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S:\HSF\PJSM24\Timeseries\Excel\Final_Table\62260 Participation Job Search and Mobility\"/>
    </mc:Choice>
  </mc:AlternateContent>
  <xr:revisionPtr revIDLastSave="0" documentId="13_ncr:1_{91505CBD-A4E6-412C-978C-8600E3BD2F8B}" xr6:coauthVersionLast="47" xr6:coauthVersionMax="47" xr10:uidLastSave="{00000000-0000-0000-0000-000000000000}"/>
  <bookViews>
    <workbookView xWindow="-120" yWindow="-120" windowWidth="19440" windowHeight="15000" xr2:uid="{00000000-000D-0000-FFFF-FFFF00000000}"/>
  </bookViews>
  <sheets>
    <sheet name="Contents" sheetId="9" r:id="rId1"/>
    <sheet name="Table 1.1" sheetId="10" r:id="rId2"/>
    <sheet name="Table 1.2" sheetId="11" r:id="rId3"/>
    <sheet name="Index" sheetId="8" r:id="rId4"/>
    <sheet name="Data1" sheetId="1" r:id="rId5"/>
    <sheet name="Data2" sheetId="2" r:id="rId6"/>
    <sheet name="Data3" sheetId="3" r:id="rId7"/>
    <sheet name="Data4" sheetId="4" r:id="rId8"/>
    <sheet name="Data5" sheetId="5" r:id="rId9"/>
    <sheet name="Data6" sheetId="6" r:id="rId10"/>
  </sheets>
  <definedNames>
    <definedName name="A125205678J">#REF!,#REF!</definedName>
    <definedName name="A125205682X">#REF!,#REF!</definedName>
    <definedName name="A125205686J">#REF!,#REF!</definedName>
    <definedName name="A125205690X">#REF!,#REF!</definedName>
    <definedName name="A125205694J">#REF!,#REF!</definedName>
    <definedName name="A125205698T">#REF!,#REF!</definedName>
    <definedName name="A125205702W">#REF!,#REF!</definedName>
    <definedName name="A125205706F">#REF!,#REF!</definedName>
    <definedName name="A125205710W">#REF!,#REF!</definedName>
    <definedName name="A125205714F">#REF!,#REF!</definedName>
    <definedName name="A125205718R">#REF!,#REF!</definedName>
    <definedName name="A125205722F">#REF!,#REF!</definedName>
    <definedName name="A125205726R">#REF!,#REF!</definedName>
    <definedName name="A125205730F">#REF!,#REF!</definedName>
    <definedName name="A125205734R">#REF!,#REF!</definedName>
    <definedName name="A125205738X">#REF!,#REF!</definedName>
    <definedName name="A125205742R">#REF!,#REF!</definedName>
    <definedName name="A125205746X">#REF!,#REF!</definedName>
    <definedName name="A125205750R">#REF!,#REF!</definedName>
    <definedName name="A125205754X">#REF!,#REF!</definedName>
    <definedName name="A125205758J">#REF!,#REF!</definedName>
    <definedName name="A125205762X">#REF!,#REF!</definedName>
    <definedName name="A125205766J">#REF!,#REF!</definedName>
    <definedName name="A125205770X">#REF!,#REF!</definedName>
    <definedName name="A125205774J">#REF!,#REF!</definedName>
    <definedName name="A125205778T">#REF!,#REF!</definedName>
    <definedName name="A125205782J">#REF!,#REF!</definedName>
    <definedName name="A125205786T">#REF!,#REF!</definedName>
    <definedName name="A125205790J">#REF!,#REF!</definedName>
    <definedName name="A125205794T">#REF!,#REF!</definedName>
    <definedName name="A125205798A">#REF!,#REF!</definedName>
    <definedName name="A125205802F">#REF!,#REF!</definedName>
    <definedName name="A125205806R">#REF!,#REF!</definedName>
    <definedName name="A125205810F">#REF!,#REF!</definedName>
    <definedName name="A125205814R">#REF!,#REF!</definedName>
    <definedName name="A125205818X">#REF!,#REF!</definedName>
    <definedName name="A125205822R">#REF!,#REF!</definedName>
    <definedName name="A125205826X">#REF!,#REF!</definedName>
    <definedName name="A125205830R">#REF!,#REF!</definedName>
    <definedName name="A125205834X">#REF!,#REF!</definedName>
    <definedName name="A125205838J">#REF!,#REF!</definedName>
    <definedName name="A125205842X">#REF!,#REF!</definedName>
    <definedName name="A125205846J">#REF!,#REF!</definedName>
    <definedName name="A125205850X">#REF!,#REF!</definedName>
    <definedName name="A125205854J">#REF!,#REF!</definedName>
    <definedName name="A125205858T">#REF!,#REF!</definedName>
    <definedName name="A125205862J">#REF!,#REF!</definedName>
    <definedName name="A125205866T">#REF!,#REF!</definedName>
    <definedName name="A125205870J">#REF!,#REF!</definedName>
    <definedName name="A125205874T">#REF!,#REF!</definedName>
    <definedName name="A125205878A">#REF!,#REF!</definedName>
    <definedName name="A125205882T">#REF!,#REF!</definedName>
    <definedName name="A125205886A">#REF!,#REF!</definedName>
    <definedName name="A125205890T">#REF!,#REF!</definedName>
    <definedName name="A125205894A">#REF!,#REF!</definedName>
    <definedName name="A125205898K">#REF!,#REF!</definedName>
    <definedName name="A125205902R">#REF!,#REF!</definedName>
    <definedName name="A125205906X">#REF!,#REF!</definedName>
    <definedName name="A125205910R">#REF!,#REF!</definedName>
    <definedName name="A125205914X">#REF!,#REF!</definedName>
    <definedName name="A125205918J">#REF!,#REF!</definedName>
    <definedName name="A125205922X">#REF!,#REF!</definedName>
    <definedName name="A125205926J">#REF!,#REF!</definedName>
    <definedName name="A125205930X">#REF!,#REF!</definedName>
    <definedName name="A125205934J">#REF!,#REF!</definedName>
    <definedName name="A125205938T">#REF!,#REF!</definedName>
    <definedName name="A125205942J">#REF!,#REF!</definedName>
    <definedName name="A125205946T">#REF!,#REF!</definedName>
    <definedName name="A125205950J">#REF!,#REF!</definedName>
    <definedName name="A125205954T">#REF!,#REF!</definedName>
    <definedName name="A125205958A">#REF!,#REF!</definedName>
    <definedName name="A125205962T">#REF!,#REF!</definedName>
    <definedName name="A125205966A">#REF!,#REF!</definedName>
    <definedName name="A125205970T">#REF!,#REF!</definedName>
    <definedName name="A125205974A">#REF!,#REF!</definedName>
    <definedName name="A125205978K">#REF!,#REF!</definedName>
    <definedName name="A125205982A">#REF!,#REF!</definedName>
    <definedName name="A125205986K">#REF!,#REF!</definedName>
    <definedName name="A125205990A">#REF!,#REF!</definedName>
    <definedName name="A125205994K">#REF!,#REF!</definedName>
    <definedName name="A125205998V">#REF!,#REF!</definedName>
    <definedName name="A125206002A">#REF!,#REF!</definedName>
    <definedName name="A125206006K">#REF!,#REF!</definedName>
    <definedName name="A125206010A">#REF!,#REF!</definedName>
    <definedName name="A125206014K">#REF!,#REF!</definedName>
    <definedName name="A125206018V">#REF!,#REF!</definedName>
    <definedName name="A125206022K">#REF!,#REF!</definedName>
    <definedName name="A125206026V">#REF!,#REF!</definedName>
    <definedName name="A125206030K">#REF!,#REF!</definedName>
    <definedName name="A125206034V">#REF!,#REF!</definedName>
    <definedName name="A125206038C">#REF!,#REF!</definedName>
    <definedName name="A125206042V">#REF!,#REF!</definedName>
    <definedName name="A125206046C">#REF!,#REF!</definedName>
    <definedName name="A125206050V">#REF!,#REF!</definedName>
    <definedName name="A125206054C">#REF!,#REF!</definedName>
    <definedName name="A125206058L">#REF!,#REF!</definedName>
    <definedName name="A125206062C">#REF!,#REF!</definedName>
    <definedName name="A125206066L">#REF!,#REF!</definedName>
    <definedName name="A125206070C">#REF!,#REF!</definedName>
    <definedName name="A125206074L">#REF!,#REF!</definedName>
    <definedName name="A125206078W">#REF!,#REF!</definedName>
    <definedName name="A125206082L">#REF!,#REF!</definedName>
    <definedName name="A125206086W">#REF!,#REF!</definedName>
    <definedName name="A125206090L">#REF!,#REF!</definedName>
    <definedName name="A125206094W">#REF!,#REF!</definedName>
    <definedName name="A125206098F">#REF!,#REF!</definedName>
    <definedName name="A125206102K">#REF!,#REF!</definedName>
    <definedName name="A125206106V">#REF!,#REF!</definedName>
    <definedName name="A125206110K">#REF!,#REF!</definedName>
    <definedName name="A125206114V">#REF!,#REF!</definedName>
    <definedName name="A125206118C">#REF!,#REF!</definedName>
    <definedName name="A125206122V">#REF!,#REF!</definedName>
    <definedName name="A125206126C">#REF!,#REF!</definedName>
    <definedName name="A125206130V">#REF!,#REF!</definedName>
    <definedName name="A125206134C">#REF!,#REF!</definedName>
    <definedName name="A125206138L">#REF!,#REF!</definedName>
    <definedName name="A125206142C">#REF!,#REF!</definedName>
    <definedName name="A125206146L">#REF!,#REF!</definedName>
    <definedName name="A125206150C">#REF!,#REF!</definedName>
    <definedName name="A125206154L">#REF!,#REF!</definedName>
    <definedName name="A125206158W">#REF!,#REF!</definedName>
    <definedName name="A125206162L">#REF!,#REF!</definedName>
    <definedName name="A125206166W">#REF!,#REF!</definedName>
    <definedName name="A125206170L">#REF!,#REF!</definedName>
    <definedName name="A125206174W">#REF!,#REF!</definedName>
    <definedName name="A125206178F">#REF!,#REF!</definedName>
    <definedName name="A125206182W">#REF!,#REF!</definedName>
    <definedName name="A125206186F">#REF!,#REF!</definedName>
    <definedName name="A125206190W">#REF!,#REF!</definedName>
    <definedName name="A125206194F">#REF!,#REF!</definedName>
    <definedName name="A125206198R">#REF!,#REF!</definedName>
    <definedName name="A125206202V">#REF!,#REF!</definedName>
    <definedName name="A125206206C">#REF!,#REF!</definedName>
    <definedName name="A125206210V">#REF!,#REF!</definedName>
    <definedName name="A125206214C">#REF!,#REF!</definedName>
    <definedName name="A125206218L">#REF!,#REF!</definedName>
    <definedName name="A125206222C">#REF!,#REF!</definedName>
    <definedName name="A125206226L">#REF!,#REF!</definedName>
    <definedName name="A125206230C">#REF!,#REF!</definedName>
    <definedName name="A125206234L">#REF!,#REF!</definedName>
    <definedName name="A125206238W">#REF!,#REF!</definedName>
    <definedName name="A125206242L">#REF!,#REF!</definedName>
    <definedName name="A125206246W">#REF!,#REF!</definedName>
    <definedName name="A125206250L">#REF!,#REF!</definedName>
    <definedName name="A125206254W">#REF!,#REF!</definedName>
    <definedName name="A125206258F">#REF!,#REF!</definedName>
    <definedName name="A125206262W">#REF!,#REF!</definedName>
    <definedName name="A125206266F">#REF!,#REF!</definedName>
    <definedName name="A125206270W">#REF!,#REF!</definedName>
    <definedName name="A125206274F">#REF!,#REF!</definedName>
    <definedName name="A125206278R">#REF!,#REF!</definedName>
    <definedName name="A125206282F">#REF!,#REF!</definedName>
    <definedName name="A125206286R">#REF!,#REF!</definedName>
    <definedName name="A125206290F">#REF!,#REF!</definedName>
    <definedName name="A125206294R">#REF!,#REF!</definedName>
    <definedName name="A125206298X">#REF!,#REF!</definedName>
    <definedName name="A125206302C">#REF!,#REF!</definedName>
    <definedName name="A125206306L">#REF!,#REF!</definedName>
    <definedName name="A125206310C">#REF!,#REF!</definedName>
    <definedName name="A125206314L">#REF!,#REF!</definedName>
    <definedName name="A125206318W">#REF!,#REF!</definedName>
    <definedName name="A125206322L">#REF!,#REF!</definedName>
    <definedName name="A125206326W">#REF!,#REF!</definedName>
    <definedName name="A125206330L">#REF!,#REF!</definedName>
    <definedName name="A125206334W">#REF!,#REF!</definedName>
    <definedName name="A125206338F">#REF!,#REF!</definedName>
    <definedName name="A125206342W">#REF!,#REF!</definedName>
    <definedName name="A125206346F">#REF!,#REF!</definedName>
    <definedName name="A125206350W">#REF!,#REF!</definedName>
    <definedName name="A125206354F">#REF!,#REF!</definedName>
    <definedName name="A125206358R">#REF!,#REF!</definedName>
    <definedName name="A125206362F">#REF!,#REF!</definedName>
    <definedName name="A125206366R">#REF!,#REF!</definedName>
    <definedName name="A125206370F">#REF!,#REF!</definedName>
    <definedName name="A125206374R">#REF!,#REF!</definedName>
    <definedName name="A125206378X">#REF!,#REF!</definedName>
    <definedName name="A125206382R">#REF!,#REF!</definedName>
    <definedName name="A125206386X">#REF!,#REF!</definedName>
    <definedName name="A125206390R">#REF!,#REF!</definedName>
    <definedName name="A125206394X">#REF!,#REF!</definedName>
    <definedName name="A125206398J">#REF!,#REF!</definedName>
    <definedName name="A125206402L">#REF!,#REF!</definedName>
    <definedName name="A125206406W">#REF!,#REF!</definedName>
    <definedName name="A125206410L">#REF!,#REF!</definedName>
    <definedName name="A125206414W">#REF!,#REF!</definedName>
    <definedName name="A125206418F">#REF!,#REF!</definedName>
    <definedName name="A125206422W">#REF!,#REF!</definedName>
    <definedName name="A125206426F">#REF!,#REF!</definedName>
    <definedName name="A125206430W">#REF!,#REF!</definedName>
    <definedName name="A125206434F">#REF!,#REF!</definedName>
    <definedName name="A125206438R">#REF!,#REF!</definedName>
    <definedName name="A125206442F">#REF!,#REF!</definedName>
    <definedName name="A125206446R">#REF!,#REF!</definedName>
    <definedName name="A125206450F">#REF!,#REF!</definedName>
    <definedName name="A125206454R">#REF!,#REF!</definedName>
    <definedName name="A125206458X">#REF!,#REF!</definedName>
    <definedName name="A125206462R">#REF!,#REF!</definedName>
    <definedName name="A125206466X">#REF!,#REF!</definedName>
    <definedName name="A125206470R">#REF!,#REF!</definedName>
    <definedName name="A125206474X">#REF!,#REF!</definedName>
    <definedName name="A125206478J">#REF!,#REF!</definedName>
    <definedName name="A125206482X">#REF!,#REF!</definedName>
    <definedName name="A125206486J">#REF!,#REF!</definedName>
    <definedName name="A125206490X">#REF!,#REF!</definedName>
    <definedName name="A125206494J">#REF!,#REF!</definedName>
    <definedName name="A125206498T">#REF!,#REF!</definedName>
    <definedName name="A125206502W">#REF!,#REF!</definedName>
    <definedName name="A125206506F">#REF!,#REF!</definedName>
    <definedName name="A125206510W">#REF!,#REF!</definedName>
    <definedName name="A125206514F">#REF!,#REF!</definedName>
    <definedName name="A125206518R">#REF!,#REF!</definedName>
    <definedName name="A125206522F">#REF!,#REF!</definedName>
    <definedName name="A125206526R">#REF!,#REF!</definedName>
    <definedName name="A125206530F">#REF!,#REF!</definedName>
    <definedName name="A125206534R">#REF!,#REF!</definedName>
    <definedName name="A125206538X">#REF!,#REF!</definedName>
    <definedName name="A125206542R">#REF!,#REF!</definedName>
    <definedName name="A125206546X">#REF!,#REF!</definedName>
    <definedName name="A125206550R">#REF!,#REF!</definedName>
    <definedName name="A125206554X">#REF!,#REF!</definedName>
    <definedName name="A125206558J">#REF!,#REF!</definedName>
    <definedName name="A125206562X">#REF!,#REF!</definedName>
    <definedName name="A125206566J">#REF!,#REF!</definedName>
    <definedName name="A125206570X">#REF!,#REF!</definedName>
    <definedName name="A125206574J">#REF!,#REF!</definedName>
    <definedName name="A125206578T">#REF!,#REF!</definedName>
    <definedName name="A125206582J">#REF!,#REF!</definedName>
    <definedName name="A125206586T">#REF!,#REF!</definedName>
    <definedName name="A125206590J">#REF!,#REF!</definedName>
    <definedName name="A125206594T">#REF!,#REF!</definedName>
    <definedName name="A125206598A">#REF!,#REF!</definedName>
    <definedName name="A125206602F">#REF!,#REF!</definedName>
    <definedName name="A125206606R">#REF!,#REF!</definedName>
    <definedName name="A125206610F">#REF!,#REF!</definedName>
    <definedName name="A125206614R">#REF!,#REF!</definedName>
    <definedName name="A125206618X">#REF!,#REF!</definedName>
    <definedName name="A125206622R">#REF!,#REF!</definedName>
    <definedName name="A125206626X">#REF!,#REF!</definedName>
    <definedName name="A125206630R">#REF!,#REF!</definedName>
    <definedName name="A125206634X">#REF!,#REF!</definedName>
    <definedName name="A125206638J">#REF!,#REF!</definedName>
    <definedName name="A125206642X">#REF!,#REF!</definedName>
    <definedName name="A125206646J">#REF!,#REF!</definedName>
    <definedName name="A125206650X">#REF!,#REF!</definedName>
    <definedName name="A125206654J">#REF!,#REF!</definedName>
    <definedName name="A125206658T">#REF!,#REF!</definedName>
    <definedName name="A125206662J">#REF!,#REF!</definedName>
    <definedName name="A125206666T">#REF!,#REF!</definedName>
    <definedName name="A125206670J">#REF!,#REF!</definedName>
    <definedName name="A125206674T">#REF!,#REF!</definedName>
    <definedName name="A125206678A">#REF!,#REF!</definedName>
    <definedName name="A125206682T">#REF!,#REF!</definedName>
    <definedName name="A125206686A">#REF!,#REF!</definedName>
    <definedName name="A125206690T">#REF!,#REF!</definedName>
    <definedName name="A125206694A">#REF!,#REF!</definedName>
    <definedName name="A125206698K">#REF!,#REF!</definedName>
    <definedName name="A125206702R">#REF!,#REF!</definedName>
    <definedName name="A125206706X">#REF!,#REF!</definedName>
    <definedName name="A125206710R">#REF!,#REF!</definedName>
    <definedName name="A125206714X">#REF!,#REF!</definedName>
    <definedName name="A125206718J">#REF!,#REF!</definedName>
    <definedName name="A125206722X">#REF!,#REF!</definedName>
    <definedName name="A125206726J">#REF!,#REF!</definedName>
    <definedName name="A125206730X">#REF!,#REF!</definedName>
    <definedName name="A125206734J">#REF!,#REF!</definedName>
    <definedName name="A125206738T">#REF!,#REF!</definedName>
    <definedName name="A125206742J">#REF!,#REF!</definedName>
    <definedName name="A125206746T">#REF!,#REF!</definedName>
    <definedName name="A125206750J">#REF!,#REF!</definedName>
    <definedName name="A125206754T">#REF!,#REF!</definedName>
    <definedName name="A125206758A">#REF!,#REF!</definedName>
    <definedName name="A125206762T">#REF!,#REF!</definedName>
    <definedName name="A125206766A">#REF!,#REF!</definedName>
    <definedName name="A125206770T">#REF!,#REF!</definedName>
    <definedName name="A125206774A">#REF!,#REF!</definedName>
    <definedName name="A125206778K">#REF!,#REF!</definedName>
    <definedName name="A125206782A">#REF!,#REF!</definedName>
    <definedName name="A125206786K">#REF!,#REF!</definedName>
    <definedName name="A125206790A">#REF!,#REF!</definedName>
    <definedName name="A125206794K">#REF!,#REF!</definedName>
    <definedName name="A125206798V">#REF!,#REF!</definedName>
    <definedName name="A125206802X">#REF!,#REF!</definedName>
    <definedName name="A125206806J">#REF!,#REF!</definedName>
    <definedName name="A125206810X">#REF!,#REF!</definedName>
    <definedName name="A125206814J">#REF!,#REF!</definedName>
    <definedName name="A125206818T">#REF!,#REF!</definedName>
    <definedName name="A125206822J">#REF!,#REF!</definedName>
    <definedName name="A125206826T">#REF!,#REF!</definedName>
    <definedName name="A125206830J">#REF!,#REF!</definedName>
    <definedName name="A125206834T">#REF!,#REF!</definedName>
    <definedName name="A125206838A">#REF!,#REF!</definedName>
    <definedName name="A125206842T">#REF!,#REF!</definedName>
    <definedName name="A125206846A">#REF!,#REF!</definedName>
    <definedName name="A125206850T">#REF!,#REF!</definedName>
    <definedName name="A125206854A">#REF!,#REF!</definedName>
    <definedName name="A125206858K">#REF!,#REF!</definedName>
    <definedName name="A125206862A">#REF!,#REF!</definedName>
    <definedName name="A125206866K">#REF!,#REF!</definedName>
    <definedName name="A125206870A">#REF!,#REF!</definedName>
    <definedName name="A125206874K">#REF!,#REF!</definedName>
    <definedName name="A125206878V">#REF!,#REF!</definedName>
    <definedName name="A125206882K">#REF!,#REF!</definedName>
    <definedName name="A125206886V">#REF!,#REF!</definedName>
    <definedName name="A125206890K">#REF!,#REF!</definedName>
    <definedName name="A125206894V">#REF!,#REF!</definedName>
    <definedName name="A125206898C">#REF!,#REF!</definedName>
    <definedName name="A125206902J">#REF!,#REF!</definedName>
    <definedName name="A125206906T">#REF!,#REF!</definedName>
    <definedName name="A125206910J">#REF!,#REF!</definedName>
    <definedName name="A125206914T">#REF!,#REF!</definedName>
    <definedName name="A125206918A">#REF!,#REF!</definedName>
    <definedName name="A125206922T">#REF!,#REF!</definedName>
    <definedName name="A125206926A">#REF!,#REF!</definedName>
    <definedName name="A125206930T">#REF!,#REF!</definedName>
    <definedName name="A125206934A">#REF!,#REF!</definedName>
    <definedName name="A125206938K">#REF!,#REF!</definedName>
    <definedName name="A125206942A">#REF!,#REF!</definedName>
    <definedName name="A125206946K">#REF!,#REF!</definedName>
    <definedName name="A125206950A">#REF!,#REF!</definedName>
    <definedName name="A125206954K">#REF!,#REF!</definedName>
    <definedName name="A125206958V">#REF!,#REF!</definedName>
    <definedName name="A125206962K">#REF!,#REF!</definedName>
    <definedName name="A125206966V">#REF!,#REF!</definedName>
    <definedName name="A125206970K">#REF!,#REF!</definedName>
    <definedName name="A125206974V">#REF!,#REF!</definedName>
    <definedName name="A125206978C">#REF!,#REF!</definedName>
    <definedName name="A125206982V">#REF!,#REF!</definedName>
    <definedName name="A125206986C">#REF!,#REF!</definedName>
    <definedName name="A125206990V">#REF!,#REF!</definedName>
    <definedName name="A125206994C">#REF!,#REF!</definedName>
    <definedName name="A125206998L">#REF!,#REF!</definedName>
    <definedName name="A125207002V">#REF!,#REF!</definedName>
    <definedName name="A125207006C">#REF!,#REF!</definedName>
    <definedName name="A125207010V">#REF!,#REF!</definedName>
    <definedName name="A125207014C">#REF!,#REF!</definedName>
    <definedName name="A125207018L">#REF!,#REF!</definedName>
    <definedName name="A125207022C">#REF!,#REF!</definedName>
    <definedName name="A125207026L">#REF!,#REF!</definedName>
    <definedName name="A125207030C">#REF!,#REF!</definedName>
    <definedName name="A125207034L">#REF!,#REF!</definedName>
    <definedName name="A125208126R">#REF!,#REF!</definedName>
    <definedName name="A125208130F">#REF!,#REF!</definedName>
    <definedName name="A125208134R">#REF!,#REF!</definedName>
    <definedName name="A125208138X">#REF!,#REF!</definedName>
    <definedName name="A125208142R">#REF!,#REF!</definedName>
    <definedName name="A125208146X">#REF!,#REF!</definedName>
    <definedName name="A125208150R">#REF!,#REF!</definedName>
    <definedName name="A125208154X">#REF!,#REF!</definedName>
    <definedName name="A125208158J">#REF!,#REF!</definedName>
    <definedName name="A125208162X">#REF!,#REF!</definedName>
    <definedName name="A125208166J">#REF!,#REF!</definedName>
    <definedName name="A125208170X">#REF!,#REF!</definedName>
    <definedName name="A125208174J">#REF!,#REF!</definedName>
    <definedName name="A125208178T">#REF!,#REF!</definedName>
    <definedName name="A125208182J">#REF!,#REF!</definedName>
    <definedName name="A125208186T">#REF!,#REF!</definedName>
    <definedName name="A125208190J">#REF!,#REF!</definedName>
    <definedName name="A125208194T">#REF!,#REF!</definedName>
    <definedName name="A125208198A">#REF!,#REF!</definedName>
    <definedName name="A125208202F">#REF!,#REF!</definedName>
    <definedName name="A125208206R">#REF!,#REF!</definedName>
    <definedName name="A125208210F">#REF!,#REF!</definedName>
    <definedName name="A125208214R">#REF!,#REF!</definedName>
    <definedName name="A125208218X">#REF!,#REF!</definedName>
    <definedName name="A125208222R">#REF!,#REF!</definedName>
    <definedName name="A125208226X">#REF!,#REF!</definedName>
    <definedName name="A125208230R">#REF!,#REF!</definedName>
    <definedName name="A125208234X">#REF!,#REF!</definedName>
    <definedName name="A125208238J">#REF!,#REF!</definedName>
    <definedName name="A125208242X">#REF!,#REF!</definedName>
    <definedName name="A125208246J">#REF!,#REF!</definedName>
    <definedName name="A125208250X">#REF!,#REF!</definedName>
    <definedName name="A125208254J">#REF!,#REF!</definedName>
    <definedName name="A125208258T">#REF!,#REF!</definedName>
    <definedName name="A125209350A">#REF!,#REF!</definedName>
    <definedName name="A125209354K">#REF!,#REF!</definedName>
    <definedName name="A125209358V">#REF!,#REF!</definedName>
    <definedName name="A125209362K">#REF!,#REF!</definedName>
    <definedName name="A125209366V">#REF!,#REF!</definedName>
    <definedName name="A125209370K">#REF!,#REF!</definedName>
    <definedName name="A125209374V">#REF!,#REF!</definedName>
    <definedName name="A125209378C">#REF!,#REF!</definedName>
    <definedName name="A125209382V">#REF!,#REF!</definedName>
    <definedName name="A125209386C">#REF!,#REF!</definedName>
    <definedName name="A125209390V">#REF!,#REF!</definedName>
    <definedName name="A125209394C">#REF!,#REF!</definedName>
    <definedName name="A125209398L">#REF!,#REF!</definedName>
    <definedName name="A125209402T">#REF!,#REF!</definedName>
    <definedName name="A125209406A">#REF!,#REF!</definedName>
    <definedName name="A125209410T">#REF!,#REF!</definedName>
    <definedName name="A125209414A">#REF!,#REF!</definedName>
    <definedName name="A125209418K">#REF!,#REF!</definedName>
    <definedName name="A125209422A">#REF!,#REF!</definedName>
    <definedName name="A125209426K">#REF!,#REF!</definedName>
    <definedName name="A125209430A">#REF!,#REF!</definedName>
    <definedName name="A125209434K">#REF!,#REF!</definedName>
    <definedName name="A125209438V">#REF!,#REF!</definedName>
    <definedName name="A125209442K">#REF!,#REF!</definedName>
    <definedName name="A125209446V">#REF!,#REF!</definedName>
    <definedName name="A125209450K">#REF!,#REF!</definedName>
    <definedName name="A125209454V">#REF!,#REF!</definedName>
    <definedName name="A125209458C">#REF!,#REF!</definedName>
    <definedName name="A125209462V">#REF!,#REF!</definedName>
    <definedName name="A125209466C">#REF!,#REF!</definedName>
    <definedName name="A125209470V">#REF!,#REF!</definedName>
    <definedName name="A125209474C">#REF!,#REF!</definedName>
    <definedName name="A125209478L">#REF!,#REF!</definedName>
    <definedName name="A125209482C">#REF!,#REF!</definedName>
    <definedName name="A125210574K">#REF!,#REF!</definedName>
    <definedName name="A125210578V">#REF!,#REF!</definedName>
    <definedName name="A125210582K">#REF!,#REF!</definedName>
    <definedName name="A125210586V">#REF!,#REF!</definedName>
    <definedName name="A125210590K">#REF!,#REF!</definedName>
    <definedName name="A125210594V">#REF!,#REF!</definedName>
    <definedName name="A125210598C">#REF!,#REF!</definedName>
    <definedName name="A125210602J">#REF!,#REF!</definedName>
    <definedName name="A125210606T">#REF!,#REF!</definedName>
    <definedName name="A125210610J">#REF!,#REF!</definedName>
    <definedName name="A125210614T">#REF!,#REF!</definedName>
    <definedName name="A125210618A">#REF!,#REF!</definedName>
    <definedName name="A125210622T">#REF!,#REF!</definedName>
    <definedName name="A125210626A">#REF!,#REF!</definedName>
    <definedName name="A125210630T">#REF!,#REF!</definedName>
    <definedName name="A125210634A">#REF!,#REF!</definedName>
    <definedName name="A125210638K">#REF!,#REF!</definedName>
    <definedName name="A125210642A">#REF!,#REF!</definedName>
    <definedName name="A125210646K">#REF!,#REF!</definedName>
    <definedName name="A125210650A">#REF!,#REF!</definedName>
    <definedName name="A125210654K">#REF!,#REF!</definedName>
    <definedName name="A125210658V">#REF!,#REF!</definedName>
    <definedName name="A125210662K">#REF!,#REF!</definedName>
    <definedName name="A125210666V">#REF!,#REF!</definedName>
    <definedName name="A125210670K">#REF!,#REF!</definedName>
    <definedName name="A125210674V">#REF!,#REF!</definedName>
    <definedName name="A125210678C">#REF!,#REF!</definedName>
    <definedName name="A125210682V">#REF!,#REF!</definedName>
    <definedName name="A125210686C">#REF!,#REF!</definedName>
    <definedName name="A125210690V">#REF!,#REF!</definedName>
    <definedName name="A125210694C">#REF!,#REF!</definedName>
    <definedName name="A125210698L">#REF!,#REF!</definedName>
    <definedName name="A125210702T">#REF!,#REF!</definedName>
    <definedName name="A125210706A">#REF!,#REF!</definedName>
    <definedName name="A125211798R">#REF!,#REF!</definedName>
    <definedName name="A125211802V">#REF!,#REF!</definedName>
    <definedName name="A125211806C">#REF!,#REF!</definedName>
    <definedName name="A125211810V">#REF!,#REF!</definedName>
    <definedName name="A125211814C">#REF!,#REF!</definedName>
    <definedName name="A125211818L">#REF!,#REF!</definedName>
    <definedName name="A125211822C">#REF!,#REF!</definedName>
    <definedName name="A125211826L">#REF!,#REF!</definedName>
    <definedName name="A125211830C">#REF!,#REF!</definedName>
    <definedName name="A125211834L">#REF!,#REF!</definedName>
    <definedName name="A125211838W">#REF!,#REF!</definedName>
    <definedName name="A125211842L">#REF!,#REF!</definedName>
    <definedName name="A125211846W">#REF!,#REF!</definedName>
    <definedName name="A125211850L">#REF!,#REF!</definedName>
    <definedName name="A125211854W">#REF!,#REF!</definedName>
    <definedName name="A125211858F">#REF!,#REF!</definedName>
    <definedName name="A125211862W">#REF!,#REF!</definedName>
    <definedName name="A125211866F">#REF!,#REF!</definedName>
    <definedName name="A125211870W">#REF!,#REF!</definedName>
    <definedName name="A125211874F">#REF!,#REF!</definedName>
    <definedName name="A125211878R">#REF!,#REF!</definedName>
    <definedName name="A125211882F">#REF!,#REF!</definedName>
    <definedName name="A125211886R">#REF!,#REF!</definedName>
    <definedName name="A125211890F">#REF!,#REF!</definedName>
    <definedName name="A125211894R">#REF!,#REF!</definedName>
    <definedName name="A125211898X">#REF!,#REF!</definedName>
    <definedName name="A125211902C">#REF!,#REF!</definedName>
    <definedName name="A125211906L">#REF!,#REF!</definedName>
    <definedName name="A125211910C">#REF!,#REF!</definedName>
    <definedName name="A125211914L">#REF!,#REF!</definedName>
    <definedName name="A125211918W">#REF!,#REF!</definedName>
    <definedName name="A125211922L">#REF!,#REF!</definedName>
    <definedName name="A125211926W">#REF!,#REF!</definedName>
    <definedName name="A125211930L">#REF!,#REF!</definedName>
    <definedName name="A125213022T">#REF!,#REF!</definedName>
    <definedName name="A125213026A">#REF!,#REF!</definedName>
    <definedName name="A125213030T">#REF!,#REF!</definedName>
    <definedName name="A125213034A">#REF!,#REF!</definedName>
    <definedName name="A125213038K">#REF!,#REF!</definedName>
    <definedName name="A125213042A">#REF!,#REF!</definedName>
    <definedName name="A125213046K">#REF!,#REF!</definedName>
    <definedName name="A125213050A">#REF!,#REF!</definedName>
    <definedName name="A125213054K">#REF!,#REF!</definedName>
    <definedName name="A125213058V">#REF!,#REF!</definedName>
    <definedName name="A125213062K">#REF!,#REF!</definedName>
    <definedName name="A125213066V">#REF!,#REF!</definedName>
    <definedName name="A125213070K">#REF!,#REF!</definedName>
    <definedName name="A125213074V">#REF!,#REF!</definedName>
    <definedName name="A125213078C">#REF!,#REF!</definedName>
    <definedName name="A125213082V">#REF!,#REF!</definedName>
    <definedName name="A125213086C">#REF!,#REF!</definedName>
    <definedName name="A125213090V">#REF!,#REF!</definedName>
    <definedName name="A125213094C">#REF!,#REF!</definedName>
    <definedName name="A125213098L">#REF!,#REF!</definedName>
    <definedName name="A125213102T">#REF!,#REF!</definedName>
    <definedName name="A125213106A">#REF!,#REF!</definedName>
    <definedName name="A125213110T">#REF!,#REF!</definedName>
    <definedName name="A125213114A">#REF!,#REF!</definedName>
    <definedName name="A125213118K">#REF!,#REF!</definedName>
    <definedName name="A125213122A">#REF!,#REF!</definedName>
    <definedName name="A125213126K">#REF!,#REF!</definedName>
    <definedName name="A125213130A">#REF!,#REF!</definedName>
    <definedName name="A125213134K">#REF!,#REF!</definedName>
    <definedName name="A125213138V">#REF!,#REF!</definedName>
    <definedName name="A125213142K">#REF!,#REF!</definedName>
    <definedName name="A125213146V">#REF!,#REF!</definedName>
    <definedName name="A125213150K">#REF!,#REF!</definedName>
    <definedName name="A125213154V">#REF!,#REF!</definedName>
    <definedName name="A125213158C">#REF!,#REF!</definedName>
    <definedName name="A125213162V">#REF!,#REF!</definedName>
    <definedName name="A125213166C">#REF!,#REF!</definedName>
    <definedName name="A125213170V">#REF!,#REF!</definedName>
    <definedName name="A125213174C">#REF!,#REF!</definedName>
    <definedName name="A125213178L">#REF!,#REF!</definedName>
    <definedName name="A125213182C">#REF!,#REF!</definedName>
    <definedName name="A125213186L">#REF!,#REF!</definedName>
    <definedName name="A125213190C">#REF!,#REF!</definedName>
    <definedName name="A125213194L">#REF!,#REF!</definedName>
    <definedName name="A125213198W">#REF!,#REF!</definedName>
    <definedName name="A125213202A">#REF!,#REF!</definedName>
    <definedName name="A125213206K">#REF!,#REF!</definedName>
    <definedName name="A125213210A">#REF!,#REF!</definedName>
    <definedName name="A125213214K">#REF!,#REF!</definedName>
    <definedName name="A125213218V">#REF!,#REF!</definedName>
    <definedName name="A125213222K">#REF!,#REF!</definedName>
    <definedName name="A125213226V">#REF!,#REF!</definedName>
    <definedName name="A125213230K">#REF!,#REF!</definedName>
    <definedName name="A125213234V">#REF!,#REF!</definedName>
    <definedName name="A125213238C">#REF!,#REF!</definedName>
    <definedName name="A125213242V">#REF!,#REF!</definedName>
    <definedName name="A125213246C">#REF!,#REF!</definedName>
    <definedName name="A125213250V">#REF!,#REF!</definedName>
    <definedName name="A125213254C">#REF!,#REF!</definedName>
    <definedName name="A125213258L">#REF!,#REF!</definedName>
    <definedName name="A125213262C">#REF!,#REF!</definedName>
    <definedName name="A125213266L">#REF!,#REF!</definedName>
    <definedName name="A125213270C">#REF!,#REF!</definedName>
    <definedName name="A125213274L">#REF!,#REF!</definedName>
    <definedName name="A125213278W">#REF!,#REF!</definedName>
    <definedName name="A125213282L">#REF!,#REF!</definedName>
    <definedName name="A125213286W">#REF!,#REF!</definedName>
    <definedName name="A125213290L">#REF!,#REF!</definedName>
    <definedName name="A125213294W">#REF!,#REF!</definedName>
    <definedName name="A125213298F">#REF!,#REF!</definedName>
    <definedName name="A125213302K">#REF!,#REF!</definedName>
    <definedName name="A125213306V">#REF!,#REF!</definedName>
    <definedName name="A125213310K">#REF!,#REF!</definedName>
    <definedName name="A125213314V">#REF!,#REF!</definedName>
    <definedName name="A125213318C">#REF!,#REF!</definedName>
    <definedName name="A125213322V">#REF!,#REF!</definedName>
    <definedName name="A125213326C">#REF!,#REF!</definedName>
    <definedName name="A125213330V">#REF!,#REF!</definedName>
    <definedName name="A125213334C">#REF!,#REF!</definedName>
    <definedName name="A125213338L">#REF!,#REF!</definedName>
    <definedName name="A125213342C">#REF!,#REF!</definedName>
    <definedName name="A125213346L">#REF!,#REF!</definedName>
    <definedName name="A125213350C">#REF!,#REF!</definedName>
    <definedName name="A125213354L">#REF!,#REF!</definedName>
    <definedName name="A125213358W">#REF!,#REF!</definedName>
    <definedName name="A125213362L">#REF!,#REF!</definedName>
    <definedName name="A125213366W">#REF!,#REF!</definedName>
    <definedName name="A125213370L">#REF!,#REF!</definedName>
    <definedName name="A125213374W">#REF!,#REF!</definedName>
    <definedName name="A125213378F">#REF!,#REF!</definedName>
    <definedName name="A125213382W">#REF!,#REF!</definedName>
    <definedName name="A125213386F">#REF!,#REF!</definedName>
    <definedName name="A125213390W">#REF!,#REF!</definedName>
    <definedName name="A125213394F">#REF!,#REF!</definedName>
    <definedName name="A125213398R">#REF!,#REF!</definedName>
    <definedName name="A125213402V">#REF!,#REF!</definedName>
    <definedName name="A125213406C">#REF!,#REF!</definedName>
    <definedName name="A125213410V">#REF!,#REF!</definedName>
    <definedName name="A125213414C">#REF!,#REF!</definedName>
    <definedName name="A125213418L">#REF!,#REF!</definedName>
    <definedName name="A125213422C">#REF!,#REF!</definedName>
    <definedName name="A125213426L">#REF!,#REF!</definedName>
    <definedName name="A125213430C">#REF!,#REF!</definedName>
    <definedName name="A125213434L">#REF!,#REF!</definedName>
    <definedName name="A125213438W">#REF!,#REF!</definedName>
    <definedName name="A125213442L">#REF!,#REF!</definedName>
    <definedName name="A125213446W">#REF!,#REF!</definedName>
    <definedName name="A125213450L">#REF!,#REF!</definedName>
    <definedName name="A125213454W">#REF!,#REF!</definedName>
    <definedName name="A125213458F">#REF!,#REF!</definedName>
    <definedName name="A125213462W">#REF!,#REF!</definedName>
    <definedName name="A125213466F">#REF!,#REF!</definedName>
    <definedName name="A125213470W">#REF!,#REF!</definedName>
    <definedName name="A125213474F">#REF!,#REF!</definedName>
    <definedName name="A125213478R">#REF!,#REF!</definedName>
    <definedName name="A125213482F">#REF!,#REF!</definedName>
    <definedName name="A125213486R">#REF!,#REF!</definedName>
    <definedName name="A125213490F">#REF!,#REF!</definedName>
    <definedName name="A125213494R">#REF!,#REF!</definedName>
    <definedName name="A125213498X">#REF!,#REF!</definedName>
    <definedName name="A125213502C">#REF!,#REF!</definedName>
    <definedName name="A125213506L">#REF!,#REF!</definedName>
    <definedName name="A125213510C">#REF!,#REF!</definedName>
    <definedName name="A125213514L">#REF!,#REF!</definedName>
    <definedName name="A125213518W">#REF!,#REF!</definedName>
    <definedName name="A125213522L">#REF!,#REF!</definedName>
    <definedName name="A125213526W">#REF!,#REF!</definedName>
    <definedName name="A125213530L">#REF!,#REF!</definedName>
    <definedName name="A125213534W">#REF!,#REF!</definedName>
    <definedName name="A125213538F">#REF!,#REF!</definedName>
    <definedName name="A125213542W">#REF!,#REF!</definedName>
    <definedName name="A125213546F">#REF!,#REF!</definedName>
    <definedName name="A125213550W">#REF!,#REF!</definedName>
    <definedName name="A125213554F">#REF!,#REF!</definedName>
    <definedName name="A125213558R">#REF!,#REF!</definedName>
    <definedName name="A125213562F">#REF!,#REF!</definedName>
    <definedName name="A125213566R">#REF!,#REF!</definedName>
    <definedName name="A125213570F">#REF!,#REF!</definedName>
    <definedName name="A125213574R">#REF!,#REF!</definedName>
    <definedName name="A125213578X">#REF!,#REF!</definedName>
    <definedName name="A125213582R">#REF!,#REF!</definedName>
    <definedName name="A125213586X">#REF!,#REF!</definedName>
    <definedName name="A125213590R">#REF!,#REF!</definedName>
    <definedName name="A125213594X">#REF!,#REF!</definedName>
    <definedName name="A125213598J">#REF!,#REF!</definedName>
    <definedName name="A125213602L">#REF!,#REF!</definedName>
    <definedName name="A125213606W">#REF!,#REF!</definedName>
    <definedName name="A125213610L">#REF!,#REF!</definedName>
    <definedName name="A125213614W">#REF!,#REF!</definedName>
    <definedName name="A125213618F">#REF!,#REF!</definedName>
    <definedName name="A125213622W">#REF!,#REF!</definedName>
    <definedName name="A125213626F">#REF!,#REF!</definedName>
    <definedName name="A125213630W">#REF!,#REF!</definedName>
    <definedName name="A125213634F">#REF!,#REF!</definedName>
    <definedName name="A125213638R">#REF!,#REF!</definedName>
    <definedName name="A125213642F">#REF!,#REF!</definedName>
    <definedName name="A125213646R">#REF!,#REF!</definedName>
    <definedName name="A125213650F">#REF!,#REF!</definedName>
    <definedName name="A125213654R">#REF!,#REF!</definedName>
    <definedName name="A125213658X">#REF!,#REF!</definedName>
    <definedName name="A125213662R">#REF!,#REF!</definedName>
    <definedName name="A125213666X">#REF!,#REF!</definedName>
    <definedName name="A125213670R">#REF!,#REF!</definedName>
    <definedName name="A125213674X">#REF!,#REF!</definedName>
    <definedName name="A125213678J">#REF!,#REF!</definedName>
    <definedName name="A125213682X">#REF!,#REF!</definedName>
    <definedName name="A125213686J">#REF!,#REF!</definedName>
    <definedName name="A125213690X">#REF!,#REF!</definedName>
    <definedName name="A125213694J">#REF!,#REF!</definedName>
    <definedName name="A125213698T">#REF!,#REF!</definedName>
    <definedName name="A125213702W">#REF!,#REF!</definedName>
    <definedName name="A125213706F">#REF!,#REF!</definedName>
    <definedName name="A125213710W">#REF!,#REF!</definedName>
    <definedName name="A125213714F">#REF!,#REF!</definedName>
    <definedName name="A125213718R">#REF!,#REF!</definedName>
    <definedName name="A125213722F">#REF!,#REF!</definedName>
    <definedName name="A125213726R">#REF!,#REF!</definedName>
    <definedName name="A125213730F">#REF!,#REF!</definedName>
    <definedName name="A125213734R">#REF!,#REF!</definedName>
    <definedName name="A125213738X">#REF!,#REF!</definedName>
    <definedName name="A125213742R">#REF!,#REF!</definedName>
    <definedName name="A125213746X">#REF!,#REF!</definedName>
    <definedName name="A125213750R">#REF!,#REF!</definedName>
    <definedName name="A125213754X">#REF!,#REF!</definedName>
    <definedName name="A125213758J">#REF!,#REF!</definedName>
    <definedName name="A125213762X">#REF!,#REF!</definedName>
    <definedName name="A125213766J">#REF!,#REF!</definedName>
    <definedName name="A125213770X">#REF!,#REF!</definedName>
    <definedName name="A125213774J">#REF!,#REF!</definedName>
    <definedName name="A125213778T">#REF!,#REF!</definedName>
    <definedName name="A125213782J">#REF!,#REF!</definedName>
    <definedName name="A125213786T">#REF!,#REF!</definedName>
    <definedName name="A125213790J">#REF!,#REF!</definedName>
    <definedName name="A125213794T">#REF!,#REF!</definedName>
    <definedName name="A125213798A">#REF!,#REF!</definedName>
    <definedName name="A125213802F">#REF!,#REF!</definedName>
    <definedName name="A125213806R">#REF!,#REF!</definedName>
    <definedName name="A125213810F">#REF!,#REF!</definedName>
    <definedName name="A125213814R">#REF!,#REF!</definedName>
    <definedName name="A125213818X">#REF!,#REF!</definedName>
    <definedName name="A125213822R">#REF!,#REF!</definedName>
    <definedName name="A125213826X">#REF!,#REF!</definedName>
    <definedName name="A125213830R">#REF!,#REF!</definedName>
    <definedName name="A125213834X">#REF!,#REF!</definedName>
    <definedName name="A125213838J">#REF!,#REF!</definedName>
    <definedName name="A125213842X">#REF!,#REF!</definedName>
    <definedName name="A125213846J">#REF!,#REF!</definedName>
    <definedName name="A125213850X">#REF!,#REF!</definedName>
    <definedName name="A125213854J">#REF!,#REF!</definedName>
    <definedName name="A125213858T">#REF!,#REF!</definedName>
    <definedName name="A125213862J">#REF!,#REF!</definedName>
    <definedName name="A125213866T">#REF!,#REF!</definedName>
    <definedName name="A125213870J">#REF!,#REF!</definedName>
    <definedName name="A125213874T">#REF!,#REF!</definedName>
    <definedName name="A125213878A">#REF!,#REF!</definedName>
    <definedName name="A125213882T">#REF!,#REF!</definedName>
    <definedName name="A125213886A">#REF!,#REF!</definedName>
    <definedName name="A125213890T">#REF!,#REF!</definedName>
    <definedName name="A125213894A">#REF!,#REF!</definedName>
    <definedName name="A125213898K">#REF!,#REF!</definedName>
    <definedName name="A125213902R">#REF!,#REF!</definedName>
    <definedName name="A125213906X">#REF!,#REF!</definedName>
    <definedName name="A125213910R">#REF!,#REF!</definedName>
    <definedName name="A125213914X">#REF!,#REF!</definedName>
    <definedName name="A125213918J">#REF!,#REF!</definedName>
    <definedName name="A125213922X">#REF!,#REF!</definedName>
    <definedName name="A125213926J">#REF!,#REF!</definedName>
    <definedName name="A125213930X">#REF!,#REF!</definedName>
    <definedName name="A125213934J">#REF!,#REF!</definedName>
    <definedName name="A125213938T">#REF!,#REF!</definedName>
    <definedName name="A125213942J">#REF!,#REF!</definedName>
    <definedName name="A125213946T">#REF!,#REF!</definedName>
    <definedName name="A125213950J">#REF!,#REF!</definedName>
    <definedName name="A125213954T">#REF!,#REF!</definedName>
    <definedName name="A125213958A">#REF!,#REF!</definedName>
    <definedName name="A125213962T">#REF!,#REF!</definedName>
    <definedName name="A125213966A">#REF!,#REF!</definedName>
    <definedName name="A125213970T">#REF!,#REF!</definedName>
    <definedName name="A125213974A">#REF!,#REF!</definedName>
    <definedName name="A125213978K">#REF!,#REF!</definedName>
    <definedName name="A125213982A">#REF!,#REF!</definedName>
    <definedName name="A125213986K">#REF!,#REF!</definedName>
    <definedName name="A125213990A">#REF!,#REF!</definedName>
    <definedName name="A125213994K">#REF!,#REF!</definedName>
    <definedName name="A125213998V">#REF!,#REF!</definedName>
    <definedName name="A125214002A">#REF!,#REF!</definedName>
    <definedName name="A125214006K">#REF!,#REF!</definedName>
    <definedName name="A125214010A">#REF!,#REF!</definedName>
    <definedName name="A125214014K">#REF!,#REF!</definedName>
    <definedName name="A125214018V">#REF!,#REF!</definedName>
    <definedName name="A125214022K">#REF!,#REF!</definedName>
    <definedName name="A125214026V">#REF!,#REF!</definedName>
    <definedName name="A125214030K">#REF!,#REF!</definedName>
    <definedName name="A125214034V">#REF!,#REF!</definedName>
    <definedName name="A125214038C">#REF!,#REF!</definedName>
    <definedName name="A125214042V">#REF!,#REF!</definedName>
    <definedName name="A125214046C">#REF!,#REF!</definedName>
    <definedName name="A125214050V">#REF!,#REF!</definedName>
    <definedName name="A125214054C">#REF!,#REF!</definedName>
    <definedName name="A125214058L">#REF!,#REF!</definedName>
    <definedName name="A125214062C">#REF!,#REF!</definedName>
    <definedName name="A125214066L">#REF!,#REF!</definedName>
    <definedName name="A125214070C">#REF!,#REF!</definedName>
    <definedName name="A125214074L">#REF!,#REF!</definedName>
    <definedName name="A125214078W">#REF!,#REF!</definedName>
    <definedName name="A125214082L">#REF!,#REF!</definedName>
    <definedName name="A125214086W">#REF!,#REF!</definedName>
    <definedName name="A125214090L">#REF!,#REF!</definedName>
    <definedName name="A125214094W">#REF!,#REF!</definedName>
    <definedName name="A125214098F">#REF!,#REF!</definedName>
    <definedName name="A125214102K">#REF!,#REF!</definedName>
    <definedName name="A125214106V">#REF!,#REF!</definedName>
    <definedName name="A125214110K">#REF!,#REF!</definedName>
    <definedName name="A125214114V">#REF!,#REF!</definedName>
    <definedName name="A125214118C">#REF!,#REF!</definedName>
    <definedName name="A125214122V">#REF!,#REF!</definedName>
    <definedName name="A125214126C">#REF!,#REF!</definedName>
    <definedName name="A125214130V">#REF!,#REF!</definedName>
    <definedName name="A125214134C">#REF!,#REF!</definedName>
    <definedName name="A125214138L">#REF!,#REF!</definedName>
    <definedName name="A125214142C">#REF!,#REF!</definedName>
    <definedName name="A125214146L">#REF!,#REF!</definedName>
    <definedName name="A125214150C">#REF!,#REF!</definedName>
    <definedName name="A125214154L">#REF!,#REF!</definedName>
    <definedName name="A125214158W">#REF!,#REF!</definedName>
    <definedName name="A125214162L">#REF!,#REF!</definedName>
    <definedName name="A125214166W">#REF!,#REF!</definedName>
    <definedName name="A125214170L">#REF!,#REF!</definedName>
    <definedName name="A125214174W">#REF!,#REF!</definedName>
    <definedName name="A125214178F">#REF!,#REF!</definedName>
    <definedName name="A125214182W">#REF!,#REF!</definedName>
    <definedName name="A125214186F">#REF!,#REF!</definedName>
    <definedName name="A125214190W">#REF!,#REF!</definedName>
    <definedName name="A125214194F">#REF!,#REF!</definedName>
    <definedName name="A125214198R">#REF!,#REF!</definedName>
    <definedName name="A125214202V">#REF!,#REF!</definedName>
    <definedName name="A125214206C">#REF!,#REF!</definedName>
    <definedName name="A125214210V">#REF!,#REF!</definedName>
    <definedName name="A125214214C">#REF!,#REF!</definedName>
    <definedName name="A125214218L">#REF!,#REF!</definedName>
    <definedName name="A125214222C">#REF!,#REF!</definedName>
    <definedName name="A125214226L">#REF!,#REF!</definedName>
    <definedName name="A125214230C">#REF!,#REF!</definedName>
    <definedName name="A125214234L">#REF!,#REF!</definedName>
    <definedName name="A125214238W">#REF!,#REF!</definedName>
    <definedName name="A125214242L">#REF!,#REF!</definedName>
    <definedName name="A125214246W">#REF!,#REF!</definedName>
    <definedName name="A125214250L">#REF!,#REF!</definedName>
    <definedName name="A125214254W">#REF!,#REF!</definedName>
    <definedName name="A125214258F">#REF!,#REF!</definedName>
    <definedName name="A125214262W">#REF!,#REF!</definedName>
    <definedName name="A125214266F">#REF!,#REF!</definedName>
    <definedName name="A125214270W">#REF!,#REF!</definedName>
    <definedName name="A125214274F">#REF!,#REF!</definedName>
    <definedName name="A125214278R">#REF!,#REF!</definedName>
    <definedName name="A125214282F">#REF!,#REF!</definedName>
    <definedName name="A125214286R">#REF!,#REF!</definedName>
    <definedName name="A125214290F">#REF!,#REF!</definedName>
    <definedName name="A125214294R">#REF!,#REF!</definedName>
    <definedName name="A125214298X">#REF!,#REF!</definedName>
    <definedName name="A125214302C">#REF!,#REF!</definedName>
    <definedName name="A125214306L">#REF!,#REF!</definedName>
    <definedName name="A125214310C">#REF!,#REF!</definedName>
    <definedName name="A125214314L">#REF!,#REF!</definedName>
    <definedName name="A125214318W">#REF!,#REF!</definedName>
    <definedName name="A125214322L">#REF!,#REF!</definedName>
    <definedName name="A125214326W">#REF!,#REF!</definedName>
    <definedName name="A125214330L">#REF!,#REF!</definedName>
    <definedName name="A125214334W">#REF!,#REF!</definedName>
    <definedName name="A125214338F">#REF!,#REF!</definedName>
    <definedName name="A125214342W">#REF!,#REF!</definedName>
    <definedName name="A125214346F">#REF!,#REF!</definedName>
    <definedName name="A125214350W">#REF!,#REF!</definedName>
    <definedName name="A125214354F">#REF!,#REF!</definedName>
    <definedName name="A125214358R">#REF!,#REF!</definedName>
    <definedName name="A125214362F">#REF!,#REF!</definedName>
    <definedName name="A125214366R">#REF!,#REF!</definedName>
    <definedName name="A125214370F">#REF!,#REF!</definedName>
    <definedName name="A125214374R">#REF!,#REF!</definedName>
    <definedName name="A125214378X">#REF!,#REF!</definedName>
    <definedName name="A125215470J">#REF!,#REF!</definedName>
    <definedName name="A125215474T">#REF!,#REF!</definedName>
    <definedName name="A125215478A">#REF!,#REF!</definedName>
    <definedName name="A125215482T">#REF!,#REF!</definedName>
    <definedName name="A125215486A">#REF!,#REF!</definedName>
    <definedName name="A125215490T">#REF!,#REF!</definedName>
    <definedName name="A125215494A">#REF!,#REF!</definedName>
    <definedName name="A125215498K">#REF!,#REF!</definedName>
    <definedName name="A125215502R">#REF!,#REF!</definedName>
    <definedName name="A125215506X">#REF!,#REF!</definedName>
    <definedName name="A125215510R">#REF!,#REF!</definedName>
    <definedName name="A125215514X">#REF!,#REF!</definedName>
    <definedName name="A125215518J">#REF!,#REF!</definedName>
    <definedName name="A125215522X">#REF!,#REF!</definedName>
    <definedName name="A125215526J">#REF!,#REF!</definedName>
    <definedName name="A125215530X">#REF!,#REF!</definedName>
    <definedName name="A125215534J">#REF!,#REF!</definedName>
    <definedName name="A125215538T">#REF!,#REF!</definedName>
    <definedName name="A125215542J">#REF!,#REF!</definedName>
    <definedName name="A125215546T">#REF!,#REF!</definedName>
    <definedName name="A125215550J">#REF!,#REF!</definedName>
    <definedName name="A125215554T">#REF!,#REF!</definedName>
    <definedName name="A125215558A">#REF!,#REF!</definedName>
    <definedName name="A125215562T">#REF!,#REF!</definedName>
    <definedName name="A125215566A">#REF!,#REF!</definedName>
    <definedName name="A125215570T">#REF!,#REF!</definedName>
    <definedName name="A125215574A">#REF!,#REF!</definedName>
    <definedName name="A125215578K">#REF!,#REF!</definedName>
    <definedName name="A125215582A">#REF!,#REF!</definedName>
    <definedName name="A125215586K">#REF!,#REF!</definedName>
    <definedName name="A125215590A">#REF!,#REF!</definedName>
    <definedName name="A125215594K">#REF!,#REF!</definedName>
    <definedName name="A125215598V">#REF!,#REF!</definedName>
    <definedName name="A125215602X">#REF!,#REF!</definedName>
    <definedName name="A125216694L">#REF!,#REF!</definedName>
    <definedName name="A125216698W">#REF!,#REF!</definedName>
    <definedName name="A125216702A">#REF!,#REF!</definedName>
    <definedName name="A125216706K">#REF!,#REF!</definedName>
    <definedName name="A125216710A">#REF!,#REF!</definedName>
    <definedName name="A125216714K">#REF!,#REF!</definedName>
    <definedName name="A125216718V">#REF!,#REF!</definedName>
    <definedName name="A125216722K">#REF!,#REF!</definedName>
    <definedName name="A125216726V">#REF!,#REF!</definedName>
    <definedName name="A125216730K">#REF!,#REF!</definedName>
    <definedName name="A125216734V">#REF!,#REF!</definedName>
    <definedName name="A125216738C">#REF!,#REF!</definedName>
    <definedName name="A125216742V">#REF!,#REF!</definedName>
    <definedName name="A125216746C">#REF!,#REF!</definedName>
    <definedName name="A125216750V">#REF!,#REF!</definedName>
    <definedName name="A125216754C">#REF!,#REF!</definedName>
    <definedName name="A125216758L">#REF!,#REF!</definedName>
    <definedName name="A125216762C">#REF!,#REF!</definedName>
    <definedName name="A125216766L">#REF!,#REF!</definedName>
    <definedName name="A125216770C">#REF!,#REF!</definedName>
    <definedName name="A125216774L">#REF!,#REF!</definedName>
    <definedName name="A125216778W">#REF!,#REF!</definedName>
    <definedName name="A125216782L">#REF!,#REF!</definedName>
    <definedName name="A125216786W">#REF!,#REF!</definedName>
    <definedName name="A125216790L">#REF!,#REF!</definedName>
    <definedName name="A125216794W">#REF!,#REF!</definedName>
    <definedName name="A125216798F">#REF!,#REF!</definedName>
    <definedName name="A125216802K">#REF!,#REF!</definedName>
    <definedName name="A125216806V">#REF!,#REF!</definedName>
    <definedName name="A125216810K">#REF!,#REF!</definedName>
    <definedName name="A125216814V">#REF!,#REF!</definedName>
    <definedName name="A125216818C">#REF!,#REF!</definedName>
    <definedName name="A125216822V">#REF!,#REF!</definedName>
    <definedName name="A125216826C">#REF!,#REF!</definedName>
    <definedName name="A125217918F">#REF!,#REF!</definedName>
    <definedName name="A125217922W">#REF!,#REF!</definedName>
    <definedName name="A125217926F">#REF!,#REF!</definedName>
    <definedName name="A125217930W">#REF!,#REF!</definedName>
    <definedName name="A125217934F">#REF!,#REF!</definedName>
    <definedName name="A125217938R">#REF!,#REF!</definedName>
    <definedName name="A125217942F">#REF!,#REF!</definedName>
    <definedName name="A125217946R">#REF!,#REF!</definedName>
    <definedName name="A125217950F">#REF!,#REF!</definedName>
    <definedName name="A125217954R">#REF!,#REF!</definedName>
    <definedName name="A125217958X">#REF!,#REF!</definedName>
    <definedName name="A125217962R">#REF!,#REF!</definedName>
    <definedName name="A125217966X">#REF!,#REF!</definedName>
    <definedName name="A125217970R">#REF!,#REF!</definedName>
    <definedName name="A125217974X">#REF!,#REF!</definedName>
    <definedName name="A125217978J">#REF!,#REF!</definedName>
    <definedName name="A125217982X">#REF!,#REF!</definedName>
    <definedName name="A125217986J">#REF!,#REF!</definedName>
    <definedName name="A125217990X">#REF!,#REF!</definedName>
    <definedName name="A125217994J">#REF!,#REF!</definedName>
    <definedName name="A125217998T">#REF!,#REF!</definedName>
    <definedName name="A125218002X">#REF!,#REF!</definedName>
    <definedName name="A125218006J">#REF!,#REF!</definedName>
    <definedName name="A125218010X">#REF!,#REF!</definedName>
    <definedName name="A125218014J">#REF!,#REF!</definedName>
    <definedName name="A125218018T">#REF!,#REF!</definedName>
    <definedName name="A125218022J">#REF!,#REF!</definedName>
    <definedName name="A125218026T">#REF!,#REF!</definedName>
    <definedName name="A125218030J">#REF!,#REF!</definedName>
    <definedName name="A125218034T">#REF!,#REF!</definedName>
    <definedName name="A125218038A">#REF!,#REF!</definedName>
    <definedName name="A125218042T">#REF!,#REF!</definedName>
    <definedName name="A125218046A">#REF!,#REF!</definedName>
    <definedName name="A125218050T">#REF!,#REF!</definedName>
    <definedName name="A125219142V">#REF!,#REF!</definedName>
    <definedName name="A125219146C">#REF!,#REF!</definedName>
    <definedName name="A125219150V">#REF!,#REF!</definedName>
    <definedName name="A125219154C">#REF!,#REF!</definedName>
    <definedName name="A125219158L">#REF!,#REF!</definedName>
    <definedName name="A125219162C">#REF!,#REF!</definedName>
    <definedName name="A125219166L">#REF!,#REF!</definedName>
    <definedName name="A125219170C">#REF!,#REF!</definedName>
    <definedName name="A125219174L">#REF!,#REF!</definedName>
    <definedName name="A125219178W">#REF!,#REF!</definedName>
    <definedName name="A125219182L">#REF!,#REF!</definedName>
    <definedName name="A125219186W">#REF!,#REF!</definedName>
    <definedName name="A125219190L">#REF!,#REF!</definedName>
    <definedName name="A125219194W">#REF!,#REF!</definedName>
    <definedName name="A125219198F">#REF!,#REF!</definedName>
    <definedName name="A125219202K">#REF!,#REF!</definedName>
    <definedName name="A125219206V">#REF!,#REF!</definedName>
    <definedName name="A125219210K">#REF!,#REF!</definedName>
    <definedName name="A125219214V">#REF!,#REF!</definedName>
    <definedName name="A125219218C">#REF!,#REF!</definedName>
    <definedName name="A125219222V">#REF!,#REF!</definedName>
    <definedName name="A125219226C">#REF!,#REF!</definedName>
    <definedName name="A125219230V">#REF!,#REF!</definedName>
    <definedName name="A125219234C">#REF!,#REF!</definedName>
    <definedName name="A125219238L">#REF!,#REF!</definedName>
    <definedName name="A125219242C">#REF!,#REF!</definedName>
    <definedName name="A125219246L">#REF!,#REF!</definedName>
    <definedName name="A125219250C">#REF!,#REF!</definedName>
    <definedName name="A125219254L">#REF!,#REF!</definedName>
    <definedName name="A125219258W">#REF!,#REF!</definedName>
    <definedName name="A125219262L">#REF!,#REF!</definedName>
    <definedName name="A125219266W">#REF!,#REF!</definedName>
    <definedName name="A125219270L">#REF!,#REF!</definedName>
    <definedName name="A125219274W">#REF!,#REF!</definedName>
    <definedName name="A125220366C">#REF!,#REF!</definedName>
    <definedName name="A125220370V">#REF!,#REF!</definedName>
    <definedName name="A125220374C">#REF!,#REF!</definedName>
    <definedName name="A125220378L">#REF!,#REF!</definedName>
    <definedName name="A125220382C">#REF!,#REF!</definedName>
    <definedName name="A125220386L">#REF!,#REF!</definedName>
    <definedName name="A125220390C">#REF!,#REF!</definedName>
    <definedName name="A125220394L">#REF!,#REF!</definedName>
    <definedName name="A125220398W">#REF!,#REF!</definedName>
    <definedName name="A125220402A">#REF!,#REF!</definedName>
    <definedName name="A125220406K">#REF!,#REF!</definedName>
    <definedName name="A125220410A">#REF!,#REF!</definedName>
    <definedName name="A125220414K">#REF!,#REF!</definedName>
    <definedName name="A125220418V">#REF!,#REF!</definedName>
    <definedName name="A125220422K">#REF!,#REF!</definedName>
    <definedName name="A125220426V">#REF!,#REF!</definedName>
    <definedName name="A125220430K">#REF!,#REF!</definedName>
    <definedName name="A125220434V">#REF!,#REF!</definedName>
    <definedName name="A125220438C">#REF!,#REF!</definedName>
    <definedName name="A125220442V">#REF!,#REF!</definedName>
    <definedName name="A125220446C">#REF!,#REF!</definedName>
    <definedName name="A125220450V">#REF!,#REF!</definedName>
    <definedName name="A125220454C">#REF!,#REF!</definedName>
    <definedName name="A125220458L">#REF!,#REF!</definedName>
    <definedName name="A125220462C">#REF!,#REF!</definedName>
    <definedName name="A125220466L">#REF!,#REF!</definedName>
    <definedName name="A125220470C">#REF!,#REF!</definedName>
    <definedName name="A125220474L">#REF!,#REF!</definedName>
    <definedName name="A125220478W">#REF!,#REF!</definedName>
    <definedName name="A125220482L">#REF!,#REF!</definedName>
    <definedName name="A125220486W">#REF!,#REF!</definedName>
    <definedName name="A125220490L">#REF!,#REF!</definedName>
    <definedName name="A125220494W">#REF!,#REF!</definedName>
    <definedName name="A125220498F">#REF!,#REF!</definedName>
    <definedName name="A125220502K">#REF!,#REF!</definedName>
    <definedName name="A125220506V">#REF!,#REF!</definedName>
    <definedName name="A125220510K">#REF!,#REF!</definedName>
    <definedName name="A125220514V">#REF!,#REF!</definedName>
    <definedName name="A125220518C">#REF!,#REF!</definedName>
    <definedName name="A125220522V">#REF!,#REF!</definedName>
    <definedName name="A125220526C">#REF!,#REF!</definedName>
    <definedName name="A125220530V">#REF!,#REF!</definedName>
    <definedName name="A125220534C">#REF!,#REF!</definedName>
    <definedName name="A125220538L">#REF!,#REF!</definedName>
    <definedName name="A125220542C">#REF!,#REF!</definedName>
    <definedName name="A125220546L">#REF!,#REF!</definedName>
    <definedName name="A125220550C">#REF!,#REF!</definedName>
    <definedName name="A125220554L">#REF!,#REF!</definedName>
    <definedName name="A125220558W">#REF!,#REF!</definedName>
    <definedName name="A125220562L">#REF!,#REF!</definedName>
    <definedName name="A125220566W">#REF!,#REF!</definedName>
    <definedName name="A125220570L">#REF!,#REF!</definedName>
    <definedName name="A125220574W">#REF!,#REF!</definedName>
    <definedName name="A125220578F">#REF!,#REF!</definedName>
    <definedName name="A125220582W">#REF!,#REF!</definedName>
    <definedName name="A125220586F">#REF!,#REF!</definedName>
    <definedName name="A125220590W">#REF!,#REF!</definedName>
    <definedName name="A125220594F">#REF!,#REF!</definedName>
    <definedName name="A125220598R">#REF!,#REF!</definedName>
    <definedName name="A125220602V">#REF!,#REF!</definedName>
    <definedName name="A125220606C">#REF!,#REF!</definedName>
    <definedName name="A125220610V">#REF!,#REF!</definedName>
    <definedName name="A125220614C">#REF!,#REF!</definedName>
    <definedName name="A125220618L">#REF!,#REF!</definedName>
    <definedName name="A125220622C">#REF!,#REF!</definedName>
    <definedName name="A125220626L">#REF!,#REF!</definedName>
    <definedName name="A125220630C">#REF!,#REF!</definedName>
    <definedName name="A125220634L">#REF!,#REF!</definedName>
    <definedName name="A125220638W">#REF!,#REF!</definedName>
    <definedName name="A125220642L">#REF!,#REF!</definedName>
    <definedName name="A125220646W">#REF!,#REF!</definedName>
    <definedName name="A125220650L">#REF!,#REF!</definedName>
    <definedName name="A125220654W">#REF!,#REF!</definedName>
    <definedName name="A125220658F">#REF!,#REF!</definedName>
    <definedName name="A125220662W">#REF!,#REF!</definedName>
    <definedName name="A125220666F">#REF!,#REF!</definedName>
    <definedName name="A125220670W">#REF!,#REF!</definedName>
    <definedName name="A125220674F">#REF!,#REF!</definedName>
    <definedName name="A125220678R">#REF!,#REF!</definedName>
    <definedName name="A125220682F">#REF!,#REF!</definedName>
    <definedName name="A125220686R">#REF!,#REF!</definedName>
    <definedName name="A125220690F">#REF!,#REF!</definedName>
    <definedName name="A125220694R">#REF!,#REF!</definedName>
    <definedName name="A125220698X">#REF!,#REF!</definedName>
    <definedName name="A125220702C">#REF!,#REF!</definedName>
    <definedName name="A125220706L">#REF!,#REF!</definedName>
    <definedName name="A125220710C">#REF!,#REF!</definedName>
    <definedName name="A125220714L">#REF!,#REF!</definedName>
    <definedName name="A125220718W">#REF!,#REF!</definedName>
    <definedName name="A125220722L">#REF!,#REF!</definedName>
    <definedName name="A125220726W">#REF!,#REF!</definedName>
    <definedName name="A125220730L">#REF!,#REF!</definedName>
    <definedName name="A125220734W">#REF!,#REF!</definedName>
    <definedName name="A125220738F">#REF!,#REF!</definedName>
    <definedName name="A125220742W">#REF!,#REF!</definedName>
    <definedName name="A125220746F">#REF!,#REF!</definedName>
    <definedName name="A125220750W">#REF!,#REF!</definedName>
    <definedName name="A125220754F">#REF!,#REF!</definedName>
    <definedName name="A125220758R">#REF!,#REF!</definedName>
    <definedName name="A125220762F">#REF!,#REF!</definedName>
    <definedName name="A125220766R">#REF!,#REF!</definedName>
    <definedName name="A125220770F">#REF!,#REF!</definedName>
    <definedName name="A125220774R">#REF!,#REF!</definedName>
    <definedName name="A125220778X">#REF!,#REF!</definedName>
    <definedName name="A125220782R">#REF!,#REF!</definedName>
    <definedName name="A125220786X">#REF!,#REF!</definedName>
    <definedName name="A125220790R">#REF!,#REF!</definedName>
    <definedName name="A125220794X">#REF!,#REF!</definedName>
    <definedName name="A125220798J">#REF!,#REF!</definedName>
    <definedName name="A125220802L">#REF!,#REF!</definedName>
    <definedName name="A125220806W">#REF!,#REF!</definedName>
    <definedName name="A125220810L">#REF!,#REF!</definedName>
    <definedName name="A125220814W">#REF!,#REF!</definedName>
    <definedName name="A125220818F">#REF!,#REF!</definedName>
    <definedName name="A125220822W">#REF!,#REF!</definedName>
    <definedName name="A125220826F">#REF!,#REF!</definedName>
    <definedName name="A125220830W">#REF!,#REF!</definedName>
    <definedName name="A125220834F">#REF!,#REF!</definedName>
    <definedName name="A125220838R">#REF!,#REF!</definedName>
    <definedName name="A125220842F">#REF!,#REF!</definedName>
    <definedName name="A125220846R">#REF!,#REF!</definedName>
    <definedName name="A125220850F">#REF!,#REF!</definedName>
    <definedName name="A125220854R">#REF!,#REF!</definedName>
    <definedName name="A125220858X">#REF!,#REF!</definedName>
    <definedName name="A125220862R">#REF!,#REF!</definedName>
    <definedName name="A125220866X">#REF!,#REF!</definedName>
    <definedName name="A125220870R">#REF!,#REF!</definedName>
    <definedName name="A125220874X">#REF!,#REF!</definedName>
    <definedName name="A125220878J">#REF!,#REF!</definedName>
    <definedName name="A125220882X">#REF!,#REF!</definedName>
    <definedName name="A125220886J">#REF!,#REF!</definedName>
    <definedName name="A125220890X">#REF!,#REF!</definedName>
    <definedName name="A125220894J">#REF!,#REF!</definedName>
    <definedName name="A125220898T">#REF!,#REF!</definedName>
    <definedName name="A125220902W">#REF!,#REF!</definedName>
    <definedName name="A125220906F">#REF!,#REF!</definedName>
    <definedName name="A125220910W">#REF!,#REF!</definedName>
    <definedName name="A125220914F">#REF!,#REF!</definedName>
    <definedName name="A125220918R">#REF!,#REF!</definedName>
    <definedName name="A125220922F">#REF!,#REF!</definedName>
    <definedName name="A125220926R">#REF!,#REF!</definedName>
    <definedName name="A125220930F">#REF!,#REF!</definedName>
    <definedName name="A125220934R">#REF!,#REF!</definedName>
    <definedName name="A125220938X">#REF!,#REF!</definedName>
    <definedName name="A125220942R">#REF!,#REF!</definedName>
    <definedName name="A125220946X">#REF!,#REF!</definedName>
    <definedName name="A125220950R">#REF!,#REF!</definedName>
    <definedName name="A125220954X">#REF!,#REF!</definedName>
    <definedName name="A125220958J">#REF!,#REF!</definedName>
    <definedName name="A125220962X">#REF!,#REF!</definedName>
    <definedName name="A125220966J">#REF!,#REF!</definedName>
    <definedName name="A125220970X">#REF!,#REF!</definedName>
    <definedName name="A125220974J">#REF!,#REF!</definedName>
    <definedName name="A125220978T">#REF!,#REF!</definedName>
    <definedName name="A125220982J">#REF!,#REF!</definedName>
    <definedName name="A125220986T">#REF!,#REF!</definedName>
    <definedName name="A125220990J">#REF!,#REF!</definedName>
    <definedName name="A125220994T">#REF!,#REF!</definedName>
    <definedName name="A125220998A">#REF!,#REF!</definedName>
    <definedName name="A125221002J">#REF!,#REF!</definedName>
    <definedName name="A125221006T">#REF!,#REF!</definedName>
    <definedName name="A125221010J">#REF!,#REF!</definedName>
    <definedName name="A125221014T">#REF!,#REF!</definedName>
    <definedName name="A125221018A">#REF!,#REF!</definedName>
    <definedName name="A125221022T">#REF!,#REF!</definedName>
    <definedName name="A125221026A">#REF!,#REF!</definedName>
    <definedName name="A125221030T">#REF!,#REF!</definedName>
    <definedName name="A125221034A">#REF!,#REF!</definedName>
    <definedName name="A125221038K">#REF!,#REF!</definedName>
    <definedName name="A125221042A">#REF!,#REF!</definedName>
    <definedName name="A125221046K">#REF!,#REF!</definedName>
    <definedName name="A125221050A">#REF!,#REF!</definedName>
    <definedName name="A125221054K">#REF!,#REF!</definedName>
    <definedName name="A125221058V">#REF!,#REF!</definedName>
    <definedName name="A125221062K">#REF!,#REF!</definedName>
    <definedName name="A125221066V">#REF!,#REF!</definedName>
    <definedName name="A125221070K">#REF!,#REF!</definedName>
    <definedName name="A125221074V">#REF!,#REF!</definedName>
    <definedName name="A125221078C">#REF!,#REF!</definedName>
    <definedName name="A125221082V">#REF!,#REF!</definedName>
    <definedName name="A125221086C">#REF!,#REF!</definedName>
    <definedName name="A125221090V">#REF!,#REF!</definedName>
    <definedName name="A125221094C">#REF!,#REF!</definedName>
    <definedName name="A125221098L">#REF!,#REF!</definedName>
    <definedName name="A125221102T">#REF!,#REF!</definedName>
    <definedName name="A125221106A">#REF!,#REF!</definedName>
    <definedName name="A125221110T">#REF!,#REF!</definedName>
    <definedName name="A125221114A">#REF!,#REF!</definedName>
    <definedName name="A125221118K">#REF!,#REF!</definedName>
    <definedName name="A125221122A">#REF!,#REF!</definedName>
    <definedName name="A125221126K">#REF!,#REF!</definedName>
    <definedName name="A125221130A">#REF!,#REF!</definedName>
    <definedName name="A125221134K">#REF!,#REF!</definedName>
    <definedName name="A125221138V">#REF!,#REF!</definedName>
    <definedName name="A125221142K">#REF!,#REF!</definedName>
    <definedName name="A125221146V">#REF!,#REF!</definedName>
    <definedName name="A125221150K">#REF!,#REF!</definedName>
    <definedName name="A125221154V">#REF!,#REF!</definedName>
    <definedName name="A125221158C">#REF!,#REF!</definedName>
    <definedName name="A125221162V">#REF!,#REF!</definedName>
    <definedName name="A125221166C">#REF!,#REF!</definedName>
    <definedName name="A125221170V">#REF!,#REF!</definedName>
    <definedName name="A125221174C">#REF!,#REF!</definedName>
    <definedName name="A125221178L">#REF!,#REF!</definedName>
    <definedName name="A125221182C">#REF!,#REF!</definedName>
    <definedName name="A125221186L">#REF!,#REF!</definedName>
    <definedName name="A125221190C">#REF!,#REF!</definedName>
    <definedName name="A125221194L">#REF!,#REF!</definedName>
    <definedName name="A125221198W">#REF!,#REF!</definedName>
    <definedName name="A125221202A">#REF!,#REF!</definedName>
    <definedName name="A125221206K">#REF!,#REF!</definedName>
    <definedName name="A125221210A">#REF!,#REF!</definedName>
    <definedName name="A125221214K">#REF!,#REF!</definedName>
    <definedName name="A125221218V">#REF!,#REF!</definedName>
    <definedName name="A125221222K">#REF!,#REF!</definedName>
    <definedName name="A125221226V">#REF!,#REF!</definedName>
    <definedName name="A125221230K">#REF!,#REF!</definedName>
    <definedName name="A125221234V">#REF!,#REF!</definedName>
    <definedName name="A125221238C">#REF!,#REF!</definedName>
    <definedName name="A125221242V">#REF!,#REF!</definedName>
    <definedName name="A125221246C">#REF!,#REF!</definedName>
    <definedName name="A125221250V">#REF!,#REF!</definedName>
    <definedName name="A125221254C">#REF!,#REF!</definedName>
    <definedName name="A125221258L">#REF!,#REF!</definedName>
    <definedName name="A125221262C">#REF!,#REF!</definedName>
    <definedName name="A125221266L">#REF!,#REF!</definedName>
    <definedName name="A125221270C">#REF!,#REF!</definedName>
    <definedName name="A125221274L">#REF!,#REF!</definedName>
    <definedName name="A125221278W">#REF!,#REF!</definedName>
    <definedName name="A125221282L">#REF!,#REF!</definedName>
    <definedName name="A125221286W">#REF!,#REF!</definedName>
    <definedName name="A125221290L">#REF!,#REF!</definedName>
    <definedName name="A125221294W">#REF!,#REF!</definedName>
    <definedName name="A125221298F">#REF!,#REF!</definedName>
    <definedName name="A125221302K">#REF!,#REF!</definedName>
    <definedName name="A125221306V">#REF!,#REF!</definedName>
    <definedName name="A125221310K">#REF!,#REF!</definedName>
    <definedName name="A125221314V">#REF!,#REF!</definedName>
    <definedName name="A125221318C">#REF!,#REF!</definedName>
    <definedName name="A125221322V">#REF!,#REF!</definedName>
    <definedName name="A125221326C">#REF!,#REF!</definedName>
    <definedName name="A125221330V">#REF!,#REF!</definedName>
    <definedName name="A125221334C">#REF!,#REF!</definedName>
    <definedName name="A125221338L">#REF!,#REF!</definedName>
    <definedName name="A125221342C">#REF!,#REF!</definedName>
    <definedName name="A125221346L">#REF!,#REF!</definedName>
    <definedName name="A125221350C">#REF!,#REF!</definedName>
    <definedName name="A125221354L">#REF!,#REF!</definedName>
    <definedName name="A125221358W">#REF!,#REF!</definedName>
    <definedName name="A125221362L">#REF!,#REF!</definedName>
    <definedName name="A125221366W">#REF!,#REF!</definedName>
    <definedName name="A125221370L">#REF!,#REF!</definedName>
    <definedName name="A125221374W">#REF!,#REF!</definedName>
    <definedName name="A125221378F">#REF!,#REF!</definedName>
    <definedName name="A125221382W">#REF!,#REF!</definedName>
    <definedName name="A125221386F">#REF!,#REF!</definedName>
    <definedName name="A125221390W">#REF!,#REF!</definedName>
    <definedName name="A125221394F">#REF!,#REF!</definedName>
    <definedName name="A125221398R">#REF!,#REF!</definedName>
    <definedName name="A125221402V">#REF!,#REF!</definedName>
    <definedName name="A125221406C">#REF!,#REF!</definedName>
    <definedName name="A125221410V">#REF!,#REF!</definedName>
    <definedName name="A125221414C">#REF!,#REF!</definedName>
    <definedName name="A125221418L">#REF!,#REF!</definedName>
    <definedName name="A125221422C">#REF!,#REF!</definedName>
    <definedName name="A125221426L">#REF!,#REF!</definedName>
    <definedName name="A125221430C">#REF!,#REF!</definedName>
    <definedName name="A125221434L">#REF!,#REF!</definedName>
    <definedName name="A125221438W">#REF!,#REF!</definedName>
    <definedName name="A125221442L">#REF!,#REF!</definedName>
    <definedName name="A125221446W">#REF!,#REF!</definedName>
    <definedName name="A125221450L">#REF!,#REF!</definedName>
    <definedName name="A125221454W">#REF!,#REF!</definedName>
    <definedName name="A125221458F">#REF!,#REF!</definedName>
    <definedName name="A125221462W">#REF!,#REF!</definedName>
    <definedName name="A125221466F">#REF!,#REF!</definedName>
    <definedName name="A125221470W">#REF!,#REF!</definedName>
    <definedName name="A125221474F">#REF!,#REF!</definedName>
    <definedName name="A125221478R">#REF!,#REF!</definedName>
    <definedName name="A125221482F">#REF!,#REF!</definedName>
    <definedName name="A125221486R">#REF!,#REF!</definedName>
    <definedName name="A125221490F">#REF!,#REF!</definedName>
    <definedName name="A125221494R">#REF!,#REF!</definedName>
    <definedName name="A125221498X">#REF!,#REF!</definedName>
    <definedName name="A125221502C">#REF!,#REF!</definedName>
    <definedName name="A125221506L">#REF!,#REF!</definedName>
    <definedName name="A125221510C">#REF!,#REF!</definedName>
    <definedName name="A125221514L">#REF!,#REF!</definedName>
    <definedName name="A125221518W">#REF!,#REF!</definedName>
    <definedName name="A125221522L">#REF!,#REF!</definedName>
    <definedName name="A125221526W">#REF!,#REF!</definedName>
    <definedName name="A125221530L">#REF!,#REF!</definedName>
    <definedName name="A125221534W">#REF!,#REF!</definedName>
    <definedName name="A125221538F">#REF!,#REF!</definedName>
    <definedName name="A125221542W">#REF!,#REF!</definedName>
    <definedName name="A125221546F">#REF!,#REF!</definedName>
    <definedName name="A125221550W">#REF!,#REF!</definedName>
    <definedName name="A125221554F">#REF!,#REF!</definedName>
    <definedName name="A125221558R">#REF!,#REF!</definedName>
    <definedName name="A125221562F">#REF!,#REF!</definedName>
    <definedName name="A125221566R">#REF!,#REF!</definedName>
    <definedName name="A125221570F">#REF!,#REF!</definedName>
    <definedName name="A125221574R">#REF!,#REF!</definedName>
    <definedName name="A125221578X">#REF!,#REF!</definedName>
    <definedName name="A125221582R">#REF!,#REF!</definedName>
    <definedName name="A125221586X">#REF!,#REF!</definedName>
    <definedName name="A125221590R">#REF!,#REF!</definedName>
    <definedName name="A125221594X">#REF!,#REF!</definedName>
    <definedName name="A125221598J">#REF!,#REF!</definedName>
    <definedName name="A125221602L">#REF!,#REF!</definedName>
    <definedName name="A125221606W">#REF!,#REF!</definedName>
    <definedName name="A125221610L">#REF!,#REF!</definedName>
    <definedName name="A125221614W">#REF!,#REF!</definedName>
    <definedName name="A125221618F">#REF!,#REF!</definedName>
    <definedName name="A125221622W">#REF!,#REF!</definedName>
    <definedName name="A125221626F">#REF!,#REF!</definedName>
    <definedName name="A125221630W">#REF!,#REF!</definedName>
    <definedName name="A125221634F">#REF!,#REF!</definedName>
    <definedName name="A125221638R">#REF!,#REF!</definedName>
    <definedName name="A125221642F">#REF!,#REF!</definedName>
    <definedName name="A125221646R">#REF!,#REF!</definedName>
    <definedName name="A125221650F">#REF!,#REF!</definedName>
    <definedName name="A125221654R">#REF!,#REF!</definedName>
    <definedName name="A125221658X">#REF!,#REF!</definedName>
    <definedName name="A125221662R">#REF!,#REF!</definedName>
    <definedName name="A125221666X">#REF!,#REF!</definedName>
    <definedName name="A125221670R">#REF!,#REF!</definedName>
    <definedName name="A125221674X">#REF!,#REF!</definedName>
    <definedName name="A125221678J">#REF!,#REF!</definedName>
    <definedName name="A125221682X">#REF!,#REF!</definedName>
    <definedName name="A125221686J">#REF!,#REF!</definedName>
    <definedName name="A125221690X">#REF!,#REF!</definedName>
    <definedName name="A125221694J">#REF!,#REF!</definedName>
    <definedName name="A125221698T">#REF!,#REF!</definedName>
    <definedName name="A125221702W">#REF!,#REF!</definedName>
    <definedName name="A125221706F">#REF!,#REF!</definedName>
    <definedName name="A125221710W">#REF!,#REF!</definedName>
    <definedName name="A125221714F">#REF!,#REF!</definedName>
    <definedName name="A125221718R">#REF!,#REF!</definedName>
    <definedName name="A125221722F">#REF!,#REF!</definedName>
    <definedName name="A125222814J">#REF!,#REF!</definedName>
    <definedName name="A125222818T">#REF!,#REF!</definedName>
    <definedName name="A125222822J">#REF!,#REF!</definedName>
    <definedName name="A125222826T">#REF!,#REF!</definedName>
    <definedName name="A125222830J">#REF!,#REF!</definedName>
    <definedName name="A125222834T">#REF!,#REF!</definedName>
    <definedName name="A125222838A">#REF!,#REF!</definedName>
    <definedName name="A125222842T">#REF!,#REF!</definedName>
    <definedName name="A125222846A">#REF!,#REF!</definedName>
    <definedName name="A125222850T">#REF!,#REF!</definedName>
    <definedName name="A125222854A">#REF!,#REF!</definedName>
    <definedName name="A125222858K">#REF!,#REF!</definedName>
    <definedName name="A125222862A">#REF!,#REF!</definedName>
    <definedName name="A125222866K">#REF!,#REF!</definedName>
    <definedName name="A125222870A">#REF!,#REF!</definedName>
    <definedName name="A125222874K">#REF!,#REF!</definedName>
    <definedName name="A125222878V">#REF!,#REF!</definedName>
    <definedName name="A125222882K">#REF!,#REF!</definedName>
    <definedName name="A125222886V">#REF!,#REF!</definedName>
    <definedName name="A125222890K">#REF!,#REF!</definedName>
    <definedName name="A125222894V">#REF!,#REF!</definedName>
    <definedName name="A125222898C">#REF!,#REF!</definedName>
    <definedName name="A125222902J">#REF!,#REF!</definedName>
    <definedName name="A125222906T">#REF!,#REF!</definedName>
    <definedName name="A125222910J">#REF!,#REF!</definedName>
    <definedName name="A125222914T">#REF!,#REF!</definedName>
    <definedName name="A125222918A">#REF!,#REF!</definedName>
    <definedName name="A125222922T">#REF!,#REF!</definedName>
    <definedName name="A125222926A">#REF!,#REF!</definedName>
    <definedName name="A125222930T">#REF!,#REF!</definedName>
    <definedName name="A125222934A">#REF!,#REF!</definedName>
    <definedName name="A125222938K">#REF!,#REF!</definedName>
    <definedName name="A125222942A">#REF!,#REF!</definedName>
    <definedName name="A125222946K">#REF!,#REF!</definedName>
    <definedName name="A125224038R">#REF!,#REF!</definedName>
    <definedName name="A125224042F">#REF!,#REF!</definedName>
    <definedName name="A125224046R">#REF!,#REF!</definedName>
    <definedName name="A125224050F">#REF!,#REF!</definedName>
    <definedName name="A125224054R">#REF!,#REF!</definedName>
    <definedName name="A125224058X">#REF!,#REF!</definedName>
    <definedName name="A125224062R">#REF!,#REF!</definedName>
    <definedName name="A125224066X">#REF!,#REF!</definedName>
    <definedName name="A125224070R">#REF!,#REF!</definedName>
    <definedName name="A125224074X">#REF!,#REF!</definedName>
    <definedName name="A125224078J">#REF!,#REF!</definedName>
    <definedName name="A125224082X">#REF!,#REF!</definedName>
    <definedName name="A125224086J">#REF!,#REF!</definedName>
    <definedName name="A125224090X">#REF!,#REF!</definedName>
    <definedName name="A125224094J">#REF!,#REF!</definedName>
    <definedName name="A125224098T">#REF!,#REF!</definedName>
    <definedName name="A125224102W">#REF!,#REF!</definedName>
    <definedName name="A125224106F">#REF!,#REF!</definedName>
    <definedName name="A125224110W">#REF!,#REF!</definedName>
    <definedName name="A125224114F">#REF!,#REF!</definedName>
    <definedName name="A125224118R">#REF!,#REF!</definedName>
    <definedName name="A125224122F">#REF!,#REF!</definedName>
    <definedName name="A125224126R">#REF!,#REF!</definedName>
    <definedName name="A125224130F">#REF!,#REF!</definedName>
    <definedName name="A125224134R">#REF!,#REF!</definedName>
    <definedName name="A125224138X">#REF!,#REF!</definedName>
    <definedName name="A125224142R">#REF!,#REF!</definedName>
    <definedName name="A125224146X">#REF!,#REF!</definedName>
    <definedName name="A125224150R">#REF!,#REF!</definedName>
    <definedName name="A125224154X">#REF!,#REF!</definedName>
    <definedName name="A125224158J">#REF!,#REF!</definedName>
    <definedName name="A125224162X">#REF!,#REF!</definedName>
    <definedName name="A125224166J">#REF!,#REF!</definedName>
    <definedName name="A125224170X">#REF!,#REF!</definedName>
    <definedName name="A125225262A">#REF!,#REF!</definedName>
    <definedName name="A125225266K">#REF!,#REF!</definedName>
    <definedName name="A125225270A">#REF!,#REF!</definedName>
    <definedName name="A125225274K">#REF!,#REF!</definedName>
    <definedName name="A125225278V">#REF!,#REF!</definedName>
    <definedName name="A125225282K">#REF!,#REF!</definedName>
    <definedName name="A125225286V">#REF!,#REF!</definedName>
    <definedName name="A125225290K">#REF!,#REF!</definedName>
    <definedName name="A125225294V">#REF!,#REF!</definedName>
    <definedName name="A125225298C">#REF!,#REF!</definedName>
    <definedName name="A125225302J">#REF!,#REF!</definedName>
    <definedName name="A125225306T">#REF!,#REF!</definedName>
    <definedName name="A125225310J">#REF!,#REF!</definedName>
    <definedName name="A125225314T">#REF!,#REF!</definedName>
    <definedName name="A125225318A">#REF!,#REF!</definedName>
    <definedName name="A125225322T">#REF!,#REF!</definedName>
    <definedName name="A125225326A">#REF!,#REF!</definedName>
    <definedName name="A125225330T">#REF!,#REF!</definedName>
    <definedName name="A125225334A">#REF!,#REF!</definedName>
    <definedName name="A125225338K">#REF!,#REF!</definedName>
    <definedName name="A125225342A">#REF!,#REF!</definedName>
    <definedName name="A125225346K">#REF!,#REF!</definedName>
    <definedName name="A125225350A">#REF!,#REF!</definedName>
    <definedName name="A125225354K">#REF!,#REF!</definedName>
    <definedName name="A125225358V">#REF!,#REF!</definedName>
    <definedName name="A125225362K">#REF!,#REF!</definedName>
    <definedName name="A125225366V">#REF!,#REF!</definedName>
    <definedName name="A125225370K">#REF!,#REF!</definedName>
    <definedName name="A125225374V">#REF!,#REF!</definedName>
    <definedName name="A125225378C">#REF!,#REF!</definedName>
    <definedName name="A125225382V">#REF!,#REF!</definedName>
    <definedName name="A125225386C">#REF!,#REF!</definedName>
    <definedName name="A125225390V">#REF!,#REF!</definedName>
    <definedName name="A125225394C">#REF!,#REF!</definedName>
    <definedName name="A125226486F">#REF!,#REF!</definedName>
    <definedName name="A125226490W">#REF!,#REF!</definedName>
    <definedName name="A125226494F">#REF!,#REF!</definedName>
    <definedName name="A125226498R">#REF!,#REF!</definedName>
    <definedName name="A125226502V">#REF!,#REF!</definedName>
    <definedName name="A125226506C">#REF!,#REF!</definedName>
    <definedName name="A125226510V">#REF!,#REF!</definedName>
    <definedName name="A125226514C">#REF!,#REF!</definedName>
    <definedName name="A125226518L">#REF!,#REF!</definedName>
    <definedName name="A125226522C">#REF!,#REF!</definedName>
    <definedName name="A125226526L">#REF!,#REF!</definedName>
    <definedName name="A125226530C">#REF!,#REF!</definedName>
    <definedName name="A125226534L">#REF!,#REF!</definedName>
    <definedName name="A125226538W">#REF!,#REF!</definedName>
    <definedName name="A125226542L">#REF!,#REF!</definedName>
    <definedName name="A125226546W">#REF!,#REF!</definedName>
    <definedName name="A125226550L">#REF!,#REF!</definedName>
    <definedName name="A125226554W">#REF!,#REF!</definedName>
    <definedName name="A125226558F">#REF!,#REF!</definedName>
    <definedName name="A125226562W">#REF!,#REF!</definedName>
    <definedName name="A125226566F">#REF!,#REF!</definedName>
    <definedName name="A125226570W">#REF!,#REF!</definedName>
    <definedName name="A125226574F">#REF!,#REF!</definedName>
    <definedName name="A125226578R">#REF!,#REF!</definedName>
    <definedName name="A125226582F">#REF!,#REF!</definedName>
    <definedName name="A125226586R">#REF!,#REF!</definedName>
    <definedName name="A125226590F">#REF!,#REF!</definedName>
    <definedName name="A125226594R">#REF!,#REF!</definedName>
    <definedName name="A125226598X">#REF!,#REF!</definedName>
    <definedName name="A125226602C">#REF!,#REF!</definedName>
    <definedName name="A125226606L">#REF!,#REF!</definedName>
    <definedName name="A125226610C">#REF!,#REF!</definedName>
    <definedName name="A125226614L">#REF!,#REF!</definedName>
    <definedName name="A125226618W">#REF!,#REF!</definedName>
    <definedName name="A126094818J">Data1!$AL$1:$AL$10,Data1!$AL$11:$AL$20</definedName>
    <definedName name="A126094818J_Data">Data1!$AL$11:$AL$20</definedName>
    <definedName name="A126094818J_Latest">Data1!$AL$20</definedName>
    <definedName name="A126094822X">Data1!$BG$1:$BG$10,Data1!$BG$11:$BG$20</definedName>
    <definedName name="A126094822X_Data">Data1!$BG$11:$BG$20</definedName>
    <definedName name="A126094822X_Latest">Data1!$BG$20</definedName>
    <definedName name="A126094826J">Data1!$CB$1:$CB$10,Data1!$CB$11:$CB$20</definedName>
    <definedName name="A126094826J_Data">Data1!$CB$11:$CB$20</definedName>
    <definedName name="A126094826J_Latest">Data1!$CB$20</definedName>
    <definedName name="A126094830X">Data1!$BP$1:$BP$10,Data1!$BP$11:$BP$20</definedName>
    <definedName name="A126094830X_Data">Data1!$BP$11:$BP$20</definedName>
    <definedName name="A126094830X_Latest">Data1!$BP$20</definedName>
    <definedName name="A126094834J">Data1!$CN$1:$CN$10,Data1!$CN$11:$CN$20</definedName>
    <definedName name="A126094834J_Data">Data1!$CN$11:$CN$20</definedName>
    <definedName name="A126094834J_Latest">Data1!$CN$20</definedName>
    <definedName name="A126094838T">Data1!$AO$1:$AO$10,Data1!$AO$11:$AO$20</definedName>
    <definedName name="A126094838T_Data">Data1!$AO$11:$AO$20</definedName>
    <definedName name="A126094838T_Latest">Data1!$AO$20</definedName>
    <definedName name="A126094842J">Data1!$AU$1:$AU$10,Data1!$AU$11:$AU$20</definedName>
    <definedName name="A126094842J_Data">Data1!$AU$11:$AU$20</definedName>
    <definedName name="A126094842J_Latest">Data1!$AU$20</definedName>
    <definedName name="A126094846T">Data1!$CT$1:$CT$10,Data1!$CT$11:$CT$20</definedName>
    <definedName name="A126094846T_Data">Data1!$CT$11:$CT$20</definedName>
    <definedName name="A126094846T_Latest">Data1!$CT$20</definedName>
    <definedName name="A126094850J">Data1!$CK$1:$CK$10,Data1!$CK$11:$CK$20</definedName>
    <definedName name="A126094850J_Data">Data1!$CK$11:$CK$20</definedName>
    <definedName name="A126094850J_Latest">Data1!$CK$20</definedName>
    <definedName name="A126094854T">Data1!$CZ$1:$CZ$10,Data1!$CZ$11:$CZ$20</definedName>
    <definedName name="A126094854T_Data">Data1!$CZ$11:$CZ$20</definedName>
    <definedName name="A126094854T_Latest">Data1!$CZ$20</definedName>
    <definedName name="A126094858A">Data1!$W$1:$W$10,Data1!$W$11:$W$20</definedName>
    <definedName name="A126094858A_Data">Data1!$W$11:$W$20</definedName>
    <definedName name="A126094858A_Latest">Data1!$W$20</definedName>
    <definedName name="A126094862T">Data1!$AI$1:$AI$10,Data1!$AI$11:$AI$20</definedName>
    <definedName name="A126094862T_Data">Data1!$AI$11:$AI$20</definedName>
    <definedName name="A126094862T_Latest">Data1!$AI$20</definedName>
    <definedName name="A126094866A">Data1!$BS$1:$BS$10,Data1!$BS$11:$BS$20</definedName>
    <definedName name="A126094866A_Data">Data1!$BS$11:$BS$20</definedName>
    <definedName name="A126094866A_Latest">Data1!$BS$20</definedName>
    <definedName name="A126094870T">Data1!$CQ$1:$CQ$10,Data1!$CQ$11:$CQ$20</definedName>
    <definedName name="A126094870T_Data">Data1!$CQ$11:$CQ$20</definedName>
    <definedName name="A126094870T_Latest">Data1!$CQ$20</definedName>
    <definedName name="A126094874A">Data1!$CW$1:$CW$10,Data1!$CW$11:$CW$20</definedName>
    <definedName name="A126094874A_Data">Data1!$CW$11:$CW$20</definedName>
    <definedName name="A126094874A_Latest">Data1!$CW$20</definedName>
    <definedName name="A126094878K">Data1!$E$1:$E$10,Data1!$E$11:$E$20</definedName>
    <definedName name="A126094878K_Data">Data1!$E$11:$E$20</definedName>
    <definedName name="A126094878K_Latest">Data1!$E$20</definedName>
    <definedName name="A126094882A">Data1!$N$1:$N$10,Data1!$N$11:$N$20</definedName>
    <definedName name="A126094882A_Data">Data1!$N$11:$N$20</definedName>
    <definedName name="A126094882A_Latest">Data1!$N$20</definedName>
    <definedName name="A126094886K">Data1!$Q$1:$Q$10,Data1!$Q$11:$Q$20</definedName>
    <definedName name="A126094886K_Data">Data1!$Q$11:$Q$20</definedName>
    <definedName name="A126094886K_Latest">Data1!$Q$20</definedName>
    <definedName name="A126094890A">Data1!$AR$1:$AR$10,Data1!$AR$11:$AR$20</definedName>
    <definedName name="A126094890A_Data">Data1!$AR$11:$AR$20</definedName>
    <definedName name="A126094890A_Latest">Data1!$AR$20</definedName>
    <definedName name="A126094894K">Data1!$AX$1:$AX$10,Data1!$AX$11:$AX$20</definedName>
    <definedName name="A126094894K_Data">Data1!$AX$11:$AX$20</definedName>
    <definedName name="A126094894K_Latest">Data1!$AX$20</definedName>
    <definedName name="A126094898V">Data1!$BA$1:$BA$10,Data1!$BA$11:$BA$20</definedName>
    <definedName name="A126094898V_Data">Data1!$BA$11:$BA$20</definedName>
    <definedName name="A126094898V_Latest">Data1!$BA$20</definedName>
    <definedName name="A126094902X">Data1!$BV$1:$BV$10,Data1!$BV$11:$BV$20</definedName>
    <definedName name="A126094902X_Data">Data1!$BV$11:$BV$20</definedName>
    <definedName name="A126094902X_Latest">Data1!$BV$20</definedName>
    <definedName name="A126094906J">Data1!$CE$1:$CE$10,Data1!$CE$11:$CE$20</definedName>
    <definedName name="A126094906J_Data">Data1!$CE$11:$CE$20</definedName>
    <definedName name="A126094906J_Latest">Data1!$CE$20</definedName>
    <definedName name="A126094910X">Data1!$T$1:$T$10,Data1!$T$11:$T$20</definedName>
    <definedName name="A126094910X_Data">Data1!$T$11:$T$20</definedName>
    <definedName name="A126094910X_Latest">Data1!$T$20</definedName>
    <definedName name="A126094914J">Data1!$AC$1:$AC$10,Data1!$AC$11:$AC$20</definedName>
    <definedName name="A126094914J_Data">Data1!$AC$11:$AC$20</definedName>
    <definedName name="A126094914J_Latest">Data1!$AC$20</definedName>
    <definedName name="A126094918T">Data1!$CH$1:$CH$10,Data1!$CH$11:$CH$20</definedName>
    <definedName name="A126094918T_Data">Data1!$CH$11:$CH$20</definedName>
    <definedName name="A126094918T_Latest">Data1!$CH$20</definedName>
    <definedName name="A126094922J">Data1!$B$1:$B$10,Data1!$B$11:$B$20</definedName>
    <definedName name="A126094922J_Data">Data1!$B$11:$B$20</definedName>
    <definedName name="A126094922J_Latest">Data1!$B$20</definedName>
    <definedName name="A126094926T">Data1!$H$1:$H$10,Data1!$H$11:$H$20</definedName>
    <definedName name="A126094926T_Data">Data1!$H$11:$H$20</definedName>
    <definedName name="A126094926T_Latest">Data1!$H$20</definedName>
    <definedName name="A126094930J">Data1!$K$1:$K$10,Data1!$K$11:$K$20</definedName>
    <definedName name="A126094930J_Data">Data1!$K$11:$K$20</definedName>
    <definedName name="A126094930J_Latest">Data1!$K$20</definedName>
    <definedName name="A126094934T">Data1!$Z$1:$Z$10,Data1!$Z$11:$Z$20</definedName>
    <definedName name="A126094934T_Data">Data1!$Z$11:$Z$20</definedName>
    <definedName name="A126094934T_Latest">Data1!$Z$20</definedName>
    <definedName name="A126094938A">Data1!$BJ$1:$BJ$10,Data1!$BJ$11:$BJ$20</definedName>
    <definedName name="A126094938A_Data">Data1!$BJ$11:$BJ$20</definedName>
    <definedName name="A126094938A_Latest">Data1!$BJ$20</definedName>
    <definedName name="A126094942T">Data1!$BM$1:$BM$10,Data1!$BM$11:$BM$20</definedName>
    <definedName name="A126094942T_Data">Data1!$BM$11:$BM$20</definedName>
    <definedName name="A126094942T_Latest">Data1!$BM$20</definedName>
    <definedName name="A126094946A">Data1!$AF$1:$AF$10,Data1!$AF$11:$AF$20</definedName>
    <definedName name="A126094946A_Data">Data1!$AF$11:$AF$20</definedName>
    <definedName name="A126094946A_Latest">Data1!$AF$20</definedName>
    <definedName name="A126094950T">Data1!$BD$1:$BD$10,Data1!$BD$11:$BD$20</definedName>
    <definedName name="A126094950T_Data">Data1!$BD$11:$BD$20</definedName>
    <definedName name="A126094950T_Latest">Data1!$BD$20</definedName>
    <definedName name="A126094954A">Data1!$BY$1:$BY$10,Data1!$BY$11:$BY$20</definedName>
    <definedName name="A126094954A_Data">Data1!$BY$11:$BY$20</definedName>
    <definedName name="A126094954A_Latest">Data1!$BY$20</definedName>
    <definedName name="A126094958K">Data6!$EW$1:$EW$10,Data6!$EW$11:$EW$20</definedName>
    <definedName name="A126094958K_Data">Data6!$EW$11:$EW$20</definedName>
    <definedName name="A126094958K_Latest">Data6!$EW$20</definedName>
    <definedName name="A126094962A">Data6!$FR$1:$FR$10,Data6!$FR$11:$FR$20</definedName>
    <definedName name="A126094962A_Data">Data6!$FR$11:$FR$20</definedName>
    <definedName name="A126094962A_Latest">Data6!$FR$20</definedName>
    <definedName name="A126094966K">Data6!$GM$1:$GM$10,Data6!$GM$11:$GM$20</definedName>
    <definedName name="A126094966K_Data">Data6!$GM$11:$GM$20</definedName>
    <definedName name="A126094966K_Latest">Data6!$GM$20</definedName>
    <definedName name="A126094970A">Data6!$GA$1:$GA$10,Data6!$GA$11:$GA$20</definedName>
    <definedName name="A126094970A_Data">Data6!$GA$11:$GA$20</definedName>
    <definedName name="A126094970A_Latest">Data6!$GA$20</definedName>
    <definedName name="A126094974K">Data6!$GY$1:$GY$10,Data6!$GY$11:$GY$20</definedName>
    <definedName name="A126094974K_Data">Data6!$GY$11:$GY$20</definedName>
    <definedName name="A126094974K_Latest">Data6!$GY$20</definedName>
    <definedName name="A126094978V">Data6!$EZ$1:$EZ$10,Data6!$EZ$11:$EZ$20</definedName>
    <definedName name="A126094978V_Data">Data6!$EZ$11:$EZ$20</definedName>
    <definedName name="A126094978V_Latest">Data6!$EZ$20</definedName>
    <definedName name="A126094982K">Data6!$FF$1:$FF$10,Data6!$FF$11:$FF$20</definedName>
    <definedName name="A126094982K_Data">Data6!$FF$11:$FF$20</definedName>
    <definedName name="A126094982K_Latest">Data6!$FF$20</definedName>
    <definedName name="A126094986V">Data6!$HE$1:$HE$10,Data6!$HE$11:$HE$20</definedName>
    <definedName name="A126094986V_Data">Data6!$HE$11:$HE$20</definedName>
    <definedName name="A126094986V_Latest">Data6!$HE$20</definedName>
    <definedName name="A126094990K">Data6!$GV$1:$GV$10,Data6!$GV$11:$GV$20</definedName>
    <definedName name="A126094990K_Data">Data6!$GV$11:$GV$20</definedName>
    <definedName name="A126094990K_Latest">Data6!$GV$20</definedName>
    <definedName name="A126094994V">Data6!$HK$1:$HK$10,Data6!$HK$11:$HK$20</definedName>
    <definedName name="A126094994V_Data">Data6!$HK$11:$HK$20</definedName>
    <definedName name="A126094994V_Latest">Data6!$HK$20</definedName>
    <definedName name="A126094998C">Data6!$EH$1:$EH$10,Data6!$EH$11:$EH$20</definedName>
    <definedName name="A126094998C_Data">Data6!$EH$11:$EH$20</definedName>
    <definedName name="A126094998C_Latest">Data6!$EH$20</definedName>
    <definedName name="A126095002K">Data6!$ET$1:$ET$10,Data6!$ET$11:$ET$20</definedName>
    <definedName name="A126095002K_Data">Data6!$ET$11:$ET$20</definedName>
    <definedName name="A126095002K_Latest">Data6!$ET$20</definedName>
    <definedName name="A126095006V">Data6!$GD$1:$GD$10,Data6!$GD$11:$GD$20</definedName>
    <definedName name="A126095006V_Data">Data6!$GD$11:$GD$20</definedName>
    <definedName name="A126095006V_Latest">Data6!$GD$20</definedName>
    <definedName name="A126095010K">Data6!$HB$1:$HB$10,Data6!$HB$11:$HB$20</definedName>
    <definedName name="A126095010K_Data">Data6!$HB$11:$HB$20</definedName>
    <definedName name="A126095010K_Latest">Data6!$HB$20</definedName>
    <definedName name="A126095014V">Data6!$HH$1:$HH$10,Data6!$HH$11:$HH$20</definedName>
    <definedName name="A126095014V_Data">Data6!$HH$11:$HH$20</definedName>
    <definedName name="A126095014V_Latest">Data6!$HH$20</definedName>
    <definedName name="A126095018C">Data6!$DP$1:$DP$10,Data6!$DP$11:$DP$20</definedName>
    <definedName name="A126095018C_Data">Data6!$DP$11:$DP$20</definedName>
    <definedName name="A126095018C_Latest">Data6!$DP$20</definedName>
    <definedName name="A126095022V">Data6!$DY$1:$DY$10,Data6!$DY$11:$DY$20</definedName>
    <definedName name="A126095022V_Data">Data6!$DY$11:$DY$20</definedName>
    <definedName name="A126095022V_Latest">Data6!$DY$20</definedName>
    <definedName name="A126095026C">Data6!$EB$1:$EB$10,Data6!$EB$11:$EB$20</definedName>
    <definedName name="A126095026C_Data">Data6!$EB$11:$EB$20</definedName>
    <definedName name="A126095026C_Latest">Data6!$EB$20</definedName>
    <definedName name="A126095030V">Data6!$FC$1:$FC$10,Data6!$FC$11:$FC$20</definedName>
    <definedName name="A126095030V_Data">Data6!$FC$11:$FC$20</definedName>
    <definedName name="A126095030V_Latest">Data6!$FC$20</definedName>
    <definedName name="A126095034C">Data6!$FI$1:$FI$10,Data6!$FI$11:$FI$20</definedName>
    <definedName name="A126095034C_Data">Data6!$FI$11:$FI$20</definedName>
    <definedName name="A126095034C_Latest">Data6!$FI$20</definedName>
    <definedName name="A126095038L">Data6!$FL$1:$FL$10,Data6!$FL$11:$FL$20</definedName>
    <definedName name="A126095038L_Data">Data6!$FL$11:$FL$20</definedName>
    <definedName name="A126095038L_Latest">Data6!$FL$20</definedName>
    <definedName name="A126095042C">Data6!$GG$1:$GG$10,Data6!$GG$11:$GG$20</definedName>
    <definedName name="A126095042C_Data">Data6!$GG$11:$GG$20</definedName>
    <definedName name="A126095042C_Latest">Data6!$GG$20</definedName>
    <definedName name="A126095046L">Data6!$GP$1:$GP$10,Data6!$GP$11:$GP$20</definedName>
    <definedName name="A126095046L_Data">Data6!$GP$11:$GP$20</definedName>
    <definedName name="A126095046L_Latest">Data6!$GP$20</definedName>
    <definedName name="A126095050C">Data6!$EE$1:$EE$10,Data6!$EE$11:$EE$20</definedName>
    <definedName name="A126095050C_Data">Data6!$EE$11:$EE$20</definedName>
    <definedName name="A126095050C_Latest">Data6!$EE$20</definedName>
    <definedName name="A126095054L">Data6!$EN$1:$EN$10,Data6!$EN$11:$EN$20</definedName>
    <definedName name="A126095054L_Data">Data6!$EN$11:$EN$20</definedName>
    <definedName name="A126095054L_Latest">Data6!$EN$20</definedName>
    <definedName name="A126095058W">Data6!$GS$1:$GS$10,Data6!$GS$11:$GS$20</definedName>
    <definedName name="A126095058W_Data">Data6!$GS$11:$GS$20</definedName>
    <definedName name="A126095058W_Latest">Data6!$GS$20</definedName>
    <definedName name="A126095062L">Data6!$DM$1:$DM$10,Data6!$DM$11:$DM$20</definedName>
    <definedName name="A126095062L_Data">Data6!$DM$11:$DM$20</definedName>
    <definedName name="A126095062L_Latest">Data6!$DM$20</definedName>
    <definedName name="A126095066W">Data6!$DS$1:$DS$10,Data6!$DS$11:$DS$20</definedName>
    <definedName name="A126095066W_Data">Data6!$DS$11:$DS$20</definedName>
    <definedName name="A126095066W_Latest">Data6!$DS$20</definedName>
    <definedName name="A126095070L">Data6!$DV$1:$DV$10,Data6!$DV$11:$DV$20</definedName>
    <definedName name="A126095070L_Data">Data6!$DV$11:$DV$20</definedName>
    <definedName name="A126095070L_Latest">Data6!$DV$20</definedName>
    <definedName name="A126095074W">Data6!$EK$1:$EK$10,Data6!$EK$11:$EK$20</definedName>
    <definedName name="A126095074W_Data">Data6!$EK$11:$EK$20</definedName>
    <definedName name="A126095074W_Latest">Data6!$EK$20</definedName>
    <definedName name="A126095078F">Data6!$FU$1:$FU$10,Data6!$FU$11:$FU$20</definedName>
    <definedName name="A126095078F_Data">Data6!$FU$11:$FU$20</definedName>
    <definedName name="A126095078F_Latest">Data6!$FU$20</definedName>
    <definedName name="A126095082W">Data6!$FX$1:$FX$10,Data6!$FX$11:$FX$20</definedName>
    <definedName name="A126095082W_Data">Data6!$FX$11:$FX$20</definedName>
    <definedName name="A126095082W_Latest">Data6!$FX$20</definedName>
    <definedName name="A126095086F">Data6!$EQ$1:$EQ$10,Data6!$EQ$11:$EQ$20</definedName>
    <definedName name="A126095086F_Data">Data6!$EQ$11:$EQ$20</definedName>
    <definedName name="A126095086F_Latest">Data6!$EQ$20</definedName>
    <definedName name="A126095090W">Data6!$FO$1:$FO$10,Data6!$FO$11:$FO$20</definedName>
    <definedName name="A126095090W_Data">Data6!$FO$11:$FO$20</definedName>
    <definedName name="A126095090W_Latest">Data6!$FO$20</definedName>
    <definedName name="A126095094F">Data6!$GJ$1:$GJ$10,Data6!$GJ$11:$GJ$20</definedName>
    <definedName name="A126095094F_Data">Data6!$GJ$11:$GJ$20</definedName>
    <definedName name="A126095094F_Latest">Data6!$GJ$20</definedName>
    <definedName name="A126095098R">Data4!$W$1:$W$10,Data4!$W$11:$W$20</definedName>
    <definedName name="A126095098R_Data">Data4!$W$11:$W$20</definedName>
    <definedName name="A126095098R_Latest">Data4!$W$20</definedName>
    <definedName name="A126095102V">Data4!$AR$1:$AR$10,Data4!$AR$11:$AR$20</definedName>
    <definedName name="A126095102V_Data">Data4!$AR$11:$AR$20</definedName>
    <definedName name="A126095102V_Latest">Data4!$AR$20</definedName>
    <definedName name="A126095106C">Data4!$BM$1:$BM$10,Data4!$BM$11:$BM$20</definedName>
    <definedName name="A126095106C_Data">Data4!$BM$11:$BM$20</definedName>
    <definedName name="A126095106C_Latest">Data4!$BM$20</definedName>
    <definedName name="A126095110V">Data4!$BA$1:$BA$10,Data4!$BA$11:$BA$20</definedName>
    <definedName name="A126095110V_Data">Data4!$BA$11:$BA$20</definedName>
    <definedName name="A126095110V_Latest">Data4!$BA$20</definedName>
    <definedName name="A126095114C">Data4!$BY$1:$BY$10,Data4!$BY$11:$BY$20</definedName>
    <definedName name="A126095114C_Data">Data4!$BY$11:$BY$20</definedName>
    <definedName name="A126095114C_Latest">Data4!$BY$20</definedName>
    <definedName name="A126095118L">Data4!$Z$1:$Z$10,Data4!$Z$11:$Z$20</definedName>
    <definedName name="A126095118L_Data">Data4!$Z$11:$Z$20</definedName>
    <definedName name="A126095118L_Latest">Data4!$Z$20</definedName>
    <definedName name="A126095122C">Data4!$AF$1:$AF$10,Data4!$AF$11:$AF$20</definedName>
    <definedName name="A126095122C_Data">Data4!$AF$11:$AF$20</definedName>
    <definedName name="A126095122C_Latest">Data4!$AF$20</definedName>
    <definedName name="A126095126L">Data4!$CE$1:$CE$10,Data4!$CE$11:$CE$20</definedName>
    <definedName name="A126095126L_Data">Data4!$CE$11:$CE$20</definedName>
    <definedName name="A126095126L_Latest">Data4!$CE$20</definedName>
    <definedName name="A126095130C">Data4!$BV$1:$BV$10,Data4!$BV$11:$BV$20</definedName>
    <definedName name="A126095130C_Data">Data4!$BV$11:$BV$20</definedName>
    <definedName name="A126095130C_Latest">Data4!$BV$20</definedName>
    <definedName name="A126095134L">Data4!$CK$1:$CK$10,Data4!$CK$11:$CK$20</definedName>
    <definedName name="A126095134L_Data">Data4!$CK$11:$CK$20</definedName>
    <definedName name="A126095134L_Latest">Data4!$CK$20</definedName>
    <definedName name="A126095138W">Data4!$H$1:$H$10,Data4!$H$11:$H$20</definedName>
    <definedName name="A126095138W_Data">Data4!$H$11:$H$20</definedName>
    <definedName name="A126095138W_Latest">Data4!$H$20</definedName>
    <definedName name="A126095142L">Data4!$T$1:$T$10,Data4!$T$11:$T$20</definedName>
    <definedName name="A126095142L_Data">Data4!$T$11:$T$20</definedName>
    <definedName name="A126095142L_Latest">Data4!$T$20</definedName>
    <definedName name="A126095146W">Data4!$BD$1:$BD$10,Data4!$BD$11:$BD$20</definedName>
    <definedName name="A126095146W_Data">Data4!$BD$11:$BD$20</definedName>
    <definedName name="A126095146W_Latest">Data4!$BD$20</definedName>
    <definedName name="A126095150L">Data4!$CB$1:$CB$10,Data4!$CB$11:$CB$20</definedName>
    <definedName name="A126095150L_Data">Data4!$CB$11:$CB$20</definedName>
    <definedName name="A126095150L_Latest">Data4!$CB$20</definedName>
    <definedName name="A126095154W">Data4!$CH$1:$CH$10,Data4!$CH$11:$CH$20</definedName>
    <definedName name="A126095154W_Data">Data4!$CH$11:$CH$20</definedName>
    <definedName name="A126095154W_Latest">Data4!$CH$20</definedName>
    <definedName name="A126095158F">Data3!$IF$1:$IF$10,Data3!$IF$11:$IF$20</definedName>
    <definedName name="A126095158F_Data">Data3!$IF$11:$IF$20</definedName>
    <definedName name="A126095158F_Latest">Data3!$IF$20</definedName>
    <definedName name="A126095162W">Data3!$IO$1:$IO$10,Data3!$IO$11:$IO$20</definedName>
    <definedName name="A126095162W_Data">Data3!$IO$11:$IO$20</definedName>
    <definedName name="A126095162W_Latest">Data3!$IO$20</definedName>
    <definedName name="A126095166F">Data4!$B$1:$B$10,Data4!$B$11:$B$20</definedName>
    <definedName name="A126095166F_Data">Data4!$B$11:$B$20</definedName>
    <definedName name="A126095166F_Latest">Data4!$B$20</definedName>
    <definedName name="A126095170W">Data4!$AC$1:$AC$10,Data4!$AC$11:$AC$20</definedName>
    <definedName name="A126095170W_Data">Data4!$AC$11:$AC$20</definedName>
    <definedName name="A126095170W_Latest">Data4!$AC$20</definedName>
    <definedName name="A126095174F">Data4!$AI$1:$AI$10,Data4!$AI$11:$AI$20</definedName>
    <definedName name="A126095174F_Data">Data4!$AI$11:$AI$20</definedName>
    <definedName name="A126095174F_Latest">Data4!$AI$20</definedName>
    <definedName name="A126095178R">Data4!$AL$1:$AL$10,Data4!$AL$11:$AL$20</definedName>
    <definedName name="A126095178R_Data">Data4!$AL$11:$AL$20</definedName>
    <definedName name="A126095178R_Latest">Data4!$AL$20</definedName>
    <definedName name="A126095182F">Data4!$BG$1:$BG$10,Data4!$BG$11:$BG$20</definedName>
    <definedName name="A126095182F_Data">Data4!$BG$11:$BG$20</definedName>
    <definedName name="A126095182F_Latest">Data4!$BG$20</definedName>
    <definedName name="A126095186R">Data4!$BP$1:$BP$10,Data4!$BP$11:$BP$20</definedName>
    <definedName name="A126095186R_Data">Data4!$BP$11:$BP$20</definedName>
    <definedName name="A126095186R_Latest">Data4!$BP$20</definedName>
    <definedName name="A126095190F">Data4!$E$1:$E$10,Data4!$E$11:$E$20</definedName>
    <definedName name="A126095190F_Data">Data4!$E$11:$E$20</definedName>
    <definedName name="A126095190F_Latest">Data4!$E$20</definedName>
    <definedName name="A126095194R">Data4!$N$1:$N$10,Data4!$N$11:$N$20</definedName>
    <definedName name="A126095194R_Data">Data4!$N$11:$N$20</definedName>
    <definedName name="A126095194R_Latest">Data4!$N$20</definedName>
    <definedName name="A126095198X">Data4!$BS$1:$BS$10,Data4!$BS$11:$BS$20</definedName>
    <definedName name="A126095198X_Data">Data4!$BS$11:$BS$20</definedName>
    <definedName name="A126095198X_Latest">Data4!$BS$20</definedName>
    <definedName name="A126095202C">Data3!$IC$1:$IC$10,Data3!$IC$11:$IC$20</definedName>
    <definedName name="A126095202C_Data">Data3!$IC$11:$IC$20</definedName>
    <definedName name="A126095202C_Latest">Data3!$IC$20</definedName>
    <definedName name="A126095206L">Data3!$II$1:$II$10,Data3!$II$11:$II$20</definedName>
    <definedName name="A126095206L_Data">Data3!$II$11:$II$20</definedName>
    <definedName name="A126095206L_Latest">Data3!$II$20</definedName>
    <definedName name="A126095210C">Data3!$IL$1:$IL$10,Data3!$IL$11:$IL$20</definedName>
    <definedName name="A126095210C_Data">Data3!$IL$11:$IL$20</definedName>
    <definedName name="A126095210C_Latest">Data3!$IL$20</definedName>
    <definedName name="A126095214L">Data4!$K$1:$K$10,Data4!$K$11:$K$20</definedName>
    <definedName name="A126095214L_Data">Data4!$K$11:$K$20</definedName>
    <definedName name="A126095214L_Latest">Data4!$K$20</definedName>
    <definedName name="A126095218W">Data4!$AU$1:$AU$10,Data4!$AU$11:$AU$20</definedName>
    <definedName name="A126095218W_Data">Data4!$AU$11:$AU$20</definedName>
    <definedName name="A126095218W_Latest">Data4!$AU$20</definedName>
    <definedName name="A126095222L">Data4!$AX$1:$AX$10,Data4!$AX$11:$AX$20</definedName>
    <definedName name="A126095222L_Data">Data4!$AX$11:$AX$20</definedName>
    <definedName name="A126095222L_Latest">Data4!$AX$20</definedName>
    <definedName name="A126095226W">Data4!$Q$1:$Q$10,Data4!$Q$11:$Q$20</definedName>
    <definedName name="A126095226W_Data">Data4!$Q$11:$Q$20</definedName>
    <definedName name="A126095226W_Latest">Data4!$Q$20</definedName>
    <definedName name="A126095230L">Data4!$AO$1:$AO$10,Data4!$AO$11:$AO$20</definedName>
    <definedName name="A126095230L_Data">Data4!$AO$11:$AO$20</definedName>
    <definedName name="A126095230L_Latest">Data4!$AO$20</definedName>
    <definedName name="A126095234W">Data4!$BJ$1:$BJ$10,Data4!$BJ$11:$BJ$20</definedName>
    <definedName name="A126095234W_Data">Data4!$BJ$11:$BJ$20</definedName>
    <definedName name="A126095234W_Latest">Data4!$BJ$20</definedName>
    <definedName name="A126095238F">Data5!$CJ$1:$CJ$10,Data5!$CJ$11:$CJ$20</definedName>
    <definedName name="A126095238F_Data">Data5!$CJ$11:$CJ$20</definedName>
    <definedName name="A126095238F_Latest">Data5!$CJ$20</definedName>
    <definedName name="A126095242W">Data5!$DE$1:$DE$10,Data5!$DE$11:$DE$20</definedName>
    <definedName name="A126095242W_Data">Data5!$DE$11:$DE$20</definedName>
    <definedName name="A126095242W_Latest">Data5!$DE$20</definedName>
    <definedName name="A126095246F">Data5!$DZ$1:$DZ$10,Data5!$DZ$11:$DZ$20</definedName>
    <definedName name="A126095246F_Data">Data5!$DZ$11:$DZ$20</definedName>
    <definedName name="A126095246F_Latest">Data5!$DZ$20</definedName>
    <definedName name="A126095250W">Data5!$DN$1:$DN$10,Data5!$DN$11:$DN$20</definedName>
    <definedName name="A126095250W_Data">Data5!$DN$11:$DN$20</definedName>
    <definedName name="A126095250W_Latest">Data5!$DN$20</definedName>
    <definedName name="A126095254F">Data5!$EL$1:$EL$10,Data5!$EL$11:$EL$20</definedName>
    <definedName name="A126095254F_Data">Data5!$EL$11:$EL$20</definedName>
    <definedName name="A126095254F_Latest">Data5!$EL$20</definedName>
    <definedName name="A126095258R">Data5!$CM$1:$CM$10,Data5!$CM$11:$CM$20</definedName>
    <definedName name="A126095258R_Data">Data5!$CM$11:$CM$20</definedName>
    <definedName name="A126095258R_Latest">Data5!$CM$20</definedName>
    <definedName name="A126095262F">Data5!$CS$1:$CS$10,Data5!$CS$11:$CS$20</definedName>
    <definedName name="A126095262F_Data">Data5!$CS$11:$CS$20</definedName>
    <definedName name="A126095262F_Latest">Data5!$CS$20</definedName>
    <definedName name="A126095266R">Data5!$ER$1:$ER$10,Data5!$ER$11:$ER$20</definedName>
    <definedName name="A126095266R_Data">Data5!$ER$11:$ER$20</definedName>
    <definedName name="A126095266R_Latest">Data5!$ER$20</definedName>
    <definedName name="A126095270F">Data5!$EI$1:$EI$10,Data5!$EI$11:$EI$20</definedName>
    <definedName name="A126095270F_Data">Data5!$EI$11:$EI$20</definedName>
    <definedName name="A126095270F_Latest">Data5!$EI$20</definedName>
    <definedName name="A126095274R">Data5!$EX$1:$EX$10,Data5!$EX$11:$EX$20</definedName>
    <definedName name="A126095274R_Data">Data5!$EX$11:$EX$20</definedName>
    <definedName name="A126095274R_Latest">Data5!$EX$20</definedName>
    <definedName name="A126095278X">Data5!$BU$1:$BU$10,Data5!$BU$11:$BU$20</definedName>
    <definedName name="A126095278X_Data">Data5!$BU$11:$BU$20</definedName>
    <definedName name="A126095278X_Latest">Data5!$BU$20</definedName>
    <definedName name="A126095282R">Data5!$CG$1:$CG$10,Data5!$CG$11:$CG$20</definedName>
    <definedName name="A126095282R_Data">Data5!$CG$11:$CG$20</definedName>
    <definedName name="A126095282R_Latest">Data5!$CG$20</definedName>
    <definedName name="A126095286X">Data5!$DQ$1:$DQ$10,Data5!$DQ$11:$DQ$20</definedName>
    <definedName name="A126095286X_Data">Data5!$DQ$11:$DQ$20</definedName>
    <definedName name="A126095286X_Latest">Data5!$DQ$20</definedName>
    <definedName name="A126095290R">Data5!$EO$1:$EO$10,Data5!$EO$11:$EO$20</definedName>
    <definedName name="A126095290R_Data">Data5!$EO$11:$EO$20</definedName>
    <definedName name="A126095290R_Latest">Data5!$EO$20</definedName>
    <definedName name="A126095294X">Data5!$EU$1:$EU$10,Data5!$EU$11:$EU$20</definedName>
    <definedName name="A126095294X_Data">Data5!$EU$11:$EU$20</definedName>
    <definedName name="A126095294X_Latest">Data5!$EU$20</definedName>
    <definedName name="A126095298J">Data5!$BC$1:$BC$10,Data5!$BC$11:$BC$20</definedName>
    <definedName name="A126095298J_Data">Data5!$BC$11:$BC$20</definedName>
    <definedName name="A126095298J_Latest">Data5!$BC$20</definedName>
    <definedName name="A126095302L">Data5!$BL$1:$BL$10,Data5!$BL$11:$BL$20</definedName>
    <definedName name="A126095302L_Data">Data5!$BL$11:$BL$20</definedName>
    <definedName name="A126095302L_Latest">Data5!$BL$20</definedName>
    <definedName name="A126095306W">Data5!$BO$1:$BO$10,Data5!$BO$11:$BO$20</definedName>
    <definedName name="A126095306W_Data">Data5!$BO$11:$BO$20</definedName>
    <definedName name="A126095306W_Latest">Data5!$BO$20</definedName>
    <definedName name="A126095310L">Data5!$CP$1:$CP$10,Data5!$CP$11:$CP$20</definedName>
    <definedName name="A126095310L_Data">Data5!$CP$11:$CP$20</definedName>
    <definedName name="A126095310L_Latest">Data5!$CP$20</definedName>
    <definedName name="A126095314W">Data5!$CV$1:$CV$10,Data5!$CV$11:$CV$20</definedName>
    <definedName name="A126095314W_Data">Data5!$CV$11:$CV$20</definedName>
    <definedName name="A126095314W_Latest">Data5!$CV$20</definedName>
    <definedName name="A126095318F">Data5!$CY$1:$CY$10,Data5!$CY$11:$CY$20</definedName>
    <definedName name="A126095318F_Data">Data5!$CY$11:$CY$20</definedName>
    <definedName name="A126095318F_Latest">Data5!$CY$20</definedName>
    <definedName name="A126095322W">Data5!$DT$1:$DT$10,Data5!$DT$11:$DT$20</definedName>
    <definedName name="A126095322W_Data">Data5!$DT$11:$DT$20</definedName>
    <definedName name="A126095322W_Latest">Data5!$DT$20</definedName>
    <definedName name="A126095326F">Data5!$EC$1:$EC$10,Data5!$EC$11:$EC$20</definedName>
    <definedName name="A126095326F_Data">Data5!$EC$11:$EC$20</definedName>
    <definedName name="A126095326F_Latest">Data5!$EC$20</definedName>
    <definedName name="A126095330W">Data5!$BR$1:$BR$10,Data5!$BR$11:$BR$20</definedName>
    <definedName name="A126095330W_Data">Data5!$BR$11:$BR$20</definedName>
    <definedName name="A126095330W_Latest">Data5!$BR$20</definedName>
    <definedName name="A126095334F">Data5!$CA$1:$CA$10,Data5!$CA$11:$CA$20</definedName>
    <definedName name="A126095334F_Data">Data5!$CA$11:$CA$20</definedName>
    <definedName name="A126095334F_Latest">Data5!$CA$20</definedName>
    <definedName name="A126095338R">Data5!$EF$1:$EF$10,Data5!$EF$11:$EF$20</definedName>
    <definedName name="A126095338R_Data">Data5!$EF$11:$EF$20</definedName>
    <definedName name="A126095338R_Latest">Data5!$EF$20</definedName>
    <definedName name="A126095342F">Data5!$AZ$1:$AZ$10,Data5!$AZ$11:$AZ$20</definedName>
    <definedName name="A126095342F_Data">Data5!$AZ$11:$AZ$20</definedName>
    <definedName name="A126095342F_Latest">Data5!$AZ$20</definedName>
    <definedName name="A126095346R">Data5!$BF$1:$BF$10,Data5!$BF$11:$BF$20</definedName>
    <definedName name="A126095346R_Data">Data5!$BF$11:$BF$20</definedName>
    <definedName name="A126095346R_Latest">Data5!$BF$20</definedName>
    <definedName name="A126095350F">Data5!$BI$1:$BI$10,Data5!$BI$11:$BI$20</definedName>
    <definedName name="A126095350F_Data">Data5!$BI$11:$BI$20</definedName>
    <definedName name="A126095350F_Latest">Data5!$BI$20</definedName>
    <definedName name="A126095354R">Data5!$BX$1:$BX$10,Data5!$BX$11:$BX$20</definedName>
    <definedName name="A126095354R_Data">Data5!$BX$11:$BX$20</definedName>
    <definedName name="A126095354R_Latest">Data5!$BX$20</definedName>
    <definedName name="A126095358X">Data5!$DH$1:$DH$10,Data5!$DH$11:$DH$20</definedName>
    <definedName name="A126095358X_Data">Data5!$DH$11:$DH$20</definedName>
    <definedName name="A126095358X_Latest">Data5!$DH$20</definedName>
    <definedName name="A126095362R">Data5!$DK$1:$DK$10,Data5!$DK$11:$DK$20</definedName>
    <definedName name="A126095362R_Data">Data5!$DK$11:$DK$20</definedName>
    <definedName name="A126095362R_Latest">Data5!$DK$20</definedName>
    <definedName name="A126095366X">Data5!$CD$1:$CD$10,Data5!$CD$11:$CD$20</definedName>
    <definedName name="A126095366X_Data">Data5!$CD$11:$CD$20</definedName>
    <definedName name="A126095366X_Latest">Data5!$CD$20</definedName>
    <definedName name="A126095370R">Data5!$DB$1:$DB$10,Data5!$DB$11:$DB$20</definedName>
    <definedName name="A126095370R_Data">Data5!$DB$11:$DB$20</definedName>
    <definedName name="A126095370R_Latest">Data5!$DB$20</definedName>
    <definedName name="A126095374X">Data5!$DW$1:$DW$10,Data5!$DW$11:$DW$20</definedName>
    <definedName name="A126095374X_Data">Data5!$DW$11:$DW$20</definedName>
    <definedName name="A126095374X_Latest">Data5!$DW$20</definedName>
    <definedName name="A126095378J">Data5!$GK$1:$GK$10,Data5!$GK$11:$GK$20</definedName>
    <definedName name="A126095378J_Data">Data5!$GK$11:$GK$20</definedName>
    <definedName name="A126095378J_Latest">Data5!$GK$20</definedName>
    <definedName name="A126095382X">Data5!$HF$1:$HF$10,Data5!$HF$11:$HF$20</definedName>
    <definedName name="A126095382X_Data">Data5!$HF$11:$HF$20</definedName>
    <definedName name="A126095382X_Latest">Data5!$HF$20</definedName>
    <definedName name="A126095386J">Data5!$IA$1:$IA$10,Data5!$IA$11:$IA$20</definedName>
    <definedName name="A126095386J_Data">Data5!$IA$11:$IA$20</definedName>
    <definedName name="A126095386J_Latest">Data5!$IA$20</definedName>
    <definedName name="A126095390X">Data5!$HO$1:$HO$10,Data5!$HO$11:$HO$20</definedName>
    <definedName name="A126095390X_Data">Data5!$HO$11:$HO$20</definedName>
    <definedName name="A126095390X_Latest">Data5!$HO$20</definedName>
    <definedName name="A126095394J">Data5!$IM$1:$IM$10,Data5!$IM$11:$IM$20</definedName>
    <definedName name="A126095394J_Data">Data5!$IM$11:$IM$20</definedName>
    <definedName name="A126095394J_Latest">Data5!$IM$20</definedName>
    <definedName name="A126095398T">Data5!$GN$1:$GN$10,Data5!$GN$11:$GN$20</definedName>
    <definedName name="A126095398T_Data">Data5!$GN$11:$GN$20</definedName>
    <definedName name="A126095398T_Latest">Data5!$GN$20</definedName>
    <definedName name="A126095402W">Data5!$GT$1:$GT$10,Data5!$GT$11:$GT$20</definedName>
    <definedName name="A126095402W_Data">Data5!$GT$11:$GT$20</definedName>
    <definedName name="A126095402W_Latest">Data5!$GT$20</definedName>
    <definedName name="A126095406F">Data6!$C$1:$C$10,Data6!$C$11:$C$20</definedName>
    <definedName name="A126095406F_Data">Data6!$C$11:$C$20</definedName>
    <definedName name="A126095406F_Latest">Data6!$C$20</definedName>
    <definedName name="A126095410W">Data5!$IJ$1:$IJ$10,Data5!$IJ$11:$IJ$20</definedName>
    <definedName name="A126095410W_Data">Data5!$IJ$11:$IJ$20</definedName>
    <definedName name="A126095410W_Latest">Data5!$IJ$20</definedName>
    <definedName name="A126095414F">Data6!$I$1:$I$10,Data6!$I$11:$I$20</definedName>
    <definedName name="A126095414F_Data">Data6!$I$11:$I$20</definedName>
    <definedName name="A126095414F_Latest">Data6!$I$20</definedName>
    <definedName name="A126095418R">Data5!$FV$1:$FV$10,Data5!$FV$11:$FV$20</definedName>
    <definedName name="A126095418R_Data">Data5!$FV$11:$FV$20</definedName>
    <definedName name="A126095418R_Latest">Data5!$FV$20</definedName>
    <definedName name="A126095422F">Data5!$GH$1:$GH$10,Data5!$GH$11:$GH$20</definedName>
    <definedName name="A126095422F_Data">Data5!$GH$11:$GH$20</definedName>
    <definedName name="A126095422F_Latest">Data5!$GH$20</definedName>
    <definedName name="A126095426R">Data5!$HR$1:$HR$10,Data5!$HR$11:$HR$20</definedName>
    <definedName name="A126095426R_Data">Data5!$HR$11:$HR$20</definedName>
    <definedName name="A126095426R_Latest">Data5!$HR$20</definedName>
    <definedName name="A126095430F">Data5!$IP$1:$IP$10,Data5!$IP$11:$IP$20</definedName>
    <definedName name="A126095430F_Data">Data5!$IP$11:$IP$20</definedName>
    <definedName name="A126095430F_Latest">Data5!$IP$20</definedName>
    <definedName name="A126095434R">Data6!$F$1:$F$10,Data6!$F$11:$F$20</definedName>
    <definedName name="A126095434R_Data">Data6!$F$11:$F$20</definedName>
    <definedName name="A126095434R_Latest">Data6!$F$20</definedName>
    <definedName name="A126095438X">Data5!$FD$1:$FD$10,Data5!$FD$11:$FD$20</definedName>
    <definedName name="A126095438X_Data">Data5!$FD$11:$FD$20</definedName>
    <definedName name="A126095438X_Latest">Data5!$FD$20</definedName>
    <definedName name="A126095442R">Data5!$FM$1:$FM$10,Data5!$FM$11:$FM$20</definedName>
    <definedName name="A126095442R_Data">Data5!$FM$11:$FM$20</definedName>
    <definedName name="A126095442R_Latest">Data5!$FM$20</definedName>
    <definedName name="A126095446X">Data5!$FP$1:$FP$10,Data5!$FP$11:$FP$20</definedName>
    <definedName name="A126095446X_Data">Data5!$FP$11:$FP$20</definedName>
    <definedName name="A126095446X_Latest">Data5!$FP$20</definedName>
    <definedName name="A126095450R">Data5!$GQ$1:$GQ$10,Data5!$GQ$11:$GQ$20</definedName>
    <definedName name="A126095450R_Data">Data5!$GQ$11:$GQ$20</definedName>
    <definedName name="A126095450R_Latest">Data5!$GQ$20</definedName>
    <definedName name="A126095454X">Data5!$GW$1:$GW$10,Data5!$GW$11:$GW$20</definedName>
    <definedName name="A126095454X_Data">Data5!$GW$11:$GW$20</definedName>
    <definedName name="A126095454X_Latest">Data5!$GW$20</definedName>
    <definedName name="A126095458J">Data5!$GZ$1:$GZ$10,Data5!$GZ$11:$GZ$20</definedName>
    <definedName name="A126095458J_Data">Data5!$GZ$11:$GZ$20</definedName>
    <definedName name="A126095458J_Latest">Data5!$GZ$20</definedName>
    <definedName name="A126095462X">Data5!$HU$1:$HU$10,Data5!$HU$11:$HU$20</definedName>
    <definedName name="A126095462X_Data">Data5!$HU$11:$HU$20</definedName>
    <definedName name="A126095462X_Latest">Data5!$HU$20</definedName>
    <definedName name="A126095466J">Data5!$ID$1:$ID$10,Data5!$ID$11:$ID$20</definedName>
    <definedName name="A126095466J_Data">Data5!$ID$11:$ID$20</definedName>
    <definedName name="A126095466J_Latest">Data5!$ID$20</definedName>
    <definedName name="A126095470X">Data5!$FS$1:$FS$10,Data5!$FS$11:$FS$20</definedName>
    <definedName name="A126095470X_Data">Data5!$FS$11:$FS$20</definedName>
    <definedName name="A126095470X_Latest">Data5!$FS$20</definedName>
    <definedName name="A126095474J">Data5!$GB$1:$GB$10,Data5!$GB$11:$GB$20</definedName>
    <definedName name="A126095474J_Data">Data5!$GB$11:$GB$20</definedName>
    <definedName name="A126095474J_Latest">Data5!$GB$20</definedName>
    <definedName name="A126095478T">Data5!$IG$1:$IG$10,Data5!$IG$11:$IG$20</definedName>
    <definedName name="A126095478T_Data">Data5!$IG$11:$IG$20</definedName>
    <definedName name="A126095478T_Latest">Data5!$IG$20</definedName>
    <definedName name="A126095482J">Data5!$FA$1:$FA$10,Data5!$FA$11:$FA$20</definedName>
    <definedName name="A126095482J_Data">Data5!$FA$11:$FA$20</definedName>
    <definedName name="A126095482J_Latest">Data5!$FA$20</definedName>
    <definedName name="A126095486T">Data5!$FG$1:$FG$10,Data5!$FG$11:$FG$20</definedName>
    <definedName name="A126095486T_Data">Data5!$FG$11:$FG$20</definedName>
    <definedName name="A126095486T_Latest">Data5!$FG$20</definedName>
    <definedName name="A126095490J">Data5!$FJ$1:$FJ$10,Data5!$FJ$11:$FJ$20</definedName>
    <definedName name="A126095490J_Data">Data5!$FJ$11:$FJ$20</definedName>
    <definedName name="A126095490J_Latest">Data5!$FJ$20</definedName>
    <definedName name="A126095494T">Data5!$FY$1:$FY$10,Data5!$FY$11:$FY$20</definedName>
    <definedName name="A126095494T_Data">Data5!$FY$11:$FY$20</definedName>
    <definedName name="A126095494T_Latest">Data5!$FY$20</definedName>
    <definedName name="A126095498A">Data5!$HI$1:$HI$10,Data5!$HI$11:$HI$20</definedName>
    <definedName name="A126095498A_Data">Data5!$HI$11:$HI$20</definedName>
    <definedName name="A126095498A_Latest">Data5!$HI$20</definedName>
    <definedName name="A126095502F">Data5!$HL$1:$HL$10,Data5!$HL$11:$HL$20</definedName>
    <definedName name="A126095502F_Data">Data5!$HL$11:$HL$20</definedName>
    <definedName name="A126095502F_Latest">Data5!$HL$20</definedName>
    <definedName name="A126095506R">Data5!$GE$1:$GE$10,Data5!$GE$11:$GE$20</definedName>
    <definedName name="A126095506R_Data">Data5!$GE$11:$GE$20</definedName>
    <definedName name="A126095506R_Latest">Data5!$GE$20</definedName>
    <definedName name="A126095510F">Data5!$HC$1:$HC$10,Data5!$HC$11:$HC$20</definedName>
    <definedName name="A126095510F_Data">Data5!$HC$11:$HC$20</definedName>
    <definedName name="A126095510F_Latest">Data5!$HC$20</definedName>
    <definedName name="A126095514R">Data5!$HX$1:$HX$10,Data5!$HX$11:$HX$20</definedName>
    <definedName name="A126095514R_Data">Data5!$HX$11:$HX$20</definedName>
    <definedName name="A126095514R_Latest">Data5!$HX$20</definedName>
    <definedName name="A126095518X">Data6!$AV$1:$AV$10,Data6!$AV$11:$AV$20</definedName>
    <definedName name="A126095518X_Data">Data6!$AV$11:$AV$20</definedName>
    <definedName name="A126095518X_Latest">Data6!$AV$20</definedName>
    <definedName name="A126095522R">Data6!$BQ$1:$BQ$10,Data6!$BQ$11:$BQ$20</definedName>
    <definedName name="A126095522R_Data">Data6!$BQ$11:$BQ$20</definedName>
    <definedName name="A126095522R_Latest">Data6!$BQ$20</definedName>
    <definedName name="A126095526X">Data6!$CL$1:$CL$10,Data6!$CL$11:$CL$20</definedName>
    <definedName name="A126095526X_Data">Data6!$CL$11:$CL$20</definedName>
    <definedName name="A126095526X_Latest">Data6!$CL$20</definedName>
    <definedName name="A126095530R">Data6!$BZ$1:$BZ$10,Data6!$BZ$11:$BZ$20</definedName>
    <definedName name="A126095530R_Data">Data6!$BZ$11:$BZ$20</definedName>
    <definedName name="A126095530R_Latest">Data6!$BZ$20</definedName>
    <definedName name="A126095534X">Data6!$CX$1:$CX$10,Data6!$CX$11:$CX$20</definedName>
    <definedName name="A126095534X_Data">Data6!$CX$11:$CX$20</definedName>
    <definedName name="A126095534X_Latest">Data6!$CX$20</definedName>
    <definedName name="A126095538J">Data6!$AY$1:$AY$10,Data6!$AY$11:$AY$20</definedName>
    <definedName name="A126095538J_Data">Data6!$AY$11:$AY$20</definedName>
    <definedName name="A126095538J_Latest">Data6!$AY$20</definedName>
    <definedName name="A126095542X">Data6!$BE$1:$BE$10,Data6!$BE$11:$BE$20</definedName>
    <definedName name="A126095542X_Data">Data6!$BE$11:$BE$20</definedName>
    <definedName name="A126095542X_Latest">Data6!$BE$20</definedName>
    <definedName name="A126095546J">Data6!$DD$1:$DD$10,Data6!$DD$11:$DD$20</definedName>
    <definedName name="A126095546J_Data">Data6!$DD$11:$DD$20</definedName>
    <definedName name="A126095546J_Latest">Data6!$DD$20</definedName>
    <definedName name="A126095550X">Data6!$CU$1:$CU$10,Data6!$CU$11:$CU$20</definedName>
    <definedName name="A126095550X_Data">Data6!$CU$11:$CU$20</definedName>
    <definedName name="A126095550X_Latest">Data6!$CU$20</definedName>
    <definedName name="A126095554J">Data6!$DJ$1:$DJ$10,Data6!$DJ$11:$DJ$20</definedName>
    <definedName name="A126095554J_Data">Data6!$DJ$11:$DJ$20</definedName>
    <definedName name="A126095554J_Latest">Data6!$DJ$20</definedName>
    <definedName name="A126095558T">Data6!$AG$1:$AG$10,Data6!$AG$11:$AG$20</definedName>
    <definedName name="A126095558T_Data">Data6!$AG$11:$AG$20</definedName>
    <definedName name="A126095558T_Latest">Data6!$AG$20</definedName>
    <definedName name="A126095562J">Data6!$AS$1:$AS$10,Data6!$AS$11:$AS$20</definedName>
    <definedName name="A126095562J_Data">Data6!$AS$11:$AS$20</definedName>
    <definedName name="A126095562J_Latest">Data6!$AS$20</definedName>
    <definedName name="A126095566T">Data6!$CC$1:$CC$10,Data6!$CC$11:$CC$20</definedName>
    <definedName name="A126095566T_Data">Data6!$CC$11:$CC$20</definedName>
    <definedName name="A126095566T_Latest">Data6!$CC$20</definedName>
    <definedName name="A126095570J">Data6!$DA$1:$DA$10,Data6!$DA$11:$DA$20</definedName>
    <definedName name="A126095570J_Data">Data6!$DA$11:$DA$20</definedName>
    <definedName name="A126095570J_Latest">Data6!$DA$20</definedName>
    <definedName name="A126095574T">Data6!$DG$1:$DG$10,Data6!$DG$11:$DG$20</definedName>
    <definedName name="A126095574T_Data">Data6!$DG$11:$DG$20</definedName>
    <definedName name="A126095574T_Latest">Data6!$DG$20</definedName>
    <definedName name="A126095578A">Data6!$O$1:$O$10,Data6!$O$11:$O$20</definedName>
    <definedName name="A126095578A_Data">Data6!$O$11:$O$20</definedName>
    <definedName name="A126095578A_Latest">Data6!$O$20</definedName>
    <definedName name="A126095582T">Data6!$X$1:$X$10,Data6!$X$11:$X$20</definedName>
    <definedName name="A126095582T_Data">Data6!$X$11:$X$20</definedName>
    <definedName name="A126095582T_Latest">Data6!$X$20</definedName>
    <definedName name="A126095586A">Data6!$AA$1:$AA$10,Data6!$AA$11:$AA$20</definedName>
    <definedName name="A126095586A_Data">Data6!$AA$11:$AA$20</definedName>
    <definedName name="A126095586A_Latest">Data6!$AA$20</definedName>
    <definedName name="A126095590T">Data6!$BB$1:$BB$10,Data6!$BB$11:$BB$20</definedName>
    <definedName name="A126095590T_Data">Data6!$BB$11:$BB$20</definedName>
    <definedName name="A126095590T_Latest">Data6!$BB$20</definedName>
    <definedName name="A126095594A">Data6!$BH$1:$BH$10,Data6!$BH$11:$BH$20</definedName>
    <definedName name="A126095594A_Data">Data6!$BH$11:$BH$20</definedName>
    <definedName name="A126095594A_Latest">Data6!$BH$20</definedName>
    <definedName name="A126095598K">Data6!$BK$1:$BK$10,Data6!$BK$11:$BK$20</definedName>
    <definedName name="A126095598K_Data">Data6!$BK$11:$BK$20</definedName>
    <definedName name="A126095598K_Latest">Data6!$BK$20</definedName>
    <definedName name="A126095602R">Data6!$CF$1:$CF$10,Data6!$CF$11:$CF$20</definedName>
    <definedName name="A126095602R_Data">Data6!$CF$11:$CF$20</definedName>
    <definedName name="A126095602R_Latest">Data6!$CF$20</definedName>
    <definedName name="A126095606X">Data6!$CO$1:$CO$10,Data6!$CO$11:$CO$20</definedName>
    <definedName name="A126095606X_Data">Data6!$CO$11:$CO$20</definedName>
    <definedName name="A126095606X_Latest">Data6!$CO$20</definedName>
    <definedName name="A126095610R">Data6!$AD$1:$AD$10,Data6!$AD$11:$AD$20</definedName>
    <definedName name="A126095610R_Data">Data6!$AD$11:$AD$20</definedName>
    <definedName name="A126095610R_Latest">Data6!$AD$20</definedName>
    <definedName name="A126095614X">Data6!$AM$1:$AM$10,Data6!$AM$11:$AM$20</definedName>
    <definedName name="A126095614X_Data">Data6!$AM$11:$AM$20</definedName>
    <definedName name="A126095614X_Latest">Data6!$AM$20</definedName>
    <definedName name="A126095618J">Data6!$CR$1:$CR$10,Data6!$CR$11:$CR$20</definedName>
    <definedName name="A126095618J_Data">Data6!$CR$11:$CR$20</definedName>
    <definedName name="A126095618J_Latest">Data6!$CR$20</definedName>
    <definedName name="A126095622X">Data6!$L$1:$L$10,Data6!$L$11:$L$20</definedName>
    <definedName name="A126095622X_Data">Data6!$L$11:$L$20</definedName>
    <definedName name="A126095622X_Latest">Data6!$L$20</definedName>
    <definedName name="A126095626J">Data6!$R$1:$R$10,Data6!$R$11:$R$20</definedName>
    <definedName name="A126095626J_Data">Data6!$R$11:$R$20</definedName>
    <definedName name="A126095626J_Latest">Data6!$R$20</definedName>
    <definedName name="A126095630X">Data6!$U$1:$U$10,Data6!$U$11:$U$20</definedName>
    <definedName name="A126095630X_Data">Data6!$U$11:$U$20</definedName>
    <definedName name="A126095630X_Latest">Data6!$U$20</definedName>
    <definedName name="A126095634J">Data6!$AJ$1:$AJ$10,Data6!$AJ$11:$AJ$20</definedName>
    <definedName name="A126095634J_Data">Data6!$AJ$11:$AJ$20</definedName>
    <definedName name="A126095634J_Latest">Data6!$AJ$20</definedName>
    <definedName name="A126095638T">Data6!$BT$1:$BT$10,Data6!$BT$11:$BT$20</definedName>
    <definedName name="A126095638T_Data">Data6!$BT$11:$BT$20</definedName>
    <definedName name="A126095638T_Latest">Data6!$BT$20</definedName>
    <definedName name="A126095642J">Data6!$BW$1:$BW$10,Data6!$BW$11:$BW$20</definedName>
    <definedName name="A126095642J_Data">Data6!$BW$11:$BW$20</definedName>
    <definedName name="A126095642J_Latest">Data6!$BW$20</definedName>
    <definedName name="A126095646T">Data6!$AP$1:$AP$10,Data6!$AP$11:$AP$20</definedName>
    <definedName name="A126095646T_Data">Data6!$AP$11:$AP$20</definedName>
    <definedName name="A126095646T_Latest">Data6!$AP$20</definedName>
    <definedName name="A126095650J">Data6!$BN$1:$BN$10,Data6!$BN$11:$BN$20</definedName>
    <definedName name="A126095650J_Data">Data6!$BN$11:$BN$20</definedName>
    <definedName name="A126095650J_Latest">Data6!$BN$20</definedName>
    <definedName name="A126095654T">Data6!$CI$1:$CI$10,Data6!$CI$11:$CI$20</definedName>
    <definedName name="A126095654T_Data">Data6!$CI$11:$CI$20</definedName>
    <definedName name="A126095654T_Latest">Data6!$CI$20</definedName>
    <definedName name="A126095658A">Data3!$FL$1:$FL$10,Data3!$FL$11:$FL$20</definedName>
    <definedName name="A126095658A_Data">Data3!$FL$11:$FL$20</definedName>
    <definedName name="A126095658A_Latest">Data3!$FL$20</definedName>
    <definedName name="A126095662T">Data3!$GG$1:$GG$10,Data3!$GG$11:$GG$20</definedName>
    <definedName name="A126095662T_Data">Data3!$GG$11:$GG$20</definedName>
    <definedName name="A126095662T_Latest">Data3!$GG$20</definedName>
    <definedName name="A126095666A">Data3!$HB$1:$HB$10,Data3!$HB$11:$HB$20</definedName>
    <definedName name="A126095666A_Data">Data3!$HB$11:$HB$20</definedName>
    <definedName name="A126095666A_Latest">Data3!$HB$20</definedName>
    <definedName name="A126095670T">Data3!$GP$1:$GP$10,Data3!$GP$11:$GP$20</definedName>
    <definedName name="A126095670T_Data">Data3!$GP$11:$GP$20</definedName>
    <definedName name="A126095670T_Latest">Data3!$GP$20</definedName>
    <definedName name="A126095674A">Data3!$HN$1:$HN$10,Data3!$HN$11:$HN$20</definedName>
    <definedName name="A126095674A_Data">Data3!$HN$11:$HN$20</definedName>
    <definedName name="A126095674A_Latest">Data3!$HN$20</definedName>
    <definedName name="A126095678K">Data3!$FO$1:$FO$10,Data3!$FO$11:$FO$20</definedName>
    <definedName name="A126095678K_Data">Data3!$FO$11:$FO$20</definedName>
    <definedName name="A126095678K_Latest">Data3!$FO$20</definedName>
    <definedName name="A126095682A">Data3!$FU$1:$FU$10,Data3!$FU$11:$FU$20</definedName>
    <definedName name="A126095682A_Data">Data3!$FU$11:$FU$20</definedName>
    <definedName name="A126095682A_Latest">Data3!$FU$20</definedName>
    <definedName name="A126095686K">Data3!$HT$1:$HT$10,Data3!$HT$11:$HT$20</definedName>
    <definedName name="A126095686K_Data">Data3!$HT$11:$HT$20</definedName>
    <definedName name="A126095686K_Latest">Data3!$HT$20</definedName>
    <definedName name="A126095690A">Data3!$HK$1:$HK$10,Data3!$HK$11:$HK$20</definedName>
    <definedName name="A126095690A_Data">Data3!$HK$11:$HK$20</definedName>
    <definedName name="A126095690A_Latest">Data3!$HK$20</definedName>
    <definedName name="A126095694K">Data3!$HZ$1:$HZ$10,Data3!$HZ$11:$HZ$20</definedName>
    <definedName name="A126095694K_Data">Data3!$HZ$11:$HZ$20</definedName>
    <definedName name="A126095694K_Latest">Data3!$HZ$20</definedName>
    <definedName name="A126095698V">Data3!$EW$1:$EW$10,Data3!$EW$11:$EW$20</definedName>
    <definedName name="A126095698V_Data">Data3!$EW$11:$EW$20</definedName>
    <definedName name="A126095698V_Latest">Data3!$EW$20</definedName>
    <definedName name="A126095702X">Data3!$FI$1:$FI$10,Data3!$FI$11:$FI$20</definedName>
    <definedName name="A126095702X_Data">Data3!$FI$11:$FI$20</definedName>
    <definedName name="A126095702X_Latest">Data3!$FI$20</definedName>
    <definedName name="A126095706J">Data3!$GS$1:$GS$10,Data3!$GS$11:$GS$20</definedName>
    <definedName name="A126095706J_Data">Data3!$GS$11:$GS$20</definedName>
    <definedName name="A126095706J_Latest">Data3!$GS$20</definedName>
    <definedName name="A126095710X">Data3!$HQ$1:$HQ$10,Data3!$HQ$11:$HQ$20</definedName>
    <definedName name="A126095710X_Data">Data3!$HQ$11:$HQ$20</definedName>
    <definedName name="A126095710X_Latest">Data3!$HQ$20</definedName>
    <definedName name="A126095714J">Data3!$HW$1:$HW$10,Data3!$HW$11:$HW$20</definedName>
    <definedName name="A126095714J_Data">Data3!$HW$11:$HW$20</definedName>
    <definedName name="A126095714J_Latest">Data3!$HW$20</definedName>
    <definedName name="A126095718T">Data3!$EE$1:$EE$10,Data3!$EE$11:$EE$20</definedName>
    <definedName name="A126095718T_Data">Data3!$EE$11:$EE$20</definedName>
    <definedName name="A126095718T_Latest">Data3!$EE$20</definedName>
    <definedName name="A126095722J">Data3!$EN$1:$EN$10,Data3!$EN$11:$EN$20</definedName>
    <definedName name="A126095722J_Data">Data3!$EN$11:$EN$20</definedName>
    <definedName name="A126095722J_Latest">Data3!$EN$20</definedName>
    <definedName name="A126095726T">Data3!$EQ$1:$EQ$10,Data3!$EQ$11:$EQ$20</definedName>
    <definedName name="A126095726T_Data">Data3!$EQ$11:$EQ$20</definedName>
    <definedName name="A126095726T_Latest">Data3!$EQ$20</definedName>
    <definedName name="A126095730J">Data3!$FR$1:$FR$10,Data3!$FR$11:$FR$20</definedName>
    <definedName name="A126095730J_Data">Data3!$FR$11:$FR$20</definedName>
    <definedName name="A126095730J_Latest">Data3!$FR$20</definedName>
    <definedName name="A126095734T">Data3!$FX$1:$FX$10,Data3!$FX$11:$FX$20</definedName>
    <definedName name="A126095734T_Data">Data3!$FX$11:$FX$20</definedName>
    <definedName name="A126095734T_Latest">Data3!$FX$20</definedName>
    <definedName name="A126095738A">Data3!$GA$1:$GA$10,Data3!$GA$11:$GA$20</definedName>
    <definedName name="A126095738A_Data">Data3!$GA$11:$GA$20</definedName>
    <definedName name="A126095738A_Latest">Data3!$GA$20</definedName>
    <definedName name="A126095742T">Data3!$GV$1:$GV$10,Data3!$GV$11:$GV$20</definedName>
    <definedName name="A126095742T_Data">Data3!$GV$11:$GV$20</definedName>
    <definedName name="A126095742T_Latest">Data3!$GV$20</definedName>
    <definedName name="A126095746A">Data3!$HE$1:$HE$10,Data3!$HE$11:$HE$20</definedName>
    <definedName name="A126095746A_Data">Data3!$HE$11:$HE$20</definedName>
    <definedName name="A126095746A_Latest">Data3!$HE$20</definedName>
    <definedName name="A126095750T">Data3!$ET$1:$ET$10,Data3!$ET$11:$ET$20</definedName>
    <definedName name="A126095750T_Data">Data3!$ET$11:$ET$20</definedName>
    <definedName name="A126095750T_Latest">Data3!$ET$20</definedName>
    <definedName name="A126095754A">Data3!$FC$1:$FC$10,Data3!$FC$11:$FC$20</definedName>
    <definedName name="A126095754A_Data">Data3!$FC$11:$FC$20</definedName>
    <definedName name="A126095754A_Latest">Data3!$FC$20</definedName>
    <definedName name="A126095758K">Data3!$HH$1:$HH$10,Data3!$HH$11:$HH$20</definedName>
    <definedName name="A126095758K_Data">Data3!$HH$11:$HH$20</definedName>
    <definedName name="A126095758K_Latest">Data3!$HH$20</definedName>
    <definedName name="A126095762A">Data3!$EB$1:$EB$10,Data3!$EB$11:$EB$20</definedName>
    <definedName name="A126095762A_Data">Data3!$EB$11:$EB$20</definedName>
    <definedName name="A126095762A_Latest">Data3!$EB$20</definedName>
    <definedName name="A126095766K">Data3!$EH$1:$EH$10,Data3!$EH$11:$EH$20</definedName>
    <definedName name="A126095766K_Data">Data3!$EH$11:$EH$20</definedName>
    <definedName name="A126095766K_Latest">Data3!$EH$20</definedName>
    <definedName name="A126095770A">Data3!$EK$1:$EK$10,Data3!$EK$11:$EK$20</definedName>
    <definedName name="A126095770A_Data">Data3!$EK$11:$EK$20</definedName>
    <definedName name="A126095770A_Latest">Data3!$EK$20</definedName>
    <definedName name="A126095774K">Data3!$EZ$1:$EZ$10,Data3!$EZ$11:$EZ$20</definedName>
    <definedName name="A126095774K_Data">Data3!$EZ$11:$EZ$20</definedName>
    <definedName name="A126095774K_Latest">Data3!$EZ$20</definedName>
    <definedName name="A126095778V">Data3!$GJ$1:$GJ$10,Data3!$GJ$11:$GJ$20</definedName>
    <definedName name="A126095778V_Data">Data3!$GJ$11:$GJ$20</definedName>
    <definedName name="A126095778V_Latest">Data3!$GJ$20</definedName>
    <definedName name="A126095782K">Data3!$GM$1:$GM$10,Data3!$GM$11:$GM$20</definedName>
    <definedName name="A126095782K_Data">Data3!$GM$11:$GM$20</definedName>
    <definedName name="A126095782K_Latest">Data3!$GM$20</definedName>
    <definedName name="A126095786V">Data3!$FF$1:$FF$10,Data3!$FF$11:$FF$20</definedName>
    <definedName name="A126095786V_Data">Data3!$FF$11:$FF$20</definedName>
    <definedName name="A126095786V_Latest">Data3!$FF$20</definedName>
    <definedName name="A126095790K">Data3!$GD$1:$GD$10,Data3!$GD$11:$GD$20</definedName>
    <definedName name="A126095790K_Data">Data3!$GD$11:$GD$20</definedName>
    <definedName name="A126095790K_Latest">Data3!$GD$20</definedName>
    <definedName name="A126095794V">Data3!$GY$1:$GY$10,Data3!$GY$11:$GY$20</definedName>
    <definedName name="A126095794V_Data">Data3!$GY$11:$GY$20</definedName>
    <definedName name="A126095794V_Latest">Data3!$GY$20</definedName>
    <definedName name="A126095798C">Data4!$DX$1:$DX$10,Data4!$DX$11:$DX$20</definedName>
    <definedName name="A126095798C_Data">Data4!$DX$11:$DX$20</definedName>
    <definedName name="A126095798C_Latest">Data4!$DX$20</definedName>
    <definedName name="A126095802J">Data4!$ES$1:$ES$10,Data4!$ES$11:$ES$20</definedName>
    <definedName name="A126095802J_Data">Data4!$ES$11:$ES$20</definedName>
    <definedName name="A126095802J_Latest">Data4!$ES$20</definedName>
    <definedName name="A126095806T">Data4!$FN$1:$FN$10,Data4!$FN$11:$FN$20</definedName>
    <definedName name="A126095806T_Data">Data4!$FN$11:$FN$20</definedName>
    <definedName name="A126095806T_Latest">Data4!$FN$20</definedName>
    <definedName name="A126095810J">Data4!$FB$1:$FB$10,Data4!$FB$11:$FB$20</definedName>
    <definedName name="A126095810J_Data">Data4!$FB$11:$FB$20</definedName>
    <definedName name="A126095810J_Latest">Data4!$FB$20</definedName>
    <definedName name="A126095814T">Data4!$FZ$1:$FZ$10,Data4!$FZ$11:$FZ$20</definedName>
    <definedName name="A126095814T_Data">Data4!$FZ$11:$FZ$20</definedName>
    <definedName name="A126095814T_Latest">Data4!$FZ$20</definedName>
    <definedName name="A126095818A">Data4!$EA$1:$EA$10,Data4!$EA$11:$EA$20</definedName>
    <definedName name="A126095818A_Data">Data4!$EA$11:$EA$20</definedName>
    <definedName name="A126095818A_Latest">Data4!$EA$20</definedName>
    <definedName name="A126095822T">Data4!$EG$1:$EG$10,Data4!$EG$11:$EG$20</definedName>
    <definedName name="A126095822T_Data">Data4!$EG$11:$EG$20</definedName>
    <definedName name="A126095822T_Latest">Data4!$EG$20</definedName>
    <definedName name="A126095826A">Data4!$GF$1:$GF$10,Data4!$GF$11:$GF$20</definedName>
    <definedName name="A126095826A_Data">Data4!$GF$11:$GF$20</definedName>
    <definedName name="A126095826A_Latest">Data4!$GF$20</definedName>
    <definedName name="A126095830T">Data4!$FW$1:$FW$10,Data4!$FW$11:$FW$20</definedName>
    <definedName name="A126095830T_Data">Data4!$FW$11:$FW$20</definedName>
    <definedName name="A126095830T_Latest">Data4!$FW$20</definedName>
    <definedName name="A126095834A">Data4!$GL$1:$GL$10,Data4!$GL$11:$GL$20</definedName>
    <definedName name="A126095834A_Data">Data4!$GL$11:$GL$20</definedName>
    <definedName name="A126095834A_Latest">Data4!$GL$20</definedName>
    <definedName name="A126095838K">Data4!$DI$1:$DI$10,Data4!$DI$11:$DI$20</definedName>
    <definedName name="A126095838K_Data">Data4!$DI$11:$DI$20</definedName>
    <definedName name="A126095838K_Latest">Data4!$DI$20</definedName>
    <definedName name="A126095842A">Data4!$DU$1:$DU$10,Data4!$DU$11:$DU$20</definedName>
    <definedName name="A126095842A_Data">Data4!$DU$11:$DU$20</definedName>
    <definedName name="A126095842A_Latest">Data4!$DU$20</definedName>
    <definedName name="A126095846K">Data4!$FE$1:$FE$10,Data4!$FE$11:$FE$20</definedName>
    <definedName name="A126095846K_Data">Data4!$FE$11:$FE$20</definedName>
    <definedName name="A126095846K_Latest">Data4!$FE$20</definedName>
    <definedName name="A126095850A">Data4!$GC$1:$GC$10,Data4!$GC$11:$GC$20</definedName>
    <definedName name="A126095850A_Data">Data4!$GC$11:$GC$20</definedName>
    <definedName name="A126095850A_Latest">Data4!$GC$20</definedName>
    <definedName name="A126095854K">Data4!$GI$1:$GI$10,Data4!$GI$11:$GI$20</definedName>
    <definedName name="A126095854K_Data">Data4!$GI$11:$GI$20</definedName>
    <definedName name="A126095854K_Latest">Data4!$GI$20</definedName>
    <definedName name="A126095858V">Data4!$CQ$1:$CQ$10,Data4!$CQ$11:$CQ$20</definedName>
    <definedName name="A126095858V_Data">Data4!$CQ$11:$CQ$20</definedName>
    <definedName name="A126095858V_Latest">Data4!$CQ$20</definedName>
    <definedName name="A126095862K">Data4!$CZ$1:$CZ$10,Data4!$CZ$11:$CZ$20</definedName>
    <definedName name="A126095862K_Data">Data4!$CZ$11:$CZ$20</definedName>
    <definedName name="A126095862K_Latest">Data4!$CZ$20</definedName>
    <definedName name="A126095866V">Data4!$DC$1:$DC$10,Data4!$DC$11:$DC$20</definedName>
    <definedName name="A126095866V_Data">Data4!$DC$11:$DC$20</definedName>
    <definedName name="A126095866V_Latest">Data4!$DC$20</definedName>
    <definedName name="A126095870K">Data4!$ED$1:$ED$10,Data4!$ED$11:$ED$20</definedName>
    <definedName name="A126095870K_Data">Data4!$ED$11:$ED$20</definedName>
    <definedName name="A126095870K_Latest">Data4!$ED$20</definedName>
    <definedName name="A126095874V">Data4!$EJ$1:$EJ$10,Data4!$EJ$11:$EJ$20</definedName>
    <definedName name="A126095874V_Data">Data4!$EJ$11:$EJ$20</definedName>
    <definedName name="A126095874V_Latest">Data4!$EJ$20</definedName>
    <definedName name="A126095878C">Data4!$EM$1:$EM$10,Data4!$EM$11:$EM$20</definedName>
    <definedName name="A126095878C_Data">Data4!$EM$11:$EM$20</definedName>
    <definedName name="A126095878C_Latest">Data4!$EM$20</definedName>
    <definedName name="A126095882V">Data4!$FH$1:$FH$10,Data4!$FH$11:$FH$20</definedName>
    <definedName name="A126095882V_Data">Data4!$FH$11:$FH$20</definedName>
    <definedName name="A126095882V_Latest">Data4!$FH$20</definedName>
    <definedName name="A126095886C">Data4!$FQ$1:$FQ$10,Data4!$FQ$11:$FQ$20</definedName>
    <definedName name="A126095886C_Data">Data4!$FQ$11:$FQ$20</definedName>
    <definedName name="A126095886C_Latest">Data4!$FQ$20</definedName>
    <definedName name="A126095890V">Data4!$DF$1:$DF$10,Data4!$DF$11:$DF$20</definedName>
    <definedName name="A126095890V_Data">Data4!$DF$11:$DF$20</definedName>
    <definedName name="A126095890V_Latest">Data4!$DF$20</definedName>
    <definedName name="A126095894C">Data4!$DO$1:$DO$10,Data4!$DO$11:$DO$20</definedName>
    <definedName name="A126095894C_Data">Data4!$DO$11:$DO$20</definedName>
    <definedName name="A126095894C_Latest">Data4!$DO$20</definedName>
    <definedName name="A126095898L">Data4!$FT$1:$FT$10,Data4!$FT$11:$FT$20</definedName>
    <definedName name="A126095898L_Data">Data4!$FT$11:$FT$20</definedName>
    <definedName name="A126095898L_Latest">Data4!$FT$20</definedName>
    <definedName name="A126095902T">Data4!$CN$1:$CN$10,Data4!$CN$11:$CN$20</definedName>
    <definedName name="A126095902T_Data">Data4!$CN$11:$CN$20</definedName>
    <definedName name="A126095902T_Latest">Data4!$CN$20</definedName>
    <definedName name="A126095906A">Data4!$CT$1:$CT$10,Data4!$CT$11:$CT$20</definedName>
    <definedName name="A126095906A_Data">Data4!$CT$11:$CT$20</definedName>
    <definedName name="A126095906A_Latest">Data4!$CT$20</definedName>
    <definedName name="A126095910T">Data4!$CW$1:$CW$10,Data4!$CW$11:$CW$20</definedName>
    <definedName name="A126095910T_Data">Data4!$CW$11:$CW$20</definedName>
    <definedName name="A126095910T_Latest">Data4!$CW$20</definedName>
    <definedName name="A126095914A">Data4!$DL$1:$DL$10,Data4!$DL$11:$DL$20</definedName>
    <definedName name="A126095914A_Data">Data4!$DL$11:$DL$20</definedName>
    <definedName name="A126095914A_Latest">Data4!$DL$20</definedName>
    <definedName name="A126095918K">Data4!$EV$1:$EV$10,Data4!$EV$11:$EV$20</definedName>
    <definedName name="A126095918K_Data">Data4!$EV$11:$EV$20</definedName>
    <definedName name="A126095918K_Latest">Data4!$EV$20</definedName>
    <definedName name="A126095922A">Data4!$EY$1:$EY$10,Data4!$EY$11:$EY$20</definedName>
    <definedName name="A126095922A_Data">Data4!$EY$11:$EY$20</definedName>
    <definedName name="A126095922A_Latest">Data4!$EY$20</definedName>
    <definedName name="A126095926K">Data4!$DR$1:$DR$10,Data4!$DR$11:$DR$20</definedName>
    <definedName name="A126095926K_Data">Data4!$DR$11:$DR$20</definedName>
    <definedName name="A126095926K_Latest">Data4!$DR$20</definedName>
    <definedName name="A126095930A">Data4!$EP$1:$EP$10,Data4!$EP$11:$EP$20</definedName>
    <definedName name="A126095930A_Data">Data4!$EP$11:$EP$20</definedName>
    <definedName name="A126095930A_Latest">Data4!$EP$20</definedName>
    <definedName name="A126095934K">Data4!$FK$1:$FK$10,Data4!$FK$11:$FK$20</definedName>
    <definedName name="A126095934K_Data">Data4!$FK$11:$FK$20</definedName>
    <definedName name="A126095934K_Latest">Data4!$FK$20</definedName>
    <definedName name="A126095938V">Data4!$HY$1:$HY$10,Data4!$HY$11:$HY$20</definedName>
    <definedName name="A126095938V_Data">Data4!$HY$11:$HY$20</definedName>
    <definedName name="A126095938V_Latest">Data4!$HY$20</definedName>
    <definedName name="A126095942K">Data5!$D$1:$D$10,Data5!$D$11:$D$20</definedName>
    <definedName name="A126095942K_Data">Data5!$D$11:$D$20</definedName>
    <definedName name="A126095942K_Latest">Data5!$D$20</definedName>
    <definedName name="A126095946V">Data5!$Y$1:$Y$10,Data5!$Y$11:$Y$20</definedName>
    <definedName name="A126095946V_Data">Data5!$Y$11:$Y$20</definedName>
    <definedName name="A126095946V_Latest">Data5!$Y$20</definedName>
    <definedName name="A126095950K">Data5!$M$1:$M$10,Data5!$M$11:$M$20</definedName>
    <definedName name="A126095950K_Data">Data5!$M$11:$M$20</definedName>
    <definedName name="A126095950K_Latest">Data5!$M$20</definedName>
    <definedName name="A126095954V">Data5!$AK$1:$AK$10,Data5!$AK$11:$AK$20</definedName>
    <definedName name="A126095954V_Data">Data5!$AK$11:$AK$20</definedName>
    <definedName name="A126095954V_Latest">Data5!$AK$20</definedName>
    <definedName name="A126095958C">Data4!$IB$1:$IB$10,Data4!$IB$11:$IB$20</definedName>
    <definedName name="A126095958C_Data">Data4!$IB$11:$IB$20</definedName>
    <definedName name="A126095958C_Latest">Data4!$IB$20</definedName>
    <definedName name="A126095962V">Data4!$IH$1:$IH$10,Data4!$IH$11:$IH$20</definedName>
    <definedName name="A126095962V_Data">Data4!$IH$11:$IH$20</definedName>
    <definedName name="A126095962V_Latest">Data4!$IH$20</definedName>
    <definedName name="A126095966C">Data5!$AQ$1:$AQ$10,Data5!$AQ$11:$AQ$20</definedName>
    <definedName name="A126095966C_Data">Data5!$AQ$11:$AQ$20</definedName>
    <definedName name="A126095966C_Latest">Data5!$AQ$20</definedName>
    <definedName name="A126095970V">Data5!$AH$1:$AH$10,Data5!$AH$11:$AH$20</definedName>
    <definedName name="A126095970V_Data">Data5!$AH$11:$AH$20</definedName>
    <definedName name="A126095970V_Latest">Data5!$AH$20</definedName>
    <definedName name="A126095974C">Data5!$AW$1:$AW$10,Data5!$AW$11:$AW$20</definedName>
    <definedName name="A126095974C_Data">Data5!$AW$11:$AW$20</definedName>
    <definedName name="A126095974C_Latest">Data5!$AW$20</definedName>
    <definedName name="A126095978L">Data4!$HJ$1:$HJ$10,Data4!$HJ$11:$HJ$20</definedName>
    <definedName name="A126095978L_Data">Data4!$HJ$11:$HJ$20</definedName>
    <definedName name="A126095978L_Latest">Data4!$HJ$20</definedName>
    <definedName name="A126095982C">Data4!$HV$1:$HV$10,Data4!$HV$11:$HV$20</definedName>
    <definedName name="A126095982C_Data">Data4!$HV$11:$HV$20</definedName>
    <definedName name="A126095982C_Latest">Data4!$HV$20</definedName>
    <definedName name="A126095986L">Data5!$P$1:$P$10,Data5!$P$11:$P$20</definedName>
    <definedName name="A126095986L_Data">Data5!$P$11:$P$20</definedName>
    <definedName name="A126095986L_Latest">Data5!$P$20</definedName>
    <definedName name="A126095990C">Data5!$AN$1:$AN$10,Data5!$AN$11:$AN$20</definedName>
    <definedName name="A126095990C_Data">Data5!$AN$11:$AN$20</definedName>
    <definedName name="A126095990C_Latest">Data5!$AN$20</definedName>
    <definedName name="A126095994L">Data5!$AT$1:$AT$10,Data5!$AT$11:$AT$20</definedName>
    <definedName name="A126095994L_Data">Data5!$AT$11:$AT$20</definedName>
    <definedName name="A126095994L_Latest">Data5!$AT$20</definedName>
    <definedName name="A126095998W">Data4!$GR$1:$GR$10,Data4!$GR$11:$GR$20</definedName>
    <definedName name="A126095998W_Data">Data4!$GR$11:$GR$20</definedName>
    <definedName name="A126095998W_Latest">Data4!$GR$20</definedName>
    <definedName name="A126096002C">Data4!$HA$1:$HA$10,Data4!$HA$11:$HA$20</definedName>
    <definedName name="A126096002C_Data">Data4!$HA$11:$HA$20</definedName>
    <definedName name="A126096002C_Latest">Data4!$HA$20</definedName>
    <definedName name="A126096006L">Data4!$HD$1:$HD$10,Data4!$HD$11:$HD$20</definedName>
    <definedName name="A126096006L_Data">Data4!$HD$11:$HD$20</definedName>
    <definedName name="A126096006L_Latest">Data4!$HD$20</definedName>
    <definedName name="A126096010C">Data4!$IE$1:$IE$10,Data4!$IE$11:$IE$20</definedName>
    <definedName name="A126096010C_Data">Data4!$IE$11:$IE$20</definedName>
    <definedName name="A126096010C_Latest">Data4!$IE$20</definedName>
    <definedName name="A126096014L">Data4!$IK$1:$IK$10,Data4!$IK$11:$IK$20</definedName>
    <definedName name="A126096014L_Data">Data4!$IK$11:$IK$20</definedName>
    <definedName name="A126096014L_Latest">Data4!$IK$20</definedName>
    <definedName name="A126096018W">Data4!$IN$1:$IN$10,Data4!$IN$11:$IN$20</definedName>
    <definedName name="A126096018W_Data">Data4!$IN$11:$IN$20</definedName>
    <definedName name="A126096018W_Latest">Data4!$IN$20</definedName>
    <definedName name="A126096022L">Data5!$S$1:$S$10,Data5!$S$11:$S$20</definedName>
    <definedName name="A126096022L_Data">Data5!$S$11:$S$20</definedName>
    <definedName name="A126096022L_Latest">Data5!$S$20</definedName>
    <definedName name="A126096026W">Data5!$AB$1:$AB$10,Data5!$AB$11:$AB$20</definedName>
    <definedName name="A126096026W_Data">Data5!$AB$11:$AB$20</definedName>
    <definedName name="A126096026W_Latest">Data5!$AB$20</definedName>
    <definedName name="A126096030L">Data4!$HG$1:$HG$10,Data4!$HG$11:$HG$20</definedName>
    <definedName name="A126096030L_Data">Data4!$HG$11:$HG$20</definedName>
    <definedName name="A126096030L_Latest">Data4!$HG$20</definedName>
    <definedName name="A126096034W">Data4!$HP$1:$HP$10,Data4!$HP$11:$HP$20</definedName>
    <definedName name="A126096034W_Data">Data4!$HP$11:$HP$20</definedName>
    <definedName name="A126096034W_Latest">Data4!$HP$20</definedName>
    <definedName name="A126096038F">Data5!$AE$1:$AE$10,Data5!$AE$11:$AE$20</definedName>
    <definedName name="A126096038F_Data">Data5!$AE$11:$AE$20</definedName>
    <definedName name="A126096038F_Latest">Data5!$AE$20</definedName>
    <definedName name="A126096042W">Data4!$GO$1:$GO$10,Data4!$GO$11:$GO$20</definedName>
    <definedName name="A126096042W_Data">Data4!$GO$11:$GO$20</definedName>
    <definedName name="A126096042W_Latest">Data4!$GO$20</definedName>
    <definedName name="A126096046F">Data4!$GU$1:$GU$10,Data4!$GU$11:$GU$20</definedName>
    <definedName name="A126096046F_Data">Data4!$GU$11:$GU$20</definedName>
    <definedName name="A126096046F_Latest">Data4!$GU$20</definedName>
    <definedName name="A126096050W">Data4!$GX$1:$GX$10,Data4!$GX$11:$GX$20</definedName>
    <definedName name="A126096050W_Data">Data4!$GX$11:$GX$20</definedName>
    <definedName name="A126096050W_Latest">Data4!$GX$20</definedName>
    <definedName name="A126096054F">Data4!$HM$1:$HM$10,Data4!$HM$11:$HM$20</definedName>
    <definedName name="A126096054F_Data">Data4!$HM$11:$HM$20</definedName>
    <definedName name="A126096054F_Latest">Data4!$HM$20</definedName>
    <definedName name="A126096058R">Data5!$G$1:$G$10,Data5!$G$11:$G$20</definedName>
    <definedName name="A126096058R_Data">Data5!$G$11:$G$20</definedName>
    <definedName name="A126096058R_Latest">Data5!$G$20</definedName>
    <definedName name="A126096062F">Data5!$J$1:$J$10,Data5!$J$11:$J$20</definedName>
    <definedName name="A126096062F_Data">Data5!$J$11:$J$20</definedName>
    <definedName name="A126096062F_Latest">Data5!$J$20</definedName>
    <definedName name="A126096066R">Data4!$HS$1:$HS$10,Data4!$HS$11:$HS$20</definedName>
    <definedName name="A126096066R_Data">Data4!$HS$11:$HS$20</definedName>
    <definedName name="A126096066R_Latest">Data4!$HS$20</definedName>
    <definedName name="A126096070F">Data4!$IQ$1:$IQ$10,Data4!$IQ$11:$IQ$20</definedName>
    <definedName name="A126096070F_Data">Data4!$IQ$11:$IQ$20</definedName>
    <definedName name="A126096070F_Latest">Data4!$IQ$20</definedName>
    <definedName name="A126096074R">Data5!$V$1:$V$10,Data5!$V$11:$V$20</definedName>
    <definedName name="A126096074R_Data">Data5!$V$11:$V$20</definedName>
    <definedName name="A126096074R_Latest">Data5!$V$20</definedName>
    <definedName name="A126096078X">Data1!$IN$1:$IN$10,Data1!$IN$11:$IN$20</definedName>
    <definedName name="A126096078X_Data">Data1!$IN$11:$IN$20</definedName>
    <definedName name="A126096078X_Latest">Data1!$IN$20</definedName>
    <definedName name="A126096082R">Data2!$S$1:$S$10,Data2!$S$11:$S$20</definedName>
    <definedName name="A126096082R_Data">Data2!$S$11:$S$20</definedName>
    <definedName name="A126096082R_Latest">Data2!$S$20</definedName>
    <definedName name="A126096086X">Data2!$AN$1:$AN$10,Data2!$AN$11:$AN$20</definedName>
    <definedName name="A126096086X_Data">Data2!$AN$11:$AN$20</definedName>
    <definedName name="A126096086X_Latest">Data2!$AN$20</definedName>
    <definedName name="A126096090R">Data2!$AB$1:$AB$10,Data2!$AB$11:$AB$20</definedName>
    <definedName name="A126096090R_Data">Data2!$AB$11:$AB$20</definedName>
    <definedName name="A126096090R_Latest">Data2!$AB$20</definedName>
    <definedName name="A126096094X">Data2!$AZ$1:$AZ$10,Data2!$AZ$11:$AZ$20</definedName>
    <definedName name="A126096094X_Data">Data2!$AZ$11:$AZ$20</definedName>
    <definedName name="A126096094X_Latest">Data2!$AZ$20</definedName>
    <definedName name="A126096098J">Data1!$IQ$1:$IQ$10,Data1!$IQ$11:$IQ$20</definedName>
    <definedName name="A126096098J_Data">Data1!$IQ$11:$IQ$20</definedName>
    <definedName name="A126096098J_Latest">Data1!$IQ$20</definedName>
    <definedName name="A126096102L">Data2!$G$1:$G$10,Data2!$G$11:$G$20</definedName>
    <definedName name="A126096102L_Data">Data2!$G$11:$G$20</definedName>
    <definedName name="A126096102L_Latest">Data2!$G$20</definedName>
    <definedName name="A126096106W">Data2!$BF$1:$BF$10,Data2!$BF$11:$BF$20</definedName>
    <definedName name="A126096106W_Data">Data2!$BF$11:$BF$20</definedName>
    <definedName name="A126096106W_Latest">Data2!$BF$20</definedName>
    <definedName name="A126096110L">Data2!$AW$1:$AW$10,Data2!$AW$11:$AW$20</definedName>
    <definedName name="A126096110L_Data">Data2!$AW$11:$AW$20</definedName>
    <definedName name="A126096110L_Latest">Data2!$AW$20</definedName>
    <definedName name="A126096114W">Data2!$BL$1:$BL$10,Data2!$BL$11:$BL$20</definedName>
    <definedName name="A126096114W_Data">Data2!$BL$11:$BL$20</definedName>
    <definedName name="A126096114W_Latest">Data2!$BL$20</definedName>
    <definedName name="A126096118F">Data1!$HY$1:$HY$10,Data1!$HY$11:$HY$20</definedName>
    <definedName name="A126096118F_Data">Data1!$HY$11:$HY$20</definedName>
    <definedName name="A126096118F_Latest">Data1!$HY$20</definedName>
    <definedName name="A126096122W">Data1!$IK$1:$IK$10,Data1!$IK$11:$IK$20</definedName>
    <definedName name="A126096122W_Data">Data1!$IK$11:$IK$20</definedName>
    <definedName name="A126096122W_Latest">Data1!$IK$20</definedName>
    <definedName name="A126096126F">Data2!$AE$1:$AE$10,Data2!$AE$11:$AE$20</definedName>
    <definedName name="A126096126F_Data">Data2!$AE$11:$AE$20</definedName>
    <definedName name="A126096126F_Latest">Data2!$AE$20</definedName>
    <definedName name="A126096130W">Data2!$BC$1:$BC$10,Data2!$BC$11:$BC$20</definedName>
    <definedName name="A126096130W_Data">Data2!$BC$11:$BC$20</definedName>
    <definedName name="A126096130W_Latest">Data2!$BC$20</definedName>
    <definedName name="A126096134F">Data2!$BI$1:$BI$10,Data2!$BI$11:$BI$20</definedName>
    <definedName name="A126096134F_Data">Data2!$BI$11:$BI$20</definedName>
    <definedName name="A126096134F_Latest">Data2!$BI$20</definedName>
    <definedName name="A126096138R">Data1!$HG$1:$HG$10,Data1!$HG$11:$HG$20</definedName>
    <definedName name="A126096138R_Data">Data1!$HG$11:$HG$20</definedName>
    <definedName name="A126096138R_Latest">Data1!$HG$20</definedName>
    <definedName name="A126096142F">Data1!$HP$1:$HP$10,Data1!$HP$11:$HP$20</definedName>
    <definedName name="A126096142F_Data">Data1!$HP$11:$HP$20</definedName>
    <definedName name="A126096142F_Latest">Data1!$HP$20</definedName>
    <definedName name="A126096146R">Data1!$HS$1:$HS$10,Data1!$HS$11:$HS$20</definedName>
    <definedName name="A126096146R_Data">Data1!$HS$11:$HS$20</definedName>
    <definedName name="A126096146R_Latest">Data1!$HS$20</definedName>
    <definedName name="A126096150F">Data2!$D$1:$D$10,Data2!$D$11:$D$20</definedName>
    <definedName name="A126096150F_Data">Data2!$D$11:$D$20</definedName>
    <definedName name="A126096150F_Latest">Data2!$D$20</definedName>
    <definedName name="A126096154R">Data2!$J$1:$J$10,Data2!$J$11:$J$20</definedName>
    <definedName name="A126096154R_Data">Data2!$J$11:$J$20</definedName>
    <definedName name="A126096154R_Latest">Data2!$J$20</definedName>
    <definedName name="A126096158X">Data2!$M$1:$M$10,Data2!$M$11:$M$20</definedName>
    <definedName name="A126096158X_Data">Data2!$M$11:$M$20</definedName>
    <definedName name="A126096158X_Latest">Data2!$M$20</definedName>
    <definedName name="A126096162R">Data2!$AH$1:$AH$10,Data2!$AH$11:$AH$20</definedName>
    <definedName name="A126096162R_Data">Data2!$AH$11:$AH$20</definedName>
    <definedName name="A126096162R_Latest">Data2!$AH$20</definedName>
    <definedName name="A126096166X">Data2!$AQ$1:$AQ$10,Data2!$AQ$11:$AQ$20</definedName>
    <definedName name="A126096166X_Data">Data2!$AQ$11:$AQ$20</definedName>
    <definedName name="A126096166X_Latest">Data2!$AQ$20</definedName>
    <definedName name="A126096170R">Data1!$HV$1:$HV$10,Data1!$HV$11:$HV$20</definedName>
    <definedName name="A126096170R_Data">Data1!$HV$11:$HV$20</definedName>
    <definedName name="A126096170R_Latest">Data1!$HV$20</definedName>
    <definedName name="A126096174X">Data1!$IE$1:$IE$10,Data1!$IE$11:$IE$20</definedName>
    <definedName name="A126096174X_Data">Data1!$IE$11:$IE$20</definedName>
    <definedName name="A126096174X_Latest">Data1!$IE$20</definedName>
    <definedName name="A126096178J">Data2!$AT$1:$AT$10,Data2!$AT$11:$AT$20</definedName>
    <definedName name="A126096178J_Data">Data2!$AT$11:$AT$20</definedName>
    <definedName name="A126096178J_Latest">Data2!$AT$20</definedName>
    <definedName name="A126096182X">Data1!$HD$1:$HD$10,Data1!$HD$11:$HD$20</definedName>
    <definedName name="A126096182X_Data">Data1!$HD$11:$HD$20</definedName>
    <definedName name="A126096182X_Latest">Data1!$HD$20</definedName>
    <definedName name="A126096186J">Data1!$HJ$1:$HJ$10,Data1!$HJ$11:$HJ$20</definedName>
    <definedName name="A126096186J_Data">Data1!$HJ$11:$HJ$20</definedName>
    <definedName name="A126096186J_Latest">Data1!$HJ$20</definedName>
    <definedName name="A126096190X">Data1!$HM$1:$HM$10,Data1!$HM$11:$HM$20</definedName>
    <definedName name="A126096190X_Data">Data1!$HM$11:$HM$20</definedName>
    <definedName name="A126096190X_Latest">Data1!$HM$20</definedName>
    <definedName name="A126096194J">Data1!$IB$1:$IB$10,Data1!$IB$11:$IB$20</definedName>
    <definedName name="A126096194J_Data">Data1!$IB$11:$IB$20</definedName>
    <definedName name="A126096194J_Latest">Data1!$IB$20</definedName>
    <definedName name="A126096198T">Data2!$V$1:$V$10,Data2!$V$11:$V$20</definedName>
    <definedName name="A126096198T_Data">Data2!$V$11:$V$20</definedName>
    <definedName name="A126096198T_Latest">Data2!$V$20</definedName>
    <definedName name="A126096202W">Data2!$Y$1:$Y$10,Data2!$Y$11:$Y$20</definedName>
    <definedName name="A126096202W_Data">Data2!$Y$11:$Y$20</definedName>
    <definedName name="A126096202W_Latest">Data2!$Y$20</definedName>
    <definedName name="A126096206F">Data1!$IH$1:$IH$10,Data1!$IH$11:$IH$20</definedName>
    <definedName name="A126096206F_Data">Data1!$IH$11:$IH$20</definedName>
    <definedName name="A126096206F_Latest">Data1!$IH$20</definedName>
    <definedName name="A126096210W">Data2!$P$1:$P$10,Data2!$P$11:$P$20</definedName>
    <definedName name="A126096210W_Data">Data2!$P$11:$P$20</definedName>
    <definedName name="A126096210W_Latest">Data2!$P$20</definedName>
    <definedName name="A126096214F">Data2!$AK$1:$AK$10,Data2!$AK$11:$AK$20</definedName>
    <definedName name="A126096214F_Data">Data2!$AK$11:$AK$20</definedName>
    <definedName name="A126096214F_Latest">Data2!$AK$20</definedName>
    <definedName name="A126097338A">Data3!$BK$1:$BK$10,Data3!$BK$11:$BK$20</definedName>
    <definedName name="A126097338A_Data">Data3!$BK$11:$BK$20</definedName>
    <definedName name="A126097338A_Latest">Data3!$BK$20</definedName>
    <definedName name="A126097342T">Data3!$CF$1:$CF$10,Data3!$CF$11:$CF$20</definedName>
    <definedName name="A126097342T_Data">Data3!$CF$11:$CF$20</definedName>
    <definedName name="A126097342T_Latest">Data3!$CF$20</definedName>
    <definedName name="A126097346A">Data3!$DA$1:$DA$10,Data3!$DA$11:$DA$20</definedName>
    <definedName name="A126097346A_Data">Data3!$DA$11:$DA$20</definedName>
    <definedName name="A126097346A_Latest">Data3!$DA$20</definedName>
    <definedName name="A126097350T">Data3!$CO$1:$CO$10,Data3!$CO$11:$CO$20</definedName>
    <definedName name="A126097350T_Data">Data3!$CO$11:$CO$20</definedName>
    <definedName name="A126097350T_Latest">Data3!$CO$20</definedName>
    <definedName name="A126097354A">Data3!$DM$1:$DM$10,Data3!$DM$11:$DM$20</definedName>
    <definedName name="A126097354A_Data">Data3!$DM$11:$DM$20</definedName>
    <definedName name="A126097354A_Latest">Data3!$DM$20</definedName>
    <definedName name="A126097358K">Data3!$BN$1:$BN$10,Data3!$BN$11:$BN$20</definedName>
    <definedName name="A126097358K_Data">Data3!$BN$11:$BN$20</definedName>
    <definedName name="A126097358K_Latest">Data3!$BN$20</definedName>
    <definedName name="A126097362A">Data3!$BT$1:$BT$10,Data3!$BT$11:$BT$20</definedName>
    <definedName name="A126097362A_Data">Data3!$BT$11:$BT$20</definedName>
    <definedName name="A126097362A_Latest">Data3!$BT$20</definedName>
    <definedName name="A126097366K">Data3!$DS$1:$DS$10,Data3!$DS$11:$DS$20</definedName>
    <definedName name="A126097366K_Data">Data3!$DS$11:$DS$20</definedName>
    <definedName name="A126097366K_Latest">Data3!$DS$20</definedName>
    <definedName name="A126097370A">Data3!$DJ$1:$DJ$10,Data3!$DJ$11:$DJ$20</definedName>
    <definedName name="A126097370A_Data">Data3!$DJ$11:$DJ$20</definedName>
    <definedName name="A126097370A_Latest">Data3!$DJ$20</definedName>
    <definedName name="A126097374K">Data3!$DY$1:$DY$10,Data3!$DY$11:$DY$20</definedName>
    <definedName name="A126097374K_Data">Data3!$DY$11:$DY$20</definedName>
    <definedName name="A126097374K_Latest">Data3!$DY$20</definedName>
    <definedName name="A126097378V">Data3!$AV$1:$AV$10,Data3!$AV$11:$AV$20</definedName>
    <definedName name="A126097378V_Data">Data3!$AV$11:$AV$20</definedName>
    <definedName name="A126097378V_Latest">Data3!$AV$20</definedName>
    <definedName name="A126097382K">Data3!$BH$1:$BH$10,Data3!$BH$11:$BH$20</definedName>
    <definedName name="A126097382K_Data">Data3!$BH$11:$BH$20</definedName>
    <definedName name="A126097382K_Latest">Data3!$BH$20</definedName>
    <definedName name="A126097386V">Data3!$CR$1:$CR$10,Data3!$CR$11:$CR$20</definedName>
    <definedName name="A126097386V_Data">Data3!$CR$11:$CR$20</definedName>
    <definedName name="A126097386V_Latest">Data3!$CR$20</definedName>
    <definedName name="A126097390K">Data3!$DP$1:$DP$10,Data3!$DP$11:$DP$20</definedName>
    <definedName name="A126097390K_Data">Data3!$DP$11:$DP$20</definedName>
    <definedName name="A126097390K_Latest">Data3!$DP$20</definedName>
    <definedName name="A126097394V">Data3!$DV$1:$DV$10,Data3!$DV$11:$DV$20</definedName>
    <definedName name="A126097394V_Data">Data3!$DV$11:$DV$20</definedName>
    <definedName name="A126097394V_Latest">Data3!$DV$20</definedName>
    <definedName name="A126097398C">Data3!$AD$1:$AD$10,Data3!$AD$11:$AD$20</definedName>
    <definedName name="A126097398C_Data">Data3!$AD$11:$AD$20</definedName>
    <definedName name="A126097398C_Latest">Data3!$AD$20</definedName>
    <definedName name="A126097402J">Data3!$AM$1:$AM$10,Data3!$AM$11:$AM$20</definedName>
    <definedName name="A126097402J_Data">Data3!$AM$11:$AM$20</definedName>
    <definedName name="A126097402J_Latest">Data3!$AM$20</definedName>
    <definedName name="A126097406T">Data3!$AP$1:$AP$10,Data3!$AP$11:$AP$20</definedName>
    <definedName name="A126097406T_Data">Data3!$AP$11:$AP$20</definedName>
    <definedName name="A126097406T_Latest">Data3!$AP$20</definedName>
    <definedName name="A126097410J">Data3!$BQ$1:$BQ$10,Data3!$BQ$11:$BQ$20</definedName>
    <definedName name="A126097410J_Data">Data3!$BQ$11:$BQ$20</definedName>
    <definedName name="A126097410J_Latest">Data3!$BQ$20</definedName>
    <definedName name="A126097414T">Data3!$BW$1:$BW$10,Data3!$BW$11:$BW$20</definedName>
    <definedName name="A126097414T_Data">Data3!$BW$11:$BW$20</definedName>
    <definedName name="A126097414T_Latest">Data3!$BW$20</definedName>
    <definedName name="A126097418A">Data3!$BZ$1:$BZ$10,Data3!$BZ$11:$BZ$20</definedName>
    <definedName name="A126097418A_Data">Data3!$BZ$11:$BZ$20</definedName>
    <definedName name="A126097418A_Latest">Data3!$BZ$20</definedName>
    <definedName name="A126097422T">Data3!$CU$1:$CU$10,Data3!$CU$11:$CU$20</definedName>
    <definedName name="A126097422T_Data">Data3!$CU$11:$CU$20</definedName>
    <definedName name="A126097422T_Latest">Data3!$CU$20</definedName>
    <definedName name="A126097426A">Data3!$DD$1:$DD$10,Data3!$DD$11:$DD$20</definedName>
    <definedName name="A126097426A_Data">Data3!$DD$11:$DD$20</definedName>
    <definedName name="A126097426A_Latest">Data3!$DD$20</definedName>
    <definedName name="A126097430T">Data3!$AS$1:$AS$10,Data3!$AS$11:$AS$20</definedName>
    <definedName name="A126097430T_Data">Data3!$AS$11:$AS$20</definedName>
    <definedName name="A126097430T_Latest">Data3!$AS$20</definedName>
    <definedName name="A126097434A">Data3!$BB$1:$BB$10,Data3!$BB$11:$BB$20</definedName>
    <definedName name="A126097434A_Data">Data3!$BB$11:$BB$20</definedName>
    <definedName name="A126097434A_Latest">Data3!$BB$20</definedName>
    <definedName name="A126097438K">Data3!$DG$1:$DG$10,Data3!$DG$11:$DG$20</definedName>
    <definedName name="A126097438K_Data">Data3!$DG$11:$DG$20</definedName>
    <definedName name="A126097438K_Latest">Data3!$DG$20</definedName>
    <definedName name="A126097442A">Data3!$AA$1:$AA$10,Data3!$AA$11:$AA$20</definedName>
    <definedName name="A126097442A_Data">Data3!$AA$11:$AA$20</definedName>
    <definedName name="A126097442A_Latest">Data3!$AA$20</definedName>
    <definedName name="A126097446K">Data3!$AG$1:$AG$10,Data3!$AG$11:$AG$20</definedName>
    <definedName name="A126097446K_Data">Data3!$AG$11:$AG$20</definedName>
    <definedName name="A126097446K_Latest">Data3!$AG$20</definedName>
    <definedName name="A126097450A">Data3!$AJ$1:$AJ$10,Data3!$AJ$11:$AJ$20</definedName>
    <definedName name="A126097450A_Data">Data3!$AJ$11:$AJ$20</definedName>
    <definedName name="A126097450A_Latest">Data3!$AJ$20</definedName>
    <definedName name="A126097454K">Data3!$AY$1:$AY$10,Data3!$AY$11:$AY$20</definedName>
    <definedName name="A126097454K_Data">Data3!$AY$11:$AY$20</definedName>
    <definedName name="A126097454K_Latest">Data3!$AY$20</definedName>
    <definedName name="A126097458V">Data3!$CI$1:$CI$10,Data3!$CI$11:$CI$20</definedName>
    <definedName name="A126097458V_Data">Data3!$CI$11:$CI$20</definedName>
    <definedName name="A126097458V_Latest">Data3!$CI$20</definedName>
    <definedName name="A126097462K">Data3!$CL$1:$CL$10,Data3!$CL$11:$CL$20</definedName>
    <definedName name="A126097462K_Data">Data3!$CL$11:$CL$20</definedName>
    <definedName name="A126097462K_Latest">Data3!$CL$20</definedName>
    <definedName name="A126097466V">Data3!$BE$1:$BE$10,Data3!$BE$11:$BE$20</definedName>
    <definedName name="A126097466V_Data">Data3!$BE$11:$BE$20</definedName>
    <definedName name="A126097466V_Latest">Data3!$BE$20</definedName>
    <definedName name="A126097470K">Data3!$CC$1:$CC$10,Data3!$CC$11:$CC$20</definedName>
    <definedName name="A126097470K_Data">Data3!$CC$11:$CC$20</definedName>
    <definedName name="A126097470K_Latest">Data3!$CC$20</definedName>
    <definedName name="A126097474V">Data3!$CX$1:$CX$10,Data3!$CX$11:$CX$20</definedName>
    <definedName name="A126097474V_Data">Data3!$CX$11:$CX$20</definedName>
    <definedName name="A126097474V_Latest">Data3!$CX$20</definedName>
    <definedName name="A126098598R">Data1!$EM$1:$EM$10,Data1!$EM$11:$EM$20</definedName>
    <definedName name="A126098598R_Data">Data1!$EM$11:$EM$20</definedName>
    <definedName name="A126098598R_Latest">Data1!$EM$20</definedName>
    <definedName name="A126098602V">Data1!$FH$1:$FH$10,Data1!$FH$11:$FH$20</definedName>
    <definedName name="A126098602V_Data">Data1!$FH$11:$FH$20</definedName>
    <definedName name="A126098602V_Latest">Data1!$FH$20</definedName>
    <definedName name="A126098606C">Data1!$GC$1:$GC$10,Data1!$GC$11:$GC$20</definedName>
    <definedName name="A126098606C_Data">Data1!$GC$11:$GC$20</definedName>
    <definedName name="A126098606C_Latest">Data1!$GC$20</definedName>
    <definedName name="A126098610V">Data1!$FQ$1:$FQ$10,Data1!$FQ$11:$FQ$20</definedName>
    <definedName name="A126098610V_Data">Data1!$FQ$11:$FQ$20</definedName>
    <definedName name="A126098610V_Latest">Data1!$FQ$20</definedName>
    <definedName name="A126098614C">Data1!$GO$1:$GO$10,Data1!$GO$11:$GO$20</definedName>
    <definedName name="A126098614C_Data">Data1!$GO$11:$GO$20</definedName>
    <definedName name="A126098614C_Latest">Data1!$GO$20</definedName>
    <definedName name="A126098618L">Data1!$EP$1:$EP$10,Data1!$EP$11:$EP$20</definedName>
    <definedName name="A126098618L_Data">Data1!$EP$11:$EP$20</definedName>
    <definedName name="A126098618L_Latest">Data1!$EP$20</definedName>
    <definedName name="A126098622C">Data1!$EV$1:$EV$10,Data1!$EV$11:$EV$20</definedName>
    <definedName name="A126098622C_Data">Data1!$EV$11:$EV$20</definedName>
    <definedName name="A126098622C_Latest">Data1!$EV$20</definedName>
    <definedName name="A126098626L">Data1!$GU$1:$GU$10,Data1!$GU$11:$GU$20</definedName>
    <definedName name="A126098626L_Data">Data1!$GU$11:$GU$20</definedName>
    <definedName name="A126098626L_Latest">Data1!$GU$20</definedName>
    <definedName name="A126098630C">Data1!$GL$1:$GL$10,Data1!$GL$11:$GL$20</definedName>
    <definedName name="A126098630C_Data">Data1!$GL$11:$GL$20</definedName>
    <definedName name="A126098630C_Latest">Data1!$GL$20</definedName>
    <definedName name="A126098634L">Data1!$HA$1:$HA$10,Data1!$HA$11:$HA$20</definedName>
    <definedName name="A126098634L_Data">Data1!$HA$11:$HA$20</definedName>
    <definedName name="A126098634L_Latest">Data1!$HA$20</definedName>
    <definedName name="A126098638W">Data1!$DX$1:$DX$10,Data1!$DX$11:$DX$20</definedName>
    <definedName name="A126098638W_Data">Data1!$DX$11:$DX$20</definedName>
    <definedName name="A126098638W_Latest">Data1!$DX$20</definedName>
    <definedName name="A126098642L">Data1!$EJ$1:$EJ$10,Data1!$EJ$11:$EJ$20</definedName>
    <definedName name="A126098642L_Data">Data1!$EJ$11:$EJ$20</definedName>
    <definedName name="A126098642L_Latest">Data1!$EJ$20</definedName>
    <definedName name="A126098646W">Data1!$FT$1:$FT$10,Data1!$FT$11:$FT$20</definedName>
    <definedName name="A126098646W_Data">Data1!$FT$11:$FT$20</definedName>
    <definedName name="A126098646W_Latest">Data1!$FT$20</definedName>
    <definedName name="A126098650L">Data1!$GR$1:$GR$10,Data1!$GR$11:$GR$20</definedName>
    <definedName name="A126098650L_Data">Data1!$GR$11:$GR$20</definedName>
    <definedName name="A126098650L_Latest">Data1!$GR$20</definedName>
    <definedName name="A126098654W">Data1!$GX$1:$GX$10,Data1!$GX$11:$GX$20</definedName>
    <definedName name="A126098654W_Data">Data1!$GX$11:$GX$20</definedName>
    <definedName name="A126098654W_Latest">Data1!$GX$20</definedName>
    <definedName name="A126098658F">Data1!$DF$1:$DF$10,Data1!$DF$11:$DF$20</definedName>
    <definedName name="A126098658F_Data">Data1!$DF$11:$DF$20</definedName>
    <definedName name="A126098658F_Latest">Data1!$DF$20</definedName>
    <definedName name="A126098662W">Data1!$DO$1:$DO$10,Data1!$DO$11:$DO$20</definedName>
    <definedName name="A126098662W_Data">Data1!$DO$11:$DO$20</definedName>
    <definedName name="A126098662W_Latest">Data1!$DO$20</definedName>
    <definedName name="A126098666F">Data1!$DR$1:$DR$10,Data1!$DR$11:$DR$20</definedName>
    <definedName name="A126098666F_Data">Data1!$DR$11:$DR$20</definedName>
    <definedName name="A126098666F_Latest">Data1!$DR$20</definedName>
    <definedName name="A126098670W">Data1!$ES$1:$ES$10,Data1!$ES$11:$ES$20</definedName>
    <definedName name="A126098670W_Data">Data1!$ES$11:$ES$20</definedName>
    <definedName name="A126098670W_Latest">Data1!$ES$20</definedName>
    <definedName name="A126098674F">Data1!$EY$1:$EY$10,Data1!$EY$11:$EY$20</definedName>
    <definedName name="A126098674F_Data">Data1!$EY$11:$EY$20</definedName>
    <definedName name="A126098674F_Latest">Data1!$EY$20</definedName>
    <definedName name="A126098678R">Data1!$FB$1:$FB$10,Data1!$FB$11:$FB$20</definedName>
    <definedName name="A126098678R_Data">Data1!$FB$11:$FB$20</definedName>
    <definedName name="A126098678R_Latest">Data1!$FB$20</definedName>
    <definedName name="A126098682F">Data1!$FW$1:$FW$10,Data1!$FW$11:$FW$20</definedName>
    <definedName name="A126098682F_Data">Data1!$FW$11:$FW$20</definedName>
    <definedName name="A126098682F_Latest">Data1!$FW$20</definedName>
    <definedName name="A126098686R">Data1!$GF$1:$GF$10,Data1!$GF$11:$GF$20</definedName>
    <definedName name="A126098686R_Data">Data1!$GF$11:$GF$20</definedName>
    <definedName name="A126098686R_Latest">Data1!$GF$20</definedName>
    <definedName name="A126098690F">Data1!$DU$1:$DU$10,Data1!$DU$11:$DU$20</definedName>
    <definedName name="A126098690F_Data">Data1!$DU$11:$DU$20</definedName>
    <definedName name="A126098690F_Latest">Data1!$DU$20</definedName>
    <definedName name="A126098694R">Data1!$ED$1:$ED$10,Data1!$ED$11:$ED$20</definedName>
    <definedName name="A126098694R_Data">Data1!$ED$11:$ED$20</definedName>
    <definedName name="A126098694R_Latest">Data1!$ED$20</definedName>
    <definedName name="A126098698X">Data1!$GI$1:$GI$10,Data1!$GI$11:$GI$20</definedName>
    <definedName name="A126098698X_Data">Data1!$GI$11:$GI$20</definedName>
    <definedName name="A126098698X_Latest">Data1!$GI$20</definedName>
    <definedName name="A126098702C">Data1!$DC$1:$DC$10,Data1!$DC$11:$DC$20</definedName>
    <definedName name="A126098702C_Data">Data1!$DC$11:$DC$20</definedName>
    <definedName name="A126098702C_Latest">Data1!$DC$20</definedName>
    <definedName name="A126098706L">Data1!$DI$1:$DI$10,Data1!$DI$11:$DI$20</definedName>
    <definedName name="A126098706L_Data">Data1!$DI$11:$DI$20</definedName>
    <definedName name="A126098706L_Latest">Data1!$DI$20</definedName>
    <definedName name="A126098710C">Data1!$DL$1:$DL$10,Data1!$DL$11:$DL$20</definedName>
    <definedName name="A126098710C_Data">Data1!$DL$11:$DL$20</definedName>
    <definedName name="A126098710C_Latest">Data1!$DL$20</definedName>
    <definedName name="A126098714L">Data1!$EA$1:$EA$10,Data1!$EA$11:$EA$20</definedName>
    <definedName name="A126098714L_Data">Data1!$EA$11:$EA$20</definedName>
    <definedName name="A126098714L_Latest">Data1!$EA$20</definedName>
    <definedName name="A126098718W">Data1!$FK$1:$FK$10,Data1!$FK$11:$FK$20</definedName>
    <definedName name="A126098718W_Data">Data1!$FK$11:$FK$20</definedName>
    <definedName name="A126098718W_Latest">Data1!$FK$20</definedName>
    <definedName name="A126098722L">Data1!$FN$1:$FN$10,Data1!$FN$11:$FN$20</definedName>
    <definedName name="A126098722L_Data">Data1!$FN$11:$FN$20</definedName>
    <definedName name="A126098722L_Latest">Data1!$FN$20</definedName>
    <definedName name="A126098726W">Data1!$EG$1:$EG$10,Data1!$EG$11:$EG$20</definedName>
    <definedName name="A126098726W_Data">Data1!$EG$11:$EG$20</definedName>
    <definedName name="A126098726W_Latest">Data1!$EG$20</definedName>
    <definedName name="A126098730L">Data1!$FE$1:$FE$10,Data1!$FE$11:$FE$20</definedName>
    <definedName name="A126098730L_Data">Data1!$FE$11:$FE$20</definedName>
    <definedName name="A126098730L_Latest">Data1!$FE$20</definedName>
    <definedName name="A126098734W">Data1!$FZ$1:$FZ$10,Data1!$FZ$11:$FZ$20</definedName>
    <definedName name="A126098734W_Data">Data1!$FZ$11:$FZ$20</definedName>
    <definedName name="A126098734W_Latest">Data1!$FZ$20</definedName>
    <definedName name="A126099858T">Data2!$CY$1:$CY$10,Data2!$CY$11:$CY$20</definedName>
    <definedName name="A126099858T_Data">Data2!$CY$11:$CY$20</definedName>
    <definedName name="A126099858T_Latest">Data2!$CY$20</definedName>
    <definedName name="A126099862J">Data2!$DT$1:$DT$10,Data2!$DT$11:$DT$20</definedName>
    <definedName name="A126099862J_Data">Data2!$DT$11:$DT$20</definedName>
    <definedName name="A126099862J_Latest">Data2!$DT$20</definedName>
    <definedName name="A126099866T">Data2!$EO$1:$EO$10,Data2!$EO$11:$EO$20</definedName>
    <definedName name="A126099866T_Data">Data2!$EO$11:$EO$20</definedName>
    <definedName name="A126099866T_Latest">Data2!$EO$20</definedName>
    <definedName name="A126099870J">Data2!$EC$1:$EC$10,Data2!$EC$11:$EC$20</definedName>
    <definedName name="A126099870J_Data">Data2!$EC$11:$EC$20</definedName>
    <definedName name="A126099870J_Latest">Data2!$EC$20</definedName>
    <definedName name="A126099874T">Data2!$FA$1:$FA$10,Data2!$FA$11:$FA$20</definedName>
    <definedName name="A126099874T_Data">Data2!$FA$11:$FA$20</definedName>
    <definedName name="A126099874T_Latest">Data2!$FA$20</definedName>
    <definedName name="A126099878A">Data2!$DB$1:$DB$10,Data2!$DB$11:$DB$20</definedName>
    <definedName name="A126099878A_Data">Data2!$DB$11:$DB$20</definedName>
    <definedName name="A126099878A_Latest">Data2!$DB$20</definedName>
    <definedName name="A126099882T">Data2!$DH$1:$DH$10,Data2!$DH$11:$DH$20</definedName>
    <definedName name="A126099882T_Data">Data2!$DH$11:$DH$20</definedName>
    <definedName name="A126099882T_Latest">Data2!$DH$20</definedName>
    <definedName name="A126099886A">Data2!$FG$1:$FG$10,Data2!$FG$11:$FG$20</definedName>
    <definedName name="A126099886A_Data">Data2!$FG$11:$FG$20</definedName>
    <definedName name="A126099886A_Latest">Data2!$FG$20</definedName>
    <definedName name="A126099890T">Data2!$EX$1:$EX$10,Data2!$EX$11:$EX$20</definedName>
    <definedName name="A126099890T_Data">Data2!$EX$11:$EX$20</definedName>
    <definedName name="A126099890T_Latest">Data2!$EX$20</definedName>
    <definedName name="A126099894A">Data2!$FM$1:$FM$10,Data2!$FM$11:$FM$20</definedName>
    <definedName name="A126099894A_Data">Data2!$FM$11:$FM$20</definedName>
    <definedName name="A126099894A_Latest">Data2!$FM$20</definedName>
    <definedName name="A126099898K">Data2!$CJ$1:$CJ$10,Data2!$CJ$11:$CJ$20</definedName>
    <definedName name="A126099898K_Data">Data2!$CJ$11:$CJ$20</definedName>
    <definedName name="A126099898K_Latest">Data2!$CJ$20</definedName>
    <definedName name="A126099902R">Data2!$CV$1:$CV$10,Data2!$CV$11:$CV$20</definedName>
    <definedName name="A126099902R_Data">Data2!$CV$11:$CV$20</definedName>
    <definedName name="A126099902R_Latest">Data2!$CV$20</definedName>
    <definedName name="A126099906X">Data2!$EF$1:$EF$10,Data2!$EF$11:$EF$20</definedName>
    <definedName name="A126099906X_Data">Data2!$EF$11:$EF$20</definedName>
    <definedName name="A126099906X_Latest">Data2!$EF$20</definedName>
    <definedName name="A126099910R">Data2!$FD$1:$FD$10,Data2!$FD$11:$FD$20</definedName>
    <definedName name="A126099910R_Data">Data2!$FD$11:$FD$20</definedName>
    <definedName name="A126099910R_Latest">Data2!$FD$20</definedName>
    <definedName name="A126099914X">Data2!$FJ$1:$FJ$10,Data2!$FJ$11:$FJ$20</definedName>
    <definedName name="A126099914X_Data">Data2!$FJ$11:$FJ$20</definedName>
    <definedName name="A126099914X_Latest">Data2!$FJ$20</definedName>
    <definedName name="A126099918J">Data2!$BR$1:$BR$10,Data2!$BR$11:$BR$20</definedName>
    <definedName name="A126099918J_Data">Data2!$BR$11:$BR$20</definedName>
    <definedName name="A126099918J_Latest">Data2!$BR$20</definedName>
    <definedName name="A126099922X">Data2!$CA$1:$CA$10,Data2!$CA$11:$CA$20</definedName>
    <definedName name="A126099922X_Data">Data2!$CA$11:$CA$20</definedName>
    <definedName name="A126099922X_Latest">Data2!$CA$20</definedName>
    <definedName name="A126099926J">Data2!$CD$1:$CD$10,Data2!$CD$11:$CD$20</definedName>
    <definedName name="A126099926J_Data">Data2!$CD$11:$CD$20</definedName>
    <definedName name="A126099926J_Latest">Data2!$CD$20</definedName>
    <definedName name="A126099930X">Data2!$DE$1:$DE$10,Data2!$DE$11:$DE$20</definedName>
    <definedName name="A126099930X_Data">Data2!$DE$11:$DE$20</definedName>
    <definedName name="A126099930X_Latest">Data2!$DE$20</definedName>
    <definedName name="A126099934J">Data2!$DK$1:$DK$10,Data2!$DK$11:$DK$20</definedName>
    <definedName name="A126099934J_Data">Data2!$DK$11:$DK$20</definedName>
    <definedName name="A126099934J_Latest">Data2!$DK$20</definedName>
    <definedName name="A126099938T">Data2!$DN$1:$DN$10,Data2!$DN$11:$DN$20</definedName>
    <definedName name="A126099938T_Data">Data2!$DN$11:$DN$20</definedName>
    <definedName name="A126099938T_Latest">Data2!$DN$20</definedName>
    <definedName name="A126099942J">Data2!$EI$1:$EI$10,Data2!$EI$11:$EI$20</definedName>
    <definedName name="A126099942J_Data">Data2!$EI$11:$EI$20</definedName>
    <definedName name="A126099942J_Latest">Data2!$EI$20</definedName>
    <definedName name="A126099946T">Data2!$ER$1:$ER$10,Data2!$ER$11:$ER$20</definedName>
    <definedName name="A126099946T_Data">Data2!$ER$11:$ER$20</definedName>
    <definedName name="A126099946T_Latest">Data2!$ER$20</definedName>
    <definedName name="A126099950J">Data2!$CG$1:$CG$10,Data2!$CG$11:$CG$20</definedName>
    <definedName name="A126099950J_Data">Data2!$CG$11:$CG$20</definedName>
    <definedName name="A126099950J_Latest">Data2!$CG$20</definedName>
    <definedName name="A126099954T">Data2!$CP$1:$CP$10,Data2!$CP$11:$CP$20</definedName>
    <definedName name="A126099954T_Data">Data2!$CP$11:$CP$20</definedName>
    <definedName name="A126099954T_Latest">Data2!$CP$20</definedName>
    <definedName name="A126099958A">Data2!$EU$1:$EU$10,Data2!$EU$11:$EU$20</definedName>
    <definedName name="A126099958A_Data">Data2!$EU$11:$EU$20</definedName>
    <definedName name="A126099958A_Latest">Data2!$EU$20</definedName>
    <definedName name="A126099962T">Data2!$BO$1:$BO$10,Data2!$BO$11:$BO$20</definedName>
    <definedName name="A126099962T_Data">Data2!$BO$11:$BO$20</definedName>
    <definedName name="A126099962T_Latest">Data2!$BO$20</definedName>
    <definedName name="A126099966A">Data2!$BU$1:$BU$10,Data2!$BU$11:$BU$20</definedName>
    <definedName name="A126099966A_Data">Data2!$BU$11:$BU$20</definedName>
    <definedName name="A126099966A_Latest">Data2!$BU$20</definedName>
    <definedName name="A126099970T">Data2!$BX$1:$BX$10,Data2!$BX$11:$BX$20</definedName>
    <definedName name="A126099970T_Data">Data2!$BX$11:$BX$20</definedName>
    <definedName name="A126099970T_Latest">Data2!$BX$20</definedName>
    <definedName name="A126099974A">Data2!$CM$1:$CM$10,Data2!$CM$11:$CM$20</definedName>
    <definedName name="A126099974A_Data">Data2!$CM$11:$CM$20</definedName>
    <definedName name="A126099974A_Latest">Data2!$CM$20</definedName>
    <definedName name="A126099978K">Data2!$DW$1:$DW$10,Data2!$DW$11:$DW$20</definedName>
    <definedName name="A126099978K_Data">Data2!$DW$11:$DW$20</definedName>
    <definedName name="A126099978K_Latest">Data2!$DW$20</definedName>
    <definedName name="A126099982A">Data2!$DZ$1:$DZ$10,Data2!$DZ$11:$DZ$20</definedName>
    <definedName name="A126099982A_Data">Data2!$DZ$11:$DZ$20</definedName>
    <definedName name="A126099982A_Latest">Data2!$DZ$20</definedName>
    <definedName name="A126099986K">Data2!$CS$1:$CS$10,Data2!$CS$11:$CS$20</definedName>
    <definedName name="A126099986K_Data">Data2!$CS$11:$CS$20</definedName>
    <definedName name="A126099986K_Latest">Data2!$CS$20</definedName>
    <definedName name="A126099990A">Data2!$DQ$1:$DQ$10,Data2!$DQ$11:$DQ$20</definedName>
    <definedName name="A126099990A_Data">Data2!$DQ$11:$DQ$20</definedName>
    <definedName name="A126099990A_Latest">Data2!$DQ$20</definedName>
    <definedName name="A126099994K">Data2!$EL$1:$EL$10,Data2!$EL$11:$EL$20</definedName>
    <definedName name="A126099994K_Data">Data2!$EL$11:$EL$20</definedName>
    <definedName name="A126099994K_Latest">Data2!$EL$20</definedName>
    <definedName name="A126101118K">Data2!$GZ$1:$GZ$10,Data2!$GZ$11:$GZ$20</definedName>
    <definedName name="A126101118K_Data">Data2!$GZ$11:$GZ$20</definedName>
    <definedName name="A126101118K_Latest">Data2!$GZ$20</definedName>
    <definedName name="A126101122A">Data2!$HU$1:$HU$10,Data2!$HU$11:$HU$20</definedName>
    <definedName name="A126101122A_Data">Data2!$HU$11:$HU$20</definedName>
    <definedName name="A126101122A_Latest">Data2!$HU$20</definedName>
    <definedName name="A126101126K">Data2!$IP$1:$IP$10,Data2!$IP$11:$IP$20</definedName>
    <definedName name="A126101126K_Data">Data2!$IP$11:$IP$20</definedName>
    <definedName name="A126101126K_Latest">Data2!$IP$20</definedName>
    <definedName name="A126101130A">Data2!$ID$1:$ID$10,Data2!$ID$11:$ID$20</definedName>
    <definedName name="A126101130A_Data">Data2!$ID$11:$ID$20</definedName>
    <definedName name="A126101130A_Latest">Data2!$ID$20</definedName>
    <definedName name="A126101134K">Data3!$L$1:$L$10,Data3!$L$11:$L$20</definedName>
    <definedName name="A126101134K_Data">Data3!$L$11:$L$20</definedName>
    <definedName name="A126101134K_Latest">Data3!$L$20</definedName>
    <definedName name="A126101138V">Data2!$HC$1:$HC$10,Data2!$HC$11:$HC$20</definedName>
    <definedName name="A126101138V_Data">Data2!$HC$11:$HC$20</definedName>
    <definedName name="A126101138V_Latest">Data2!$HC$20</definedName>
    <definedName name="A126101142K">Data2!$HI$1:$HI$10,Data2!$HI$11:$HI$20</definedName>
    <definedName name="A126101142K_Data">Data2!$HI$11:$HI$20</definedName>
    <definedName name="A126101142K_Latest">Data2!$HI$20</definedName>
    <definedName name="A126101146V">Data3!$R$1:$R$10,Data3!$R$11:$R$20</definedName>
    <definedName name="A126101146V_Data">Data3!$R$11:$R$20</definedName>
    <definedName name="A126101146V_Latest">Data3!$R$20</definedName>
    <definedName name="A126101150K">Data3!$I$1:$I$10,Data3!$I$11:$I$20</definedName>
    <definedName name="A126101150K_Data">Data3!$I$11:$I$20</definedName>
    <definedName name="A126101150K_Latest">Data3!$I$20</definedName>
    <definedName name="A126101154V">Data3!$X$1:$X$10,Data3!$X$11:$X$20</definedName>
    <definedName name="A126101154V_Data">Data3!$X$11:$X$20</definedName>
    <definedName name="A126101154V_Latest">Data3!$X$20</definedName>
    <definedName name="A126101158C">Data2!$GK$1:$GK$10,Data2!$GK$11:$GK$20</definedName>
    <definedName name="A126101158C_Data">Data2!$GK$11:$GK$20</definedName>
    <definedName name="A126101158C_Latest">Data2!$GK$20</definedName>
    <definedName name="A126101162V">Data2!$GW$1:$GW$10,Data2!$GW$11:$GW$20</definedName>
    <definedName name="A126101162V_Data">Data2!$GW$11:$GW$20</definedName>
    <definedName name="A126101162V_Latest">Data2!$GW$20</definedName>
    <definedName name="A126101166C">Data2!$IG$1:$IG$10,Data2!$IG$11:$IG$20</definedName>
    <definedName name="A126101166C_Data">Data2!$IG$11:$IG$20</definedName>
    <definedName name="A126101166C_Latest">Data2!$IG$20</definedName>
    <definedName name="A126101170V">Data3!$O$1:$O$10,Data3!$O$11:$O$20</definedName>
    <definedName name="A126101170V_Data">Data3!$O$11:$O$20</definedName>
    <definedName name="A126101170V_Latest">Data3!$O$20</definedName>
    <definedName name="A126101174C">Data3!$U$1:$U$10,Data3!$U$11:$U$20</definedName>
    <definedName name="A126101174C_Data">Data3!$U$11:$U$20</definedName>
    <definedName name="A126101174C_Latest">Data3!$U$20</definedName>
    <definedName name="A126101178L">Data2!$FS$1:$FS$10,Data2!$FS$11:$FS$20</definedName>
    <definedName name="A126101178L_Data">Data2!$FS$11:$FS$20</definedName>
    <definedName name="A126101178L_Latest">Data2!$FS$20</definedName>
    <definedName name="A126101182C">Data2!$GB$1:$GB$10,Data2!$GB$11:$GB$20</definedName>
    <definedName name="A126101182C_Data">Data2!$GB$11:$GB$20</definedName>
    <definedName name="A126101182C_Latest">Data2!$GB$20</definedName>
    <definedName name="A126101186L">Data2!$GE$1:$GE$10,Data2!$GE$11:$GE$20</definedName>
    <definedName name="A126101186L_Data">Data2!$GE$11:$GE$20</definedName>
    <definedName name="A126101186L_Latest">Data2!$GE$20</definedName>
    <definedName name="A126101190C">Data2!$HF$1:$HF$10,Data2!$HF$11:$HF$20</definedName>
    <definedName name="A126101190C_Data">Data2!$HF$11:$HF$20</definedName>
    <definedName name="A126101190C_Latest">Data2!$HF$20</definedName>
    <definedName name="A126101194L">Data2!$HL$1:$HL$10,Data2!$HL$11:$HL$20</definedName>
    <definedName name="A126101194L_Data">Data2!$HL$11:$HL$20</definedName>
    <definedName name="A126101194L_Latest">Data2!$HL$20</definedName>
    <definedName name="A126101198W">Data2!$HO$1:$HO$10,Data2!$HO$11:$HO$20</definedName>
    <definedName name="A126101198W_Data">Data2!$HO$11:$HO$20</definedName>
    <definedName name="A126101198W_Latest">Data2!$HO$20</definedName>
    <definedName name="A126101202A">Data2!$IJ$1:$IJ$10,Data2!$IJ$11:$IJ$20</definedName>
    <definedName name="A126101202A_Data">Data2!$IJ$11:$IJ$20</definedName>
    <definedName name="A126101202A_Latest">Data2!$IJ$20</definedName>
    <definedName name="A126101206K">Data3!$C$1:$C$10,Data3!$C$11:$C$20</definedName>
    <definedName name="A126101206K_Data">Data3!$C$11:$C$20</definedName>
    <definedName name="A126101206K_Latest">Data3!$C$20</definedName>
    <definedName name="A126101210A">Data2!$GH$1:$GH$10,Data2!$GH$11:$GH$20</definedName>
    <definedName name="A126101210A_Data">Data2!$GH$11:$GH$20</definedName>
    <definedName name="A126101210A_Latest">Data2!$GH$20</definedName>
    <definedName name="A126101214K">Data2!$GQ$1:$GQ$10,Data2!$GQ$11:$GQ$20</definedName>
    <definedName name="A126101214K_Data">Data2!$GQ$11:$GQ$20</definedName>
    <definedName name="A126101214K_Latest">Data2!$GQ$20</definedName>
    <definedName name="A126101218V">Data3!$F$1:$F$10,Data3!$F$11:$F$20</definedName>
    <definedName name="A126101218V_Data">Data3!$F$11:$F$20</definedName>
    <definedName name="A126101218V_Latest">Data3!$F$20</definedName>
    <definedName name="A126101222K">Data2!$FP$1:$FP$10,Data2!$FP$11:$FP$20</definedName>
    <definedName name="A126101222K_Data">Data2!$FP$11:$FP$20</definedName>
    <definedName name="A126101222K_Latest">Data2!$FP$20</definedName>
    <definedName name="A126101226V">Data2!$FV$1:$FV$10,Data2!$FV$11:$FV$20</definedName>
    <definedName name="A126101226V_Data">Data2!$FV$11:$FV$20</definedName>
    <definedName name="A126101226V_Latest">Data2!$FV$20</definedName>
    <definedName name="A126101230K">Data2!$FY$1:$FY$10,Data2!$FY$11:$FY$20</definedName>
    <definedName name="A126101230K_Data">Data2!$FY$11:$FY$20</definedName>
    <definedName name="A126101230K_Latest">Data2!$FY$20</definedName>
    <definedName name="A126101234V">Data2!$GN$1:$GN$10,Data2!$GN$11:$GN$20</definedName>
    <definedName name="A126101234V_Data">Data2!$GN$11:$GN$20</definedName>
    <definedName name="A126101234V_Latest">Data2!$GN$20</definedName>
    <definedName name="A126101238C">Data2!$HX$1:$HX$10,Data2!$HX$11:$HX$20</definedName>
    <definedName name="A126101238C_Data">Data2!$HX$11:$HX$20</definedName>
    <definedName name="A126101238C_Latest">Data2!$HX$20</definedName>
    <definedName name="A126101242V">Data2!$IA$1:$IA$10,Data2!$IA$11:$IA$20</definedName>
    <definedName name="A126101242V_Data">Data2!$IA$11:$IA$20</definedName>
    <definedName name="A126101242V_Latest">Data2!$IA$20</definedName>
    <definedName name="A126101246C">Data2!$GT$1:$GT$10,Data2!$GT$11:$GT$20</definedName>
    <definedName name="A126101246C_Data">Data2!$GT$11:$GT$20</definedName>
    <definedName name="A126101246C_Latest">Data2!$GT$20</definedName>
    <definedName name="A126101250V">Data2!$HR$1:$HR$10,Data2!$HR$11:$HR$20</definedName>
    <definedName name="A126101250V_Data">Data2!$HR$11:$HR$20</definedName>
    <definedName name="A126101250V_Latest">Data2!$HR$20</definedName>
    <definedName name="A126101254C">Data2!$IM$1:$IM$10,Data2!$IM$11:$IM$20</definedName>
    <definedName name="A126101254C_Data">Data2!$IM$11:$IM$20</definedName>
    <definedName name="A126101254C_Latest">Data2!$IM$20</definedName>
    <definedName name="A126102378X">Data1!$AN$1:$AN$10,Data1!$AN$11:$AN$20</definedName>
    <definedName name="A126102378X_Data">Data1!$AN$11:$AN$20</definedName>
    <definedName name="A126102378X_Latest">Data1!$AN$20</definedName>
    <definedName name="A126102382R">Data1!$BI$1:$BI$10,Data1!$BI$11:$BI$20</definedName>
    <definedName name="A126102382R_Data">Data1!$BI$11:$BI$20</definedName>
    <definedName name="A126102382R_Latest">Data1!$BI$20</definedName>
    <definedName name="A126102386X">Data1!$CD$1:$CD$10,Data1!$CD$11:$CD$20</definedName>
    <definedName name="A126102386X_Data">Data1!$CD$11:$CD$20</definedName>
    <definedName name="A126102386X_Latest">Data1!$CD$20</definedName>
    <definedName name="A126102390R">Data1!$BR$1:$BR$10,Data1!$BR$11:$BR$20</definedName>
    <definedName name="A126102390R_Data">Data1!$BR$11:$BR$20</definedName>
    <definedName name="A126102390R_Latest">Data1!$BR$20</definedName>
    <definedName name="A126102394X">Data1!$CP$1:$CP$10,Data1!$CP$11:$CP$20</definedName>
    <definedName name="A126102394X_Data">Data1!$CP$11:$CP$20</definedName>
    <definedName name="A126102394X_Latest">Data1!$CP$20</definedName>
    <definedName name="A126102398J">Data1!$AQ$1:$AQ$10,Data1!$AQ$11:$AQ$20</definedName>
    <definedName name="A126102398J_Data">Data1!$AQ$11:$AQ$20</definedName>
    <definedName name="A126102398J_Latest">Data1!$AQ$20</definedName>
    <definedName name="A126102402L">Data1!$AW$1:$AW$10,Data1!$AW$11:$AW$20</definedName>
    <definedName name="A126102402L_Data">Data1!$AW$11:$AW$20</definedName>
    <definedName name="A126102402L_Latest">Data1!$AW$20</definedName>
    <definedName name="A126102406W">Data1!$CV$1:$CV$10,Data1!$CV$11:$CV$20</definedName>
    <definedName name="A126102406W_Data">Data1!$CV$11:$CV$20</definedName>
    <definedName name="A126102406W_Latest">Data1!$CV$20</definedName>
    <definedName name="A126102410L">Data1!$CM$1:$CM$10,Data1!$CM$11:$CM$20</definedName>
    <definedName name="A126102410L_Data">Data1!$CM$11:$CM$20</definedName>
    <definedName name="A126102410L_Latest">Data1!$CM$20</definedName>
    <definedName name="A126102414W">Data1!$DB$1:$DB$10,Data1!$DB$11:$DB$20</definedName>
    <definedName name="A126102414W_Data">Data1!$DB$11:$DB$20</definedName>
    <definedName name="A126102414W_Latest">Data1!$DB$20</definedName>
    <definedName name="A126102418F">Data1!$Y$1:$Y$10,Data1!$Y$11:$Y$20</definedName>
    <definedName name="A126102418F_Data">Data1!$Y$11:$Y$20</definedName>
    <definedName name="A126102418F_Latest">Data1!$Y$20</definedName>
    <definedName name="A126102422W">Data1!$AK$1:$AK$10,Data1!$AK$11:$AK$20</definedName>
    <definedName name="A126102422W_Data">Data1!$AK$11:$AK$20</definedName>
    <definedName name="A126102422W_Latest">Data1!$AK$20</definedName>
    <definedName name="A126102426F">Data1!$BU$1:$BU$10,Data1!$BU$11:$BU$20</definedName>
    <definedName name="A126102426F_Data">Data1!$BU$11:$BU$20</definedName>
    <definedName name="A126102426F_Latest">Data1!$BU$20</definedName>
    <definedName name="A126102430W">Data1!$CS$1:$CS$10,Data1!$CS$11:$CS$20</definedName>
    <definedName name="A126102430W_Data">Data1!$CS$11:$CS$20</definedName>
    <definedName name="A126102430W_Latest">Data1!$CS$20</definedName>
    <definedName name="A126102434F">Data1!$CY$1:$CY$10,Data1!$CY$11:$CY$20</definedName>
    <definedName name="A126102434F_Data">Data1!$CY$11:$CY$20</definedName>
    <definedName name="A126102434F_Latest">Data1!$CY$20</definedName>
    <definedName name="A126102438R">Data1!$G$1:$G$10,Data1!$G$11:$G$20</definedName>
    <definedName name="A126102438R_Data">Data1!$G$11:$G$20</definedName>
    <definedName name="A126102438R_Latest">Data1!$G$20</definedName>
    <definedName name="A126102442F">Data1!$P$1:$P$10,Data1!$P$11:$P$20</definedName>
    <definedName name="A126102442F_Data">Data1!$P$11:$P$20</definedName>
    <definedName name="A126102442F_Latest">Data1!$P$20</definedName>
    <definedName name="A126102446R">Data1!$S$1:$S$10,Data1!$S$11:$S$20</definedName>
    <definedName name="A126102446R_Data">Data1!$S$11:$S$20</definedName>
    <definedName name="A126102446R_Latest">Data1!$S$20</definedName>
    <definedName name="A126102450F">Data1!$AT$1:$AT$10,Data1!$AT$11:$AT$20</definedName>
    <definedName name="A126102450F_Data">Data1!$AT$11:$AT$20</definedName>
    <definedName name="A126102450F_Latest">Data1!$AT$20</definedName>
    <definedName name="A126102454R">Data1!$AZ$1:$AZ$10,Data1!$AZ$11:$AZ$20</definedName>
    <definedName name="A126102454R_Data">Data1!$AZ$11:$AZ$20</definedName>
    <definedName name="A126102454R_Latest">Data1!$AZ$20</definedName>
    <definedName name="A126102458X">Data1!$BC$1:$BC$10,Data1!$BC$11:$BC$20</definedName>
    <definedName name="A126102458X_Data">Data1!$BC$11:$BC$20</definedName>
    <definedName name="A126102458X_Latest">Data1!$BC$20</definedName>
    <definedName name="A126102462R">Data1!$BX$1:$BX$10,Data1!$BX$11:$BX$20</definedName>
    <definedName name="A126102462R_Data">Data1!$BX$11:$BX$20</definedName>
    <definedName name="A126102462R_Latest">Data1!$BX$20</definedName>
    <definedName name="A126102466X">Data1!$CG$1:$CG$10,Data1!$CG$11:$CG$20</definedName>
    <definedName name="A126102466X_Data">Data1!$CG$11:$CG$20</definedName>
    <definedName name="A126102466X_Latest">Data1!$CG$20</definedName>
    <definedName name="A126102470R">Data1!$V$1:$V$10,Data1!$V$11:$V$20</definedName>
    <definedName name="A126102470R_Data">Data1!$V$11:$V$20</definedName>
    <definedName name="A126102470R_Latest">Data1!$V$20</definedName>
    <definedName name="A126102474X">Data1!$AE$1:$AE$10,Data1!$AE$11:$AE$20</definedName>
    <definedName name="A126102474X_Data">Data1!$AE$11:$AE$20</definedName>
    <definedName name="A126102474X_Latest">Data1!$AE$20</definedName>
    <definedName name="A126102478J">Data1!$CJ$1:$CJ$10,Data1!$CJ$11:$CJ$20</definedName>
    <definedName name="A126102478J_Data">Data1!$CJ$11:$CJ$20</definedName>
    <definedName name="A126102478J_Latest">Data1!$CJ$20</definedName>
    <definedName name="A126102482X">Data1!$D$1:$D$10,Data1!$D$11:$D$20</definedName>
    <definedName name="A126102482X_Data">Data1!$D$11:$D$20</definedName>
    <definedName name="A126102482X_Latest">Data1!$D$20</definedName>
    <definedName name="A126102486J">Data1!$J$1:$J$10,Data1!$J$11:$J$20</definedName>
    <definedName name="A126102486J_Data">Data1!$J$11:$J$20</definedName>
    <definedName name="A126102486J_Latest">Data1!$J$20</definedName>
    <definedName name="A126102490X">Data1!$M$1:$M$10,Data1!$M$11:$M$20</definedName>
    <definedName name="A126102490X_Data">Data1!$M$11:$M$20</definedName>
    <definedName name="A126102490X_Latest">Data1!$M$20</definedName>
    <definedName name="A126102494J">Data1!$AB$1:$AB$10,Data1!$AB$11:$AB$20</definedName>
    <definedName name="A126102494J_Data">Data1!$AB$11:$AB$20</definedName>
    <definedName name="A126102494J_Latest">Data1!$AB$20</definedName>
    <definedName name="A126102498T">Data1!$BL$1:$BL$10,Data1!$BL$11:$BL$20</definedName>
    <definedName name="A126102498T_Data">Data1!$BL$11:$BL$20</definedName>
    <definedName name="A126102498T_Latest">Data1!$BL$20</definedName>
    <definedName name="A126102502W">Data1!$BO$1:$BO$10,Data1!$BO$11:$BO$20</definedName>
    <definedName name="A126102502W_Data">Data1!$BO$11:$BO$20</definedName>
    <definedName name="A126102502W_Latest">Data1!$BO$20</definedName>
    <definedName name="A126102506F">Data1!$AH$1:$AH$10,Data1!$AH$11:$AH$20</definedName>
    <definedName name="A126102506F_Data">Data1!$AH$11:$AH$20</definedName>
    <definedName name="A126102506F_Latest">Data1!$AH$20</definedName>
    <definedName name="A126102510W">Data1!$BF$1:$BF$10,Data1!$BF$11:$BF$20</definedName>
    <definedName name="A126102510W_Data">Data1!$BF$11:$BF$20</definedName>
    <definedName name="A126102510W_Latest">Data1!$BF$20</definedName>
    <definedName name="A126102514F">Data1!$CA$1:$CA$10,Data1!$CA$11:$CA$20</definedName>
    <definedName name="A126102514F_Data">Data1!$CA$11:$CA$20</definedName>
    <definedName name="A126102514F_Latest">Data1!$CA$20</definedName>
    <definedName name="A126102518R">Data6!$EY$1:$EY$10,Data6!$EY$11:$EY$20</definedName>
    <definedName name="A126102518R_Data">Data6!$EY$11:$EY$20</definedName>
    <definedName name="A126102518R_Latest">Data6!$EY$20</definedName>
    <definedName name="A126102522F">Data6!$FT$1:$FT$10,Data6!$FT$11:$FT$20</definedName>
    <definedName name="A126102522F_Data">Data6!$FT$11:$FT$20</definedName>
    <definedName name="A126102522F_Latest">Data6!$FT$20</definedName>
    <definedName name="A126102526R">Data6!$GO$1:$GO$10,Data6!$GO$11:$GO$20</definedName>
    <definedName name="A126102526R_Data">Data6!$GO$11:$GO$20</definedName>
    <definedName name="A126102526R_Latest">Data6!$GO$20</definedName>
    <definedName name="A126102530F">Data6!$GC$1:$GC$10,Data6!$GC$11:$GC$20</definedName>
    <definedName name="A126102530F_Data">Data6!$GC$11:$GC$20</definedName>
    <definedName name="A126102530F_Latest">Data6!$GC$20</definedName>
    <definedName name="A126102534R">Data6!$HA$1:$HA$10,Data6!$HA$11:$HA$20</definedName>
    <definedName name="A126102534R_Data">Data6!$HA$11:$HA$20</definedName>
    <definedName name="A126102534R_Latest">Data6!$HA$20</definedName>
    <definedName name="A126102538X">Data6!$FB$1:$FB$10,Data6!$FB$11:$FB$20</definedName>
    <definedName name="A126102538X_Data">Data6!$FB$11:$FB$20</definedName>
    <definedName name="A126102538X_Latest">Data6!$FB$20</definedName>
    <definedName name="A126102542R">Data6!$FH$1:$FH$10,Data6!$FH$11:$FH$20</definedName>
    <definedName name="A126102542R_Data">Data6!$FH$11:$FH$20</definedName>
    <definedName name="A126102542R_Latest">Data6!$FH$20</definedName>
    <definedName name="A126102546X">Data6!$HG$1:$HG$10,Data6!$HG$11:$HG$20</definedName>
    <definedName name="A126102546X_Data">Data6!$HG$11:$HG$20</definedName>
    <definedName name="A126102546X_Latest">Data6!$HG$20</definedName>
    <definedName name="A126102550R">Data6!$GX$1:$GX$10,Data6!$GX$11:$GX$20</definedName>
    <definedName name="A126102550R_Data">Data6!$GX$11:$GX$20</definedName>
    <definedName name="A126102550R_Latest">Data6!$GX$20</definedName>
    <definedName name="A126102554X">Data6!$HM$1:$HM$10,Data6!$HM$11:$HM$20</definedName>
    <definedName name="A126102554X_Data">Data6!$HM$11:$HM$20</definedName>
    <definedName name="A126102554X_Latest">Data6!$HM$20</definedName>
    <definedName name="A126102558J">Data6!$EJ$1:$EJ$10,Data6!$EJ$11:$EJ$20</definedName>
    <definedName name="A126102558J_Data">Data6!$EJ$11:$EJ$20</definedName>
    <definedName name="A126102558J_Latest">Data6!$EJ$20</definedName>
    <definedName name="A126102562X">Data6!$EV$1:$EV$10,Data6!$EV$11:$EV$20</definedName>
    <definedName name="A126102562X_Data">Data6!$EV$11:$EV$20</definedName>
    <definedName name="A126102562X_Latest">Data6!$EV$20</definedName>
    <definedName name="A126102566J">Data6!$GF$1:$GF$10,Data6!$GF$11:$GF$20</definedName>
    <definedName name="A126102566J_Data">Data6!$GF$11:$GF$20</definedName>
    <definedName name="A126102566J_Latest">Data6!$GF$20</definedName>
    <definedName name="A126102570X">Data6!$HD$1:$HD$10,Data6!$HD$11:$HD$20</definedName>
    <definedName name="A126102570X_Data">Data6!$HD$11:$HD$20</definedName>
    <definedName name="A126102570X_Latest">Data6!$HD$20</definedName>
    <definedName name="A126102574J">Data6!$HJ$1:$HJ$10,Data6!$HJ$11:$HJ$20</definedName>
    <definedName name="A126102574J_Data">Data6!$HJ$11:$HJ$20</definedName>
    <definedName name="A126102574J_Latest">Data6!$HJ$20</definedName>
    <definedName name="A126102578T">Data6!$DR$1:$DR$10,Data6!$DR$11:$DR$20</definedName>
    <definedName name="A126102578T_Data">Data6!$DR$11:$DR$20</definedName>
    <definedName name="A126102578T_Latest">Data6!$DR$20</definedName>
    <definedName name="A126102582J">Data6!$EA$1:$EA$10,Data6!$EA$11:$EA$20</definedName>
    <definedName name="A126102582J_Data">Data6!$EA$11:$EA$20</definedName>
    <definedName name="A126102582J_Latest">Data6!$EA$20</definedName>
    <definedName name="A126102586T">Data6!$ED$1:$ED$10,Data6!$ED$11:$ED$20</definedName>
    <definedName name="A126102586T_Data">Data6!$ED$11:$ED$20</definedName>
    <definedName name="A126102586T_Latest">Data6!$ED$20</definedName>
    <definedName name="A126102590J">Data6!$FE$1:$FE$10,Data6!$FE$11:$FE$20</definedName>
    <definedName name="A126102590J_Data">Data6!$FE$11:$FE$20</definedName>
    <definedName name="A126102590J_Latest">Data6!$FE$20</definedName>
    <definedName name="A126102594T">Data6!$FK$1:$FK$10,Data6!$FK$11:$FK$20</definedName>
    <definedName name="A126102594T_Data">Data6!$FK$11:$FK$20</definedName>
    <definedName name="A126102594T_Latest">Data6!$FK$20</definedName>
    <definedName name="A126102598A">Data6!$FN$1:$FN$10,Data6!$FN$11:$FN$20</definedName>
    <definedName name="A126102598A_Data">Data6!$FN$11:$FN$20</definedName>
    <definedName name="A126102598A_Latest">Data6!$FN$20</definedName>
    <definedName name="A126102602F">Data6!$GI$1:$GI$10,Data6!$GI$11:$GI$20</definedName>
    <definedName name="A126102602F_Data">Data6!$GI$11:$GI$20</definedName>
    <definedName name="A126102602F_Latest">Data6!$GI$20</definedName>
    <definedName name="A126102606R">Data6!$GR$1:$GR$10,Data6!$GR$11:$GR$20</definedName>
    <definedName name="A126102606R_Data">Data6!$GR$11:$GR$20</definedName>
    <definedName name="A126102606R_Latest">Data6!$GR$20</definedName>
    <definedName name="A126102610F">Data6!$EG$1:$EG$10,Data6!$EG$11:$EG$20</definedName>
    <definedName name="A126102610F_Data">Data6!$EG$11:$EG$20</definedName>
    <definedName name="A126102610F_Latest">Data6!$EG$20</definedName>
    <definedName name="A126102614R">Data6!$EP$1:$EP$10,Data6!$EP$11:$EP$20</definedName>
    <definedName name="A126102614R_Data">Data6!$EP$11:$EP$20</definedName>
    <definedName name="A126102614R_Latest">Data6!$EP$20</definedName>
    <definedName name="A126102618X">Data6!$GU$1:$GU$10,Data6!$GU$11:$GU$20</definedName>
    <definedName name="A126102618X_Data">Data6!$GU$11:$GU$20</definedName>
    <definedName name="A126102618X_Latest">Data6!$GU$20</definedName>
    <definedName name="A126102622R">Data6!$DO$1:$DO$10,Data6!$DO$11:$DO$20</definedName>
    <definedName name="A126102622R_Data">Data6!$DO$11:$DO$20</definedName>
    <definedName name="A126102622R_Latest">Data6!$DO$20</definedName>
    <definedName name="A126102626X">Data6!$DU$1:$DU$10,Data6!$DU$11:$DU$20</definedName>
    <definedName name="A126102626X_Data">Data6!$DU$11:$DU$20</definedName>
    <definedName name="A126102626X_Latest">Data6!$DU$20</definedName>
    <definedName name="A126102630R">Data6!$DX$1:$DX$10,Data6!$DX$11:$DX$20</definedName>
    <definedName name="A126102630R_Data">Data6!$DX$11:$DX$20</definedName>
    <definedName name="A126102630R_Latest">Data6!$DX$20</definedName>
    <definedName name="A126102634X">Data6!$EM$1:$EM$10,Data6!$EM$11:$EM$20</definedName>
    <definedName name="A126102634X_Data">Data6!$EM$11:$EM$20</definedName>
    <definedName name="A126102634X_Latest">Data6!$EM$20</definedName>
    <definedName name="A126102638J">Data6!$FW$1:$FW$10,Data6!$FW$11:$FW$20</definedName>
    <definedName name="A126102638J_Data">Data6!$FW$11:$FW$20</definedName>
    <definedName name="A126102638J_Latest">Data6!$FW$20</definedName>
    <definedName name="A126102642X">Data6!$FZ$1:$FZ$10,Data6!$FZ$11:$FZ$20</definedName>
    <definedName name="A126102642X_Data">Data6!$FZ$11:$FZ$20</definedName>
    <definedName name="A126102642X_Latest">Data6!$FZ$20</definedName>
    <definedName name="A126102646J">Data6!$ES$1:$ES$10,Data6!$ES$11:$ES$20</definedName>
    <definedName name="A126102646J_Data">Data6!$ES$11:$ES$20</definedName>
    <definedName name="A126102646J_Latest">Data6!$ES$20</definedName>
    <definedName name="A126102650X">Data6!$FQ$1:$FQ$10,Data6!$FQ$11:$FQ$20</definedName>
    <definedName name="A126102650X_Data">Data6!$FQ$11:$FQ$20</definedName>
    <definedName name="A126102650X_Latest">Data6!$FQ$20</definedName>
    <definedName name="A126102654J">Data6!$GL$1:$GL$10,Data6!$GL$11:$GL$20</definedName>
    <definedName name="A126102654J_Data">Data6!$GL$11:$GL$20</definedName>
    <definedName name="A126102654J_Latest">Data6!$GL$20</definedName>
    <definedName name="A126102658T">Data4!$Y$1:$Y$10,Data4!$Y$11:$Y$20</definedName>
    <definedName name="A126102658T_Data">Data4!$Y$11:$Y$20</definedName>
    <definedName name="A126102658T_Latest">Data4!$Y$20</definedName>
    <definedName name="A126102662J">Data4!$AT$1:$AT$10,Data4!$AT$11:$AT$20</definedName>
    <definedName name="A126102662J_Data">Data4!$AT$11:$AT$20</definedName>
    <definedName name="A126102662J_Latest">Data4!$AT$20</definedName>
    <definedName name="A126102666T">Data4!$BO$1:$BO$10,Data4!$BO$11:$BO$20</definedName>
    <definedName name="A126102666T_Data">Data4!$BO$11:$BO$20</definedName>
    <definedName name="A126102666T_Latest">Data4!$BO$20</definedName>
    <definedName name="A126102670J">Data4!$BC$1:$BC$10,Data4!$BC$11:$BC$20</definedName>
    <definedName name="A126102670J_Data">Data4!$BC$11:$BC$20</definedName>
    <definedName name="A126102670J_Latest">Data4!$BC$20</definedName>
    <definedName name="A126102674T">Data4!$CA$1:$CA$10,Data4!$CA$11:$CA$20</definedName>
    <definedName name="A126102674T_Data">Data4!$CA$11:$CA$20</definedName>
    <definedName name="A126102674T_Latest">Data4!$CA$20</definedName>
    <definedName name="A126102678A">Data4!$AB$1:$AB$10,Data4!$AB$11:$AB$20</definedName>
    <definedName name="A126102678A_Data">Data4!$AB$11:$AB$20</definedName>
    <definedName name="A126102678A_Latest">Data4!$AB$20</definedName>
    <definedName name="A126102682T">Data4!$AH$1:$AH$10,Data4!$AH$11:$AH$20</definedName>
    <definedName name="A126102682T_Data">Data4!$AH$11:$AH$20</definedName>
    <definedName name="A126102682T_Latest">Data4!$AH$20</definedName>
    <definedName name="A126102686A">Data4!$CG$1:$CG$10,Data4!$CG$11:$CG$20</definedName>
    <definedName name="A126102686A_Data">Data4!$CG$11:$CG$20</definedName>
    <definedName name="A126102686A_Latest">Data4!$CG$20</definedName>
    <definedName name="A126102690T">Data4!$BX$1:$BX$10,Data4!$BX$11:$BX$20</definedName>
    <definedName name="A126102690T_Data">Data4!$BX$11:$BX$20</definedName>
    <definedName name="A126102690T_Latest">Data4!$BX$20</definedName>
    <definedName name="A126102694A">Data4!$CM$1:$CM$10,Data4!$CM$11:$CM$20</definedName>
    <definedName name="A126102694A_Data">Data4!$CM$11:$CM$20</definedName>
    <definedName name="A126102694A_Latest">Data4!$CM$20</definedName>
    <definedName name="A126102698K">Data4!$J$1:$J$10,Data4!$J$11:$J$20</definedName>
    <definedName name="A126102698K_Data">Data4!$J$11:$J$20</definedName>
    <definedName name="A126102698K_Latest">Data4!$J$20</definedName>
    <definedName name="A126102702R">Data4!$V$1:$V$10,Data4!$V$11:$V$20</definedName>
    <definedName name="A126102702R_Data">Data4!$V$11:$V$20</definedName>
    <definedName name="A126102702R_Latest">Data4!$V$20</definedName>
    <definedName name="A126102706X">Data4!$BF$1:$BF$10,Data4!$BF$11:$BF$20</definedName>
    <definedName name="A126102706X_Data">Data4!$BF$11:$BF$20</definedName>
    <definedName name="A126102706X_Latest">Data4!$BF$20</definedName>
    <definedName name="A126102710R">Data4!$CD$1:$CD$10,Data4!$CD$11:$CD$20</definedName>
    <definedName name="A126102710R_Data">Data4!$CD$11:$CD$20</definedName>
    <definedName name="A126102710R_Latest">Data4!$CD$20</definedName>
    <definedName name="A126102714X">Data4!$CJ$1:$CJ$10,Data4!$CJ$11:$CJ$20</definedName>
    <definedName name="A126102714X_Data">Data4!$CJ$11:$CJ$20</definedName>
    <definedName name="A126102714X_Latest">Data4!$CJ$20</definedName>
    <definedName name="A126102718J">Data3!$IH$1:$IH$10,Data3!$IH$11:$IH$20</definedName>
    <definedName name="A126102718J_Data">Data3!$IH$11:$IH$20</definedName>
    <definedName name="A126102718J_Latest">Data3!$IH$20</definedName>
    <definedName name="A126102722X">Data3!$IQ$1:$IQ$10,Data3!$IQ$11:$IQ$20</definedName>
    <definedName name="A126102722X_Data">Data3!$IQ$11:$IQ$20</definedName>
    <definedName name="A126102722X_Latest">Data3!$IQ$20</definedName>
    <definedName name="A126102726J">Data4!$D$1:$D$10,Data4!$D$11:$D$20</definedName>
    <definedName name="A126102726J_Data">Data4!$D$11:$D$20</definedName>
    <definedName name="A126102726J_Latest">Data4!$D$20</definedName>
    <definedName name="A126102730X">Data4!$AE$1:$AE$10,Data4!$AE$11:$AE$20</definedName>
    <definedName name="A126102730X_Data">Data4!$AE$11:$AE$20</definedName>
    <definedName name="A126102730X_Latest">Data4!$AE$20</definedName>
    <definedName name="A126102734J">Data4!$AK$1:$AK$10,Data4!$AK$11:$AK$20</definedName>
    <definedName name="A126102734J_Data">Data4!$AK$11:$AK$20</definedName>
    <definedName name="A126102734J_Latest">Data4!$AK$20</definedName>
    <definedName name="A126102738T">Data4!$AN$1:$AN$10,Data4!$AN$11:$AN$20</definedName>
    <definedName name="A126102738T_Data">Data4!$AN$11:$AN$20</definedName>
    <definedName name="A126102738T_Latest">Data4!$AN$20</definedName>
    <definedName name="A126102742J">Data4!$BI$1:$BI$10,Data4!$BI$11:$BI$20</definedName>
    <definedName name="A126102742J_Data">Data4!$BI$11:$BI$20</definedName>
    <definedName name="A126102742J_Latest">Data4!$BI$20</definedName>
    <definedName name="A126102746T">Data4!$BR$1:$BR$10,Data4!$BR$11:$BR$20</definedName>
    <definedName name="A126102746T_Data">Data4!$BR$11:$BR$20</definedName>
    <definedName name="A126102746T_Latest">Data4!$BR$20</definedName>
    <definedName name="A126102750J">Data4!$G$1:$G$10,Data4!$G$11:$G$20</definedName>
    <definedName name="A126102750J_Data">Data4!$G$11:$G$20</definedName>
    <definedName name="A126102750J_Latest">Data4!$G$20</definedName>
    <definedName name="A126102754T">Data4!$P$1:$P$10,Data4!$P$11:$P$20</definedName>
    <definedName name="A126102754T_Data">Data4!$P$11:$P$20</definedName>
    <definedName name="A126102754T_Latest">Data4!$P$20</definedName>
    <definedName name="A126102758A">Data4!$BU$1:$BU$10,Data4!$BU$11:$BU$20</definedName>
    <definedName name="A126102758A_Data">Data4!$BU$11:$BU$20</definedName>
    <definedName name="A126102758A_Latest">Data4!$BU$20</definedName>
    <definedName name="A126102762T">Data3!$IE$1:$IE$10,Data3!$IE$11:$IE$20</definedName>
    <definedName name="A126102762T_Data">Data3!$IE$11:$IE$20</definedName>
    <definedName name="A126102762T_Latest">Data3!$IE$20</definedName>
    <definedName name="A126102766A">Data3!$IK$1:$IK$10,Data3!$IK$11:$IK$20</definedName>
    <definedName name="A126102766A_Data">Data3!$IK$11:$IK$20</definedName>
    <definedName name="A126102766A_Latest">Data3!$IK$20</definedName>
    <definedName name="A126102770T">Data3!$IN$1:$IN$10,Data3!$IN$11:$IN$20</definedName>
    <definedName name="A126102770T_Data">Data3!$IN$11:$IN$20</definedName>
    <definedName name="A126102770T_Latest">Data3!$IN$20</definedName>
    <definedName name="A126102774A">Data4!$M$1:$M$10,Data4!$M$11:$M$20</definedName>
    <definedName name="A126102774A_Data">Data4!$M$11:$M$20</definedName>
    <definedName name="A126102774A_Latest">Data4!$M$20</definedName>
    <definedName name="A126102778K">Data4!$AW$1:$AW$10,Data4!$AW$11:$AW$20</definedName>
    <definedName name="A126102778K_Data">Data4!$AW$11:$AW$20</definedName>
    <definedName name="A126102778K_Latest">Data4!$AW$20</definedName>
    <definedName name="A126102782A">Data4!$AZ$1:$AZ$10,Data4!$AZ$11:$AZ$20</definedName>
    <definedName name="A126102782A_Data">Data4!$AZ$11:$AZ$20</definedName>
    <definedName name="A126102782A_Latest">Data4!$AZ$20</definedName>
    <definedName name="A126102786K">Data4!$S$1:$S$10,Data4!$S$11:$S$20</definedName>
    <definedName name="A126102786K_Data">Data4!$S$11:$S$20</definedName>
    <definedName name="A126102786K_Latest">Data4!$S$20</definedName>
    <definedName name="A126102790A">Data4!$AQ$1:$AQ$10,Data4!$AQ$11:$AQ$20</definedName>
    <definedName name="A126102790A_Data">Data4!$AQ$11:$AQ$20</definedName>
    <definedName name="A126102790A_Latest">Data4!$AQ$20</definedName>
    <definedName name="A126102794K">Data4!$BL$1:$BL$10,Data4!$BL$11:$BL$20</definedName>
    <definedName name="A126102794K_Data">Data4!$BL$11:$BL$20</definedName>
    <definedName name="A126102794K_Latest">Data4!$BL$20</definedName>
    <definedName name="A126102798V">Data5!$CL$1:$CL$10,Data5!$CL$11:$CL$20</definedName>
    <definedName name="A126102798V_Data">Data5!$CL$11:$CL$20</definedName>
    <definedName name="A126102798V_Latest">Data5!$CL$20</definedName>
    <definedName name="A126102802X">Data5!$DG$1:$DG$10,Data5!$DG$11:$DG$20</definedName>
    <definedName name="A126102802X_Data">Data5!$DG$11:$DG$20</definedName>
    <definedName name="A126102802X_Latest">Data5!$DG$20</definedName>
    <definedName name="A126102806J">Data5!$EB$1:$EB$10,Data5!$EB$11:$EB$20</definedName>
    <definedName name="A126102806J_Data">Data5!$EB$11:$EB$20</definedName>
    <definedName name="A126102806J_Latest">Data5!$EB$20</definedName>
    <definedName name="A126102810X">Data5!$DP$1:$DP$10,Data5!$DP$11:$DP$20</definedName>
    <definedName name="A126102810X_Data">Data5!$DP$11:$DP$20</definedName>
    <definedName name="A126102810X_Latest">Data5!$DP$20</definedName>
    <definedName name="A126102814J">Data5!$EN$1:$EN$10,Data5!$EN$11:$EN$20</definedName>
    <definedName name="A126102814J_Data">Data5!$EN$11:$EN$20</definedName>
    <definedName name="A126102814J_Latest">Data5!$EN$20</definedName>
    <definedName name="A126102818T">Data5!$CO$1:$CO$10,Data5!$CO$11:$CO$20</definedName>
    <definedName name="A126102818T_Data">Data5!$CO$11:$CO$20</definedName>
    <definedName name="A126102818T_Latest">Data5!$CO$20</definedName>
    <definedName name="A126102822J">Data5!$CU$1:$CU$10,Data5!$CU$11:$CU$20</definedName>
    <definedName name="A126102822J_Data">Data5!$CU$11:$CU$20</definedName>
    <definedName name="A126102822J_Latest">Data5!$CU$20</definedName>
    <definedName name="A126102826T">Data5!$ET$1:$ET$10,Data5!$ET$11:$ET$20</definedName>
    <definedName name="A126102826T_Data">Data5!$ET$11:$ET$20</definedName>
    <definedName name="A126102826T_Latest">Data5!$ET$20</definedName>
    <definedName name="A126102830J">Data5!$EK$1:$EK$10,Data5!$EK$11:$EK$20</definedName>
    <definedName name="A126102830J_Data">Data5!$EK$11:$EK$20</definedName>
    <definedName name="A126102830J_Latest">Data5!$EK$20</definedName>
    <definedName name="A126102834T">Data5!$EZ$1:$EZ$10,Data5!$EZ$11:$EZ$20</definedName>
    <definedName name="A126102834T_Data">Data5!$EZ$11:$EZ$20</definedName>
    <definedName name="A126102834T_Latest">Data5!$EZ$20</definedName>
    <definedName name="A126102838A">Data5!$BW$1:$BW$10,Data5!$BW$11:$BW$20</definedName>
    <definedName name="A126102838A_Data">Data5!$BW$11:$BW$20</definedName>
    <definedName name="A126102838A_Latest">Data5!$BW$20</definedName>
    <definedName name="A126102842T">Data5!$CI$1:$CI$10,Data5!$CI$11:$CI$20</definedName>
    <definedName name="A126102842T_Data">Data5!$CI$11:$CI$20</definedName>
    <definedName name="A126102842T_Latest">Data5!$CI$20</definedName>
    <definedName name="A126102846A">Data5!$DS$1:$DS$10,Data5!$DS$11:$DS$20</definedName>
    <definedName name="A126102846A_Data">Data5!$DS$11:$DS$20</definedName>
    <definedName name="A126102846A_Latest">Data5!$DS$20</definedName>
    <definedName name="A126102850T">Data5!$EQ$1:$EQ$10,Data5!$EQ$11:$EQ$20</definedName>
    <definedName name="A126102850T_Data">Data5!$EQ$11:$EQ$20</definedName>
    <definedName name="A126102850T_Latest">Data5!$EQ$20</definedName>
    <definedName name="A126102854A">Data5!$EW$1:$EW$10,Data5!$EW$11:$EW$20</definedName>
    <definedName name="A126102854A_Data">Data5!$EW$11:$EW$20</definedName>
    <definedName name="A126102854A_Latest">Data5!$EW$20</definedName>
    <definedName name="A126102858K">Data5!$BE$1:$BE$10,Data5!$BE$11:$BE$20</definedName>
    <definedName name="A126102858K_Data">Data5!$BE$11:$BE$20</definedName>
    <definedName name="A126102858K_Latest">Data5!$BE$20</definedName>
    <definedName name="A126102862A">Data5!$BN$1:$BN$10,Data5!$BN$11:$BN$20</definedName>
    <definedName name="A126102862A_Data">Data5!$BN$11:$BN$20</definedName>
    <definedName name="A126102862A_Latest">Data5!$BN$20</definedName>
    <definedName name="A126102866K">Data5!$BQ$1:$BQ$10,Data5!$BQ$11:$BQ$20</definedName>
    <definedName name="A126102866K_Data">Data5!$BQ$11:$BQ$20</definedName>
    <definedName name="A126102866K_Latest">Data5!$BQ$20</definedName>
    <definedName name="A126102870A">Data5!$CR$1:$CR$10,Data5!$CR$11:$CR$20</definedName>
    <definedName name="A126102870A_Data">Data5!$CR$11:$CR$20</definedName>
    <definedName name="A126102870A_Latest">Data5!$CR$20</definedName>
    <definedName name="A126102874K">Data5!$CX$1:$CX$10,Data5!$CX$11:$CX$20</definedName>
    <definedName name="A126102874K_Data">Data5!$CX$11:$CX$20</definedName>
    <definedName name="A126102874K_Latest">Data5!$CX$20</definedName>
    <definedName name="A126102878V">Data5!$DA$1:$DA$10,Data5!$DA$11:$DA$20</definedName>
    <definedName name="A126102878V_Data">Data5!$DA$11:$DA$20</definedName>
    <definedName name="A126102878V_Latest">Data5!$DA$20</definedName>
    <definedName name="A126102882K">Data5!$DV$1:$DV$10,Data5!$DV$11:$DV$20</definedName>
    <definedName name="A126102882K_Data">Data5!$DV$11:$DV$20</definedName>
    <definedName name="A126102882K_Latest">Data5!$DV$20</definedName>
    <definedName name="A126102886V">Data5!$EE$1:$EE$10,Data5!$EE$11:$EE$20</definedName>
    <definedName name="A126102886V_Data">Data5!$EE$11:$EE$20</definedName>
    <definedName name="A126102886V_Latest">Data5!$EE$20</definedName>
    <definedName name="A126102890K">Data5!$BT$1:$BT$10,Data5!$BT$11:$BT$20</definedName>
    <definedName name="A126102890K_Data">Data5!$BT$11:$BT$20</definedName>
    <definedName name="A126102890K_Latest">Data5!$BT$20</definedName>
    <definedName name="A126102894V">Data5!$CC$1:$CC$10,Data5!$CC$11:$CC$20</definedName>
    <definedName name="A126102894V_Data">Data5!$CC$11:$CC$20</definedName>
    <definedName name="A126102894V_Latest">Data5!$CC$20</definedName>
    <definedName name="A126102898C">Data5!$EH$1:$EH$10,Data5!$EH$11:$EH$20</definedName>
    <definedName name="A126102898C_Data">Data5!$EH$11:$EH$20</definedName>
    <definedName name="A126102898C_Latest">Data5!$EH$20</definedName>
    <definedName name="A126102902J">Data5!$BB$1:$BB$10,Data5!$BB$11:$BB$20</definedName>
    <definedName name="A126102902J_Data">Data5!$BB$11:$BB$20</definedName>
    <definedName name="A126102902J_Latest">Data5!$BB$20</definedName>
    <definedName name="A126102906T">Data5!$BH$1:$BH$10,Data5!$BH$11:$BH$20</definedName>
    <definedName name="A126102906T_Data">Data5!$BH$11:$BH$20</definedName>
    <definedName name="A126102906T_Latest">Data5!$BH$20</definedName>
    <definedName name="A126102910J">Data5!$BK$1:$BK$10,Data5!$BK$11:$BK$20</definedName>
    <definedName name="A126102910J_Data">Data5!$BK$11:$BK$20</definedName>
    <definedName name="A126102910J_Latest">Data5!$BK$20</definedName>
    <definedName name="A126102914T">Data5!$BZ$1:$BZ$10,Data5!$BZ$11:$BZ$20</definedName>
    <definedName name="A126102914T_Data">Data5!$BZ$11:$BZ$20</definedName>
    <definedName name="A126102914T_Latest">Data5!$BZ$20</definedName>
    <definedName name="A126102918A">Data5!$DJ$1:$DJ$10,Data5!$DJ$11:$DJ$20</definedName>
    <definedName name="A126102918A_Data">Data5!$DJ$11:$DJ$20</definedName>
    <definedName name="A126102918A_Latest">Data5!$DJ$20</definedName>
    <definedName name="A126102922T">Data5!$DM$1:$DM$10,Data5!$DM$11:$DM$20</definedName>
    <definedName name="A126102922T_Data">Data5!$DM$11:$DM$20</definedName>
    <definedName name="A126102922T_Latest">Data5!$DM$20</definedName>
    <definedName name="A126102926A">Data5!$CF$1:$CF$10,Data5!$CF$11:$CF$20</definedName>
    <definedName name="A126102926A_Data">Data5!$CF$11:$CF$20</definedName>
    <definedName name="A126102926A_Latest">Data5!$CF$20</definedName>
    <definedName name="A126102930T">Data5!$DD$1:$DD$10,Data5!$DD$11:$DD$20</definedName>
    <definedName name="A126102930T_Data">Data5!$DD$11:$DD$20</definedName>
    <definedName name="A126102930T_Latest">Data5!$DD$20</definedName>
    <definedName name="A126102934A">Data5!$DY$1:$DY$10,Data5!$DY$11:$DY$20</definedName>
    <definedName name="A126102934A_Data">Data5!$DY$11:$DY$20</definedName>
    <definedName name="A126102934A_Latest">Data5!$DY$20</definedName>
    <definedName name="A126102938K">Data5!$GM$1:$GM$10,Data5!$GM$11:$GM$20</definedName>
    <definedName name="A126102938K_Data">Data5!$GM$11:$GM$20</definedName>
    <definedName name="A126102938K_Latest">Data5!$GM$20</definedName>
    <definedName name="A126102942A">Data5!$HH$1:$HH$10,Data5!$HH$11:$HH$20</definedName>
    <definedName name="A126102942A_Data">Data5!$HH$11:$HH$20</definedName>
    <definedName name="A126102942A_Latest">Data5!$HH$20</definedName>
    <definedName name="A126102946K">Data5!$IC$1:$IC$10,Data5!$IC$11:$IC$20</definedName>
    <definedName name="A126102946K_Data">Data5!$IC$11:$IC$20</definedName>
    <definedName name="A126102946K_Latest">Data5!$IC$20</definedName>
    <definedName name="A126102950A">Data5!$HQ$1:$HQ$10,Data5!$HQ$11:$HQ$20</definedName>
    <definedName name="A126102950A_Data">Data5!$HQ$11:$HQ$20</definedName>
    <definedName name="A126102950A_Latest">Data5!$HQ$20</definedName>
    <definedName name="A126102954K">Data5!$IO$1:$IO$10,Data5!$IO$11:$IO$20</definedName>
    <definedName name="A126102954K_Data">Data5!$IO$11:$IO$20</definedName>
    <definedName name="A126102954K_Latest">Data5!$IO$20</definedName>
    <definedName name="A126102958V">Data5!$GP$1:$GP$10,Data5!$GP$11:$GP$20</definedName>
    <definedName name="A126102958V_Data">Data5!$GP$11:$GP$20</definedName>
    <definedName name="A126102958V_Latest">Data5!$GP$20</definedName>
    <definedName name="A126102962K">Data5!$GV$1:$GV$10,Data5!$GV$11:$GV$20</definedName>
    <definedName name="A126102962K_Data">Data5!$GV$11:$GV$20</definedName>
    <definedName name="A126102962K_Latest">Data5!$GV$20</definedName>
    <definedName name="A126102966V">Data6!$E$1:$E$10,Data6!$E$11:$E$20</definedName>
    <definedName name="A126102966V_Data">Data6!$E$11:$E$20</definedName>
    <definedName name="A126102966V_Latest">Data6!$E$20</definedName>
    <definedName name="A126102970K">Data5!$IL$1:$IL$10,Data5!$IL$11:$IL$20</definedName>
    <definedName name="A126102970K_Data">Data5!$IL$11:$IL$20</definedName>
    <definedName name="A126102970K_Latest">Data5!$IL$20</definedName>
    <definedName name="A126102974V">Data6!$K$1:$K$10,Data6!$K$11:$K$20</definedName>
    <definedName name="A126102974V_Data">Data6!$K$11:$K$20</definedName>
    <definedName name="A126102974V_Latest">Data6!$K$20</definedName>
    <definedName name="A126102978C">Data5!$FX$1:$FX$10,Data5!$FX$11:$FX$20</definedName>
    <definedName name="A126102978C_Data">Data5!$FX$11:$FX$20</definedName>
    <definedName name="A126102978C_Latest">Data5!$FX$20</definedName>
    <definedName name="A126102982V">Data5!$GJ$1:$GJ$10,Data5!$GJ$11:$GJ$20</definedName>
    <definedName name="A126102982V_Data">Data5!$GJ$11:$GJ$20</definedName>
    <definedName name="A126102982V_Latest">Data5!$GJ$20</definedName>
    <definedName name="A126102986C">Data5!$HT$1:$HT$10,Data5!$HT$11:$HT$20</definedName>
    <definedName name="A126102986C_Data">Data5!$HT$11:$HT$20</definedName>
    <definedName name="A126102986C_Latest">Data5!$HT$20</definedName>
    <definedName name="A126102990V">Data6!$B$1:$B$10,Data6!$B$11:$B$20</definedName>
    <definedName name="A126102990V_Data">Data6!$B$11:$B$20</definedName>
    <definedName name="A126102990V_Latest">Data6!$B$20</definedName>
    <definedName name="A126102994C">Data6!$H$1:$H$10,Data6!$H$11:$H$20</definedName>
    <definedName name="A126102994C_Data">Data6!$H$11:$H$20</definedName>
    <definedName name="A126102994C_Latest">Data6!$H$20</definedName>
    <definedName name="A126102998L">Data5!$FF$1:$FF$10,Data5!$FF$11:$FF$20</definedName>
    <definedName name="A126102998L_Data">Data5!$FF$11:$FF$20</definedName>
    <definedName name="A126102998L_Latest">Data5!$FF$20</definedName>
    <definedName name="A126103002V">Data5!$FO$1:$FO$10,Data5!$FO$11:$FO$20</definedName>
    <definedName name="A126103002V_Data">Data5!$FO$11:$FO$20</definedName>
    <definedName name="A126103002V_Latest">Data5!$FO$20</definedName>
    <definedName name="A126103006C">Data5!$FR$1:$FR$10,Data5!$FR$11:$FR$20</definedName>
    <definedName name="A126103006C_Data">Data5!$FR$11:$FR$20</definedName>
    <definedName name="A126103006C_Latest">Data5!$FR$20</definedName>
    <definedName name="A126103010V">Data5!$GS$1:$GS$10,Data5!$GS$11:$GS$20</definedName>
    <definedName name="A126103010V_Data">Data5!$GS$11:$GS$20</definedName>
    <definedName name="A126103010V_Latest">Data5!$GS$20</definedName>
    <definedName name="A126103014C">Data5!$GY$1:$GY$10,Data5!$GY$11:$GY$20</definedName>
    <definedName name="A126103014C_Data">Data5!$GY$11:$GY$20</definedName>
    <definedName name="A126103014C_Latest">Data5!$GY$20</definedName>
    <definedName name="A126103018L">Data5!$HB$1:$HB$10,Data5!$HB$11:$HB$20</definedName>
    <definedName name="A126103018L_Data">Data5!$HB$11:$HB$20</definedName>
    <definedName name="A126103018L_Latest">Data5!$HB$20</definedName>
    <definedName name="A126103022C">Data5!$HW$1:$HW$10,Data5!$HW$11:$HW$20</definedName>
    <definedName name="A126103022C_Data">Data5!$HW$11:$HW$20</definedName>
    <definedName name="A126103022C_Latest">Data5!$HW$20</definedName>
    <definedName name="A126103026L">Data5!$IF$1:$IF$10,Data5!$IF$11:$IF$20</definedName>
    <definedName name="A126103026L_Data">Data5!$IF$11:$IF$20</definedName>
    <definedName name="A126103026L_Latest">Data5!$IF$20</definedName>
    <definedName name="A126103030C">Data5!$FU$1:$FU$10,Data5!$FU$11:$FU$20</definedName>
    <definedName name="A126103030C_Data">Data5!$FU$11:$FU$20</definedName>
    <definedName name="A126103030C_Latest">Data5!$FU$20</definedName>
    <definedName name="A126103034L">Data5!$GD$1:$GD$10,Data5!$GD$11:$GD$20</definedName>
    <definedName name="A126103034L_Data">Data5!$GD$11:$GD$20</definedName>
    <definedName name="A126103034L_Latest">Data5!$GD$20</definedName>
    <definedName name="A126103038W">Data5!$II$1:$II$10,Data5!$II$11:$II$20</definedName>
    <definedName name="A126103038W_Data">Data5!$II$11:$II$20</definedName>
    <definedName name="A126103038W_Latest">Data5!$II$20</definedName>
    <definedName name="A126103042L">Data5!$FC$1:$FC$10,Data5!$FC$11:$FC$20</definedName>
    <definedName name="A126103042L_Data">Data5!$FC$11:$FC$20</definedName>
    <definedName name="A126103042L_Latest">Data5!$FC$20</definedName>
    <definedName name="A126103046W">Data5!$FI$1:$FI$10,Data5!$FI$11:$FI$20</definedName>
    <definedName name="A126103046W_Data">Data5!$FI$11:$FI$20</definedName>
    <definedName name="A126103046W_Latest">Data5!$FI$20</definedName>
    <definedName name="A126103050L">Data5!$FL$1:$FL$10,Data5!$FL$11:$FL$20</definedName>
    <definedName name="A126103050L_Data">Data5!$FL$11:$FL$20</definedName>
    <definedName name="A126103050L_Latest">Data5!$FL$20</definedName>
    <definedName name="A126103054W">Data5!$GA$1:$GA$10,Data5!$GA$11:$GA$20</definedName>
    <definedName name="A126103054W_Data">Data5!$GA$11:$GA$20</definedName>
    <definedName name="A126103054W_Latest">Data5!$GA$20</definedName>
    <definedName name="A126103058F">Data5!$HK$1:$HK$10,Data5!$HK$11:$HK$20</definedName>
    <definedName name="A126103058F_Data">Data5!$HK$11:$HK$20</definedName>
    <definedName name="A126103058F_Latest">Data5!$HK$20</definedName>
    <definedName name="A126103062W">Data5!$HN$1:$HN$10,Data5!$HN$11:$HN$20</definedName>
    <definedName name="A126103062W_Data">Data5!$HN$11:$HN$20</definedName>
    <definedName name="A126103062W_Latest">Data5!$HN$20</definedName>
    <definedName name="A126103066F">Data5!$GG$1:$GG$10,Data5!$GG$11:$GG$20</definedName>
    <definedName name="A126103066F_Data">Data5!$GG$11:$GG$20</definedName>
    <definedName name="A126103066F_Latest">Data5!$GG$20</definedName>
    <definedName name="A126103070W">Data5!$HE$1:$HE$10,Data5!$HE$11:$HE$20</definedName>
    <definedName name="A126103070W_Data">Data5!$HE$11:$HE$20</definedName>
    <definedName name="A126103070W_Latest">Data5!$HE$20</definedName>
    <definedName name="A126103074F">Data5!$HZ$1:$HZ$10,Data5!$HZ$11:$HZ$20</definedName>
    <definedName name="A126103074F_Data">Data5!$HZ$11:$HZ$20</definedName>
    <definedName name="A126103074F_Latest">Data5!$HZ$20</definedName>
    <definedName name="A126103078R">Data6!$AX$1:$AX$10,Data6!$AX$11:$AX$20</definedName>
    <definedName name="A126103078R_Data">Data6!$AX$11:$AX$20</definedName>
    <definedName name="A126103078R_Latest">Data6!$AX$20</definedName>
    <definedName name="A126103082F">Data6!$BS$1:$BS$10,Data6!$BS$11:$BS$20</definedName>
    <definedName name="A126103082F_Data">Data6!$BS$11:$BS$20</definedName>
    <definedName name="A126103082F_Latest">Data6!$BS$20</definedName>
    <definedName name="A126103086R">Data6!$CN$1:$CN$10,Data6!$CN$11:$CN$20</definedName>
    <definedName name="A126103086R_Data">Data6!$CN$11:$CN$20</definedName>
    <definedName name="A126103086R_Latest">Data6!$CN$20</definedName>
    <definedName name="A126103090F">Data6!$CB$1:$CB$10,Data6!$CB$11:$CB$20</definedName>
    <definedName name="A126103090F_Data">Data6!$CB$11:$CB$20</definedName>
    <definedName name="A126103090F_Latest">Data6!$CB$20</definedName>
    <definedName name="A126103094R">Data6!$CZ$1:$CZ$10,Data6!$CZ$11:$CZ$20</definedName>
    <definedName name="A126103094R_Data">Data6!$CZ$11:$CZ$20</definedName>
    <definedName name="A126103094R_Latest">Data6!$CZ$20</definedName>
    <definedName name="A126103098X">Data6!$BA$1:$BA$10,Data6!$BA$11:$BA$20</definedName>
    <definedName name="A126103098X_Data">Data6!$BA$11:$BA$20</definedName>
    <definedName name="A126103098X_Latest">Data6!$BA$20</definedName>
    <definedName name="A126103102C">Data6!$BG$1:$BG$10,Data6!$BG$11:$BG$20</definedName>
    <definedName name="A126103102C_Data">Data6!$BG$11:$BG$20</definedName>
    <definedName name="A126103102C_Latest">Data6!$BG$20</definedName>
    <definedName name="A126103106L">Data6!$DF$1:$DF$10,Data6!$DF$11:$DF$20</definedName>
    <definedName name="A126103106L_Data">Data6!$DF$11:$DF$20</definedName>
    <definedName name="A126103106L_Latest">Data6!$DF$20</definedName>
    <definedName name="A126103110C">Data6!$CW$1:$CW$10,Data6!$CW$11:$CW$20</definedName>
    <definedName name="A126103110C_Data">Data6!$CW$11:$CW$20</definedName>
    <definedName name="A126103110C_Latest">Data6!$CW$20</definedName>
    <definedName name="A126103114L">Data6!$DL$1:$DL$10,Data6!$DL$11:$DL$20</definedName>
    <definedName name="A126103114L_Data">Data6!$DL$11:$DL$20</definedName>
    <definedName name="A126103114L_Latest">Data6!$DL$20</definedName>
    <definedName name="A126103118W">Data6!$AI$1:$AI$10,Data6!$AI$11:$AI$20</definedName>
    <definedName name="A126103118W_Data">Data6!$AI$11:$AI$20</definedName>
    <definedName name="A126103118W_Latest">Data6!$AI$20</definedName>
    <definedName name="A126103122L">Data6!$AU$1:$AU$10,Data6!$AU$11:$AU$20</definedName>
    <definedName name="A126103122L_Data">Data6!$AU$11:$AU$20</definedName>
    <definedName name="A126103122L_Latest">Data6!$AU$20</definedName>
    <definedName name="A126103126W">Data6!$CE$1:$CE$10,Data6!$CE$11:$CE$20</definedName>
    <definedName name="A126103126W_Data">Data6!$CE$11:$CE$20</definedName>
    <definedName name="A126103126W_Latest">Data6!$CE$20</definedName>
    <definedName name="A126103130L">Data6!$DC$1:$DC$10,Data6!$DC$11:$DC$20</definedName>
    <definedName name="A126103130L_Data">Data6!$DC$11:$DC$20</definedName>
    <definedName name="A126103130L_Latest">Data6!$DC$20</definedName>
    <definedName name="A126103134W">Data6!$DI$1:$DI$10,Data6!$DI$11:$DI$20</definedName>
    <definedName name="A126103134W_Data">Data6!$DI$11:$DI$20</definedName>
    <definedName name="A126103134W_Latest">Data6!$DI$20</definedName>
    <definedName name="A126103138F">Data6!$Q$1:$Q$10,Data6!$Q$11:$Q$20</definedName>
    <definedName name="A126103138F_Data">Data6!$Q$11:$Q$20</definedName>
    <definedName name="A126103138F_Latest">Data6!$Q$20</definedName>
    <definedName name="A126103142W">Data6!$Z$1:$Z$10,Data6!$Z$11:$Z$20</definedName>
    <definedName name="A126103142W_Data">Data6!$Z$11:$Z$20</definedName>
    <definedName name="A126103142W_Latest">Data6!$Z$20</definedName>
    <definedName name="A126103146F">Data6!$AC$1:$AC$10,Data6!$AC$11:$AC$20</definedName>
    <definedName name="A126103146F_Data">Data6!$AC$11:$AC$20</definedName>
    <definedName name="A126103146F_Latest">Data6!$AC$20</definedName>
    <definedName name="A126103150W">Data6!$BD$1:$BD$10,Data6!$BD$11:$BD$20</definedName>
    <definedName name="A126103150W_Data">Data6!$BD$11:$BD$20</definedName>
    <definedName name="A126103150W_Latest">Data6!$BD$20</definedName>
    <definedName name="A126103154F">Data6!$BJ$1:$BJ$10,Data6!$BJ$11:$BJ$20</definedName>
    <definedName name="A126103154F_Data">Data6!$BJ$11:$BJ$20</definedName>
    <definedName name="A126103154F_Latest">Data6!$BJ$20</definedName>
    <definedName name="A126103158R">Data6!$BM$1:$BM$10,Data6!$BM$11:$BM$20</definedName>
    <definedName name="A126103158R_Data">Data6!$BM$11:$BM$20</definedName>
    <definedName name="A126103158R_Latest">Data6!$BM$20</definedName>
    <definedName name="A126103162F">Data6!$CH$1:$CH$10,Data6!$CH$11:$CH$20</definedName>
    <definedName name="A126103162F_Data">Data6!$CH$11:$CH$20</definedName>
    <definedName name="A126103162F_Latest">Data6!$CH$20</definedName>
    <definedName name="A126103166R">Data6!$CQ$1:$CQ$10,Data6!$CQ$11:$CQ$20</definedName>
    <definedName name="A126103166R_Data">Data6!$CQ$11:$CQ$20</definedName>
    <definedName name="A126103166R_Latest">Data6!$CQ$20</definedName>
    <definedName name="A126103170F">Data6!$AF$1:$AF$10,Data6!$AF$11:$AF$20</definedName>
    <definedName name="A126103170F_Data">Data6!$AF$11:$AF$20</definedName>
    <definedName name="A126103170F_Latest">Data6!$AF$20</definedName>
    <definedName name="A126103174R">Data6!$AO$1:$AO$10,Data6!$AO$11:$AO$20</definedName>
    <definedName name="A126103174R_Data">Data6!$AO$11:$AO$20</definedName>
    <definedName name="A126103174R_Latest">Data6!$AO$20</definedName>
    <definedName name="A126103178X">Data6!$CT$1:$CT$10,Data6!$CT$11:$CT$20</definedName>
    <definedName name="A126103178X_Data">Data6!$CT$11:$CT$20</definedName>
    <definedName name="A126103178X_Latest">Data6!$CT$20</definedName>
    <definedName name="A126103182R">Data6!$N$1:$N$10,Data6!$N$11:$N$20</definedName>
    <definedName name="A126103182R_Data">Data6!$N$11:$N$20</definedName>
    <definedName name="A126103182R_Latest">Data6!$N$20</definedName>
    <definedName name="A126103186X">Data6!$T$1:$T$10,Data6!$T$11:$T$20</definedName>
    <definedName name="A126103186X_Data">Data6!$T$11:$T$20</definedName>
    <definedName name="A126103186X_Latest">Data6!$T$20</definedName>
    <definedName name="A126103190R">Data6!$W$1:$W$10,Data6!$W$11:$W$20</definedName>
    <definedName name="A126103190R_Data">Data6!$W$11:$W$20</definedName>
    <definedName name="A126103190R_Latest">Data6!$W$20</definedName>
    <definedName name="A126103194X">Data6!$AL$1:$AL$10,Data6!$AL$11:$AL$20</definedName>
    <definedName name="A126103194X_Data">Data6!$AL$11:$AL$20</definedName>
    <definedName name="A126103194X_Latest">Data6!$AL$20</definedName>
    <definedName name="A126103198J">Data6!$BV$1:$BV$10,Data6!$BV$11:$BV$20</definedName>
    <definedName name="A126103198J_Data">Data6!$BV$11:$BV$20</definedName>
    <definedName name="A126103198J_Latest">Data6!$BV$20</definedName>
    <definedName name="A126103202L">Data6!$BY$1:$BY$10,Data6!$BY$11:$BY$20</definedName>
    <definedName name="A126103202L_Data">Data6!$BY$11:$BY$20</definedName>
    <definedName name="A126103202L_Latest">Data6!$BY$20</definedName>
    <definedName name="A126103206W">Data6!$AR$1:$AR$10,Data6!$AR$11:$AR$20</definedName>
    <definedName name="A126103206W_Data">Data6!$AR$11:$AR$20</definedName>
    <definedName name="A126103206W_Latest">Data6!$AR$20</definedName>
    <definedName name="A126103210L">Data6!$BP$1:$BP$10,Data6!$BP$11:$BP$20</definedName>
    <definedName name="A126103210L_Data">Data6!$BP$11:$BP$20</definedName>
    <definedName name="A126103210L_Latest">Data6!$BP$20</definedName>
    <definedName name="A126103214W">Data6!$CK$1:$CK$10,Data6!$CK$11:$CK$20</definedName>
    <definedName name="A126103214W_Data">Data6!$CK$11:$CK$20</definedName>
    <definedName name="A126103214W_Latest">Data6!$CK$20</definedName>
    <definedName name="A126103218F">Data3!$FN$1:$FN$10,Data3!$FN$11:$FN$20</definedName>
    <definedName name="A126103218F_Data">Data3!$FN$11:$FN$20</definedName>
    <definedName name="A126103218F_Latest">Data3!$FN$20</definedName>
    <definedName name="A126103222W">Data3!$GI$1:$GI$10,Data3!$GI$11:$GI$20</definedName>
    <definedName name="A126103222W_Data">Data3!$GI$11:$GI$20</definedName>
    <definedName name="A126103222W_Latest">Data3!$GI$20</definedName>
    <definedName name="A126103226F">Data3!$HD$1:$HD$10,Data3!$HD$11:$HD$20</definedName>
    <definedName name="A126103226F_Data">Data3!$HD$11:$HD$20</definedName>
    <definedName name="A126103226F_Latest">Data3!$HD$20</definedName>
    <definedName name="A126103230W">Data3!$GR$1:$GR$10,Data3!$GR$11:$GR$20</definedName>
    <definedName name="A126103230W_Data">Data3!$GR$11:$GR$20</definedName>
    <definedName name="A126103230W_Latest">Data3!$GR$20</definedName>
    <definedName name="A126103234F">Data3!$HP$1:$HP$10,Data3!$HP$11:$HP$20</definedName>
    <definedName name="A126103234F_Data">Data3!$HP$11:$HP$20</definedName>
    <definedName name="A126103234F_Latest">Data3!$HP$20</definedName>
    <definedName name="A126103238R">Data3!$FQ$1:$FQ$10,Data3!$FQ$11:$FQ$20</definedName>
    <definedName name="A126103238R_Data">Data3!$FQ$11:$FQ$20</definedName>
    <definedName name="A126103238R_Latest">Data3!$FQ$20</definedName>
    <definedName name="A126103242F">Data3!$FW$1:$FW$10,Data3!$FW$11:$FW$20</definedName>
    <definedName name="A126103242F_Data">Data3!$FW$11:$FW$20</definedName>
    <definedName name="A126103242F_Latest">Data3!$FW$20</definedName>
    <definedName name="A126103246R">Data3!$HV$1:$HV$10,Data3!$HV$11:$HV$20</definedName>
    <definedName name="A126103246R_Data">Data3!$HV$11:$HV$20</definedName>
    <definedName name="A126103246R_Latest">Data3!$HV$20</definedName>
    <definedName name="A126103250F">Data3!$HM$1:$HM$10,Data3!$HM$11:$HM$20</definedName>
    <definedName name="A126103250F_Data">Data3!$HM$11:$HM$20</definedName>
    <definedName name="A126103250F_Latest">Data3!$HM$20</definedName>
    <definedName name="A126103254R">Data3!$IB$1:$IB$10,Data3!$IB$11:$IB$20</definedName>
    <definedName name="A126103254R_Data">Data3!$IB$11:$IB$20</definedName>
    <definedName name="A126103254R_Latest">Data3!$IB$20</definedName>
    <definedName name="A126103258X">Data3!$EY$1:$EY$10,Data3!$EY$11:$EY$20</definedName>
    <definedName name="A126103258X_Data">Data3!$EY$11:$EY$20</definedName>
    <definedName name="A126103258X_Latest">Data3!$EY$20</definedName>
    <definedName name="A126103262R">Data3!$FK$1:$FK$10,Data3!$FK$11:$FK$20</definedName>
    <definedName name="A126103262R_Data">Data3!$FK$11:$FK$20</definedName>
    <definedName name="A126103262R_Latest">Data3!$FK$20</definedName>
    <definedName name="A126103266X">Data3!$GU$1:$GU$10,Data3!$GU$11:$GU$20</definedName>
    <definedName name="A126103266X_Data">Data3!$GU$11:$GU$20</definedName>
    <definedName name="A126103266X_Latest">Data3!$GU$20</definedName>
    <definedName name="A126103270R">Data3!$HS$1:$HS$10,Data3!$HS$11:$HS$20</definedName>
    <definedName name="A126103270R_Data">Data3!$HS$11:$HS$20</definedName>
    <definedName name="A126103270R_Latest">Data3!$HS$20</definedName>
    <definedName name="A126103274X">Data3!$HY$1:$HY$10,Data3!$HY$11:$HY$20</definedName>
    <definedName name="A126103274X_Data">Data3!$HY$11:$HY$20</definedName>
    <definedName name="A126103274X_Latest">Data3!$HY$20</definedName>
    <definedName name="A126103278J">Data3!$EG$1:$EG$10,Data3!$EG$11:$EG$20</definedName>
    <definedName name="A126103278J_Data">Data3!$EG$11:$EG$20</definedName>
    <definedName name="A126103278J_Latest">Data3!$EG$20</definedName>
    <definedName name="A126103282X">Data3!$EP$1:$EP$10,Data3!$EP$11:$EP$20</definedName>
    <definedName name="A126103282X_Data">Data3!$EP$11:$EP$20</definedName>
    <definedName name="A126103282X_Latest">Data3!$EP$20</definedName>
    <definedName name="A126103286J">Data3!$ES$1:$ES$10,Data3!$ES$11:$ES$20</definedName>
    <definedName name="A126103286J_Data">Data3!$ES$11:$ES$20</definedName>
    <definedName name="A126103286J_Latest">Data3!$ES$20</definedName>
    <definedName name="A126103290X">Data3!$FT$1:$FT$10,Data3!$FT$11:$FT$20</definedName>
    <definedName name="A126103290X_Data">Data3!$FT$11:$FT$20</definedName>
    <definedName name="A126103290X_Latest">Data3!$FT$20</definedName>
    <definedName name="A126103294J">Data3!$FZ$1:$FZ$10,Data3!$FZ$11:$FZ$20</definedName>
    <definedName name="A126103294J_Data">Data3!$FZ$11:$FZ$20</definedName>
    <definedName name="A126103294J_Latest">Data3!$FZ$20</definedName>
    <definedName name="A126103298T">Data3!$GC$1:$GC$10,Data3!$GC$11:$GC$20</definedName>
    <definedName name="A126103298T_Data">Data3!$GC$11:$GC$20</definedName>
    <definedName name="A126103298T_Latest">Data3!$GC$20</definedName>
    <definedName name="A126103302W">Data3!$GX$1:$GX$10,Data3!$GX$11:$GX$20</definedName>
    <definedName name="A126103302W_Data">Data3!$GX$11:$GX$20</definedName>
    <definedName name="A126103302W_Latest">Data3!$GX$20</definedName>
    <definedName name="A126103306F">Data3!$HG$1:$HG$10,Data3!$HG$11:$HG$20</definedName>
    <definedName name="A126103306F_Data">Data3!$HG$11:$HG$20</definedName>
    <definedName name="A126103306F_Latest">Data3!$HG$20</definedName>
    <definedName name="A126103310W">Data3!$EV$1:$EV$10,Data3!$EV$11:$EV$20</definedName>
    <definedName name="A126103310W_Data">Data3!$EV$11:$EV$20</definedName>
    <definedName name="A126103310W_Latest">Data3!$EV$20</definedName>
    <definedName name="A126103314F">Data3!$FE$1:$FE$10,Data3!$FE$11:$FE$20</definedName>
    <definedName name="A126103314F_Data">Data3!$FE$11:$FE$20</definedName>
    <definedName name="A126103314F_Latest">Data3!$FE$20</definedName>
    <definedName name="A126103318R">Data3!$HJ$1:$HJ$10,Data3!$HJ$11:$HJ$20</definedName>
    <definedName name="A126103318R_Data">Data3!$HJ$11:$HJ$20</definedName>
    <definedName name="A126103318R_Latest">Data3!$HJ$20</definedName>
    <definedName name="A126103322F">Data3!$ED$1:$ED$10,Data3!$ED$11:$ED$20</definedName>
    <definedName name="A126103322F_Data">Data3!$ED$11:$ED$20</definedName>
    <definedName name="A126103322F_Latest">Data3!$ED$20</definedName>
    <definedName name="A126103326R">Data3!$EJ$1:$EJ$10,Data3!$EJ$11:$EJ$20</definedName>
    <definedName name="A126103326R_Data">Data3!$EJ$11:$EJ$20</definedName>
    <definedName name="A126103326R_Latest">Data3!$EJ$20</definedName>
    <definedName name="A126103330F">Data3!$EM$1:$EM$10,Data3!$EM$11:$EM$20</definedName>
    <definedName name="A126103330F_Data">Data3!$EM$11:$EM$20</definedName>
    <definedName name="A126103330F_Latest">Data3!$EM$20</definedName>
    <definedName name="A126103334R">Data3!$FB$1:$FB$10,Data3!$FB$11:$FB$20</definedName>
    <definedName name="A126103334R_Data">Data3!$FB$11:$FB$20</definedName>
    <definedName name="A126103334R_Latest">Data3!$FB$20</definedName>
    <definedName name="A126103338X">Data3!$GL$1:$GL$10,Data3!$GL$11:$GL$20</definedName>
    <definedName name="A126103338X_Data">Data3!$GL$11:$GL$20</definedName>
    <definedName name="A126103338X_Latest">Data3!$GL$20</definedName>
    <definedName name="A126103342R">Data3!$GO$1:$GO$10,Data3!$GO$11:$GO$20</definedName>
    <definedName name="A126103342R_Data">Data3!$GO$11:$GO$20</definedName>
    <definedName name="A126103342R_Latest">Data3!$GO$20</definedName>
    <definedName name="A126103346X">Data3!$FH$1:$FH$10,Data3!$FH$11:$FH$20</definedName>
    <definedName name="A126103346X_Data">Data3!$FH$11:$FH$20</definedName>
    <definedName name="A126103346X_Latest">Data3!$FH$20</definedName>
    <definedName name="A126103350R">Data3!$GF$1:$GF$10,Data3!$GF$11:$GF$20</definedName>
    <definedName name="A126103350R_Data">Data3!$GF$11:$GF$20</definedName>
    <definedName name="A126103350R_Latest">Data3!$GF$20</definedName>
    <definedName name="A126103354X">Data3!$HA$1:$HA$10,Data3!$HA$11:$HA$20</definedName>
    <definedName name="A126103354X_Data">Data3!$HA$11:$HA$20</definedName>
    <definedName name="A126103354X_Latest">Data3!$HA$20</definedName>
    <definedName name="A126103358J">Data4!$DZ$1:$DZ$10,Data4!$DZ$11:$DZ$20</definedName>
    <definedName name="A126103358J_Data">Data4!$DZ$11:$DZ$20</definedName>
    <definedName name="A126103358J_Latest">Data4!$DZ$20</definedName>
    <definedName name="A126103362X">Data4!$EU$1:$EU$10,Data4!$EU$11:$EU$20</definedName>
    <definedName name="A126103362X_Data">Data4!$EU$11:$EU$20</definedName>
    <definedName name="A126103362X_Latest">Data4!$EU$20</definedName>
    <definedName name="A126103366J">Data4!$FP$1:$FP$10,Data4!$FP$11:$FP$20</definedName>
    <definedName name="A126103366J_Data">Data4!$FP$11:$FP$20</definedName>
    <definedName name="A126103366J_Latest">Data4!$FP$20</definedName>
    <definedName name="A126103370X">Data4!$FD$1:$FD$10,Data4!$FD$11:$FD$20</definedName>
    <definedName name="A126103370X_Data">Data4!$FD$11:$FD$20</definedName>
    <definedName name="A126103370X_Latest">Data4!$FD$20</definedName>
    <definedName name="A126103374J">Data4!$GB$1:$GB$10,Data4!$GB$11:$GB$20</definedName>
    <definedName name="A126103374J_Data">Data4!$GB$11:$GB$20</definedName>
    <definedName name="A126103374J_Latest">Data4!$GB$20</definedName>
    <definedName name="A126103378T">Data4!$EC$1:$EC$10,Data4!$EC$11:$EC$20</definedName>
    <definedName name="A126103378T_Data">Data4!$EC$11:$EC$20</definedName>
    <definedName name="A126103378T_Latest">Data4!$EC$20</definedName>
    <definedName name="A126103382J">Data4!$EI$1:$EI$10,Data4!$EI$11:$EI$20</definedName>
    <definedName name="A126103382J_Data">Data4!$EI$11:$EI$20</definedName>
    <definedName name="A126103382J_Latest">Data4!$EI$20</definedName>
    <definedName name="A126103386T">Data4!$GH$1:$GH$10,Data4!$GH$11:$GH$20</definedName>
    <definedName name="A126103386T_Data">Data4!$GH$11:$GH$20</definedName>
    <definedName name="A126103386T_Latest">Data4!$GH$20</definedName>
    <definedName name="A126103390J">Data4!$FY$1:$FY$10,Data4!$FY$11:$FY$20</definedName>
    <definedName name="A126103390J_Data">Data4!$FY$11:$FY$20</definedName>
    <definedName name="A126103390J_Latest">Data4!$FY$20</definedName>
    <definedName name="A126103394T">Data4!$GN$1:$GN$10,Data4!$GN$11:$GN$20</definedName>
    <definedName name="A126103394T_Data">Data4!$GN$11:$GN$20</definedName>
    <definedName name="A126103394T_Latest">Data4!$GN$20</definedName>
    <definedName name="A126103398A">Data4!$DK$1:$DK$10,Data4!$DK$11:$DK$20</definedName>
    <definedName name="A126103398A_Data">Data4!$DK$11:$DK$20</definedName>
    <definedName name="A126103398A_Latest">Data4!$DK$20</definedName>
    <definedName name="A126103402F">Data4!$DW$1:$DW$10,Data4!$DW$11:$DW$20</definedName>
    <definedName name="A126103402F_Data">Data4!$DW$11:$DW$20</definedName>
    <definedName name="A126103402F_Latest">Data4!$DW$20</definedName>
    <definedName name="A126103406R">Data4!$FG$1:$FG$10,Data4!$FG$11:$FG$20</definedName>
    <definedName name="A126103406R_Data">Data4!$FG$11:$FG$20</definedName>
    <definedName name="A126103406R_Latest">Data4!$FG$20</definedName>
    <definedName name="A126103410F">Data4!$GE$1:$GE$10,Data4!$GE$11:$GE$20</definedName>
    <definedName name="A126103410F_Data">Data4!$GE$11:$GE$20</definedName>
    <definedName name="A126103410F_Latest">Data4!$GE$20</definedName>
    <definedName name="A126103414R">Data4!$GK$1:$GK$10,Data4!$GK$11:$GK$20</definedName>
    <definedName name="A126103414R_Data">Data4!$GK$11:$GK$20</definedName>
    <definedName name="A126103414R_Latest">Data4!$GK$20</definedName>
    <definedName name="A126103418X">Data4!$CS$1:$CS$10,Data4!$CS$11:$CS$20</definedName>
    <definedName name="A126103418X_Data">Data4!$CS$11:$CS$20</definedName>
    <definedName name="A126103418X_Latest">Data4!$CS$20</definedName>
    <definedName name="A126103422R">Data4!$DB$1:$DB$10,Data4!$DB$11:$DB$20</definedName>
    <definedName name="A126103422R_Data">Data4!$DB$11:$DB$20</definedName>
    <definedName name="A126103422R_Latest">Data4!$DB$20</definedName>
    <definedName name="A126103426X">Data4!$DE$1:$DE$10,Data4!$DE$11:$DE$20</definedName>
    <definedName name="A126103426X_Data">Data4!$DE$11:$DE$20</definedName>
    <definedName name="A126103426X_Latest">Data4!$DE$20</definedName>
    <definedName name="A126103430R">Data4!$EF$1:$EF$10,Data4!$EF$11:$EF$20</definedName>
    <definedName name="A126103430R_Data">Data4!$EF$11:$EF$20</definedName>
    <definedName name="A126103430R_Latest">Data4!$EF$20</definedName>
    <definedName name="A126103434X">Data4!$EL$1:$EL$10,Data4!$EL$11:$EL$20</definedName>
    <definedName name="A126103434X_Data">Data4!$EL$11:$EL$20</definedName>
    <definedName name="A126103434X_Latest">Data4!$EL$20</definedName>
    <definedName name="A126103438J">Data4!$EO$1:$EO$10,Data4!$EO$11:$EO$20</definedName>
    <definedName name="A126103438J_Data">Data4!$EO$11:$EO$20</definedName>
    <definedName name="A126103438J_Latest">Data4!$EO$20</definedName>
    <definedName name="A126103442X">Data4!$FJ$1:$FJ$10,Data4!$FJ$11:$FJ$20</definedName>
    <definedName name="A126103442X_Data">Data4!$FJ$11:$FJ$20</definedName>
    <definedName name="A126103442X_Latest">Data4!$FJ$20</definedName>
    <definedName name="A126103446J">Data4!$FS$1:$FS$10,Data4!$FS$11:$FS$20</definedName>
    <definedName name="A126103446J_Data">Data4!$FS$11:$FS$20</definedName>
    <definedName name="A126103446J_Latest">Data4!$FS$20</definedName>
    <definedName name="A126103450X">Data4!$DH$1:$DH$10,Data4!$DH$11:$DH$20</definedName>
    <definedName name="A126103450X_Data">Data4!$DH$11:$DH$20</definedName>
    <definedName name="A126103450X_Latest">Data4!$DH$20</definedName>
    <definedName name="A126103454J">Data4!$DQ$1:$DQ$10,Data4!$DQ$11:$DQ$20</definedName>
    <definedName name="A126103454J_Data">Data4!$DQ$11:$DQ$20</definedName>
    <definedName name="A126103454J_Latest">Data4!$DQ$20</definedName>
    <definedName name="A126103458T">Data4!$FV$1:$FV$10,Data4!$FV$11:$FV$20</definedName>
    <definedName name="A126103458T_Data">Data4!$FV$11:$FV$20</definedName>
    <definedName name="A126103458T_Latest">Data4!$FV$20</definedName>
    <definedName name="A126103462J">Data4!$CP$1:$CP$10,Data4!$CP$11:$CP$20</definedName>
    <definedName name="A126103462J_Data">Data4!$CP$11:$CP$20</definedName>
    <definedName name="A126103462J_Latest">Data4!$CP$20</definedName>
    <definedName name="A126103466T">Data4!$CV$1:$CV$10,Data4!$CV$11:$CV$20</definedName>
    <definedName name="A126103466T_Data">Data4!$CV$11:$CV$20</definedName>
    <definedName name="A126103466T_Latest">Data4!$CV$20</definedName>
    <definedName name="A126103470J">Data4!$CY$1:$CY$10,Data4!$CY$11:$CY$20</definedName>
    <definedName name="A126103470J_Data">Data4!$CY$11:$CY$20</definedName>
    <definedName name="A126103470J_Latest">Data4!$CY$20</definedName>
    <definedName name="A126103474T">Data4!$DN$1:$DN$10,Data4!$DN$11:$DN$20</definedName>
    <definedName name="A126103474T_Data">Data4!$DN$11:$DN$20</definedName>
    <definedName name="A126103474T_Latest">Data4!$DN$20</definedName>
    <definedName name="A126103478A">Data4!$EX$1:$EX$10,Data4!$EX$11:$EX$20</definedName>
    <definedName name="A126103478A_Data">Data4!$EX$11:$EX$20</definedName>
    <definedName name="A126103478A_Latest">Data4!$EX$20</definedName>
    <definedName name="A126103482T">Data4!$FA$1:$FA$10,Data4!$FA$11:$FA$20</definedName>
    <definedName name="A126103482T_Data">Data4!$FA$11:$FA$20</definedName>
    <definedName name="A126103482T_Latest">Data4!$FA$20</definedName>
    <definedName name="A126103486A">Data4!$DT$1:$DT$10,Data4!$DT$11:$DT$20</definedName>
    <definedName name="A126103486A_Data">Data4!$DT$11:$DT$20</definedName>
    <definedName name="A126103486A_Latest">Data4!$DT$20</definedName>
    <definedName name="A126103490T">Data4!$ER$1:$ER$10,Data4!$ER$11:$ER$20</definedName>
    <definedName name="A126103490T_Data">Data4!$ER$11:$ER$20</definedName>
    <definedName name="A126103490T_Latest">Data4!$ER$20</definedName>
    <definedName name="A126103494A">Data4!$FM$1:$FM$10,Data4!$FM$11:$FM$20</definedName>
    <definedName name="A126103494A_Data">Data4!$FM$11:$FM$20</definedName>
    <definedName name="A126103494A_Latest">Data4!$FM$20</definedName>
    <definedName name="A126103498K">Data4!$IA$1:$IA$10,Data4!$IA$11:$IA$20</definedName>
    <definedName name="A126103498K_Data">Data4!$IA$11:$IA$20</definedName>
    <definedName name="A126103498K_Latest">Data4!$IA$20</definedName>
    <definedName name="A126103502R">Data5!$F$1:$F$10,Data5!$F$11:$F$20</definedName>
    <definedName name="A126103502R_Data">Data5!$F$11:$F$20</definedName>
    <definedName name="A126103502R_Latest">Data5!$F$20</definedName>
    <definedName name="A126103506X">Data5!$AA$1:$AA$10,Data5!$AA$11:$AA$20</definedName>
    <definedName name="A126103506X_Data">Data5!$AA$11:$AA$20</definedName>
    <definedName name="A126103506X_Latest">Data5!$AA$20</definedName>
    <definedName name="A126103510R">Data5!$O$1:$O$10,Data5!$O$11:$O$20</definedName>
    <definedName name="A126103510R_Data">Data5!$O$11:$O$20</definedName>
    <definedName name="A126103510R_Latest">Data5!$O$20</definedName>
    <definedName name="A126103514X">Data5!$AM$1:$AM$10,Data5!$AM$11:$AM$20</definedName>
    <definedName name="A126103514X_Data">Data5!$AM$11:$AM$20</definedName>
    <definedName name="A126103514X_Latest">Data5!$AM$20</definedName>
    <definedName name="A126103518J">Data4!$ID$1:$ID$10,Data4!$ID$11:$ID$20</definedName>
    <definedName name="A126103518J_Data">Data4!$ID$11:$ID$20</definedName>
    <definedName name="A126103518J_Latest">Data4!$ID$20</definedName>
    <definedName name="A126103522X">Data4!$IJ$1:$IJ$10,Data4!$IJ$11:$IJ$20</definedName>
    <definedName name="A126103522X_Data">Data4!$IJ$11:$IJ$20</definedName>
    <definedName name="A126103522X_Latest">Data4!$IJ$20</definedName>
    <definedName name="A126103526J">Data5!$AS$1:$AS$10,Data5!$AS$11:$AS$20</definedName>
    <definedName name="A126103526J_Data">Data5!$AS$11:$AS$20</definedName>
    <definedName name="A126103526J_Latest">Data5!$AS$20</definedName>
    <definedName name="A126103530X">Data5!$AJ$1:$AJ$10,Data5!$AJ$11:$AJ$20</definedName>
    <definedName name="A126103530X_Data">Data5!$AJ$11:$AJ$20</definedName>
    <definedName name="A126103530X_Latest">Data5!$AJ$20</definedName>
    <definedName name="A126103534J">Data5!$AY$1:$AY$10,Data5!$AY$11:$AY$20</definedName>
    <definedName name="A126103534J_Data">Data5!$AY$11:$AY$20</definedName>
    <definedName name="A126103534J_Latest">Data5!$AY$20</definedName>
    <definedName name="A126103538T">Data4!$HL$1:$HL$10,Data4!$HL$11:$HL$20</definedName>
    <definedName name="A126103538T_Data">Data4!$HL$11:$HL$20</definedName>
    <definedName name="A126103538T_Latest">Data4!$HL$20</definedName>
    <definedName name="A126103542J">Data4!$HX$1:$HX$10,Data4!$HX$11:$HX$20</definedName>
    <definedName name="A126103542J_Data">Data4!$HX$11:$HX$20</definedName>
    <definedName name="A126103542J_Latest">Data4!$HX$20</definedName>
    <definedName name="A126103546T">Data5!$R$1:$R$10,Data5!$R$11:$R$20</definedName>
    <definedName name="A126103546T_Data">Data5!$R$11:$R$20</definedName>
    <definedName name="A126103546T_Latest">Data5!$R$20</definedName>
    <definedName name="A126103550J">Data5!$AP$1:$AP$10,Data5!$AP$11:$AP$20</definedName>
    <definedName name="A126103550J_Data">Data5!$AP$11:$AP$20</definedName>
    <definedName name="A126103550J_Latest">Data5!$AP$20</definedName>
    <definedName name="A126103554T">Data5!$AV$1:$AV$10,Data5!$AV$11:$AV$20</definedName>
    <definedName name="A126103554T_Data">Data5!$AV$11:$AV$20</definedName>
    <definedName name="A126103554T_Latest">Data5!$AV$20</definedName>
    <definedName name="A126103558A">Data4!$GT$1:$GT$10,Data4!$GT$11:$GT$20</definedName>
    <definedName name="A126103558A_Data">Data4!$GT$11:$GT$20</definedName>
    <definedName name="A126103558A_Latest">Data4!$GT$20</definedName>
    <definedName name="A126103562T">Data4!$HC$1:$HC$10,Data4!$HC$11:$HC$20</definedName>
    <definedName name="A126103562T_Data">Data4!$HC$11:$HC$20</definedName>
    <definedName name="A126103562T_Latest">Data4!$HC$20</definedName>
    <definedName name="A126103566A">Data4!$HF$1:$HF$10,Data4!$HF$11:$HF$20</definedName>
    <definedName name="A126103566A_Data">Data4!$HF$11:$HF$20</definedName>
    <definedName name="A126103566A_Latest">Data4!$HF$20</definedName>
    <definedName name="A126103570T">Data4!$IG$1:$IG$10,Data4!$IG$11:$IG$20</definedName>
    <definedName name="A126103570T_Data">Data4!$IG$11:$IG$20</definedName>
    <definedName name="A126103570T_Latest">Data4!$IG$20</definedName>
    <definedName name="A126103574A">Data4!$IM$1:$IM$10,Data4!$IM$11:$IM$20</definedName>
    <definedName name="A126103574A_Data">Data4!$IM$11:$IM$20</definedName>
    <definedName name="A126103574A_Latest">Data4!$IM$20</definedName>
    <definedName name="A126103578K">Data4!$IP$1:$IP$10,Data4!$IP$11:$IP$20</definedName>
    <definedName name="A126103578K_Data">Data4!$IP$11:$IP$20</definedName>
    <definedName name="A126103578K_Latest">Data4!$IP$20</definedName>
    <definedName name="A126103582A">Data5!$U$1:$U$10,Data5!$U$11:$U$20</definedName>
    <definedName name="A126103582A_Data">Data5!$U$11:$U$20</definedName>
    <definedName name="A126103582A_Latest">Data5!$U$20</definedName>
    <definedName name="A126103586K">Data5!$AD$1:$AD$10,Data5!$AD$11:$AD$20</definedName>
    <definedName name="A126103586K_Data">Data5!$AD$11:$AD$20</definedName>
    <definedName name="A126103586K_Latest">Data5!$AD$20</definedName>
    <definedName name="A126103590A">Data4!$HI$1:$HI$10,Data4!$HI$11:$HI$20</definedName>
    <definedName name="A126103590A_Data">Data4!$HI$11:$HI$20</definedName>
    <definedName name="A126103590A_Latest">Data4!$HI$20</definedName>
    <definedName name="A126103594K">Data4!$HR$1:$HR$10,Data4!$HR$11:$HR$20</definedName>
    <definedName name="A126103594K_Data">Data4!$HR$11:$HR$20</definedName>
    <definedName name="A126103594K_Latest">Data4!$HR$20</definedName>
    <definedName name="A126103598V">Data5!$AG$1:$AG$10,Data5!$AG$11:$AG$20</definedName>
    <definedName name="A126103598V_Data">Data5!$AG$11:$AG$20</definedName>
    <definedName name="A126103598V_Latest">Data5!$AG$20</definedName>
    <definedName name="A126103602X">Data4!$GQ$1:$GQ$10,Data4!$GQ$11:$GQ$20</definedName>
    <definedName name="A126103602X_Data">Data4!$GQ$11:$GQ$20</definedName>
    <definedName name="A126103602X_Latest">Data4!$GQ$20</definedName>
    <definedName name="A126103606J">Data4!$GW$1:$GW$10,Data4!$GW$11:$GW$20</definedName>
    <definedName name="A126103606J_Data">Data4!$GW$11:$GW$20</definedName>
    <definedName name="A126103606J_Latest">Data4!$GW$20</definedName>
    <definedName name="A126103610X">Data4!$GZ$1:$GZ$10,Data4!$GZ$11:$GZ$20</definedName>
    <definedName name="A126103610X_Data">Data4!$GZ$11:$GZ$20</definedName>
    <definedName name="A126103610X_Latest">Data4!$GZ$20</definedName>
    <definedName name="A126103614J">Data4!$HO$1:$HO$10,Data4!$HO$11:$HO$20</definedName>
    <definedName name="A126103614J_Data">Data4!$HO$11:$HO$20</definedName>
    <definedName name="A126103614J_Latest">Data4!$HO$20</definedName>
    <definedName name="A126103618T">Data5!$I$1:$I$10,Data5!$I$11:$I$20</definedName>
    <definedName name="A126103618T_Data">Data5!$I$11:$I$20</definedName>
    <definedName name="A126103618T_Latest">Data5!$I$20</definedName>
    <definedName name="A126103622J">Data5!$L$1:$L$10,Data5!$L$11:$L$20</definedName>
    <definedName name="A126103622J_Data">Data5!$L$11:$L$20</definedName>
    <definedName name="A126103622J_Latest">Data5!$L$20</definedName>
    <definedName name="A126103626T">Data4!$HU$1:$HU$10,Data4!$HU$11:$HU$20</definedName>
    <definedName name="A126103626T_Data">Data4!$HU$11:$HU$20</definedName>
    <definedName name="A126103626T_Latest">Data4!$HU$20</definedName>
    <definedName name="A126103630J">Data5!$C$1:$C$10,Data5!$C$11:$C$20</definedName>
    <definedName name="A126103630J_Data">Data5!$C$11:$C$20</definedName>
    <definedName name="A126103630J_Latest">Data5!$C$20</definedName>
    <definedName name="A126103634T">Data5!$X$1:$X$10,Data5!$X$11:$X$20</definedName>
    <definedName name="A126103634T_Data">Data5!$X$11:$X$20</definedName>
    <definedName name="A126103634T_Latest">Data5!$X$20</definedName>
    <definedName name="A126103638A">Data1!$IP$1:$IP$10,Data1!$IP$11:$IP$20</definedName>
    <definedName name="A126103638A_Data">Data1!$IP$11:$IP$20</definedName>
    <definedName name="A126103638A_Latest">Data1!$IP$20</definedName>
    <definedName name="A126103642T">Data2!$U$1:$U$10,Data2!$U$11:$U$20</definedName>
    <definedName name="A126103642T_Data">Data2!$U$11:$U$20</definedName>
    <definedName name="A126103642T_Latest">Data2!$U$20</definedName>
    <definedName name="A126103646A">Data2!$AP$1:$AP$10,Data2!$AP$11:$AP$20</definedName>
    <definedName name="A126103646A_Data">Data2!$AP$11:$AP$20</definedName>
    <definedName name="A126103646A_Latest">Data2!$AP$20</definedName>
    <definedName name="A126103650T">Data2!$AD$1:$AD$10,Data2!$AD$11:$AD$20</definedName>
    <definedName name="A126103650T_Data">Data2!$AD$11:$AD$20</definedName>
    <definedName name="A126103650T_Latest">Data2!$AD$20</definedName>
    <definedName name="A126103654A">Data2!$BB$1:$BB$10,Data2!$BB$11:$BB$20</definedName>
    <definedName name="A126103654A_Data">Data2!$BB$11:$BB$20</definedName>
    <definedName name="A126103654A_Latest">Data2!$BB$20</definedName>
    <definedName name="A126103658K">Data2!$C$1:$C$10,Data2!$C$11:$C$20</definedName>
    <definedName name="A126103658K_Data">Data2!$C$11:$C$20</definedName>
    <definedName name="A126103658K_Latest">Data2!$C$20</definedName>
    <definedName name="A126103662A">Data2!$I$1:$I$10,Data2!$I$11:$I$20</definedName>
    <definedName name="A126103662A_Data">Data2!$I$11:$I$20</definedName>
    <definedName name="A126103662A_Latest">Data2!$I$20</definedName>
    <definedName name="A126103666K">Data2!$BH$1:$BH$10,Data2!$BH$11:$BH$20</definedName>
    <definedName name="A126103666K_Data">Data2!$BH$11:$BH$20</definedName>
    <definedName name="A126103666K_Latest">Data2!$BH$20</definedName>
    <definedName name="A126103670A">Data2!$AY$1:$AY$10,Data2!$AY$11:$AY$20</definedName>
    <definedName name="A126103670A_Data">Data2!$AY$11:$AY$20</definedName>
    <definedName name="A126103670A_Latest">Data2!$AY$20</definedName>
    <definedName name="A126103674K">Data2!$BN$1:$BN$10,Data2!$BN$11:$BN$20</definedName>
    <definedName name="A126103674K_Data">Data2!$BN$11:$BN$20</definedName>
    <definedName name="A126103674K_Latest">Data2!$BN$20</definedName>
    <definedName name="A126103678V">Data1!$IA$1:$IA$10,Data1!$IA$11:$IA$20</definedName>
    <definedName name="A126103678V_Data">Data1!$IA$11:$IA$20</definedName>
    <definedName name="A126103678V_Latest">Data1!$IA$20</definedName>
    <definedName name="A126103682K">Data1!$IM$1:$IM$10,Data1!$IM$11:$IM$20</definedName>
    <definedName name="A126103682K_Data">Data1!$IM$11:$IM$20</definedName>
    <definedName name="A126103682K_Latest">Data1!$IM$20</definedName>
    <definedName name="A126103686V">Data2!$AG$1:$AG$10,Data2!$AG$11:$AG$20</definedName>
    <definedName name="A126103686V_Data">Data2!$AG$11:$AG$20</definedName>
    <definedName name="A126103686V_Latest">Data2!$AG$20</definedName>
    <definedName name="A126103690K">Data2!$BE$1:$BE$10,Data2!$BE$11:$BE$20</definedName>
    <definedName name="A126103690K_Data">Data2!$BE$11:$BE$20</definedName>
    <definedName name="A126103690K_Latest">Data2!$BE$20</definedName>
    <definedName name="A126103694V">Data2!$BK$1:$BK$10,Data2!$BK$11:$BK$20</definedName>
    <definedName name="A126103694V_Data">Data2!$BK$11:$BK$20</definedName>
    <definedName name="A126103694V_Latest">Data2!$BK$20</definedName>
    <definedName name="A126103698C">Data1!$HI$1:$HI$10,Data1!$HI$11:$HI$20</definedName>
    <definedName name="A126103698C_Data">Data1!$HI$11:$HI$20</definedName>
    <definedName name="A126103698C_Latest">Data1!$HI$20</definedName>
    <definedName name="A126103702J">Data1!$HR$1:$HR$10,Data1!$HR$11:$HR$20</definedName>
    <definedName name="A126103702J_Data">Data1!$HR$11:$HR$20</definedName>
    <definedName name="A126103702J_Latest">Data1!$HR$20</definedName>
    <definedName name="A126103706T">Data1!$HU$1:$HU$10,Data1!$HU$11:$HU$20</definedName>
    <definedName name="A126103706T_Data">Data1!$HU$11:$HU$20</definedName>
    <definedName name="A126103706T_Latest">Data1!$HU$20</definedName>
    <definedName name="A126103710J">Data2!$F$1:$F$10,Data2!$F$11:$F$20</definedName>
    <definedName name="A126103710J_Data">Data2!$F$11:$F$20</definedName>
    <definedName name="A126103710J_Latest">Data2!$F$20</definedName>
    <definedName name="A126103714T">Data2!$L$1:$L$10,Data2!$L$11:$L$20</definedName>
    <definedName name="A126103714T_Data">Data2!$L$11:$L$20</definedName>
    <definedName name="A126103714T_Latest">Data2!$L$20</definedName>
    <definedName name="A126103718A">Data2!$O$1:$O$10,Data2!$O$11:$O$20</definedName>
    <definedName name="A126103718A_Data">Data2!$O$11:$O$20</definedName>
    <definedName name="A126103718A_Latest">Data2!$O$20</definedName>
    <definedName name="A126103722T">Data2!$AJ$1:$AJ$10,Data2!$AJ$11:$AJ$20</definedName>
    <definedName name="A126103722T_Data">Data2!$AJ$11:$AJ$20</definedName>
    <definedName name="A126103722T_Latest">Data2!$AJ$20</definedName>
    <definedName name="A126103726A">Data2!$AS$1:$AS$10,Data2!$AS$11:$AS$20</definedName>
    <definedName name="A126103726A_Data">Data2!$AS$11:$AS$20</definedName>
    <definedName name="A126103726A_Latest">Data2!$AS$20</definedName>
    <definedName name="A126103730T">Data1!$HX$1:$HX$10,Data1!$HX$11:$HX$20</definedName>
    <definedName name="A126103730T_Data">Data1!$HX$11:$HX$20</definedName>
    <definedName name="A126103730T_Latest">Data1!$HX$20</definedName>
    <definedName name="A126103734A">Data1!$IG$1:$IG$10,Data1!$IG$11:$IG$20</definedName>
    <definedName name="A126103734A_Data">Data1!$IG$11:$IG$20</definedName>
    <definedName name="A126103734A_Latest">Data1!$IG$20</definedName>
    <definedName name="A126103738K">Data2!$AV$1:$AV$10,Data2!$AV$11:$AV$20</definedName>
    <definedName name="A126103738K_Data">Data2!$AV$11:$AV$20</definedName>
    <definedName name="A126103738K_Latest">Data2!$AV$20</definedName>
    <definedName name="A126103742A">Data1!$HF$1:$HF$10,Data1!$HF$11:$HF$20</definedName>
    <definedName name="A126103742A_Data">Data1!$HF$11:$HF$20</definedName>
    <definedName name="A126103742A_Latest">Data1!$HF$20</definedName>
    <definedName name="A126103746K">Data1!$HL$1:$HL$10,Data1!$HL$11:$HL$20</definedName>
    <definedName name="A126103746K_Data">Data1!$HL$11:$HL$20</definedName>
    <definedName name="A126103746K_Latest">Data1!$HL$20</definedName>
    <definedName name="A126103750A">Data1!$HO$1:$HO$10,Data1!$HO$11:$HO$20</definedName>
    <definedName name="A126103750A_Data">Data1!$HO$11:$HO$20</definedName>
    <definedName name="A126103750A_Latest">Data1!$HO$20</definedName>
    <definedName name="A126103754K">Data1!$ID$1:$ID$10,Data1!$ID$11:$ID$20</definedName>
    <definedName name="A126103754K_Data">Data1!$ID$11:$ID$20</definedName>
    <definedName name="A126103754K_Latest">Data1!$ID$20</definedName>
    <definedName name="A126103758V">Data2!$X$1:$X$10,Data2!$X$11:$X$20</definedName>
    <definedName name="A126103758V_Data">Data2!$X$11:$X$20</definedName>
    <definedName name="A126103758V_Latest">Data2!$X$20</definedName>
    <definedName name="A126103762K">Data2!$AA$1:$AA$10,Data2!$AA$11:$AA$20</definedName>
    <definedName name="A126103762K_Data">Data2!$AA$11:$AA$20</definedName>
    <definedName name="A126103762K_Latest">Data2!$AA$20</definedName>
    <definedName name="A126103766V">Data1!$IJ$1:$IJ$10,Data1!$IJ$11:$IJ$20</definedName>
    <definedName name="A126103766V_Data">Data1!$IJ$11:$IJ$20</definedName>
    <definedName name="A126103766V_Latest">Data1!$IJ$20</definedName>
    <definedName name="A126103770K">Data2!$R$1:$R$10,Data2!$R$11:$R$20</definedName>
    <definedName name="A126103770K_Data">Data2!$R$11:$R$20</definedName>
    <definedName name="A126103770K_Latest">Data2!$R$20</definedName>
    <definedName name="A126103774V">Data2!$AM$1:$AM$10,Data2!$AM$11:$AM$20</definedName>
    <definedName name="A126103774V_Data">Data2!$AM$11:$AM$20</definedName>
    <definedName name="A126103774V_Latest">Data2!$AM$20</definedName>
    <definedName name="A126104898R">Data3!$BM$1:$BM$10,Data3!$BM$11:$BM$20</definedName>
    <definedName name="A126104898R_Data">Data3!$BM$11:$BM$20</definedName>
    <definedName name="A126104898R_Latest">Data3!$BM$20</definedName>
    <definedName name="A126104902V">Data3!$CH$1:$CH$10,Data3!$CH$11:$CH$20</definedName>
    <definedName name="A126104902V_Data">Data3!$CH$11:$CH$20</definedName>
    <definedName name="A126104902V_Latest">Data3!$CH$20</definedName>
    <definedName name="A126104906C">Data3!$DC$1:$DC$10,Data3!$DC$11:$DC$20</definedName>
    <definedName name="A126104906C_Data">Data3!$DC$11:$DC$20</definedName>
    <definedName name="A126104906C_Latest">Data3!$DC$20</definedName>
    <definedName name="A126104910V">Data3!$CQ$1:$CQ$10,Data3!$CQ$11:$CQ$20</definedName>
    <definedName name="A126104910V_Data">Data3!$CQ$11:$CQ$20</definedName>
    <definedName name="A126104910V_Latest">Data3!$CQ$20</definedName>
    <definedName name="A126104914C">Data3!$DO$1:$DO$10,Data3!$DO$11:$DO$20</definedName>
    <definedName name="A126104914C_Data">Data3!$DO$11:$DO$20</definedName>
    <definedName name="A126104914C_Latest">Data3!$DO$20</definedName>
    <definedName name="A126104918L">Data3!$BP$1:$BP$10,Data3!$BP$11:$BP$20</definedName>
    <definedName name="A126104918L_Data">Data3!$BP$11:$BP$20</definedName>
    <definedName name="A126104918L_Latest">Data3!$BP$20</definedName>
    <definedName name="A126104922C">Data3!$BV$1:$BV$10,Data3!$BV$11:$BV$20</definedName>
    <definedName name="A126104922C_Data">Data3!$BV$11:$BV$20</definedName>
    <definedName name="A126104922C_Latest">Data3!$BV$20</definedName>
    <definedName name="A126104926L">Data3!$DU$1:$DU$10,Data3!$DU$11:$DU$20</definedName>
    <definedName name="A126104926L_Data">Data3!$DU$11:$DU$20</definedName>
    <definedName name="A126104926L_Latest">Data3!$DU$20</definedName>
    <definedName name="A126104930C">Data3!$DL$1:$DL$10,Data3!$DL$11:$DL$20</definedName>
    <definedName name="A126104930C_Data">Data3!$DL$11:$DL$20</definedName>
    <definedName name="A126104930C_Latest">Data3!$DL$20</definedName>
    <definedName name="A126104934L">Data3!$EA$1:$EA$10,Data3!$EA$11:$EA$20</definedName>
    <definedName name="A126104934L_Data">Data3!$EA$11:$EA$20</definedName>
    <definedName name="A126104934L_Latest">Data3!$EA$20</definedName>
    <definedName name="A126104938W">Data3!$AX$1:$AX$10,Data3!$AX$11:$AX$20</definedName>
    <definedName name="A126104938W_Data">Data3!$AX$11:$AX$20</definedName>
    <definedName name="A126104938W_Latest">Data3!$AX$20</definedName>
    <definedName name="A126104942L">Data3!$BJ$1:$BJ$10,Data3!$BJ$11:$BJ$20</definedName>
    <definedName name="A126104942L_Data">Data3!$BJ$11:$BJ$20</definedName>
    <definedName name="A126104942L_Latest">Data3!$BJ$20</definedName>
    <definedName name="A126104946W">Data3!$CT$1:$CT$10,Data3!$CT$11:$CT$20</definedName>
    <definedName name="A126104946W_Data">Data3!$CT$11:$CT$20</definedName>
    <definedName name="A126104946W_Latest">Data3!$CT$20</definedName>
    <definedName name="A126104950L">Data3!$DR$1:$DR$10,Data3!$DR$11:$DR$20</definedName>
    <definedName name="A126104950L_Data">Data3!$DR$11:$DR$20</definedName>
    <definedName name="A126104950L_Latest">Data3!$DR$20</definedName>
    <definedName name="A126104954W">Data3!$DX$1:$DX$10,Data3!$DX$11:$DX$20</definedName>
    <definedName name="A126104954W_Data">Data3!$DX$11:$DX$20</definedName>
    <definedName name="A126104954W_Latest">Data3!$DX$20</definedName>
    <definedName name="A126104958F">Data3!$AF$1:$AF$10,Data3!$AF$11:$AF$20</definedName>
    <definedName name="A126104958F_Data">Data3!$AF$11:$AF$20</definedName>
    <definedName name="A126104958F_Latest">Data3!$AF$20</definedName>
    <definedName name="A126104962W">Data3!$AO$1:$AO$10,Data3!$AO$11:$AO$20</definedName>
    <definedName name="A126104962W_Data">Data3!$AO$11:$AO$20</definedName>
    <definedName name="A126104962W_Latest">Data3!$AO$20</definedName>
    <definedName name="A126104966F">Data3!$AR$1:$AR$10,Data3!$AR$11:$AR$20</definedName>
    <definedName name="A126104966F_Data">Data3!$AR$11:$AR$20</definedName>
    <definedName name="A126104966F_Latest">Data3!$AR$20</definedName>
    <definedName name="A126104970W">Data3!$BS$1:$BS$10,Data3!$BS$11:$BS$20</definedName>
    <definedName name="A126104970W_Data">Data3!$BS$11:$BS$20</definedName>
    <definedName name="A126104970W_Latest">Data3!$BS$20</definedName>
    <definedName name="A126104974F">Data3!$BY$1:$BY$10,Data3!$BY$11:$BY$20</definedName>
    <definedName name="A126104974F_Data">Data3!$BY$11:$BY$20</definedName>
    <definedName name="A126104974F_Latest">Data3!$BY$20</definedName>
    <definedName name="A126104978R">Data3!$CB$1:$CB$10,Data3!$CB$11:$CB$20</definedName>
    <definedName name="A126104978R_Data">Data3!$CB$11:$CB$20</definedName>
    <definedName name="A126104978R_Latest">Data3!$CB$20</definedName>
    <definedName name="A126104982F">Data3!$CW$1:$CW$10,Data3!$CW$11:$CW$20</definedName>
    <definedName name="A126104982F_Data">Data3!$CW$11:$CW$20</definedName>
    <definedName name="A126104982F_Latest">Data3!$CW$20</definedName>
    <definedName name="A126104986R">Data3!$DF$1:$DF$10,Data3!$DF$11:$DF$20</definedName>
    <definedName name="A126104986R_Data">Data3!$DF$11:$DF$20</definedName>
    <definedName name="A126104986R_Latest">Data3!$DF$20</definedName>
    <definedName name="A126104990F">Data3!$AU$1:$AU$10,Data3!$AU$11:$AU$20</definedName>
    <definedName name="A126104990F_Data">Data3!$AU$11:$AU$20</definedName>
    <definedName name="A126104990F_Latest">Data3!$AU$20</definedName>
    <definedName name="A126104994R">Data3!$BD$1:$BD$10,Data3!$BD$11:$BD$20</definedName>
    <definedName name="A126104994R_Data">Data3!$BD$11:$BD$20</definedName>
    <definedName name="A126104994R_Latest">Data3!$BD$20</definedName>
    <definedName name="A126104998X">Data3!$DI$1:$DI$10,Data3!$DI$11:$DI$20</definedName>
    <definedName name="A126104998X_Data">Data3!$DI$11:$DI$20</definedName>
    <definedName name="A126104998X_Latest">Data3!$DI$20</definedName>
    <definedName name="A126105002F">Data3!$AC$1:$AC$10,Data3!$AC$11:$AC$20</definedName>
    <definedName name="A126105002F_Data">Data3!$AC$11:$AC$20</definedName>
    <definedName name="A126105002F_Latest">Data3!$AC$20</definedName>
    <definedName name="A126105006R">Data3!$AI$1:$AI$10,Data3!$AI$11:$AI$20</definedName>
    <definedName name="A126105006R_Data">Data3!$AI$11:$AI$20</definedName>
    <definedName name="A126105006R_Latest">Data3!$AI$20</definedName>
    <definedName name="A126105010F">Data3!$AL$1:$AL$10,Data3!$AL$11:$AL$20</definedName>
    <definedName name="A126105010F_Data">Data3!$AL$11:$AL$20</definedName>
    <definedName name="A126105010F_Latest">Data3!$AL$20</definedName>
    <definedName name="A126105014R">Data3!$BA$1:$BA$10,Data3!$BA$11:$BA$20</definedName>
    <definedName name="A126105014R_Data">Data3!$BA$11:$BA$20</definedName>
    <definedName name="A126105014R_Latest">Data3!$BA$20</definedName>
    <definedName name="A126105018X">Data3!$CK$1:$CK$10,Data3!$CK$11:$CK$20</definedName>
    <definedName name="A126105018X_Data">Data3!$CK$11:$CK$20</definedName>
    <definedName name="A126105018X_Latest">Data3!$CK$20</definedName>
    <definedName name="A126105022R">Data3!$CN$1:$CN$10,Data3!$CN$11:$CN$20</definedName>
    <definedName name="A126105022R_Data">Data3!$CN$11:$CN$20</definedName>
    <definedName name="A126105022R_Latest">Data3!$CN$20</definedName>
    <definedName name="A126105026X">Data3!$BG$1:$BG$10,Data3!$BG$11:$BG$20</definedName>
    <definedName name="A126105026X_Data">Data3!$BG$11:$BG$20</definedName>
    <definedName name="A126105026X_Latest">Data3!$BG$20</definedName>
    <definedName name="A126105030R">Data3!$CE$1:$CE$10,Data3!$CE$11:$CE$20</definedName>
    <definedName name="A126105030R_Data">Data3!$CE$11:$CE$20</definedName>
    <definedName name="A126105030R_Latest">Data3!$CE$20</definedName>
    <definedName name="A126105034X">Data3!$CZ$1:$CZ$10,Data3!$CZ$11:$CZ$20</definedName>
    <definedName name="A126105034X_Data">Data3!$CZ$11:$CZ$20</definedName>
    <definedName name="A126105034X_Latest">Data3!$CZ$20</definedName>
    <definedName name="A126106158V">Data1!$EO$1:$EO$10,Data1!$EO$11:$EO$20</definedName>
    <definedName name="A126106158V_Data">Data1!$EO$11:$EO$20</definedName>
    <definedName name="A126106158V_Latest">Data1!$EO$20</definedName>
    <definedName name="A126106162K">Data1!$FJ$1:$FJ$10,Data1!$FJ$11:$FJ$20</definedName>
    <definedName name="A126106162K_Data">Data1!$FJ$11:$FJ$20</definedName>
    <definedName name="A126106162K_Latest">Data1!$FJ$20</definedName>
    <definedName name="A126106166V">Data1!$GE$1:$GE$10,Data1!$GE$11:$GE$20</definedName>
    <definedName name="A126106166V_Data">Data1!$GE$11:$GE$20</definedName>
    <definedName name="A126106166V_Latest">Data1!$GE$20</definedName>
    <definedName name="A126106170K">Data1!$FS$1:$FS$10,Data1!$FS$11:$FS$20</definedName>
    <definedName name="A126106170K_Data">Data1!$FS$11:$FS$20</definedName>
    <definedName name="A126106170K_Latest">Data1!$FS$20</definedName>
    <definedName name="A126106174V">Data1!$GQ$1:$GQ$10,Data1!$GQ$11:$GQ$20</definedName>
    <definedName name="A126106174V_Data">Data1!$GQ$11:$GQ$20</definedName>
    <definedName name="A126106174V_Latest">Data1!$GQ$20</definedName>
    <definedName name="A126106178C">Data1!$ER$1:$ER$10,Data1!$ER$11:$ER$20</definedName>
    <definedName name="A126106178C_Data">Data1!$ER$11:$ER$20</definedName>
    <definedName name="A126106178C_Latest">Data1!$ER$20</definedName>
    <definedName name="A126106182V">Data1!$EX$1:$EX$10,Data1!$EX$11:$EX$20</definedName>
    <definedName name="A126106182V_Data">Data1!$EX$11:$EX$20</definedName>
    <definedName name="A126106182V_Latest">Data1!$EX$20</definedName>
    <definedName name="A126106186C">Data1!$GW$1:$GW$10,Data1!$GW$11:$GW$20</definedName>
    <definedName name="A126106186C_Data">Data1!$GW$11:$GW$20</definedName>
    <definedName name="A126106186C_Latest">Data1!$GW$20</definedName>
    <definedName name="A126106190V">Data1!$GN$1:$GN$10,Data1!$GN$11:$GN$20</definedName>
    <definedName name="A126106190V_Data">Data1!$GN$11:$GN$20</definedName>
    <definedName name="A126106190V_Latest">Data1!$GN$20</definedName>
    <definedName name="A126106194C">Data1!$HC$1:$HC$10,Data1!$HC$11:$HC$20</definedName>
    <definedName name="A126106194C_Data">Data1!$HC$11:$HC$20</definedName>
    <definedName name="A126106194C_Latest">Data1!$HC$20</definedName>
    <definedName name="A126106198L">Data1!$DZ$1:$DZ$10,Data1!$DZ$11:$DZ$20</definedName>
    <definedName name="A126106198L_Data">Data1!$DZ$11:$DZ$20</definedName>
    <definedName name="A126106198L_Latest">Data1!$DZ$20</definedName>
    <definedName name="A126106202T">Data1!$EL$1:$EL$10,Data1!$EL$11:$EL$20</definedName>
    <definedName name="A126106202T_Data">Data1!$EL$11:$EL$20</definedName>
    <definedName name="A126106202T_Latest">Data1!$EL$20</definedName>
    <definedName name="A126106206A">Data1!$FV$1:$FV$10,Data1!$FV$11:$FV$20</definedName>
    <definedName name="A126106206A_Data">Data1!$FV$11:$FV$20</definedName>
    <definedName name="A126106206A_Latest">Data1!$FV$20</definedName>
    <definedName name="A126106210T">Data1!$GT$1:$GT$10,Data1!$GT$11:$GT$20</definedName>
    <definedName name="A126106210T_Data">Data1!$GT$11:$GT$20</definedName>
    <definedName name="A126106210T_Latest">Data1!$GT$20</definedName>
    <definedName name="A126106214A">Data1!$GZ$1:$GZ$10,Data1!$GZ$11:$GZ$20</definedName>
    <definedName name="A126106214A_Data">Data1!$GZ$11:$GZ$20</definedName>
    <definedName name="A126106214A_Latest">Data1!$GZ$20</definedName>
    <definedName name="A126106218K">Data1!$DH$1:$DH$10,Data1!$DH$11:$DH$20</definedName>
    <definedName name="A126106218K_Data">Data1!$DH$11:$DH$20</definedName>
    <definedName name="A126106218K_Latest">Data1!$DH$20</definedName>
    <definedName name="A126106222A">Data1!$DQ$1:$DQ$10,Data1!$DQ$11:$DQ$20</definedName>
    <definedName name="A126106222A_Data">Data1!$DQ$11:$DQ$20</definedName>
    <definedName name="A126106222A_Latest">Data1!$DQ$20</definedName>
    <definedName name="A126106226K">Data1!$DT$1:$DT$10,Data1!$DT$11:$DT$20</definedName>
    <definedName name="A126106226K_Data">Data1!$DT$11:$DT$20</definedName>
    <definedName name="A126106226K_Latest">Data1!$DT$20</definedName>
    <definedName name="A126106230A">Data1!$EU$1:$EU$10,Data1!$EU$11:$EU$20</definedName>
    <definedName name="A126106230A_Data">Data1!$EU$11:$EU$20</definedName>
    <definedName name="A126106230A_Latest">Data1!$EU$20</definedName>
    <definedName name="A126106234K">Data1!$FA$1:$FA$10,Data1!$FA$11:$FA$20</definedName>
    <definedName name="A126106234K_Data">Data1!$FA$11:$FA$20</definedName>
    <definedName name="A126106234K_Latest">Data1!$FA$20</definedName>
    <definedName name="A126106238V">Data1!$FD$1:$FD$10,Data1!$FD$11:$FD$20</definedName>
    <definedName name="A126106238V_Data">Data1!$FD$11:$FD$20</definedName>
    <definedName name="A126106238V_Latest">Data1!$FD$20</definedName>
    <definedName name="A126106242K">Data1!$FY$1:$FY$10,Data1!$FY$11:$FY$20</definedName>
    <definedName name="A126106242K_Data">Data1!$FY$11:$FY$20</definedName>
    <definedName name="A126106242K_Latest">Data1!$FY$20</definedName>
    <definedName name="A126106246V">Data1!$GH$1:$GH$10,Data1!$GH$11:$GH$20</definedName>
    <definedName name="A126106246V_Data">Data1!$GH$11:$GH$20</definedName>
    <definedName name="A126106246V_Latest">Data1!$GH$20</definedName>
    <definedName name="A126106250K">Data1!$DW$1:$DW$10,Data1!$DW$11:$DW$20</definedName>
    <definedName name="A126106250K_Data">Data1!$DW$11:$DW$20</definedName>
    <definedName name="A126106250K_Latest">Data1!$DW$20</definedName>
    <definedName name="A126106254V">Data1!$EF$1:$EF$10,Data1!$EF$11:$EF$20</definedName>
    <definedName name="A126106254V_Data">Data1!$EF$11:$EF$20</definedName>
    <definedName name="A126106254V_Latest">Data1!$EF$20</definedName>
    <definedName name="A126106258C">Data1!$GK$1:$GK$10,Data1!$GK$11:$GK$20</definedName>
    <definedName name="A126106258C_Data">Data1!$GK$11:$GK$20</definedName>
    <definedName name="A126106258C_Latest">Data1!$GK$20</definedName>
    <definedName name="A126106262V">Data1!$DE$1:$DE$10,Data1!$DE$11:$DE$20</definedName>
    <definedName name="A126106262V_Data">Data1!$DE$11:$DE$20</definedName>
    <definedName name="A126106262V_Latest">Data1!$DE$20</definedName>
    <definedName name="A126106266C">Data1!$DK$1:$DK$10,Data1!$DK$11:$DK$20</definedName>
    <definedName name="A126106266C_Data">Data1!$DK$11:$DK$20</definedName>
    <definedName name="A126106266C_Latest">Data1!$DK$20</definedName>
    <definedName name="A126106270V">Data1!$DN$1:$DN$10,Data1!$DN$11:$DN$20</definedName>
    <definedName name="A126106270V_Data">Data1!$DN$11:$DN$20</definedName>
    <definedName name="A126106270V_Latest">Data1!$DN$20</definedName>
    <definedName name="A126106274C">Data1!$EC$1:$EC$10,Data1!$EC$11:$EC$20</definedName>
    <definedName name="A126106274C_Data">Data1!$EC$11:$EC$20</definedName>
    <definedName name="A126106274C_Latest">Data1!$EC$20</definedName>
    <definedName name="A126106278L">Data1!$FM$1:$FM$10,Data1!$FM$11:$FM$20</definedName>
    <definedName name="A126106278L_Data">Data1!$FM$11:$FM$20</definedName>
    <definedName name="A126106278L_Latest">Data1!$FM$20</definedName>
    <definedName name="A126106282C">Data1!$FP$1:$FP$10,Data1!$FP$11:$FP$20</definedName>
    <definedName name="A126106282C_Data">Data1!$FP$11:$FP$20</definedName>
    <definedName name="A126106282C_Latest">Data1!$FP$20</definedName>
    <definedName name="A126106286L">Data1!$EI$1:$EI$10,Data1!$EI$11:$EI$20</definedName>
    <definedName name="A126106286L_Data">Data1!$EI$11:$EI$20</definedName>
    <definedName name="A126106286L_Latest">Data1!$EI$20</definedName>
    <definedName name="A126106290C">Data1!$FG$1:$FG$10,Data1!$FG$11:$FG$20</definedName>
    <definedName name="A126106290C_Data">Data1!$FG$11:$FG$20</definedName>
    <definedName name="A126106290C_Latest">Data1!$FG$20</definedName>
    <definedName name="A126106294L">Data1!$GB$1:$GB$10,Data1!$GB$11:$GB$20</definedName>
    <definedName name="A126106294L_Data">Data1!$GB$11:$GB$20</definedName>
    <definedName name="A126106294L_Latest">Data1!$GB$20</definedName>
    <definedName name="A126107418W">Data2!$DA$1:$DA$10,Data2!$DA$11:$DA$20</definedName>
    <definedName name="A126107418W_Data">Data2!$DA$11:$DA$20</definedName>
    <definedName name="A126107418W_Latest">Data2!$DA$20</definedName>
    <definedName name="A126107422L">Data2!$DV$1:$DV$10,Data2!$DV$11:$DV$20</definedName>
    <definedName name="A126107422L_Data">Data2!$DV$11:$DV$20</definedName>
    <definedName name="A126107422L_Latest">Data2!$DV$20</definedName>
    <definedName name="A126107426W">Data2!$EQ$1:$EQ$10,Data2!$EQ$11:$EQ$20</definedName>
    <definedName name="A126107426W_Data">Data2!$EQ$11:$EQ$20</definedName>
    <definedName name="A126107426W_Latest">Data2!$EQ$20</definedName>
    <definedName name="A126107430L">Data2!$EE$1:$EE$10,Data2!$EE$11:$EE$20</definedName>
    <definedName name="A126107430L_Data">Data2!$EE$11:$EE$20</definedName>
    <definedName name="A126107430L_Latest">Data2!$EE$20</definedName>
    <definedName name="A126107434W">Data2!$FC$1:$FC$10,Data2!$FC$11:$FC$20</definedName>
    <definedName name="A126107434W_Data">Data2!$FC$11:$FC$20</definedName>
    <definedName name="A126107434W_Latest">Data2!$FC$20</definedName>
    <definedName name="A126107438F">Data2!$DD$1:$DD$10,Data2!$DD$11:$DD$20</definedName>
    <definedName name="A126107438F_Data">Data2!$DD$11:$DD$20</definedName>
    <definedName name="A126107438F_Latest">Data2!$DD$20</definedName>
    <definedName name="A126107442W">Data2!$DJ$1:$DJ$10,Data2!$DJ$11:$DJ$20</definedName>
    <definedName name="A126107442W_Data">Data2!$DJ$11:$DJ$20</definedName>
    <definedName name="A126107442W_Latest">Data2!$DJ$20</definedName>
    <definedName name="A126107446F">Data2!$FI$1:$FI$10,Data2!$FI$11:$FI$20</definedName>
    <definedName name="A126107446F_Data">Data2!$FI$11:$FI$20</definedName>
    <definedName name="A126107446F_Latest">Data2!$FI$20</definedName>
    <definedName name="A126107450W">Data2!$EZ$1:$EZ$10,Data2!$EZ$11:$EZ$20</definedName>
    <definedName name="A126107450W_Data">Data2!$EZ$11:$EZ$20</definedName>
    <definedName name="A126107450W_Latest">Data2!$EZ$20</definedName>
    <definedName name="A126107454F">Data2!$FO$1:$FO$10,Data2!$FO$11:$FO$20</definedName>
    <definedName name="A126107454F_Data">Data2!$FO$11:$FO$20</definedName>
    <definedName name="A126107454F_Latest">Data2!$FO$20</definedName>
    <definedName name="A126107458R">Data2!$CL$1:$CL$10,Data2!$CL$11:$CL$20</definedName>
    <definedName name="A126107458R_Data">Data2!$CL$11:$CL$20</definedName>
    <definedName name="A126107458R_Latest">Data2!$CL$20</definedName>
    <definedName name="A126107462F">Data2!$CX$1:$CX$10,Data2!$CX$11:$CX$20</definedName>
    <definedName name="A126107462F_Data">Data2!$CX$11:$CX$20</definedName>
    <definedName name="A126107462F_Latest">Data2!$CX$20</definedName>
    <definedName name="A126107466R">Data2!$EH$1:$EH$10,Data2!$EH$11:$EH$20</definedName>
    <definedName name="A126107466R_Data">Data2!$EH$11:$EH$20</definedName>
    <definedName name="A126107466R_Latest">Data2!$EH$20</definedName>
    <definedName name="A126107470F">Data2!$FF$1:$FF$10,Data2!$FF$11:$FF$20</definedName>
    <definedName name="A126107470F_Data">Data2!$FF$11:$FF$20</definedName>
    <definedName name="A126107470F_Latest">Data2!$FF$20</definedName>
    <definedName name="A126107474R">Data2!$FL$1:$FL$10,Data2!$FL$11:$FL$20</definedName>
    <definedName name="A126107474R_Data">Data2!$FL$11:$FL$20</definedName>
    <definedName name="A126107474R_Latest">Data2!$FL$20</definedName>
    <definedName name="A126107478X">Data2!$BT$1:$BT$10,Data2!$BT$11:$BT$20</definedName>
    <definedName name="A126107478X_Data">Data2!$BT$11:$BT$20</definedName>
    <definedName name="A126107478X_Latest">Data2!$BT$20</definedName>
    <definedName name="A126107482R">Data2!$CC$1:$CC$10,Data2!$CC$11:$CC$20</definedName>
    <definedName name="A126107482R_Data">Data2!$CC$11:$CC$20</definedName>
    <definedName name="A126107482R_Latest">Data2!$CC$20</definedName>
    <definedName name="A126107486X">Data2!$CF$1:$CF$10,Data2!$CF$11:$CF$20</definedName>
    <definedName name="A126107486X_Data">Data2!$CF$11:$CF$20</definedName>
    <definedName name="A126107486X_Latest">Data2!$CF$20</definedName>
    <definedName name="A126107490R">Data2!$DG$1:$DG$10,Data2!$DG$11:$DG$20</definedName>
    <definedName name="A126107490R_Data">Data2!$DG$11:$DG$20</definedName>
    <definedName name="A126107490R_Latest">Data2!$DG$20</definedName>
    <definedName name="A126107494X">Data2!$DM$1:$DM$10,Data2!$DM$11:$DM$20</definedName>
    <definedName name="A126107494X_Data">Data2!$DM$11:$DM$20</definedName>
    <definedName name="A126107494X_Latest">Data2!$DM$20</definedName>
    <definedName name="A126107498J">Data2!$DP$1:$DP$10,Data2!$DP$11:$DP$20</definedName>
    <definedName name="A126107498J_Data">Data2!$DP$11:$DP$20</definedName>
    <definedName name="A126107498J_Latest">Data2!$DP$20</definedName>
    <definedName name="A126107502L">Data2!$EK$1:$EK$10,Data2!$EK$11:$EK$20</definedName>
    <definedName name="A126107502L_Data">Data2!$EK$11:$EK$20</definedName>
    <definedName name="A126107502L_Latest">Data2!$EK$20</definedName>
    <definedName name="A126107506W">Data2!$ET$1:$ET$10,Data2!$ET$11:$ET$20</definedName>
    <definedName name="A126107506W_Data">Data2!$ET$11:$ET$20</definedName>
    <definedName name="A126107506W_Latest">Data2!$ET$20</definedName>
    <definedName name="A126107510L">Data2!$CI$1:$CI$10,Data2!$CI$11:$CI$20</definedName>
    <definedName name="A126107510L_Data">Data2!$CI$11:$CI$20</definedName>
    <definedName name="A126107510L_Latest">Data2!$CI$20</definedName>
    <definedName name="A126107514W">Data2!$CR$1:$CR$10,Data2!$CR$11:$CR$20</definedName>
    <definedName name="A126107514W_Data">Data2!$CR$11:$CR$20</definedName>
    <definedName name="A126107514W_Latest">Data2!$CR$20</definedName>
    <definedName name="A126107518F">Data2!$EW$1:$EW$10,Data2!$EW$11:$EW$20</definedName>
    <definedName name="A126107518F_Data">Data2!$EW$11:$EW$20</definedName>
    <definedName name="A126107518F_Latest">Data2!$EW$20</definedName>
    <definedName name="A126107522W">Data2!$BQ$1:$BQ$10,Data2!$BQ$11:$BQ$20</definedName>
    <definedName name="A126107522W_Data">Data2!$BQ$11:$BQ$20</definedName>
    <definedName name="A126107522W_Latest">Data2!$BQ$20</definedName>
    <definedName name="A126107526F">Data2!$BW$1:$BW$10,Data2!$BW$11:$BW$20</definedName>
    <definedName name="A126107526F_Data">Data2!$BW$11:$BW$20</definedName>
    <definedName name="A126107526F_Latest">Data2!$BW$20</definedName>
    <definedName name="A126107530W">Data2!$BZ$1:$BZ$10,Data2!$BZ$11:$BZ$20</definedName>
    <definedName name="A126107530W_Data">Data2!$BZ$11:$BZ$20</definedName>
    <definedName name="A126107530W_Latest">Data2!$BZ$20</definedName>
    <definedName name="A126107534F">Data2!$CO$1:$CO$10,Data2!$CO$11:$CO$20</definedName>
    <definedName name="A126107534F_Data">Data2!$CO$11:$CO$20</definedName>
    <definedName name="A126107534F_Latest">Data2!$CO$20</definedName>
    <definedName name="A126107538R">Data2!$DY$1:$DY$10,Data2!$DY$11:$DY$20</definedName>
    <definedName name="A126107538R_Data">Data2!$DY$11:$DY$20</definedName>
    <definedName name="A126107538R_Latest">Data2!$DY$20</definedName>
    <definedName name="A126107542F">Data2!$EB$1:$EB$10,Data2!$EB$11:$EB$20</definedName>
    <definedName name="A126107542F_Data">Data2!$EB$11:$EB$20</definedName>
    <definedName name="A126107542F_Latest">Data2!$EB$20</definedName>
    <definedName name="A126107546R">Data2!$CU$1:$CU$10,Data2!$CU$11:$CU$20</definedName>
    <definedName name="A126107546R_Data">Data2!$CU$11:$CU$20</definedName>
    <definedName name="A126107546R_Latest">Data2!$CU$20</definedName>
    <definedName name="A126107550F">Data2!$DS$1:$DS$10,Data2!$DS$11:$DS$20</definedName>
    <definedName name="A126107550F_Data">Data2!$DS$11:$DS$20</definedName>
    <definedName name="A126107550F_Latest">Data2!$DS$20</definedName>
    <definedName name="A126107554R">Data2!$EN$1:$EN$10,Data2!$EN$11:$EN$20</definedName>
    <definedName name="A126107554R_Data">Data2!$EN$11:$EN$20</definedName>
    <definedName name="A126107554R_Latest">Data2!$EN$20</definedName>
    <definedName name="A126108678K">Data2!$HB$1:$HB$10,Data2!$HB$11:$HB$20</definedName>
    <definedName name="A126108678K_Data">Data2!$HB$11:$HB$20</definedName>
    <definedName name="A126108678K_Latest">Data2!$HB$20</definedName>
    <definedName name="A126108682A">Data2!$HW$1:$HW$10,Data2!$HW$11:$HW$20</definedName>
    <definedName name="A126108682A_Data">Data2!$HW$11:$HW$20</definedName>
    <definedName name="A126108682A_Latest">Data2!$HW$20</definedName>
    <definedName name="A126108686K">Data3!$B$1:$B$10,Data3!$B$11:$B$20</definedName>
    <definedName name="A126108686K_Data">Data3!$B$11:$B$20</definedName>
    <definedName name="A126108686K_Latest">Data3!$B$20</definedName>
    <definedName name="A126108690A">Data2!$IF$1:$IF$10,Data2!$IF$11:$IF$20</definedName>
    <definedName name="A126108690A_Data">Data2!$IF$11:$IF$20</definedName>
    <definedName name="A126108690A_Latest">Data2!$IF$20</definedName>
    <definedName name="A126108694K">Data3!$N$1:$N$10,Data3!$N$11:$N$20</definedName>
    <definedName name="A126108694K_Data">Data3!$N$11:$N$20</definedName>
    <definedName name="A126108694K_Latest">Data3!$N$20</definedName>
    <definedName name="A126108698V">Data2!$HE$1:$HE$10,Data2!$HE$11:$HE$20</definedName>
    <definedName name="A126108698V_Data">Data2!$HE$11:$HE$20</definedName>
    <definedName name="A126108698V_Latest">Data2!$HE$20</definedName>
    <definedName name="A126108702X">Data2!$HK$1:$HK$10,Data2!$HK$11:$HK$20</definedName>
    <definedName name="A126108702X_Data">Data2!$HK$11:$HK$20</definedName>
    <definedName name="A126108702X_Latest">Data2!$HK$20</definedName>
    <definedName name="A126108706J">Data3!$T$1:$T$10,Data3!$T$11:$T$20</definedName>
    <definedName name="A126108706J_Data">Data3!$T$11:$T$20</definedName>
    <definedName name="A126108706J_Latest">Data3!$T$20</definedName>
    <definedName name="A126108710X">Data3!$K$1:$K$10,Data3!$K$11:$K$20</definedName>
    <definedName name="A126108710X_Data">Data3!$K$11:$K$20</definedName>
    <definedName name="A126108710X_Latest">Data3!$K$20</definedName>
    <definedName name="A126108714J">Data3!$Z$1:$Z$10,Data3!$Z$11:$Z$20</definedName>
    <definedName name="A126108714J_Data">Data3!$Z$11:$Z$20</definedName>
    <definedName name="A126108714J_Latest">Data3!$Z$20</definedName>
    <definedName name="A126108718T">Data2!$GM$1:$GM$10,Data2!$GM$11:$GM$20</definedName>
    <definedName name="A126108718T_Data">Data2!$GM$11:$GM$20</definedName>
    <definedName name="A126108718T_Latest">Data2!$GM$20</definedName>
    <definedName name="A126108722J">Data2!$GY$1:$GY$10,Data2!$GY$11:$GY$20</definedName>
    <definedName name="A126108722J_Data">Data2!$GY$11:$GY$20</definedName>
    <definedName name="A126108722J_Latest">Data2!$GY$20</definedName>
    <definedName name="A126108726T">Data2!$II$1:$II$10,Data2!$II$11:$II$20</definedName>
    <definedName name="A126108726T_Data">Data2!$II$11:$II$20</definedName>
    <definedName name="A126108726T_Latest">Data2!$II$20</definedName>
    <definedName name="A126108730J">Data3!$Q$1:$Q$10,Data3!$Q$11:$Q$20</definedName>
    <definedName name="A126108730J_Data">Data3!$Q$11:$Q$20</definedName>
    <definedName name="A126108730J_Latest">Data3!$Q$20</definedName>
    <definedName name="A126108734T">Data3!$W$1:$W$10,Data3!$W$11:$W$20</definedName>
    <definedName name="A126108734T_Data">Data3!$W$11:$W$20</definedName>
    <definedName name="A126108734T_Latest">Data3!$W$20</definedName>
    <definedName name="A126108738A">Data2!$FU$1:$FU$10,Data2!$FU$11:$FU$20</definedName>
    <definedName name="A126108738A_Data">Data2!$FU$11:$FU$20</definedName>
    <definedName name="A126108738A_Latest">Data2!$FU$20</definedName>
    <definedName name="A126108742T">Data2!$GD$1:$GD$10,Data2!$GD$11:$GD$20</definedName>
    <definedName name="A126108742T_Data">Data2!$GD$11:$GD$20</definedName>
    <definedName name="A126108742T_Latest">Data2!$GD$20</definedName>
    <definedName name="A126108746A">Data2!$GG$1:$GG$10,Data2!$GG$11:$GG$20</definedName>
    <definedName name="A126108746A_Data">Data2!$GG$11:$GG$20</definedName>
    <definedName name="A126108746A_Latest">Data2!$GG$20</definedName>
    <definedName name="A126108750T">Data2!$HH$1:$HH$10,Data2!$HH$11:$HH$20</definedName>
    <definedName name="A126108750T_Data">Data2!$HH$11:$HH$20</definedName>
    <definedName name="A126108750T_Latest">Data2!$HH$20</definedName>
    <definedName name="A126108754A">Data2!$HN$1:$HN$10,Data2!$HN$11:$HN$20</definedName>
    <definedName name="A126108754A_Data">Data2!$HN$11:$HN$20</definedName>
    <definedName name="A126108754A_Latest">Data2!$HN$20</definedName>
    <definedName name="A126108758K">Data2!$HQ$1:$HQ$10,Data2!$HQ$11:$HQ$20</definedName>
    <definedName name="A126108758K_Data">Data2!$HQ$11:$HQ$20</definedName>
    <definedName name="A126108758K_Latest">Data2!$HQ$20</definedName>
    <definedName name="A126108762A">Data2!$IL$1:$IL$10,Data2!$IL$11:$IL$20</definedName>
    <definedName name="A126108762A_Data">Data2!$IL$11:$IL$20</definedName>
    <definedName name="A126108762A_Latest">Data2!$IL$20</definedName>
    <definedName name="A126108766K">Data3!$E$1:$E$10,Data3!$E$11:$E$20</definedName>
    <definedName name="A126108766K_Data">Data3!$E$11:$E$20</definedName>
    <definedName name="A126108766K_Latest">Data3!$E$20</definedName>
    <definedName name="A126108770A">Data2!$GJ$1:$GJ$10,Data2!$GJ$11:$GJ$20</definedName>
    <definedName name="A126108770A_Data">Data2!$GJ$11:$GJ$20</definedName>
    <definedName name="A126108770A_Latest">Data2!$GJ$20</definedName>
    <definedName name="A126108774K">Data2!$GS$1:$GS$10,Data2!$GS$11:$GS$20</definedName>
    <definedName name="A126108774K_Data">Data2!$GS$11:$GS$20</definedName>
    <definedName name="A126108774K_Latest">Data2!$GS$20</definedName>
    <definedName name="A126108778V">Data3!$H$1:$H$10,Data3!$H$11:$H$20</definedName>
    <definedName name="A126108778V_Data">Data3!$H$11:$H$20</definedName>
    <definedName name="A126108778V_Latest">Data3!$H$20</definedName>
    <definedName name="A126108782K">Data2!$FR$1:$FR$10,Data2!$FR$11:$FR$20</definedName>
    <definedName name="A126108782K_Data">Data2!$FR$11:$FR$20</definedName>
    <definedName name="A126108782K_Latest">Data2!$FR$20</definedName>
    <definedName name="A126108786V">Data2!$FX$1:$FX$10,Data2!$FX$11:$FX$20</definedName>
    <definedName name="A126108786V_Data">Data2!$FX$11:$FX$20</definedName>
    <definedName name="A126108786V_Latest">Data2!$FX$20</definedName>
    <definedName name="A126108790K">Data2!$GA$1:$GA$10,Data2!$GA$11:$GA$20</definedName>
    <definedName name="A126108790K_Data">Data2!$GA$11:$GA$20</definedName>
    <definedName name="A126108790K_Latest">Data2!$GA$20</definedName>
    <definedName name="A126108794V">Data2!$GP$1:$GP$10,Data2!$GP$11:$GP$20</definedName>
    <definedName name="A126108794V_Data">Data2!$GP$11:$GP$20</definedName>
    <definedName name="A126108794V_Latest">Data2!$GP$20</definedName>
    <definedName name="A126108798C">Data2!$HZ$1:$HZ$10,Data2!$HZ$11:$HZ$20</definedName>
    <definedName name="A126108798C_Data">Data2!$HZ$11:$HZ$20</definedName>
    <definedName name="A126108798C_Latest">Data2!$HZ$20</definedName>
    <definedName name="A126108802J">Data2!$IC$1:$IC$10,Data2!$IC$11:$IC$20</definedName>
    <definedName name="A126108802J_Data">Data2!$IC$11:$IC$20</definedName>
    <definedName name="A126108802J_Latest">Data2!$IC$20</definedName>
    <definedName name="A126108806T">Data2!$GV$1:$GV$10,Data2!$GV$11:$GV$20</definedName>
    <definedName name="A126108806T_Data">Data2!$GV$11:$GV$20</definedName>
    <definedName name="A126108806T_Latest">Data2!$GV$20</definedName>
    <definedName name="A126108810J">Data2!$HT$1:$HT$10,Data2!$HT$11:$HT$20</definedName>
    <definedName name="A126108810J_Data">Data2!$HT$11:$HT$20</definedName>
    <definedName name="A126108810J_Latest">Data2!$HT$20</definedName>
    <definedName name="A126108814T">Data2!$IO$1:$IO$10,Data2!$IO$11:$IO$20</definedName>
    <definedName name="A126108814T_Data">Data2!$IO$11:$IO$20</definedName>
    <definedName name="A126108814T_Latest">Data2!$IO$20</definedName>
    <definedName name="A126109938L">Data1!$AM$1:$AM$10,Data1!$AM$11:$AM$20</definedName>
    <definedName name="A126109938L_Data">Data1!$AM$11:$AM$20</definedName>
    <definedName name="A126109938L_Latest">Data1!$AM$20</definedName>
    <definedName name="A126109942C">Data1!$BH$1:$BH$10,Data1!$BH$11:$BH$20</definedName>
    <definedName name="A126109942C_Data">Data1!$BH$11:$BH$20</definedName>
    <definedName name="A126109942C_Latest">Data1!$BH$20</definedName>
    <definedName name="A126109946L">Data1!$CC$1:$CC$10,Data1!$CC$11:$CC$20</definedName>
    <definedName name="A126109946L_Data">Data1!$CC$11:$CC$20</definedName>
    <definedName name="A126109946L_Latest">Data1!$CC$20</definedName>
    <definedName name="A126109950C">Data1!$BQ$1:$BQ$10,Data1!$BQ$11:$BQ$20</definedName>
    <definedName name="A126109950C_Data">Data1!$BQ$11:$BQ$20</definedName>
    <definedName name="A126109950C_Latest">Data1!$BQ$20</definedName>
    <definedName name="A126109954L">Data1!$CO$1:$CO$10,Data1!$CO$11:$CO$20</definedName>
    <definedName name="A126109954L_Data">Data1!$CO$11:$CO$20</definedName>
    <definedName name="A126109954L_Latest">Data1!$CO$20</definedName>
    <definedName name="A126109958W">Data1!$AP$1:$AP$10,Data1!$AP$11:$AP$20</definedName>
    <definedName name="A126109958W_Data">Data1!$AP$11:$AP$20</definedName>
    <definedName name="A126109958W_Latest">Data1!$AP$20</definedName>
    <definedName name="A126109962L">Data1!$AV$1:$AV$10,Data1!$AV$11:$AV$20</definedName>
    <definedName name="A126109962L_Data">Data1!$AV$11:$AV$20</definedName>
    <definedName name="A126109962L_Latest">Data1!$AV$20</definedName>
    <definedName name="A126109966W">Data1!$CU$1:$CU$10,Data1!$CU$11:$CU$20</definedName>
    <definedName name="A126109966W_Data">Data1!$CU$11:$CU$20</definedName>
    <definedName name="A126109966W_Latest">Data1!$CU$20</definedName>
    <definedName name="A126109970L">Data1!$CL$1:$CL$10,Data1!$CL$11:$CL$20</definedName>
    <definedName name="A126109970L_Data">Data1!$CL$11:$CL$20</definedName>
    <definedName name="A126109970L_Latest">Data1!$CL$20</definedName>
    <definedName name="A126109974W">Data1!$DA$1:$DA$10,Data1!$DA$11:$DA$20</definedName>
    <definedName name="A126109974W_Data">Data1!$DA$11:$DA$20</definedName>
    <definedName name="A126109974W_Latest">Data1!$DA$20</definedName>
    <definedName name="A126109978F">Data1!$X$1:$X$10,Data1!$X$11:$X$20</definedName>
    <definedName name="A126109978F_Data">Data1!$X$11:$X$20</definedName>
    <definedName name="A126109978F_Latest">Data1!$X$20</definedName>
    <definedName name="A126109982W">Data1!$AJ$1:$AJ$10,Data1!$AJ$11:$AJ$20</definedName>
    <definedName name="A126109982W_Data">Data1!$AJ$11:$AJ$20</definedName>
    <definedName name="A126109982W_Latest">Data1!$AJ$20</definedName>
    <definedName name="A126109986F">Data1!$BT$1:$BT$10,Data1!$BT$11:$BT$20</definedName>
    <definedName name="A126109986F_Data">Data1!$BT$11:$BT$20</definedName>
    <definedName name="A126109986F_Latest">Data1!$BT$20</definedName>
    <definedName name="A126109990W">Data1!$CR$1:$CR$10,Data1!$CR$11:$CR$20</definedName>
    <definedName name="A126109990W_Data">Data1!$CR$11:$CR$20</definedName>
    <definedName name="A126109990W_Latest">Data1!$CR$20</definedName>
    <definedName name="A126109994F">Data1!$CX$1:$CX$10,Data1!$CX$11:$CX$20</definedName>
    <definedName name="A126109994F_Data">Data1!$CX$11:$CX$20</definedName>
    <definedName name="A126109994F_Latest">Data1!$CX$20</definedName>
    <definedName name="A126109998R">Data1!$F$1:$F$10,Data1!$F$11:$F$20</definedName>
    <definedName name="A126109998R_Data">Data1!$F$11:$F$20</definedName>
    <definedName name="A126109998R_Latest">Data1!$F$20</definedName>
    <definedName name="A126110002A">Data1!$O$1:$O$10,Data1!$O$11:$O$20</definedName>
    <definedName name="A126110002A_Data">Data1!$O$11:$O$20</definedName>
    <definedName name="A126110002A_Latest">Data1!$O$20</definedName>
    <definedName name="A126110006K">Data1!$R$1:$R$10,Data1!$R$11:$R$20</definedName>
    <definedName name="A126110006K_Data">Data1!$R$11:$R$20</definedName>
    <definedName name="A126110006K_Latest">Data1!$R$20</definedName>
    <definedName name="A126110010A">Data1!$AS$1:$AS$10,Data1!$AS$11:$AS$20</definedName>
    <definedName name="A126110010A_Data">Data1!$AS$11:$AS$20</definedName>
    <definedName name="A126110010A_Latest">Data1!$AS$20</definedName>
    <definedName name="A126110014K">Data1!$AY$1:$AY$10,Data1!$AY$11:$AY$20</definedName>
    <definedName name="A126110014K_Data">Data1!$AY$11:$AY$20</definedName>
    <definedName name="A126110014K_Latest">Data1!$AY$20</definedName>
    <definedName name="A126110018V">Data1!$BB$1:$BB$10,Data1!$BB$11:$BB$20</definedName>
    <definedName name="A126110018V_Data">Data1!$BB$11:$BB$20</definedName>
    <definedName name="A126110018V_Latest">Data1!$BB$20</definedName>
    <definedName name="A126110022K">Data1!$BW$1:$BW$10,Data1!$BW$11:$BW$20</definedName>
    <definedName name="A126110022K_Data">Data1!$BW$11:$BW$20</definedName>
    <definedName name="A126110022K_Latest">Data1!$BW$20</definedName>
    <definedName name="A126110026V">Data1!$CF$1:$CF$10,Data1!$CF$11:$CF$20</definedName>
    <definedName name="A126110026V_Data">Data1!$CF$11:$CF$20</definedName>
    <definedName name="A126110026V_Latest">Data1!$CF$20</definedName>
    <definedName name="A126110030K">Data1!$U$1:$U$10,Data1!$U$11:$U$20</definedName>
    <definedName name="A126110030K_Data">Data1!$U$11:$U$20</definedName>
    <definedName name="A126110030K_Latest">Data1!$U$20</definedName>
    <definedName name="A126110034V">Data1!$AD$1:$AD$10,Data1!$AD$11:$AD$20</definedName>
    <definedName name="A126110034V_Data">Data1!$AD$11:$AD$20</definedName>
    <definedName name="A126110034V_Latest">Data1!$AD$20</definedName>
    <definedName name="A126110038C">Data1!$CI$1:$CI$10,Data1!$CI$11:$CI$20</definedName>
    <definedName name="A126110038C_Data">Data1!$CI$11:$CI$20</definedName>
    <definedName name="A126110038C_Latest">Data1!$CI$20</definedName>
    <definedName name="A126110042V">Data1!$C$1:$C$10,Data1!$C$11:$C$20</definedName>
    <definedName name="A126110042V_Data">Data1!$C$11:$C$20</definedName>
    <definedName name="A126110042V_Latest">Data1!$C$20</definedName>
    <definedName name="A126110046C">Data1!$I$1:$I$10,Data1!$I$11:$I$20</definedName>
    <definedName name="A126110046C_Data">Data1!$I$11:$I$20</definedName>
    <definedName name="A126110046C_Latest">Data1!$I$20</definedName>
    <definedName name="A126110050V">Data1!$L$1:$L$10,Data1!$L$11:$L$20</definedName>
    <definedName name="A126110050V_Data">Data1!$L$11:$L$20</definedName>
    <definedName name="A126110050V_Latest">Data1!$L$20</definedName>
    <definedName name="A126110054C">Data1!$AA$1:$AA$10,Data1!$AA$11:$AA$20</definedName>
    <definedName name="A126110054C_Data">Data1!$AA$11:$AA$20</definedName>
    <definedName name="A126110054C_Latest">Data1!$AA$20</definedName>
    <definedName name="A126110058L">Data1!$BK$1:$BK$10,Data1!$BK$11:$BK$20</definedName>
    <definedName name="A126110058L_Data">Data1!$BK$11:$BK$20</definedName>
    <definedName name="A126110058L_Latest">Data1!$BK$20</definedName>
    <definedName name="A126110062C">Data1!$BN$1:$BN$10,Data1!$BN$11:$BN$20</definedName>
    <definedName name="A126110062C_Data">Data1!$BN$11:$BN$20</definedName>
    <definedName name="A126110062C_Latest">Data1!$BN$20</definedName>
    <definedName name="A126110066L">Data1!$AG$1:$AG$10,Data1!$AG$11:$AG$20</definedName>
    <definedName name="A126110066L_Data">Data1!$AG$11:$AG$20</definedName>
    <definedName name="A126110066L_Latest">Data1!$AG$20</definedName>
    <definedName name="A126110070C">Data1!$BE$1:$BE$10,Data1!$BE$11:$BE$20</definedName>
    <definedName name="A126110070C_Data">Data1!$BE$11:$BE$20</definedName>
    <definedName name="A126110070C_Latest">Data1!$BE$20</definedName>
    <definedName name="A126110074L">Data1!$BZ$1:$BZ$10,Data1!$BZ$11:$BZ$20</definedName>
    <definedName name="A126110074L_Data">Data1!$BZ$11:$BZ$20</definedName>
    <definedName name="A126110074L_Latest">Data1!$BZ$20</definedName>
    <definedName name="A126110078W">Data6!$EX$1:$EX$10,Data6!$EX$11:$EX$20</definedName>
    <definedName name="A126110078W_Data">Data6!$EX$11:$EX$20</definedName>
    <definedName name="A126110078W_Latest">Data6!$EX$20</definedName>
    <definedName name="A126110082L">Data6!$FS$1:$FS$10,Data6!$FS$11:$FS$20</definedName>
    <definedName name="A126110082L_Data">Data6!$FS$11:$FS$20</definedName>
    <definedName name="A126110082L_Latest">Data6!$FS$20</definedName>
    <definedName name="A126110086W">Data6!$GN$1:$GN$10,Data6!$GN$11:$GN$20</definedName>
    <definedName name="A126110086W_Data">Data6!$GN$11:$GN$20</definedName>
    <definedName name="A126110086W_Latest">Data6!$GN$20</definedName>
    <definedName name="A126110090L">Data6!$GB$1:$GB$10,Data6!$GB$11:$GB$20</definedName>
    <definedName name="A126110090L_Data">Data6!$GB$11:$GB$20</definedName>
    <definedName name="A126110090L_Latest">Data6!$GB$20</definedName>
    <definedName name="A126110094W">Data6!$GZ$1:$GZ$10,Data6!$GZ$11:$GZ$20</definedName>
    <definedName name="A126110094W_Data">Data6!$GZ$11:$GZ$20</definedName>
    <definedName name="A126110094W_Latest">Data6!$GZ$20</definedName>
    <definedName name="A126110098F">Data6!$FA$1:$FA$10,Data6!$FA$11:$FA$20</definedName>
    <definedName name="A126110098F_Data">Data6!$FA$11:$FA$20</definedName>
    <definedName name="A126110098F_Latest">Data6!$FA$20</definedName>
    <definedName name="A126110102K">Data6!$FG$1:$FG$10,Data6!$FG$11:$FG$20</definedName>
    <definedName name="A126110102K_Data">Data6!$FG$11:$FG$20</definedName>
    <definedName name="A126110102K_Latest">Data6!$FG$20</definedName>
    <definedName name="A126110106V">Data6!$HF$1:$HF$10,Data6!$HF$11:$HF$20</definedName>
    <definedName name="A126110106V_Data">Data6!$HF$11:$HF$20</definedName>
    <definedName name="A126110106V_Latest">Data6!$HF$20</definedName>
    <definedName name="A126110110K">Data6!$GW$1:$GW$10,Data6!$GW$11:$GW$20</definedName>
    <definedName name="A126110110K_Data">Data6!$GW$11:$GW$20</definedName>
    <definedName name="A126110110K_Latest">Data6!$GW$20</definedName>
    <definedName name="A126110114V">Data6!$HL$1:$HL$10,Data6!$HL$11:$HL$20</definedName>
    <definedName name="A126110114V_Data">Data6!$HL$11:$HL$20</definedName>
    <definedName name="A126110114V_Latest">Data6!$HL$20</definedName>
    <definedName name="A126110118C">Data6!$EI$1:$EI$10,Data6!$EI$11:$EI$20</definedName>
    <definedName name="A126110118C_Data">Data6!$EI$11:$EI$20</definedName>
    <definedName name="A126110118C_Latest">Data6!$EI$20</definedName>
    <definedName name="A126110122V">Data6!$EU$1:$EU$10,Data6!$EU$11:$EU$20</definedName>
    <definedName name="A126110122V_Data">Data6!$EU$11:$EU$20</definedName>
    <definedName name="A126110122V_Latest">Data6!$EU$20</definedName>
    <definedName name="A126110126C">Data6!$GE$1:$GE$10,Data6!$GE$11:$GE$20</definedName>
    <definedName name="A126110126C_Data">Data6!$GE$11:$GE$20</definedName>
    <definedName name="A126110126C_Latest">Data6!$GE$20</definedName>
    <definedName name="A126110130V">Data6!$HC$1:$HC$10,Data6!$HC$11:$HC$20</definedName>
    <definedName name="A126110130V_Data">Data6!$HC$11:$HC$20</definedName>
    <definedName name="A126110130V_Latest">Data6!$HC$20</definedName>
    <definedName name="A126110134C">Data6!$HI$1:$HI$10,Data6!$HI$11:$HI$20</definedName>
    <definedName name="A126110134C_Data">Data6!$HI$11:$HI$20</definedName>
    <definedName name="A126110134C_Latest">Data6!$HI$20</definedName>
    <definedName name="A126110138L">Data6!$DQ$1:$DQ$10,Data6!$DQ$11:$DQ$20</definedName>
    <definedName name="A126110138L_Data">Data6!$DQ$11:$DQ$20</definedName>
    <definedName name="A126110138L_Latest">Data6!$DQ$20</definedName>
    <definedName name="A126110142C">Data6!$DZ$1:$DZ$10,Data6!$DZ$11:$DZ$20</definedName>
    <definedName name="A126110142C_Data">Data6!$DZ$11:$DZ$20</definedName>
    <definedName name="A126110142C_Latest">Data6!$DZ$20</definedName>
    <definedName name="A126110146L">Data6!$EC$1:$EC$10,Data6!$EC$11:$EC$20</definedName>
    <definedName name="A126110146L_Data">Data6!$EC$11:$EC$20</definedName>
    <definedName name="A126110146L_Latest">Data6!$EC$20</definedName>
    <definedName name="A126110150C">Data6!$FD$1:$FD$10,Data6!$FD$11:$FD$20</definedName>
    <definedName name="A126110150C_Data">Data6!$FD$11:$FD$20</definedName>
    <definedName name="A126110150C_Latest">Data6!$FD$20</definedName>
    <definedName name="A126110154L">Data6!$FJ$1:$FJ$10,Data6!$FJ$11:$FJ$20</definedName>
    <definedName name="A126110154L_Data">Data6!$FJ$11:$FJ$20</definedName>
    <definedName name="A126110154L_Latest">Data6!$FJ$20</definedName>
    <definedName name="A126110158W">Data6!$FM$1:$FM$10,Data6!$FM$11:$FM$20</definedName>
    <definedName name="A126110158W_Data">Data6!$FM$11:$FM$20</definedName>
    <definedName name="A126110158W_Latest">Data6!$FM$20</definedName>
    <definedName name="A126110162L">Data6!$GH$1:$GH$10,Data6!$GH$11:$GH$20</definedName>
    <definedName name="A126110162L_Data">Data6!$GH$11:$GH$20</definedName>
    <definedName name="A126110162L_Latest">Data6!$GH$20</definedName>
    <definedName name="A126110166W">Data6!$GQ$1:$GQ$10,Data6!$GQ$11:$GQ$20</definedName>
    <definedName name="A126110166W_Data">Data6!$GQ$11:$GQ$20</definedName>
    <definedName name="A126110166W_Latest">Data6!$GQ$20</definedName>
    <definedName name="A126110170L">Data6!$EF$1:$EF$10,Data6!$EF$11:$EF$20</definedName>
    <definedName name="A126110170L_Data">Data6!$EF$11:$EF$20</definedName>
    <definedName name="A126110170L_Latest">Data6!$EF$20</definedName>
    <definedName name="A126110174W">Data6!$EO$1:$EO$10,Data6!$EO$11:$EO$20</definedName>
    <definedName name="A126110174W_Data">Data6!$EO$11:$EO$20</definedName>
    <definedName name="A126110174W_Latest">Data6!$EO$20</definedName>
    <definedName name="A126110178F">Data6!$GT$1:$GT$10,Data6!$GT$11:$GT$20</definedName>
    <definedName name="A126110178F_Data">Data6!$GT$11:$GT$20</definedName>
    <definedName name="A126110178F_Latest">Data6!$GT$20</definedName>
    <definedName name="A126110182W">Data6!$DN$1:$DN$10,Data6!$DN$11:$DN$20</definedName>
    <definedName name="A126110182W_Data">Data6!$DN$11:$DN$20</definedName>
    <definedName name="A126110182W_Latest">Data6!$DN$20</definedName>
    <definedName name="A126110186F">Data6!$DT$1:$DT$10,Data6!$DT$11:$DT$20</definedName>
    <definedName name="A126110186F_Data">Data6!$DT$11:$DT$20</definedName>
    <definedName name="A126110186F_Latest">Data6!$DT$20</definedName>
    <definedName name="A126110190W">Data6!$DW$1:$DW$10,Data6!$DW$11:$DW$20</definedName>
    <definedName name="A126110190W_Data">Data6!$DW$11:$DW$20</definedName>
    <definedName name="A126110190W_Latest">Data6!$DW$20</definedName>
    <definedName name="A126110194F">Data6!$EL$1:$EL$10,Data6!$EL$11:$EL$20</definedName>
    <definedName name="A126110194F_Data">Data6!$EL$11:$EL$20</definedName>
    <definedName name="A126110194F_Latest">Data6!$EL$20</definedName>
    <definedName name="A126110198R">Data6!$FV$1:$FV$10,Data6!$FV$11:$FV$20</definedName>
    <definedName name="A126110198R_Data">Data6!$FV$11:$FV$20</definedName>
    <definedName name="A126110198R_Latest">Data6!$FV$20</definedName>
    <definedName name="A126110202V">Data6!$FY$1:$FY$10,Data6!$FY$11:$FY$20</definedName>
    <definedName name="A126110202V_Data">Data6!$FY$11:$FY$20</definedName>
    <definedName name="A126110202V_Latest">Data6!$FY$20</definedName>
    <definedName name="A126110206C">Data6!$ER$1:$ER$10,Data6!$ER$11:$ER$20</definedName>
    <definedName name="A126110206C_Data">Data6!$ER$11:$ER$20</definedName>
    <definedName name="A126110206C_Latest">Data6!$ER$20</definedName>
    <definedName name="A126110210V">Data6!$FP$1:$FP$10,Data6!$FP$11:$FP$20</definedName>
    <definedName name="A126110210V_Data">Data6!$FP$11:$FP$20</definedName>
    <definedName name="A126110210V_Latest">Data6!$FP$20</definedName>
    <definedName name="A126110214C">Data6!$GK$1:$GK$10,Data6!$GK$11:$GK$20</definedName>
    <definedName name="A126110214C_Data">Data6!$GK$11:$GK$20</definedName>
    <definedName name="A126110214C_Latest">Data6!$GK$20</definedName>
    <definedName name="A126110218L">Data4!$X$1:$X$10,Data4!$X$11:$X$20</definedName>
    <definedName name="A126110218L_Data">Data4!$X$11:$X$20</definedName>
    <definedName name="A126110218L_Latest">Data4!$X$20</definedName>
    <definedName name="A126110222C">Data4!$AS$1:$AS$10,Data4!$AS$11:$AS$20</definedName>
    <definedName name="A126110222C_Data">Data4!$AS$11:$AS$20</definedName>
    <definedName name="A126110222C_Latest">Data4!$AS$20</definedName>
    <definedName name="A126110226L">Data4!$BN$1:$BN$10,Data4!$BN$11:$BN$20</definedName>
    <definedName name="A126110226L_Data">Data4!$BN$11:$BN$20</definedName>
    <definedName name="A126110226L_Latest">Data4!$BN$20</definedName>
    <definedName name="A126110230C">Data4!$BB$1:$BB$10,Data4!$BB$11:$BB$20</definedName>
    <definedName name="A126110230C_Data">Data4!$BB$11:$BB$20</definedName>
    <definedName name="A126110230C_Latest">Data4!$BB$20</definedName>
    <definedName name="A126110234L">Data4!$BZ$1:$BZ$10,Data4!$BZ$11:$BZ$20</definedName>
    <definedName name="A126110234L_Data">Data4!$BZ$11:$BZ$20</definedName>
    <definedName name="A126110234L_Latest">Data4!$BZ$20</definedName>
    <definedName name="A126110238W">Data4!$AA$1:$AA$10,Data4!$AA$11:$AA$20</definedName>
    <definedName name="A126110238W_Data">Data4!$AA$11:$AA$20</definedName>
    <definedName name="A126110238W_Latest">Data4!$AA$20</definedName>
    <definedName name="A126110242L">Data4!$AG$1:$AG$10,Data4!$AG$11:$AG$20</definedName>
    <definedName name="A126110242L_Data">Data4!$AG$11:$AG$20</definedName>
    <definedName name="A126110242L_Latest">Data4!$AG$20</definedName>
    <definedName name="A126110246W">Data4!$CF$1:$CF$10,Data4!$CF$11:$CF$20</definedName>
    <definedName name="A126110246W_Data">Data4!$CF$11:$CF$20</definedName>
    <definedName name="A126110246W_Latest">Data4!$CF$20</definedName>
    <definedName name="A126110250L">Data4!$BW$1:$BW$10,Data4!$BW$11:$BW$20</definedName>
    <definedName name="A126110250L_Data">Data4!$BW$11:$BW$20</definedName>
    <definedName name="A126110250L_Latest">Data4!$BW$20</definedName>
    <definedName name="A126110254W">Data4!$CL$1:$CL$10,Data4!$CL$11:$CL$20</definedName>
    <definedName name="A126110254W_Data">Data4!$CL$11:$CL$20</definedName>
    <definedName name="A126110254W_Latest">Data4!$CL$20</definedName>
    <definedName name="A126110258F">Data4!$I$1:$I$10,Data4!$I$11:$I$20</definedName>
    <definedName name="A126110258F_Data">Data4!$I$11:$I$20</definedName>
    <definedName name="A126110258F_Latest">Data4!$I$20</definedName>
    <definedName name="A126110262W">Data4!$U$1:$U$10,Data4!$U$11:$U$20</definedName>
    <definedName name="A126110262W_Data">Data4!$U$11:$U$20</definedName>
    <definedName name="A126110262W_Latest">Data4!$U$20</definedName>
    <definedName name="A126110266F">Data4!$BE$1:$BE$10,Data4!$BE$11:$BE$20</definedName>
    <definedName name="A126110266F_Data">Data4!$BE$11:$BE$20</definedName>
    <definedName name="A126110266F_Latest">Data4!$BE$20</definedName>
    <definedName name="A126110270W">Data4!$CC$1:$CC$10,Data4!$CC$11:$CC$20</definedName>
    <definedName name="A126110270W_Data">Data4!$CC$11:$CC$20</definedName>
    <definedName name="A126110270W_Latest">Data4!$CC$20</definedName>
    <definedName name="A126110274F">Data4!$CI$1:$CI$10,Data4!$CI$11:$CI$20</definedName>
    <definedName name="A126110274F_Data">Data4!$CI$11:$CI$20</definedName>
    <definedName name="A126110274F_Latest">Data4!$CI$20</definedName>
    <definedName name="A126110278R">Data3!$IG$1:$IG$10,Data3!$IG$11:$IG$20</definedName>
    <definedName name="A126110278R_Data">Data3!$IG$11:$IG$20</definedName>
    <definedName name="A126110278R_Latest">Data3!$IG$20</definedName>
    <definedName name="A126110282F">Data3!$IP$1:$IP$10,Data3!$IP$11:$IP$20</definedName>
    <definedName name="A126110282F_Data">Data3!$IP$11:$IP$20</definedName>
    <definedName name="A126110282F_Latest">Data3!$IP$20</definedName>
    <definedName name="A126110286R">Data4!$C$1:$C$10,Data4!$C$11:$C$20</definedName>
    <definedName name="A126110286R_Data">Data4!$C$11:$C$20</definedName>
    <definedName name="A126110286R_Latest">Data4!$C$20</definedName>
    <definedName name="A126110290F">Data4!$AD$1:$AD$10,Data4!$AD$11:$AD$20</definedName>
    <definedName name="A126110290F_Data">Data4!$AD$11:$AD$20</definedName>
    <definedName name="A126110290F_Latest">Data4!$AD$20</definedName>
    <definedName name="A126110294R">Data4!$AJ$1:$AJ$10,Data4!$AJ$11:$AJ$20</definedName>
    <definedName name="A126110294R_Data">Data4!$AJ$11:$AJ$20</definedName>
    <definedName name="A126110294R_Latest">Data4!$AJ$20</definedName>
    <definedName name="A126110298X">Data4!$AM$1:$AM$10,Data4!$AM$11:$AM$20</definedName>
    <definedName name="A126110298X_Data">Data4!$AM$11:$AM$20</definedName>
    <definedName name="A126110298X_Latest">Data4!$AM$20</definedName>
    <definedName name="A126110302C">Data4!$BH$1:$BH$10,Data4!$BH$11:$BH$20</definedName>
    <definedName name="A126110302C_Data">Data4!$BH$11:$BH$20</definedName>
    <definedName name="A126110302C_Latest">Data4!$BH$20</definedName>
    <definedName name="A126110306L">Data4!$BQ$1:$BQ$10,Data4!$BQ$11:$BQ$20</definedName>
    <definedName name="A126110306L_Data">Data4!$BQ$11:$BQ$20</definedName>
    <definedName name="A126110306L_Latest">Data4!$BQ$20</definedName>
    <definedName name="A126110310C">Data4!$F$1:$F$10,Data4!$F$11:$F$20</definedName>
    <definedName name="A126110310C_Data">Data4!$F$11:$F$20</definedName>
    <definedName name="A126110310C_Latest">Data4!$F$20</definedName>
    <definedName name="A126110314L">Data4!$O$1:$O$10,Data4!$O$11:$O$20</definedName>
    <definedName name="A126110314L_Data">Data4!$O$11:$O$20</definedName>
    <definedName name="A126110314L_Latest">Data4!$O$20</definedName>
    <definedName name="A126110318W">Data4!$BT$1:$BT$10,Data4!$BT$11:$BT$20</definedName>
    <definedName name="A126110318W_Data">Data4!$BT$11:$BT$20</definedName>
    <definedName name="A126110318W_Latest">Data4!$BT$20</definedName>
    <definedName name="A126110322L">Data3!$ID$1:$ID$10,Data3!$ID$11:$ID$20</definedName>
    <definedName name="A126110322L_Data">Data3!$ID$11:$ID$20</definedName>
    <definedName name="A126110322L_Latest">Data3!$ID$20</definedName>
    <definedName name="A126110326W">Data3!$IJ$1:$IJ$10,Data3!$IJ$11:$IJ$20</definedName>
    <definedName name="A126110326W_Data">Data3!$IJ$11:$IJ$20</definedName>
    <definedName name="A126110326W_Latest">Data3!$IJ$20</definedName>
    <definedName name="A126110330L">Data3!$IM$1:$IM$10,Data3!$IM$11:$IM$20</definedName>
    <definedName name="A126110330L_Data">Data3!$IM$11:$IM$20</definedName>
    <definedName name="A126110330L_Latest">Data3!$IM$20</definedName>
    <definedName name="A126110334W">Data4!$L$1:$L$10,Data4!$L$11:$L$20</definedName>
    <definedName name="A126110334W_Data">Data4!$L$11:$L$20</definedName>
    <definedName name="A126110334W_Latest">Data4!$L$20</definedName>
    <definedName name="A126110338F">Data4!$AV$1:$AV$10,Data4!$AV$11:$AV$20</definedName>
    <definedName name="A126110338F_Data">Data4!$AV$11:$AV$20</definedName>
    <definedName name="A126110338F_Latest">Data4!$AV$20</definedName>
    <definedName name="A126110342W">Data4!$AY$1:$AY$10,Data4!$AY$11:$AY$20</definedName>
    <definedName name="A126110342W_Data">Data4!$AY$11:$AY$20</definedName>
    <definedName name="A126110342W_Latest">Data4!$AY$20</definedName>
    <definedName name="A126110346F">Data4!$R$1:$R$10,Data4!$R$11:$R$20</definedName>
    <definedName name="A126110346F_Data">Data4!$R$11:$R$20</definedName>
    <definedName name="A126110346F_Latest">Data4!$R$20</definedName>
    <definedName name="A126110350W">Data4!$AP$1:$AP$10,Data4!$AP$11:$AP$20</definedName>
    <definedName name="A126110350W_Data">Data4!$AP$11:$AP$20</definedName>
    <definedName name="A126110350W_Latest">Data4!$AP$20</definedName>
    <definedName name="A126110354F">Data4!$BK$1:$BK$10,Data4!$BK$11:$BK$20</definedName>
    <definedName name="A126110354F_Data">Data4!$BK$11:$BK$20</definedName>
    <definedName name="A126110354F_Latest">Data4!$BK$20</definedName>
    <definedName name="A126110358R">Data5!$CK$1:$CK$10,Data5!$CK$11:$CK$20</definedName>
    <definedName name="A126110358R_Data">Data5!$CK$11:$CK$20</definedName>
    <definedName name="A126110358R_Latest">Data5!$CK$20</definedName>
    <definedName name="A126110362F">Data5!$DF$1:$DF$10,Data5!$DF$11:$DF$20</definedName>
    <definedName name="A126110362F_Data">Data5!$DF$11:$DF$20</definedName>
    <definedName name="A126110362F_Latest">Data5!$DF$20</definedName>
    <definedName name="A126110366R">Data5!$EA$1:$EA$10,Data5!$EA$11:$EA$20</definedName>
    <definedName name="A126110366R_Data">Data5!$EA$11:$EA$20</definedName>
    <definedName name="A126110366R_Latest">Data5!$EA$20</definedName>
    <definedName name="A126110370F">Data5!$DO$1:$DO$10,Data5!$DO$11:$DO$20</definedName>
    <definedName name="A126110370F_Data">Data5!$DO$11:$DO$20</definedName>
    <definedName name="A126110370F_Latest">Data5!$DO$20</definedName>
    <definedName name="A126110374R">Data5!$EM$1:$EM$10,Data5!$EM$11:$EM$20</definedName>
    <definedName name="A126110374R_Data">Data5!$EM$11:$EM$20</definedName>
    <definedName name="A126110374R_Latest">Data5!$EM$20</definedName>
    <definedName name="A126110378X">Data5!$CN$1:$CN$10,Data5!$CN$11:$CN$20</definedName>
    <definedName name="A126110378X_Data">Data5!$CN$11:$CN$20</definedName>
    <definedName name="A126110378X_Latest">Data5!$CN$20</definedName>
    <definedName name="A126110382R">Data5!$CT$1:$CT$10,Data5!$CT$11:$CT$20</definedName>
    <definedName name="A126110382R_Data">Data5!$CT$11:$CT$20</definedName>
    <definedName name="A126110382R_Latest">Data5!$CT$20</definedName>
    <definedName name="A126110386X">Data5!$ES$1:$ES$10,Data5!$ES$11:$ES$20</definedName>
    <definedName name="A126110386X_Data">Data5!$ES$11:$ES$20</definedName>
    <definedName name="A126110386X_Latest">Data5!$ES$20</definedName>
    <definedName name="A126110390R">Data5!$EJ$1:$EJ$10,Data5!$EJ$11:$EJ$20</definedName>
    <definedName name="A126110390R_Data">Data5!$EJ$11:$EJ$20</definedName>
    <definedName name="A126110390R_Latest">Data5!$EJ$20</definedName>
    <definedName name="A126110394X">Data5!$EY$1:$EY$10,Data5!$EY$11:$EY$20</definedName>
    <definedName name="A126110394X_Data">Data5!$EY$11:$EY$20</definedName>
    <definedName name="A126110394X_Latest">Data5!$EY$20</definedName>
    <definedName name="A126110398J">Data5!$BV$1:$BV$10,Data5!$BV$11:$BV$20</definedName>
    <definedName name="A126110398J_Data">Data5!$BV$11:$BV$20</definedName>
    <definedName name="A126110398J_Latest">Data5!$BV$20</definedName>
    <definedName name="A126110402L">Data5!$CH$1:$CH$10,Data5!$CH$11:$CH$20</definedName>
    <definedName name="A126110402L_Data">Data5!$CH$11:$CH$20</definedName>
    <definedName name="A126110402L_Latest">Data5!$CH$20</definedName>
    <definedName name="A126110406W">Data5!$DR$1:$DR$10,Data5!$DR$11:$DR$20</definedName>
    <definedName name="A126110406W_Data">Data5!$DR$11:$DR$20</definedName>
    <definedName name="A126110406W_Latest">Data5!$DR$20</definedName>
    <definedName name="A126110410L">Data5!$EP$1:$EP$10,Data5!$EP$11:$EP$20</definedName>
    <definedName name="A126110410L_Data">Data5!$EP$11:$EP$20</definedName>
    <definedName name="A126110410L_Latest">Data5!$EP$20</definedName>
    <definedName name="A126110414W">Data5!$EV$1:$EV$10,Data5!$EV$11:$EV$20</definedName>
    <definedName name="A126110414W_Data">Data5!$EV$11:$EV$20</definedName>
    <definedName name="A126110414W_Latest">Data5!$EV$20</definedName>
    <definedName name="A126110418F">Data5!$BD$1:$BD$10,Data5!$BD$11:$BD$20</definedName>
    <definedName name="A126110418F_Data">Data5!$BD$11:$BD$20</definedName>
    <definedName name="A126110418F_Latest">Data5!$BD$20</definedName>
    <definedName name="A126110422W">Data5!$BM$1:$BM$10,Data5!$BM$11:$BM$20</definedName>
    <definedName name="A126110422W_Data">Data5!$BM$11:$BM$20</definedName>
    <definedName name="A126110422W_Latest">Data5!$BM$20</definedName>
    <definedName name="A126110426F">Data5!$BP$1:$BP$10,Data5!$BP$11:$BP$20</definedName>
    <definedName name="A126110426F_Data">Data5!$BP$11:$BP$20</definedName>
    <definedName name="A126110426F_Latest">Data5!$BP$20</definedName>
    <definedName name="A126110430W">Data5!$CQ$1:$CQ$10,Data5!$CQ$11:$CQ$20</definedName>
    <definedName name="A126110430W_Data">Data5!$CQ$11:$CQ$20</definedName>
    <definedName name="A126110430W_Latest">Data5!$CQ$20</definedName>
    <definedName name="A126110434F">Data5!$CW$1:$CW$10,Data5!$CW$11:$CW$20</definedName>
    <definedName name="A126110434F_Data">Data5!$CW$11:$CW$20</definedName>
    <definedName name="A126110434F_Latest">Data5!$CW$20</definedName>
    <definedName name="A126110438R">Data5!$CZ$1:$CZ$10,Data5!$CZ$11:$CZ$20</definedName>
    <definedName name="A126110438R_Data">Data5!$CZ$11:$CZ$20</definedName>
    <definedName name="A126110438R_Latest">Data5!$CZ$20</definedName>
    <definedName name="A126110442F">Data5!$DU$1:$DU$10,Data5!$DU$11:$DU$20</definedName>
    <definedName name="A126110442F_Data">Data5!$DU$11:$DU$20</definedName>
    <definedName name="A126110442F_Latest">Data5!$DU$20</definedName>
    <definedName name="A126110446R">Data5!$ED$1:$ED$10,Data5!$ED$11:$ED$20</definedName>
    <definedName name="A126110446R_Data">Data5!$ED$11:$ED$20</definedName>
    <definedName name="A126110446R_Latest">Data5!$ED$20</definedName>
    <definedName name="A126110450F">Data5!$BS$1:$BS$10,Data5!$BS$11:$BS$20</definedName>
    <definedName name="A126110450F_Data">Data5!$BS$11:$BS$20</definedName>
    <definedName name="A126110450F_Latest">Data5!$BS$20</definedName>
    <definedName name="A126110454R">Data5!$CB$1:$CB$10,Data5!$CB$11:$CB$20</definedName>
    <definedName name="A126110454R_Data">Data5!$CB$11:$CB$20</definedName>
    <definedName name="A126110454R_Latest">Data5!$CB$20</definedName>
    <definedName name="A126110458X">Data5!$EG$1:$EG$10,Data5!$EG$11:$EG$20</definedName>
    <definedName name="A126110458X_Data">Data5!$EG$11:$EG$20</definedName>
    <definedName name="A126110458X_Latest">Data5!$EG$20</definedName>
    <definedName name="A126110462R">Data5!$BA$1:$BA$10,Data5!$BA$11:$BA$20</definedName>
    <definedName name="A126110462R_Data">Data5!$BA$11:$BA$20</definedName>
    <definedName name="A126110462R_Latest">Data5!$BA$20</definedName>
    <definedName name="A126110466X">Data5!$BG$1:$BG$10,Data5!$BG$11:$BG$20</definedName>
    <definedName name="A126110466X_Data">Data5!$BG$11:$BG$20</definedName>
    <definedName name="A126110466X_Latest">Data5!$BG$20</definedName>
    <definedName name="A126110470R">Data5!$BJ$1:$BJ$10,Data5!$BJ$11:$BJ$20</definedName>
    <definedName name="A126110470R_Data">Data5!$BJ$11:$BJ$20</definedName>
    <definedName name="A126110470R_Latest">Data5!$BJ$20</definedName>
    <definedName name="A126110474X">Data5!$BY$1:$BY$10,Data5!$BY$11:$BY$20</definedName>
    <definedName name="A126110474X_Data">Data5!$BY$11:$BY$20</definedName>
    <definedName name="A126110474X_Latest">Data5!$BY$20</definedName>
    <definedName name="A126110478J">Data5!$DI$1:$DI$10,Data5!$DI$11:$DI$20</definedName>
    <definedName name="A126110478J_Data">Data5!$DI$11:$DI$20</definedName>
    <definedName name="A126110478J_Latest">Data5!$DI$20</definedName>
    <definedName name="A126110482X">Data5!$DL$1:$DL$10,Data5!$DL$11:$DL$20</definedName>
    <definedName name="A126110482X_Data">Data5!$DL$11:$DL$20</definedName>
    <definedName name="A126110482X_Latest">Data5!$DL$20</definedName>
    <definedName name="A126110486J">Data5!$CE$1:$CE$10,Data5!$CE$11:$CE$20</definedName>
    <definedName name="A126110486J_Data">Data5!$CE$11:$CE$20</definedName>
    <definedName name="A126110486J_Latest">Data5!$CE$20</definedName>
    <definedName name="A126110490X">Data5!$DC$1:$DC$10,Data5!$DC$11:$DC$20</definedName>
    <definedName name="A126110490X_Data">Data5!$DC$11:$DC$20</definedName>
    <definedName name="A126110490X_Latest">Data5!$DC$20</definedName>
    <definedName name="A126110494J">Data5!$DX$1:$DX$10,Data5!$DX$11:$DX$20</definedName>
    <definedName name="A126110494J_Data">Data5!$DX$11:$DX$20</definedName>
    <definedName name="A126110494J_Latest">Data5!$DX$20</definedName>
    <definedName name="A126110498T">Data5!$GL$1:$GL$10,Data5!$GL$11:$GL$20</definedName>
    <definedName name="A126110498T_Data">Data5!$GL$11:$GL$20</definedName>
    <definedName name="A126110498T_Latest">Data5!$GL$20</definedName>
    <definedName name="A126110502W">Data5!$HG$1:$HG$10,Data5!$HG$11:$HG$20</definedName>
    <definedName name="A126110502W_Data">Data5!$HG$11:$HG$20</definedName>
    <definedName name="A126110502W_Latest">Data5!$HG$20</definedName>
    <definedName name="A126110506F">Data5!$IB$1:$IB$10,Data5!$IB$11:$IB$20</definedName>
    <definedName name="A126110506F_Data">Data5!$IB$11:$IB$20</definedName>
    <definedName name="A126110506F_Latest">Data5!$IB$20</definedName>
    <definedName name="A126110510W">Data5!$HP$1:$HP$10,Data5!$HP$11:$HP$20</definedName>
    <definedName name="A126110510W_Data">Data5!$HP$11:$HP$20</definedName>
    <definedName name="A126110510W_Latest">Data5!$HP$20</definedName>
    <definedName name="A126110514F">Data5!$IN$1:$IN$10,Data5!$IN$11:$IN$20</definedName>
    <definedName name="A126110514F_Data">Data5!$IN$11:$IN$20</definedName>
    <definedName name="A126110514F_Latest">Data5!$IN$20</definedName>
    <definedName name="A126110518R">Data5!$GO$1:$GO$10,Data5!$GO$11:$GO$20</definedName>
    <definedName name="A126110518R_Data">Data5!$GO$11:$GO$20</definedName>
    <definedName name="A126110518R_Latest">Data5!$GO$20</definedName>
    <definedName name="A126110522F">Data5!$GU$1:$GU$10,Data5!$GU$11:$GU$20</definedName>
    <definedName name="A126110522F_Data">Data5!$GU$11:$GU$20</definedName>
    <definedName name="A126110522F_Latest">Data5!$GU$20</definedName>
    <definedName name="A126110526R">Data6!$D$1:$D$10,Data6!$D$11:$D$20</definedName>
    <definedName name="A126110526R_Data">Data6!$D$11:$D$20</definedName>
    <definedName name="A126110526R_Latest">Data6!$D$20</definedName>
    <definedName name="A126110530F">Data5!$IK$1:$IK$10,Data5!$IK$11:$IK$20</definedName>
    <definedName name="A126110530F_Data">Data5!$IK$11:$IK$20</definedName>
    <definedName name="A126110530F_Latest">Data5!$IK$20</definedName>
    <definedName name="A126110534R">Data6!$J$1:$J$10,Data6!$J$11:$J$20</definedName>
    <definedName name="A126110534R_Data">Data6!$J$11:$J$20</definedName>
    <definedName name="A126110534R_Latest">Data6!$J$20</definedName>
    <definedName name="A126110538X">Data5!$FW$1:$FW$10,Data5!$FW$11:$FW$20</definedName>
    <definedName name="A126110538X_Data">Data5!$FW$11:$FW$20</definedName>
    <definedName name="A126110538X_Latest">Data5!$FW$20</definedName>
    <definedName name="A126110542R">Data5!$GI$1:$GI$10,Data5!$GI$11:$GI$20</definedName>
    <definedName name="A126110542R_Data">Data5!$GI$11:$GI$20</definedName>
    <definedName name="A126110542R_Latest">Data5!$GI$20</definedName>
    <definedName name="A126110546X">Data5!$HS$1:$HS$10,Data5!$HS$11:$HS$20</definedName>
    <definedName name="A126110546X_Data">Data5!$HS$11:$HS$20</definedName>
    <definedName name="A126110546X_Latest">Data5!$HS$20</definedName>
    <definedName name="A126110550R">Data5!$IQ$1:$IQ$10,Data5!$IQ$11:$IQ$20</definedName>
    <definedName name="A126110550R_Data">Data5!$IQ$11:$IQ$20</definedName>
    <definedName name="A126110550R_Latest">Data5!$IQ$20</definedName>
    <definedName name="A126110554X">Data6!$G$1:$G$10,Data6!$G$11:$G$20</definedName>
    <definedName name="A126110554X_Data">Data6!$G$11:$G$20</definedName>
    <definedName name="A126110554X_Latest">Data6!$G$20</definedName>
    <definedName name="A126110558J">Data5!$FE$1:$FE$10,Data5!$FE$11:$FE$20</definedName>
    <definedName name="A126110558J_Data">Data5!$FE$11:$FE$20</definedName>
    <definedName name="A126110558J_Latest">Data5!$FE$20</definedName>
    <definedName name="A126110562X">Data5!$FN$1:$FN$10,Data5!$FN$11:$FN$20</definedName>
    <definedName name="A126110562X_Data">Data5!$FN$11:$FN$20</definedName>
    <definedName name="A126110562X_Latest">Data5!$FN$20</definedName>
    <definedName name="A126110566J">Data5!$FQ$1:$FQ$10,Data5!$FQ$11:$FQ$20</definedName>
    <definedName name="A126110566J_Data">Data5!$FQ$11:$FQ$20</definedName>
    <definedName name="A126110566J_Latest">Data5!$FQ$20</definedName>
    <definedName name="A126110570X">Data5!$GR$1:$GR$10,Data5!$GR$11:$GR$20</definedName>
    <definedName name="A126110570X_Data">Data5!$GR$11:$GR$20</definedName>
    <definedName name="A126110570X_Latest">Data5!$GR$20</definedName>
    <definedName name="A126110574J">Data5!$GX$1:$GX$10,Data5!$GX$11:$GX$20</definedName>
    <definedName name="A126110574J_Data">Data5!$GX$11:$GX$20</definedName>
    <definedName name="A126110574J_Latest">Data5!$GX$20</definedName>
    <definedName name="A126110578T">Data5!$HA$1:$HA$10,Data5!$HA$11:$HA$20</definedName>
    <definedName name="A126110578T_Data">Data5!$HA$11:$HA$20</definedName>
    <definedName name="A126110578T_Latest">Data5!$HA$20</definedName>
    <definedName name="A126110582J">Data5!$HV$1:$HV$10,Data5!$HV$11:$HV$20</definedName>
    <definedName name="A126110582J_Data">Data5!$HV$11:$HV$20</definedName>
    <definedName name="A126110582J_Latest">Data5!$HV$20</definedName>
    <definedName name="A126110586T">Data5!$IE$1:$IE$10,Data5!$IE$11:$IE$20</definedName>
    <definedName name="A126110586T_Data">Data5!$IE$11:$IE$20</definedName>
    <definedName name="A126110586T_Latest">Data5!$IE$20</definedName>
    <definedName name="A126110590J">Data5!$FT$1:$FT$10,Data5!$FT$11:$FT$20</definedName>
    <definedName name="A126110590J_Data">Data5!$FT$11:$FT$20</definedName>
    <definedName name="A126110590J_Latest">Data5!$FT$20</definedName>
    <definedName name="A126110594T">Data5!$GC$1:$GC$10,Data5!$GC$11:$GC$20</definedName>
    <definedName name="A126110594T_Data">Data5!$GC$11:$GC$20</definedName>
    <definedName name="A126110594T_Latest">Data5!$GC$20</definedName>
    <definedName name="A126110598A">Data5!$IH$1:$IH$10,Data5!$IH$11:$IH$20</definedName>
    <definedName name="A126110598A_Data">Data5!$IH$11:$IH$20</definedName>
    <definedName name="A126110598A_Latest">Data5!$IH$20</definedName>
    <definedName name="A126110602F">Data5!$FB$1:$FB$10,Data5!$FB$11:$FB$20</definedName>
    <definedName name="A126110602F_Data">Data5!$FB$11:$FB$20</definedName>
    <definedName name="A126110602F_Latest">Data5!$FB$20</definedName>
    <definedName name="A126110606R">Data5!$FH$1:$FH$10,Data5!$FH$11:$FH$20</definedName>
    <definedName name="A126110606R_Data">Data5!$FH$11:$FH$20</definedName>
    <definedName name="A126110606R_Latest">Data5!$FH$20</definedName>
    <definedName name="A126110610F">Data5!$FK$1:$FK$10,Data5!$FK$11:$FK$20</definedName>
    <definedName name="A126110610F_Data">Data5!$FK$11:$FK$20</definedName>
    <definedName name="A126110610F_Latest">Data5!$FK$20</definedName>
    <definedName name="A126110614R">Data5!$FZ$1:$FZ$10,Data5!$FZ$11:$FZ$20</definedName>
    <definedName name="A126110614R_Data">Data5!$FZ$11:$FZ$20</definedName>
    <definedName name="A126110614R_Latest">Data5!$FZ$20</definedName>
    <definedName name="A126110618X">Data5!$HJ$1:$HJ$10,Data5!$HJ$11:$HJ$20</definedName>
    <definedName name="A126110618X_Data">Data5!$HJ$11:$HJ$20</definedName>
    <definedName name="A126110618X_Latest">Data5!$HJ$20</definedName>
    <definedName name="A126110622R">Data5!$HM$1:$HM$10,Data5!$HM$11:$HM$20</definedName>
    <definedName name="A126110622R_Data">Data5!$HM$11:$HM$20</definedName>
    <definedName name="A126110622R_Latest">Data5!$HM$20</definedName>
    <definedName name="A126110626X">Data5!$GF$1:$GF$10,Data5!$GF$11:$GF$20</definedName>
    <definedName name="A126110626X_Data">Data5!$GF$11:$GF$20</definedName>
    <definedName name="A126110626X_Latest">Data5!$GF$20</definedName>
    <definedName name="A126110630R">Data5!$HD$1:$HD$10,Data5!$HD$11:$HD$20</definedName>
    <definedName name="A126110630R_Data">Data5!$HD$11:$HD$20</definedName>
    <definedName name="A126110630R_Latest">Data5!$HD$20</definedName>
    <definedName name="A126110634X">Data5!$HY$1:$HY$10,Data5!$HY$11:$HY$20</definedName>
    <definedName name="A126110634X_Data">Data5!$HY$11:$HY$20</definedName>
    <definedName name="A126110634X_Latest">Data5!$HY$20</definedName>
    <definedName name="A126110638J">Data6!$AW$1:$AW$10,Data6!$AW$11:$AW$20</definedName>
    <definedName name="A126110638J_Data">Data6!$AW$11:$AW$20</definedName>
    <definedName name="A126110638J_Latest">Data6!$AW$20</definedName>
    <definedName name="A126110642X">Data6!$BR$1:$BR$10,Data6!$BR$11:$BR$20</definedName>
    <definedName name="A126110642X_Data">Data6!$BR$11:$BR$20</definedName>
    <definedName name="A126110642X_Latest">Data6!$BR$20</definedName>
    <definedName name="A126110646J">Data6!$CM$1:$CM$10,Data6!$CM$11:$CM$20</definedName>
    <definedName name="A126110646J_Data">Data6!$CM$11:$CM$20</definedName>
    <definedName name="A126110646J_Latest">Data6!$CM$20</definedName>
    <definedName name="A126110650X">Data6!$CA$1:$CA$10,Data6!$CA$11:$CA$20</definedName>
    <definedName name="A126110650X_Data">Data6!$CA$11:$CA$20</definedName>
    <definedName name="A126110650X_Latest">Data6!$CA$20</definedName>
    <definedName name="A126110654J">Data6!$CY$1:$CY$10,Data6!$CY$11:$CY$20</definedName>
    <definedName name="A126110654J_Data">Data6!$CY$11:$CY$20</definedName>
    <definedName name="A126110654J_Latest">Data6!$CY$20</definedName>
    <definedName name="A126110658T">Data6!$AZ$1:$AZ$10,Data6!$AZ$11:$AZ$20</definedName>
    <definedName name="A126110658T_Data">Data6!$AZ$11:$AZ$20</definedName>
    <definedName name="A126110658T_Latest">Data6!$AZ$20</definedName>
    <definedName name="A126110662J">Data6!$BF$1:$BF$10,Data6!$BF$11:$BF$20</definedName>
    <definedName name="A126110662J_Data">Data6!$BF$11:$BF$20</definedName>
    <definedName name="A126110662J_Latest">Data6!$BF$20</definedName>
    <definedName name="A126110666T">Data6!$DE$1:$DE$10,Data6!$DE$11:$DE$20</definedName>
    <definedName name="A126110666T_Data">Data6!$DE$11:$DE$20</definedName>
    <definedName name="A126110666T_Latest">Data6!$DE$20</definedName>
    <definedName name="A126110670J">Data6!$CV$1:$CV$10,Data6!$CV$11:$CV$20</definedName>
    <definedName name="A126110670J_Data">Data6!$CV$11:$CV$20</definedName>
    <definedName name="A126110670J_Latest">Data6!$CV$20</definedName>
    <definedName name="A126110674T">Data6!$DK$1:$DK$10,Data6!$DK$11:$DK$20</definedName>
    <definedName name="A126110674T_Data">Data6!$DK$11:$DK$20</definedName>
    <definedName name="A126110674T_Latest">Data6!$DK$20</definedName>
    <definedName name="A126110678A">Data6!$AH$1:$AH$10,Data6!$AH$11:$AH$20</definedName>
    <definedName name="A126110678A_Data">Data6!$AH$11:$AH$20</definedName>
    <definedName name="A126110678A_Latest">Data6!$AH$20</definedName>
    <definedName name="A126110682T">Data6!$AT$1:$AT$10,Data6!$AT$11:$AT$20</definedName>
    <definedName name="A126110682T_Data">Data6!$AT$11:$AT$20</definedName>
    <definedName name="A126110682T_Latest">Data6!$AT$20</definedName>
    <definedName name="A126110686A">Data6!$CD$1:$CD$10,Data6!$CD$11:$CD$20</definedName>
    <definedName name="A126110686A_Data">Data6!$CD$11:$CD$20</definedName>
    <definedName name="A126110686A_Latest">Data6!$CD$20</definedName>
    <definedName name="A126110690T">Data6!$DB$1:$DB$10,Data6!$DB$11:$DB$20</definedName>
    <definedName name="A126110690T_Data">Data6!$DB$11:$DB$20</definedName>
    <definedName name="A126110690T_Latest">Data6!$DB$20</definedName>
    <definedName name="A126110694A">Data6!$DH$1:$DH$10,Data6!$DH$11:$DH$20</definedName>
    <definedName name="A126110694A_Data">Data6!$DH$11:$DH$20</definedName>
    <definedName name="A126110694A_Latest">Data6!$DH$20</definedName>
    <definedName name="A126110698K">Data6!$P$1:$P$10,Data6!$P$11:$P$20</definedName>
    <definedName name="A126110698K_Data">Data6!$P$11:$P$20</definedName>
    <definedName name="A126110698K_Latest">Data6!$P$20</definedName>
    <definedName name="A126110702R">Data6!$Y$1:$Y$10,Data6!$Y$11:$Y$20</definedName>
    <definedName name="A126110702R_Data">Data6!$Y$11:$Y$20</definedName>
    <definedName name="A126110702R_Latest">Data6!$Y$20</definedName>
    <definedName name="A126110706X">Data6!$AB$1:$AB$10,Data6!$AB$11:$AB$20</definedName>
    <definedName name="A126110706X_Data">Data6!$AB$11:$AB$20</definedName>
    <definedName name="A126110706X_Latest">Data6!$AB$20</definedName>
    <definedName name="A126110710R">Data6!$BC$1:$BC$10,Data6!$BC$11:$BC$20</definedName>
    <definedName name="A126110710R_Data">Data6!$BC$11:$BC$20</definedName>
    <definedName name="A126110710R_Latest">Data6!$BC$20</definedName>
    <definedName name="A126110714X">Data6!$BI$1:$BI$10,Data6!$BI$11:$BI$20</definedName>
    <definedName name="A126110714X_Data">Data6!$BI$11:$BI$20</definedName>
    <definedName name="A126110714X_Latest">Data6!$BI$20</definedName>
    <definedName name="A126110718J">Data6!$BL$1:$BL$10,Data6!$BL$11:$BL$20</definedName>
    <definedName name="A126110718J_Data">Data6!$BL$11:$BL$20</definedName>
    <definedName name="A126110718J_Latest">Data6!$BL$20</definedName>
    <definedName name="A126110722X">Data6!$CG$1:$CG$10,Data6!$CG$11:$CG$20</definedName>
    <definedName name="A126110722X_Data">Data6!$CG$11:$CG$20</definedName>
    <definedName name="A126110722X_Latest">Data6!$CG$20</definedName>
    <definedName name="A126110726J">Data6!$CP$1:$CP$10,Data6!$CP$11:$CP$20</definedName>
    <definedName name="A126110726J_Data">Data6!$CP$11:$CP$20</definedName>
    <definedName name="A126110726J_Latest">Data6!$CP$20</definedName>
    <definedName name="A126110730X">Data6!$AE$1:$AE$10,Data6!$AE$11:$AE$20</definedName>
    <definedName name="A126110730X_Data">Data6!$AE$11:$AE$20</definedName>
    <definedName name="A126110730X_Latest">Data6!$AE$20</definedName>
    <definedName name="A126110734J">Data6!$AN$1:$AN$10,Data6!$AN$11:$AN$20</definedName>
    <definedName name="A126110734J_Data">Data6!$AN$11:$AN$20</definedName>
    <definedName name="A126110734J_Latest">Data6!$AN$20</definedName>
    <definedName name="A126110738T">Data6!$CS$1:$CS$10,Data6!$CS$11:$CS$20</definedName>
    <definedName name="A126110738T_Data">Data6!$CS$11:$CS$20</definedName>
    <definedName name="A126110738T_Latest">Data6!$CS$20</definedName>
    <definedName name="A126110742J">Data6!$M$1:$M$10,Data6!$M$11:$M$20</definedName>
    <definedName name="A126110742J_Data">Data6!$M$11:$M$20</definedName>
    <definedName name="A126110742J_Latest">Data6!$M$20</definedName>
    <definedName name="A126110746T">Data6!$S$1:$S$10,Data6!$S$11:$S$20</definedName>
    <definedName name="A126110746T_Data">Data6!$S$11:$S$20</definedName>
    <definedName name="A126110746T_Latest">Data6!$S$20</definedName>
    <definedName name="A126110750J">Data6!$V$1:$V$10,Data6!$V$11:$V$20</definedName>
    <definedName name="A126110750J_Data">Data6!$V$11:$V$20</definedName>
    <definedName name="A126110750J_Latest">Data6!$V$20</definedName>
    <definedName name="A126110754T">Data6!$AK$1:$AK$10,Data6!$AK$11:$AK$20</definedName>
    <definedName name="A126110754T_Data">Data6!$AK$11:$AK$20</definedName>
    <definedName name="A126110754T_Latest">Data6!$AK$20</definedName>
    <definedName name="A126110758A">Data6!$BU$1:$BU$10,Data6!$BU$11:$BU$20</definedName>
    <definedName name="A126110758A_Data">Data6!$BU$11:$BU$20</definedName>
    <definedName name="A126110758A_Latest">Data6!$BU$20</definedName>
    <definedName name="A126110762T">Data6!$BX$1:$BX$10,Data6!$BX$11:$BX$20</definedName>
    <definedName name="A126110762T_Data">Data6!$BX$11:$BX$20</definedName>
    <definedName name="A126110762T_Latest">Data6!$BX$20</definedName>
    <definedName name="A126110766A">Data6!$AQ$1:$AQ$10,Data6!$AQ$11:$AQ$20</definedName>
    <definedName name="A126110766A_Data">Data6!$AQ$11:$AQ$20</definedName>
    <definedName name="A126110766A_Latest">Data6!$AQ$20</definedName>
    <definedName name="A126110770T">Data6!$BO$1:$BO$10,Data6!$BO$11:$BO$20</definedName>
    <definedName name="A126110770T_Data">Data6!$BO$11:$BO$20</definedName>
    <definedName name="A126110770T_Latest">Data6!$BO$20</definedName>
    <definedName name="A126110774A">Data6!$CJ$1:$CJ$10,Data6!$CJ$11:$CJ$20</definedName>
    <definedName name="A126110774A_Data">Data6!$CJ$11:$CJ$20</definedName>
    <definedName name="A126110774A_Latest">Data6!$CJ$20</definedName>
    <definedName name="A126110778K">Data3!$FM$1:$FM$10,Data3!$FM$11:$FM$20</definedName>
    <definedName name="A126110778K_Data">Data3!$FM$11:$FM$20</definedName>
    <definedName name="A126110778K_Latest">Data3!$FM$20</definedName>
    <definedName name="A126110782A">Data3!$GH$1:$GH$10,Data3!$GH$11:$GH$20</definedName>
    <definedName name="A126110782A_Data">Data3!$GH$11:$GH$20</definedName>
    <definedName name="A126110782A_Latest">Data3!$GH$20</definedName>
    <definedName name="A126110786K">Data3!$HC$1:$HC$10,Data3!$HC$11:$HC$20</definedName>
    <definedName name="A126110786K_Data">Data3!$HC$11:$HC$20</definedName>
    <definedName name="A126110786K_Latest">Data3!$HC$20</definedName>
    <definedName name="A126110790A">Data3!$GQ$1:$GQ$10,Data3!$GQ$11:$GQ$20</definedName>
    <definedName name="A126110790A_Data">Data3!$GQ$11:$GQ$20</definedName>
    <definedName name="A126110790A_Latest">Data3!$GQ$20</definedName>
    <definedName name="A126110794K">Data3!$HO$1:$HO$10,Data3!$HO$11:$HO$20</definedName>
    <definedName name="A126110794K_Data">Data3!$HO$11:$HO$20</definedName>
    <definedName name="A126110794K_Latest">Data3!$HO$20</definedName>
    <definedName name="A126110798V">Data3!$FP$1:$FP$10,Data3!$FP$11:$FP$20</definedName>
    <definedName name="A126110798V_Data">Data3!$FP$11:$FP$20</definedName>
    <definedName name="A126110798V_Latest">Data3!$FP$20</definedName>
    <definedName name="A126110802X">Data3!$FV$1:$FV$10,Data3!$FV$11:$FV$20</definedName>
    <definedName name="A126110802X_Data">Data3!$FV$11:$FV$20</definedName>
    <definedName name="A126110802X_Latest">Data3!$FV$20</definedName>
    <definedName name="A126110806J">Data3!$HU$1:$HU$10,Data3!$HU$11:$HU$20</definedName>
    <definedName name="A126110806J_Data">Data3!$HU$11:$HU$20</definedName>
    <definedName name="A126110806J_Latest">Data3!$HU$20</definedName>
    <definedName name="A126110810X">Data3!$HL$1:$HL$10,Data3!$HL$11:$HL$20</definedName>
    <definedName name="A126110810X_Data">Data3!$HL$11:$HL$20</definedName>
    <definedName name="A126110810X_Latest">Data3!$HL$20</definedName>
    <definedName name="A126110814J">Data3!$IA$1:$IA$10,Data3!$IA$11:$IA$20</definedName>
    <definedName name="A126110814J_Data">Data3!$IA$11:$IA$20</definedName>
    <definedName name="A126110814J_Latest">Data3!$IA$20</definedName>
    <definedName name="A126110818T">Data3!$EX$1:$EX$10,Data3!$EX$11:$EX$20</definedName>
    <definedName name="A126110818T_Data">Data3!$EX$11:$EX$20</definedName>
    <definedName name="A126110818T_Latest">Data3!$EX$20</definedName>
    <definedName name="A126110822J">Data3!$FJ$1:$FJ$10,Data3!$FJ$11:$FJ$20</definedName>
    <definedName name="A126110822J_Data">Data3!$FJ$11:$FJ$20</definedName>
    <definedName name="A126110822J_Latest">Data3!$FJ$20</definedName>
    <definedName name="A126110826T">Data3!$GT$1:$GT$10,Data3!$GT$11:$GT$20</definedName>
    <definedName name="A126110826T_Data">Data3!$GT$11:$GT$20</definedName>
    <definedName name="A126110826T_Latest">Data3!$GT$20</definedName>
    <definedName name="A126110830J">Data3!$HR$1:$HR$10,Data3!$HR$11:$HR$20</definedName>
    <definedName name="A126110830J_Data">Data3!$HR$11:$HR$20</definedName>
    <definedName name="A126110830J_Latest">Data3!$HR$20</definedName>
    <definedName name="A126110834T">Data3!$HX$1:$HX$10,Data3!$HX$11:$HX$20</definedName>
    <definedName name="A126110834T_Data">Data3!$HX$11:$HX$20</definedName>
    <definedName name="A126110834T_Latest">Data3!$HX$20</definedName>
    <definedName name="A126110838A">Data3!$EF$1:$EF$10,Data3!$EF$11:$EF$20</definedName>
    <definedName name="A126110838A_Data">Data3!$EF$11:$EF$20</definedName>
    <definedName name="A126110838A_Latest">Data3!$EF$20</definedName>
    <definedName name="A126110842T">Data3!$EO$1:$EO$10,Data3!$EO$11:$EO$20</definedName>
    <definedName name="A126110842T_Data">Data3!$EO$11:$EO$20</definedName>
    <definedName name="A126110842T_Latest">Data3!$EO$20</definedName>
    <definedName name="A126110846A">Data3!$ER$1:$ER$10,Data3!$ER$11:$ER$20</definedName>
    <definedName name="A126110846A_Data">Data3!$ER$11:$ER$20</definedName>
    <definedName name="A126110846A_Latest">Data3!$ER$20</definedName>
    <definedName name="A126110850T">Data3!$FS$1:$FS$10,Data3!$FS$11:$FS$20</definedName>
    <definedName name="A126110850T_Data">Data3!$FS$11:$FS$20</definedName>
    <definedName name="A126110850T_Latest">Data3!$FS$20</definedName>
    <definedName name="A126110854A">Data3!$FY$1:$FY$10,Data3!$FY$11:$FY$20</definedName>
    <definedName name="A126110854A_Data">Data3!$FY$11:$FY$20</definedName>
    <definedName name="A126110854A_Latest">Data3!$FY$20</definedName>
    <definedName name="A126110858K">Data3!$GB$1:$GB$10,Data3!$GB$11:$GB$20</definedName>
    <definedName name="A126110858K_Data">Data3!$GB$11:$GB$20</definedName>
    <definedName name="A126110858K_Latest">Data3!$GB$20</definedName>
    <definedName name="A126110862A">Data3!$GW$1:$GW$10,Data3!$GW$11:$GW$20</definedName>
    <definedName name="A126110862A_Data">Data3!$GW$11:$GW$20</definedName>
    <definedName name="A126110862A_Latest">Data3!$GW$20</definedName>
    <definedName name="A126110866K">Data3!$HF$1:$HF$10,Data3!$HF$11:$HF$20</definedName>
    <definedName name="A126110866K_Data">Data3!$HF$11:$HF$20</definedName>
    <definedName name="A126110866K_Latest">Data3!$HF$20</definedName>
    <definedName name="A126110870A">Data3!$EU$1:$EU$10,Data3!$EU$11:$EU$20</definedName>
    <definedName name="A126110870A_Data">Data3!$EU$11:$EU$20</definedName>
    <definedName name="A126110870A_Latest">Data3!$EU$20</definedName>
    <definedName name="A126110874K">Data3!$FD$1:$FD$10,Data3!$FD$11:$FD$20</definedName>
    <definedName name="A126110874K_Data">Data3!$FD$11:$FD$20</definedName>
    <definedName name="A126110874K_Latest">Data3!$FD$20</definedName>
    <definedName name="A126110878V">Data3!$HI$1:$HI$10,Data3!$HI$11:$HI$20</definedName>
    <definedName name="A126110878V_Data">Data3!$HI$11:$HI$20</definedName>
    <definedName name="A126110878V_Latest">Data3!$HI$20</definedName>
    <definedName name="A126110882K">Data3!$EC$1:$EC$10,Data3!$EC$11:$EC$20</definedName>
    <definedName name="A126110882K_Data">Data3!$EC$11:$EC$20</definedName>
    <definedName name="A126110882K_Latest">Data3!$EC$20</definedName>
    <definedName name="A126110886V">Data3!$EI$1:$EI$10,Data3!$EI$11:$EI$20</definedName>
    <definedName name="A126110886V_Data">Data3!$EI$11:$EI$20</definedName>
    <definedName name="A126110886V_Latest">Data3!$EI$20</definedName>
    <definedName name="A126110890K">Data3!$EL$1:$EL$10,Data3!$EL$11:$EL$20</definedName>
    <definedName name="A126110890K_Data">Data3!$EL$11:$EL$20</definedName>
    <definedName name="A126110890K_Latest">Data3!$EL$20</definedName>
    <definedName name="A126110894V">Data3!$FA$1:$FA$10,Data3!$FA$11:$FA$20</definedName>
    <definedName name="A126110894V_Data">Data3!$FA$11:$FA$20</definedName>
    <definedName name="A126110894V_Latest">Data3!$FA$20</definedName>
    <definedName name="A126110898C">Data3!$GK$1:$GK$10,Data3!$GK$11:$GK$20</definedName>
    <definedName name="A126110898C_Data">Data3!$GK$11:$GK$20</definedName>
    <definedName name="A126110898C_Latest">Data3!$GK$20</definedName>
    <definedName name="A126110902J">Data3!$GN$1:$GN$10,Data3!$GN$11:$GN$20</definedName>
    <definedName name="A126110902J_Data">Data3!$GN$11:$GN$20</definedName>
    <definedName name="A126110902J_Latest">Data3!$GN$20</definedName>
    <definedName name="A126110906T">Data3!$FG$1:$FG$10,Data3!$FG$11:$FG$20</definedName>
    <definedName name="A126110906T_Data">Data3!$FG$11:$FG$20</definedName>
    <definedName name="A126110906T_Latest">Data3!$FG$20</definedName>
    <definedName name="A126110910J">Data3!$GE$1:$GE$10,Data3!$GE$11:$GE$20</definedName>
    <definedName name="A126110910J_Data">Data3!$GE$11:$GE$20</definedName>
    <definedName name="A126110910J_Latest">Data3!$GE$20</definedName>
    <definedName name="A126110914T">Data3!$GZ$1:$GZ$10,Data3!$GZ$11:$GZ$20</definedName>
    <definedName name="A126110914T_Data">Data3!$GZ$11:$GZ$20</definedName>
    <definedName name="A126110914T_Latest">Data3!$GZ$20</definedName>
    <definedName name="A126110918A">Data4!$DY$1:$DY$10,Data4!$DY$11:$DY$20</definedName>
    <definedName name="A126110918A_Data">Data4!$DY$11:$DY$20</definedName>
    <definedName name="A126110918A_Latest">Data4!$DY$20</definedName>
    <definedName name="A126110922T">Data4!$ET$1:$ET$10,Data4!$ET$11:$ET$20</definedName>
    <definedName name="A126110922T_Data">Data4!$ET$11:$ET$20</definedName>
    <definedName name="A126110922T_Latest">Data4!$ET$20</definedName>
    <definedName name="A126110926A">Data4!$FO$1:$FO$10,Data4!$FO$11:$FO$20</definedName>
    <definedName name="A126110926A_Data">Data4!$FO$11:$FO$20</definedName>
    <definedName name="A126110926A_Latest">Data4!$FO$20</definedName>
    <definedName name="A126110930T">Data4!$FC$1:$FC$10,Data4!$FC$11:$FC$20</definedName>
    <definedName name="A126110930T_Data">Data4!$FC$11:$FC$20</definedName>
    <definedName name="A126110930T_Latest">Data4!$FC$20</definedName>
    <definedName name="A126110934A">Data4!$GA$1:$GA$10,Data4!$GA$11:$GA$20</definedName>
    <definedName name="A126110934A_Data">Data4!$GA$11:$GA$20</definedName>
    <definedName name="A126110934A_Latest">Data4!$GA$20</definedName>
    <definedName name="A126110938K">Data4!$EB$1:$EB$10,Data4!$EB$11:$EB$20</definedName>
    <definedName name="A126110938K_Data">Data4!$EB$11:$EB$20</definedName>
    <definedName name="A126110938K_Latest">Data4!$EB$20</definedName>
    <definedName name="A126110942A">Data4!$EH$1:$EH$10,Data4!$EH$11:$EH$20</definedName>
    <definedName name="A126110942A_Data">Data4!$EH$11:$EH$20</definedName>
    <definedName name="A126110942A_Latest">Data4!$EH$20</definedName>
    <definedName name="A126110946K">Data4!$GG$1:$GG$10,Data4!$GG$11:$GG$20</definedName>
    <definedName name="A126110946K_Data">Data4!$GG$11:$GG$20</definedName>
    <definedName name="A126110946K_Latest">Data4!$GG$20</definedName>
    <definedName name="A126110950A">Data4!$FX$1:$FX$10,Data4!$FX$11:$FX$20</definedName>
    <definedName name="A126110950A_Data">Data4!$FX$11:$FX$20</definedName>
    <definedName name="A126110950A_Latest">Data4!$FX$20</definedName>
    <definedName name="A126110954K">Data4!$GM$1:$GM$10,Data4!$GM$11:$GM$20</definedName>
    <definedName name="A126110954K_Data">Data4!$GM$11:$GM$20</definedName>
    <definedName name="A126110954K_Latest">Data4!$GM$20</definedName>
    <definedName name="A126110958V">Data4!$DJ$1:$DJ$10,Data4!$DJ$11:$DJ$20</definedName>
    <definedName name="A126110958V_Data">Data4!$DJ$11:$DJ$20</definedName>
    <definedName name="A126110958V_Latest">Data4!$DJ$20</definedName>
    <definedName name="A126110962K">Data4!$DV$1:$DV$10,Data4!$DV$11:$DV$20</definedName>
    <definedName name="A126110962K_Data">Data4!$DV$11:$DV$20</definedName>
    <definedName name="A126110962K_Latest">Data4!$DV$20</definedName>
    <definedName name="A126110966V">Data4!$FF$1:$FF$10,Data4!$FF$11:$FF$20</definedName>
    <definedName name="A126110966V_Data">Data4!$FF$11:$FF$20</definedName>
    <definedName name="A126110966V_Latest">Data4!$FF$20</definedName>
    <definedName name="A126110970K">Data4!$GD$1:$GD$10,Data4!$GD$11:$GD$20</definedName>
    <definedName name="A126110970K_Data">Data4!$GD$11:$GD$20</definedName>
    <definedName name="A126110970K_Latest">Data4!$GD$20</definedName>
    <definedName name="A126110974V">Data4!$GJ$1:$GJ$10,Data4!$GJ$11:$GJ$20</definedName>
    <definedName name="A126110974V_Data">Data4!$GJ$11:$GJ$20</definedName>
    <definedName name="A126110974V_Latest">Data4!$GJ$20</definedName>
    <definedName name="A126110978C">Data4!$CR$1:$CR$10,Data4!$CR$11:$CR$20</definedName>
    <definedName name="A126110978C_Data">Data4!$CR$11:$CR$20</definedName>
    <definedName name="A126110978C_Latest">Data4!$CR$20</definedName>
    <definedName name="A126110982V">Data4!$DA$1:$DA$10,Data4!$DA$11:$DA$20</definedName>
    <definedName name="A126110982V_Data">Data4!$DA$11:$DA$20</definedName>
    <definedName name="A126110982V_Latest">Data4!$DA$20</definedName>
    <definedName name="A126110986C">Data4!$DD$1:$DD$10,Data4!$DD$11:$DD$20</definedName>
    <definedName name="A126110986C_Data">Data4!$DD$11:$DD$20</definedName>
    <definedName name="A126110986C_Latest">Data4!$DD$20</definedName>
    <definedName name="A126110990V">Data4!$EE$1:$EE$10,Data4!$EE$11:$EE$20</definedName>
    <definedName name="A126110990V_Data">Data4!$EE$11:$EE$20</definedName>
    <definedName name="A126110990V_Latest">Data4!$EE$20</definedName>
    <definedName name="A126110994C">Data4!$EK$1:$EK$10,Data4!$EK$11:$EK$20</definedName>
    <definedName name="A126110994C_Data">Data4!$EK$11:$EK$20</definedName>
    <definedName name="A126110994C_Latest">Data4!$EK$20</definedName>
    <definedName name="A126110998L">Data4!$EN$1:$EN$10,Data4!$EN$11:$EN$20</definedName>
    <definedName name="A126110998L_Data">Data4!$EN$11:$EN$20</definedName>
    <definedName name="A126110998L_Latest">Data4!$EN$20</definedName>
    <definedName name="A126111002V">Data4!$FI$1:$FI$10,Data4!$FI$11:$FI$20</definedName>
    <definedName name="A126111002V_Data">Data4!$FI$11:$FI$20</definedName>
    <definedName name="A126111002V_Latest">Data4!$FI$20</definedName>
    <definedName name="A126111006C">Data4!$FR$1:$FR$10,Data4!$FR$11:$FR$20</definedName>
    <definedName name="A126111006C_Data">Data4!$FR$11:$FR$20</definedName>
    <definedName name="A126111006C_Latest">Data4!$FR$20</definedName>
    <definedName name="A126111010V">Data4!$DG$1:$DG$10,Data4!$DG$11:$DG$20</definedName>
    <definedName name="A126111010V_Data">Data4!$DG$11:$DG$20</definedName>
    <definedName name="A126111010V_Latest">Data4!$DG$20</definedName>
    <definedName name="A126111014C">Data4!$DP$1:$DP$10,Data4!$DP$11:$DP$20</definedName>
    <definedName name="A126111014C_Data">Data4!$DP$11:$DP$20</definedName>
    <definedName name="A126111014C_Latest">Data4!$DP$20</definedName>
    <definedName name="A126111018L">Data4!$FU$1:$FU$10,Data4!$FU$11:$FU$20</definedName>
    <definedName name="A126111018L_Data">Data4!$FU$11:$FU$20</definedName>
    <definedName name="A126111018L_Latest">Data4!$FU$20</definedName>
    <definedName name="A126111022C">Data4!$CO$1:$CO$10,Data4!$CO$11:$CO$20</definedName>
    <definedName name="A126111022C_Data">Data4!$CO$11:$CO$20</definedName>
    <definedName name="A126111022C_Latest">Data4!$CO$20</definedName>
    <definedName name="A126111026L">Data4!$CU$1:$CU$10,Data4!$CU$11:$CU$20</definedName>
    <definedName name="A126111026L_Data">Data4!$CU$11:$CU$20</definedName>
    <definedName name="A126111026L_Latest">Data4!$CU$20</definedName>
    <definedName name="A126111030C">Data4!$CX$1:$CX$10,Data4!$CX$11:$CX$20</definedName>
    <definedName name="A126111030C_Data">Data4!$CX$11:$CX$20</definedName>
    <definedName name="A126111030C_Latest">Data4!$CX$20</definedName>
    <definedName name="A126111034L">Data4!$DM$1:$DM$10,Data4!$DM$11:$DM$20</definedName>
    <definedName name="A126111034L_Data">Data4!$DM$11:$DM$20</definedName>
    <definedName name="A126111034L_Latest">Data4!$DM$20</definedName>
    <definedName name="A126111038W">Data4!$EW$1:$EW$10,Data4!$EW$11:$EW$20</definedName>
    <definedName name="A126111038W_Data">Data4!$EW$11:$EW$20</definedName>
    <definedName name="A126111038W_Latest">Data4!$EW$20</definedName>
    <definedName name="A126111042L">Data4!$EZ$1:$EZ$10,Data4!$EZ$11:$EZ$20</definedName>
    <definedName name="A126111042L_Data">Data4!$EZ$11:$EZ$20</definedName>
    <definedName name="A126111042L_Latest">Data4!$EZ$20</definedName>
    <definedName name="A126111046W">Data4!$DS$1:$DS$10,Data4!$DS$11:$DS$20</definedName>
    <definedName name="A126111046W_Data">Data4!$DS$11:$DS$20</definedName>
    <definedName name="A126111046W_Latest">Data4!$DS$20</definedName>
    <definedName name="A126111050L">Data4!$EQ$1:$EQ$10,Data4!$EQ$11:$EQ$20</definedName>
    <definedName name="A126111050L_Data">Data4!$EQ$11:$EQ$20</definedName>
    <definedName name="A126111050L_Latest">Data4!$EQ$20</definedName>
    <definedName name="A126111054W">Data4!$FL$1:$FL$10,Data4!$FL$11:$FL$20</definedName>
    <definedName name="A126111054W_Data">Data4!$FL$11:$FL$20</definedName>
    <definedName name="A126111054W_Latest">Data4!$FL$20</definedName>
    <definedName name="A126111058F">Data4!$HZ$1:$HZ$10,Data4!$HZ$11:$HZ$20</definedName>
    <definedName name="A126111058F_Data">Data4!$HZ$11:$HZ$20</definedName>
    <definedName name="A126111058F_Latest">Data4!$HZ$20</definedName>
    <definedName name="A126111062W">Data5!$E$1:$E$10,Data5!$E$11:$E$20</definedName>
    <definedName name="A126111062W_Data">Data5!$E$11:$E$20</definedName>
    <definedName name="A126111062W_Latest">Data5!$E$20</definedName>
    <definedName name="A126111066F">Data5!$Z$1:$Z$10,Data5!$Z$11:$Z$20</definedName>
    <definedName name="A126111066F_Data">Data5!$Z$11:$Z$20</definedName>
    <definedName name="A126111066F_Latest">Data5!$Z$20</definedName>
    <definedName name="A126111070W">Data5!$N$1:$N$10,Data5!$N$11:$N$20</definedName>
    <definedName name="A126111070W_Data">Data5!$N$11:$N$20</definedName>
    <definedName name="A126111070W_Latest">Data5!$N$20</definedName>
    <definedName name="A126111074F">Data5!$AL$1:$AL$10,Data5!$AL$11:$AL$20</definedName>
    <definedName name="A126111074F_Data">Data5!$AL$11:$AL$20</definedName>
    <definedName name="A126111074F_Latest">Data5!$AL$20</definedName>
    <definedName name="A126111078R">Data4!$IC$1:$IC$10,Data4!$IC$11:$IC$20</definedName>
    <definedName name="A126111078R_Data">Data4!$IC$11:$IC$20</definedName>
    <definedName name="A126111078R_Latest">Data4!$IC$20</definedName>
    <definedName name="A126111082F">Data4!$II$1:$II$10,Data4!$II$11:$II$20</definedName>
    <definedName name="A126111082F_Data">Data4!$II$11:$II$20</definedName>
    <definedName name="A126111082F_Latest">Data4!$II$20</definedName>
    <definedName name="A126111086R">Data5!$AR$1:$AR$10,Data5!$AR$11:$AR$20</definedName>
    <definedName name="A126111086R_Data">Data5!$AR$11:$AR$20</definedName>
    <definedName name="A126111086R_Latest">Data5!$AR$20</definedName>
    <definedName name="A126111090F">Data5!$AI$1:$AI$10,Data5!$AI$11:$AI$20</definedName>
    <definedName name="A126111090F_Data">Data5!$AI$11:$AI$20</definedName>
    <definedName name="A126111090F_Latest">Data5!$AI$20</definedName>
    <definedName name="A126111094R">Data5!$AX$1:$AX$10,Data5!$AX$11:$AX$20</definedName>
    <definedName name="A126111094R_Data">Data5!$AX$11:$AX$20</definedName>
    <definedName name="A126111094R_Latest">Data5!$AX$20</definedName>
    <definedName name="A126111098X">Data4!$HK$1:$HK$10,Data4!$HK$11:$HK$20</definedName>
    <definedName name="A126111098X_Data">Data4!$HK$11:$HK$20</definedName>
    <definedName name="A126111098X_Latest">Data4!$HK$20</definedName>
    <definedName name="A126111102C">Data4!$HW$1:$HW$10,Data4!$HW$11:$HW$20</definedName>
    <definedName name="A126111102C_Data">Data4!$HW$11:$HW$20</definedName>
    <definedName name="A126111102C_Latest">Data4!$HW$20</definedName>
    <definedName name="A126111106L">Data5!$Q$1:$Q$10,Data5!$Q$11:$Q$20</definedName>
    <definedName name="A126111106L_Data">Data5!$Q$11:$Q$20</definedName>
    <definedName name="A126111106L_Latest">Data5!$Q$20</definedName>
    <definedName name="A126111110C">Data5!$AO$1:$AO$10,Data5!$AO$11:$AO$20</definedName>
    <definedName name="A126111110C_Data">Data5!$AO$11:$AO$20</definedName>
    <definedName name="A126111110C_Latest">Data5!$AO$20</definedName>
    <definedName name="A126111114L">Data5!$AU$1:$AU$10,Data5!$AU$11:$AU$20</definedName>
    <definedName name="A126111114L_Data">Data5!$AU$11:$AU$20</definedName>
    <definedName name="A126111114L_Latest">Data5!$AU$20</definedName>
    <definedName name="A126111118W">Data4!$GS$1:$GS$10,Data4!$GS$11:$GS$20</definedName>
    <definedName name="A126111118W_Data">Data4!$GS$11:$GS$20</definedName>
    <definedName name="A126111118W_Latest">Data4!$GS$20</definedName>
    <definedName name="A126111122L">Data4!$HB$1:$HB$10,Data4!$HB$11:$HB$20</definedName>
    <definedName name="A126111122L_Data">Data4!$HB$11:$HB$20</definedName>
    <definedName name="A126111122L_Latest">Data4!$HB$20</definedName>
    <definedName name="A126111126W">Data4!$HE$1:$HE$10,Data4!$HE$11:$HE$20</definedName>
    <definedName name="A126111126W_Data">Data4!$HE$11:$HE$20</definedName>
    <definedName name="A126111126W_Latest">Data4!$HE$20</definedName>
    <definedName name="A126111130L">Data4!$IF$1:$IF$10,Data4!$IF$11:$IF$20</definedName>
    <definedName name="A126111130L_Data">Data4!$IF$11:$IF$20</definedName>
    <definedName name="A126111130L_Latest">Data4!$IF$20</definedName>
    <definedName name="A126111134W">Data4!$IL$1:$IL$10,Data4!$IL$11:$IL$20</definedName>
    <definedName name="A126111134W_Data">Data4!$IL$11:$IL$20</definedName>
    <definedName name="A126111134W_Latest">Data4!$IL$20</definedName>
    <definedName name="A126111138F">Data4!$IO$1:$IO$10,Data4!$IO$11:$IO$20</definedName>
    <definedName name="A126111138F_Data">Data4!$IO$11:$IO$20</definedName>
    <definedName name="A126111138F_Latest">Data4!$IO$20</definedName>
    <definedName name="A126111142W">Data5!$T$1:$T$10,Data5!$T$11:$T$20</definedName>
    <definedName name="A126111142W_Data">Data5!$T$11:$T$20</definedName>
    <definedName name="A126111142W_Latest">Data5!$T$20</definedName>
    <definedName name="A126111146F">Data5!$AC$1:$AC$10,Data5!$AC$11:$AC$20</definedName>
    <definedName name="A126111146F_Data">Data5!$AC$11:$AC$20</definedName>
    <definedName name="A126111146F_Latest">Data5!$AC$20</definedName>
    <definedName name="A126111150W">Data4!$HH$1:$HH$10,Data4!$HH$11:$HH$20</definedName>
    <definedName name="A126111150W_Data">Data4!$HH$11:$HH$20</definedName>
    <definedName name="A126111150W_Latest">Data4!$HH$20</definedName>
    <definedName name="A126111154F">Data4!$HQ$1:$HQ$10,Data4!$HQ$11:$HQ$20</definedName>
    <definedName name="A126111154F_Data">Data4!$HQ$11:$HQ$20</definedName>
    <definedName name="A126111154F_Latest">Data4!$HQ$20</definedName>
    <definedName name="A126111158R">Data5!$AF$1:$AF$10,Data5!$AF$11:$AF$20</definedName>
    <definedName name="A126111158R_Data">Data5!$AF$11:$AF$20</definedName>
    <definedName name="A126111158R_Latest">Data5!$AF$20</definedName>
    <definedName name="A126111162F">Data4!$GP$1:$GP$10,Data4!$GP$11:$GP$20</definedName>
    <definedName name="A126111162F_Data">Data4!$GP$11:$GP$20</definedName>
    <definedName name="A126111162F_Latest">Data4!$GP$20</definedName>
    <definedName name="A126111166R">Data4!$GV$1:$GV$10,Data4!$GV$11:$GV$20</definedName>
    <definedName name="A126111166R_Data">Data4!$GV$11:$GV$20</definedName>
    <definedName name="A126111166R_Latest">Data4!$GV$20</definedName>
    <definedName name="A126111170F">Data4!$GY$1:$GY$10,Data4!$GY$11:$GY$20</definedName>
    <definedName name="A126111170F_Data">Data4!$GY$11:$GY$20</definedName>
    <definedName name="A126111170F_Latest">Data4!$GY$20</definedName>
    <definedName name="A126111174R">Data4!$HN$1:$HN$10,Data4!$HN$11:$HN$20</definedName>
    <definedName name="A126111174R_Data">Data4!$HN$11:$HN$20</definedName>
    <definedName name="A126111174R_Latest">Data4!$HN$20</definedName>
    <definedName name="A126111178X">Data5!$H$1:$H$10,Data5!$H$11:$H$20</definedName>
    <definedName name="A126111178X_Data">Data5!$H$11:$H$20</definedName>
    <definedName name="A126111178X_Latest">Data5!$H$20</definedName>
    <definedName name="A126111182R">Data5!$K$1:$K$10,Data5!$K$11:$K$20</definedName>
    <definedName name="A126111182R_Data">Data5!$K$11:$K$20</definedName>
    <definedName name="A126111182R_Latest">Data5!$K$20</definedName>
    <definedName name="A126111186X">Data4!$HT$1:$HT$10,Data4!$HT$11:$HT$20</definedName>
    <definedName name="A126111186X_Data">Data4!$HT$11:$HT$20</definedName>
    <definedName name="A126111186X_Latest">Data4!$HT$20</definedName>
    <definedName name="A126111190R">Data5!$B$1:$B$10,Data5!$B$11:$B$20</definedName>
    <definedName name="A126111190R_Data">Data5!$B$11:$B$20</definedName>
    <definedName name="A126111190R_Latest">Data5!$B$20</definedName>
    <definedName name="A126111194X">Data5!$W$1:$W$10,Data5!$W$11:$W$20</definedName>
    <definedName name="A126111194X_Data">Data5!$W$11:$W$20</definedName>
    <definedName name="A126111194X_Latest">Data5!$W$20</definedName>
    <definedName name="A126111198J">Data1!$IO$1:$IO$10,Data1!$IO$11:$IO$20</definedName>
    <definedName name="A126111198J_Data">Data1!$IO$11:$IO$20</definedName>
    <definedName name="A126111198J_Latest">Data1!$IO$20</definedName>
    <definedName name="A126111202L">Data2!$T$1:$T$10,Data2!$T$11:$T$20</definedName>
    <definedName name="A126111202L_Data">Data2!$T$11:$T$20</definedName>
    <definedName name="A126111202L_Latest">Data2!$T$20</definedName>
    <definedName name="A126111206W">Data2!$AO$1:$AO$10,Data2!$AO$11:$AO$20</definedName>
    <definedName name="A126111206W_Data">Data2!$AO$11:$AO$20</definedName>
    <definedName name="A126111206W_Latest">Data2!$AO$20</definedName>
    <definedName name="A126111210L">Data2!$AC$1:$AC$10,Data2!$AC$11:$AC$20</definedName>
    <definedName name="A126111210L_Data">Data2!$AC$11:$AC$20</definedName>
    <definedName name="A126111210L_Latest">Data2!$AC$20</definedName>
    <definedName name="A126111214W">Data2!$BA$1:$BA$10,Data2!$BA$11:$BA$20</definedName>
    <definedName name="A126111214W_Data">Data2!$BA$11:$BA$20</definedName>
    <definedName name="A126111214W_Latest">Data2!$BA$20</definedName>
    <definedName name="A126111218F">Data2!$B$1:$B$10,Data2!$B$11:$B$20</definedName>
    <definedName name="A126111218F_Data">Data2!$B$11:$B$20</definedName>
    <definedName name="A126111218F_Latest">Data2!$B$20</definedName>
    <definedName name="A126111222W">Data2!$H$1:$H$10,Data2!$H$11:$H$20</definedName>
    <definedName name="A126111222W_Data">Data2!$H$11:$H$20</definedName>
    <definedName name="A126111222W_Latest">Data2!$H$20</definedName>
    <definedName name="A126111226F">Data2!$BG$1:$BG$10,Data2!$BG$11:$BG$20</definedName>
    <definedName name="A126111226F_Data">Data2!$BG$11:$BG$20</definedName>
    <definedName name="A126111226F_Latest">Data2!$BG$20</definedName>
    <definedName name="A126111230W">Data2!$AX$1:$AX$10,Data2!$AX$11:$AX$20</definedName>
    <definedName name="A126111230W_Data">Data2!$AX$11:$AX$20</definedName>
    <definedName name="A126111230W_Latest">Data2!$AX$20</definedName>
    <definedName name="A126111234F">Data2!$BM$1:$BM$10,Data2!$BM$11:$BM$20</definedName>
    <definedName name="A126111234F_Data">Data2!$BM$11:$BM$20</definedName>
    <definedName name="A126111234F_Latest">Data2!$BM$20</definedName>
    <definedName name="A126111238R">Data1!$HZ$1:$HZ$10,Data1!$HZ$11:$HZ$20</definedName>
    <definedName name="A126111238R_Data">Data1!$HZ$11:$HZ$20</definedName>
    <definedName name="A126111238R_Latest">Data1!$HZ$20</definedName>
    <definedName name="A126111242F">Data1!$IL$1:$IL$10,Data1!$IL$11:$IL$20</definedName>
    <definedName name="A126111242F_Data">Data1!$IL$11:$IL$20</definedName>
    <definedName name="A126111242F_Latest">Data1!$IL$20</definedName>
    <definedName name="A126111246R">Data2!$AF$1:$AF$10,Data2!$AF$11:$AF$20</definedName>
    <definedName name="A126111246R_Data">Data2!$AF$11:$AF$20</definedName>
    <definedName name="A126111246R_Latest">Data2!$AF$20</definedName>
    <definedName name="A126111250F">Data2!$BD$1:$BD$10,Data2!$BD$11:$BD$20</definedName>
    <definedName name="A126111250F_Data">Data2!$BD$11:$BD$20</definedName>
    <definedName name="A126111250F_Latest">Data2!$BD$20</definedName>
    <definedName name="A126111254R">Data2!$BJ$1:$BJ$10,Data2!$BJ$11:$BJ$20</definedName>
    <definedName name="A126111254R_Data">Data2!$BJ$11:$BJ$20</definedName>
    <definedName name="A126111254R_Latest">Data2!$BJ$20</definedName>
    <definedName name="A126111258X">Data1!$HH$1:$HH$10,Data1!$HH$11:$HH$20</definedName>
    <definedName name="A126111258X_Data">Data1!$HH$11:$HH$20</definedName>
    <definedName name="A126111258X_Latest">Data1!$HH$20</definedName>
    <definedName name="A126111262R">Data1!$HQ$1:$HQ$10,Data1!$HQ$11:$HQ$20</definedName>
    <definedName name="A126111262R_Data">Data1!$HQ$11:$HQ$20</definedName>
    <definedName name="A126111262R_Latest">Data1!$HQ$20</definedName>
    <definedName name="A126111266X">Data1!$HT$1:$HT$10,Data1!$HT$11:$HT$20</definedName>
    <definedName name="A126111266X_Data">Data1!$HT$11:$HT$20</definedName>
    <definedName name="A126111266X_Latest">Data1!$HT$20</definedName>
    <definedName name="A126111270R">Data2!$E$1:$E$10,Data2!$E$11:$E$20</definedName>
    <definedName name="A126111270R_Data">Data2!$E$11:$E$20</definedName>
    <definedName name="A126111270R_Latest">Data2!$E$20</definedName>
    <definedName name="A126111274X">Data2!$K$1:$K$10,Data2!$K$11:$K$20</definedName>
    <definedName name="A126111274X_Data">Data2!$K$11:$K$20</definedName>
    <definedName name="A126111274X_Latest">Data2!$K$20</definedName>
    <definedName name="A126111278J">Data2!$N$1:$N$10,Data2!$N$11:$N$20</definedName>
    <definedName name="A126111278J_Data">Data2!$N$11:$N$20</definedName>
    <definedName name="A126111278J_Latest">Data2!$N$20</definedName>
    <definedName name="A126111282X">Data2!$AI$1:$AI$10,Data2!$AI$11:$AI$20</definedName>
    <definedName name="A126111282X_Data">Data2!$AI$11:$AI$20</definedName>
    <definedName name="A126111282X_Latest">Data2!$AI$20</definedName>
    <definedName name="A126111286J">Data2!$AR$1:$AR$10,Data2!$AR$11:$AR$20</definedName>
    <definedName name="A126111286J_Data">Data2!$AR$11:$AR$20</definedName>
    <definedName name="A126111286J_Latest">Data2!$AR$20</definedName>
    <definedName name="A126111290X">Data1!$HW$1:$HW$10,Data1!$HW$11:$HW$20</definedName>
    <definedName name="A126111290X_Data">Data1!$HW$11:$HW$20</definedName>
    <definedName name="A126111290X_Latest">Data1!$HW$20</definedName>
    <definedName name="A126111294J">Data1!$IF$1:$IF$10,Data1!$IF$11:$IF$20</definedName>
    <definedName name="A126111294J_Data">Data1!$IF$11:$IF$20</definedName>
    <definedName name="A126111294J_Latest">Data1!$IF$20</definedName>
    <definedName name="A126111298T">Data2!$AU$1:$AU$10,Data2!$AU$11:$AU$20</definedName>
    <definedName name="A126111298T_Data">Data2!$AU$11:$AU$20</definedName>
    <definedName name="A126111298T_Latest">Data2!$AU$20</definedName>
    <definedName name="A126111302W">Data1!$HE$1:$HE$10,Data1!$HE$11:$HE$20</definedName>
    <definedName name="A126111302W_Data">Data1!$HE$11:$HE$20</definedName>
    <definedName name="A126111302W_Latest">Data1!$HE$20</definedName>
    <definedName name="A126111306F">Data1!$HK$1:$HK$10,Data1!$HK$11:$HK$20</definedName>
    <definedName name="A126111306F_Data">Data1!$HK$11:$HK$20</definedName>
    <definedName name="A126111306F_Latest">Data1!$HK$20</definedName>
    <definedName name="A126111310W">Data1!$HN$1:$HN$10,Data1!$HN$11:$HN$20</definedName>
    <definedName name="A126111310W_Data">Data1!$HN$11:$HN$20</definedName>
    <definedName name="A126111310W_Latest">Data1!$HN$20</definedName>
    <definedName name="A126111314F">Data1!$IC$1:$IC$10,Data1!$IC$11:$IC$20</definedName>
    <definedName name="A126111314F_Data">Data1!$IC$11:$IC$20</definedName>
    <definedName name="A126111314F_Latest">Data1!$IC$20</definedName>
    <definedName name="A126111318R">Data2!$W$1:$W$10,Data2!$W$11:$W$20</definedName>
    <definedName name="A126111318R_Data">Data2!$W$11:$W$20</definedName>
    <definedName name="A126111318R_Latest">Data2!$W$20</definedName>
    <definedName name="A126111322F">Data2!$Z$1:$Z$10,Data2!$Z$11:$Z$20</definedName>
    <definedName name="A126111322F_Data">Data2!$Z$11:$Z$20</definedName>
    <definedName name="A126111322F_Latest">Data2!$Z$20</definedName>
    <definedName name="A126111326R">Data1!$II$1:$II$10,Data1!$II$11:$II$20</definedName>
    <definedName name="A126111326R_Data">Data1!$II$11:$II$20</definedName>
    <definedName name="A126111326R_Latest">Data1!$II$20</definedName>
    <definedName name="A126111330F">Data2!$Q$1:$Q$10,Data2!$Q$11:$Q$20</definedName>
    <definedName name="A126111330F_Data">Data2!$Q$11:$Q$20</definedName>
    <definedName name="A126111330F_Latest">Data2!$Q$20</definedName>
    <definedName name="A126111334R">Data2!$AL$1:$AL$10,Data2!$AL$11:$AL$20</definedName>
    <definedName name="A126111334R_Data">Data2!$AL$11:$AL$20</definedName>
    <definedName name="A126111334R_Latest">Data2!$AL$20</definedName>
    <definedName name="A126112458K">Data3!$BL$1:$BL$10,Data3!$BL$11:$BL$20</definedName>
    <definedName name="A126112458K_Data">Data3!$BL$11:$BL$20</definedName>
    <definedName name="A126112458K_Latest">Data3!$BL$20</definedName>
    <definedName name="A126112462A">Data3!$CG$1:$CG$10,Data3!$CG$11:$CG$20</definedName>
    <definedName name="A126112462A_Data">Data3!$CG$11:$CG$20</definedName>
    <definedName name="A126112462A_Latest">Data3!$CG$20</definedName>
    <definedName name="A126112466K">Data3!$DB$1:$DB$10,Data3!$DB$11:$DB$20</definedName>
    <definedName name="A126112466K_Data">Data3!$DB$11:$DB$20</definedName>
    <definedName name="A126112466K_Latest">Data3!$DB$20</definedName>
    <definedName name="A126112470A">Data3!$CP$1:$CP$10,Data3!$CP$11:$CP$20</definedName>
    <definedName name="A126112470A_Data">Data3!$CP$11:$CP$20</definedName>
    <definedName name="A126112470A_Latest">Data3!$CP$20</definedName>
    <definedName name="A126112474K">Data3!$DN$1:$DN$10,Data3!$DN$11:$DN$20</definedName>
    <definedName name="A126112474K_Data">Data3!$DN$11:$DN$20</definedName>
    <definedName name="A126112474K_Latest">Data3!$DN$20</definedName>
    <definedName name="A126112478V">Data3!$BO$1:$BO$10,Data3!$BO$11:$BO$20</definedName>
    <definedName name="A126112478V_Data">Data3!$BO$11:$BO$20</definedName>
    <definedName name="A126112478V_Latest">Data3!$BO$20</definedName>
    <definedName name="A126112482K">Data3!$BU$1:$BU$10,Data3!$BU$11:$BU$20</definedName>
    <definedName name="A126112482K_Data">Data3!$BU$11:$BU$20</definedName>
    <definedName name="A126112482K_Latest">Data3!$BU$20</definedName>
    <definedName name="A126112486V">Data3!$DT$1:$DT$10,Data3!$DT$11:$DT$20</definedName>
    <definedName name="A126112486V_Data">Data3!$DT$11:$DT$20</definedName>
    <definedName name="A126112486V_Latest">Data3!$DT$20</definedName>
    <definedName name="A126112490K">Data3!$DK$1:$DK$10,Data3!$DK$11:$DK$20</definedName>
    <definedName name="A126112490K_Data">Data3!$DK$11:$DK$20</definedName>
    <definedName name="A126112490K_Latest">Data3!$DK$20</definedName>
    <definedName name="A126112494V">Data3!$DZ$1:$DZ$10,Data3!$DZ$11:$DZ$20</definedName>
    <definedName name="A126112494V_Data">Data3!$DZ$11:$DZ$20</definedName>
    <definedName name="A126112494V_Latest">Data3!$DZ$20</definedName>
    <definedName name="A126112498C">Data3!$AW$1:$AW$10,Data3!$AW$11:$AW$20</definedName>
    <definedName name="A126112498C_Data">Data3!$AW$11:$AW$20</definedName>
    <definedName name="A126112498C_Latest">Data3!$AW$20</definedName>
    <definedName name="A126112502J">Data3!$BI$1:$BI$10,Data3!$BI$11:$BI$20</definedName>
    <definedName name="A126112502J_Data">Data3!$BI$11:$BI$20</definedName>
    <definedName name="A126112502J_Latest">Data3!$BI$20</definedName>
    <definedName name="A126112506T">Data3!$CS$1:$CS$10,Data3!$CS$11:$CS$20</definedName>
    <definedName name="A126112506T_Data">Data3!$CS$11:$CS$20</definedName>
    <definedName name="A126112506T_Latest">Data3!$CS$20</definedName>
    <definedName name="A126112510J">Data3!$DQ$1:$DQ$10,Data3!$DQ$11:$DQ$20</definedName>
    <definedName name="A126112510J_Data">Data3!$DQ$11:$DQ$20</definedName>
    <definedName name="A126112510J_Latest">Data3!$DQ$20</definedName>
    <definedName name="A126112514T">Data3!$DW$1:$DW$10,Data3!$DW$11:$DW$20</definedName>
    <definedName name="A126112514T_Data">Data3!$DW$11:$DW$20</definedName>
    <definedName name="A126112514T_Latest">Data3!$DW$20</definedName>
    <definedName name="A126112518A">Data3!$AE$1:$AE$10,Data3!$AE$11:$AE$20</definedName>
    <definedName name="A126112518A_Data">Data3!$AE$11:$AE$20</definedName>
    <definedName name="A126112518A_Latest">Data3!$AE$20</definedName>
    <definedName name="A126112522T">Data3!$AN$1:$AN$10,Data3!$AN$11:$AN$20</definedName>
    <definedName name="A126112522T_Data">Data3!$AN$11:$AN$20</definedName>
    <definedName name="A126112522T_Latest">Data3!$AN$20</definedName>
    <definedName name="A126112526A">Data3!$AQ$1:$AQ$10,Data3!$AQ$11:$AQ$20</definedName>
    <definedName name="A126112526A_Data">Data3!$AQ$11:$AQ$20</definedName>
    <definedName name="A126112526A_Latest">Data3!$AQ$20</definedName>
    <definedName name="A126112530T">Data3!$BR$1:$BR$10,Data3!$BR$11:$BR$20</definedName>
    <definedName name="A126112530T_Data">Data3!$BR$11:$BR$20</definedName>
    <definedName name="A126112530T_Latest">Data3!$BR$20</definedName>
    <definedName name="A126112534A">Data3!$BX$1:$BX$10,Data3!$BX$11:$BX$20</definedName>
    <definedName name="A126112534A_Data">Data3!$BX$11:$BX$20</definedName>
    <definedName name="A126112534A_Latest">Data3!$BX$20</definedName>
    <definedName name="A126112538K">Data3!$CA$1:$CA$10,Data3!$CA$11:$CA$20</definedName>
    <definedName name="A126112538K_Data">Data3!$CA$11:$CA$20</definedName>
    <definedName name="A126112538K_Latest">Data3!$CA$20</definedName>
    <definedName name="A126112542A">Data3!$CV$1:$CV$10,Data3!$CV$11:$CV$20</definedName>
    <definedName name="A126112542A_Data">Data3!$CV$11:$CV$20</definedName>
    <definedName name="A126112542A_Latest">Data3!$CV$20</definedName>
    <definedName name="A126112546K">Data3!$DE$1:$DE$10,Data3!$DE$11:$DE$20</definedName>
    <definedName name="A126112546K_Data">Data3!$DE$11:$DE$20</definedName>
    <definedName name="A126112546K_Latest">Data3!$DE$20</definedName>
    <definedName name="A126112550A">Data3!$AT$1:$AT$10,Data3!$AT$11:$AT$20</definedName>
    <definedName name="A126112550A_Data">Data3!$AT$11:$AT$20</definedName>
    <definedName name="A126112550A_Latest">Data3!$AT$20</definedName>
    <definedName name="A126112554K">Data3!$BC$1:$BC$10,Data3!$BC$11:$BC$20</definedName>
    <definedName name="A126112554K_Data">Data3!$BC$11:$BC$20</definedName>
    <definedName name="A126112554K_Latest">Data3!$BC$20</definedName>
    <definedName name="A126112558V">Data3!$DH$1:$DH$10,Data3!$DH$11:$DH$20</definedName>
    <definedName name="A126112558V_Data">Data3!$DH$11:$DH$20</definedName>
    <definedName name="A126112558V_Latest">Data3!$DH$20</definedName>
    <definedName name="A126112562K">Data3!$AB$1:$AB$10,Data3!$AB$11:$AB$20</definedName>
    <definedName name="A126112562K_Data">Data3!$AB$11:$AB$20</definedName>
    <definedName name="A126112562K_Latest">Data3!$AB$20</definedName>
    <definedName name="A126112566V">Data3!$AH$1:$AH$10,Data3!$AH$11:$AH$20</definedName>
    <definedName name="A126112566V_Data">Data3!$AH$11:$AH$20</definedName>
    <definedName name="A126112566V_Latest">Data3!$AH$20</definedName>
    <definedName name="A126112570K">Data3!$AK$1:$AK$10,Data3!$AK$11:$AK$20</definedName>
    <definedName name="A126112570K_Data">Data3!$AK$11:$AK$20</definedName>
    <definedName name="A126112570K_Latest">Data3!$AK$20</definedName>
    <definedName name="A126112574V">Data3!$AZ$1:$AZ$10,Data3!$AZ$11:$AZ$20</definedName>
    <definedName name="A126112574V_Data">Data3!$AZ$11:$AZ$20</definedName>
    <definedName name="A126112574V_Latest">Data3!$AZ$20</definedName>
    <definedName name="A126112578C">Data3!$CJ$1:$CJ$10,Data3!$CJ$11:$CJ$20</definedName>
    <definedName name="A126112578C_Data">Data3!$CJ$11:$CJ$20</definedName>
    <definedName name="A126112578C_Latest">Data3!$CJ$20</definedName>
    <definedName name="A126112582V">Data3!$CM$1:$CM$10,Data3!$CM$11:$CM$20</definedName>
    <definedName name="A126112582V_Data">Data3!$CM$11:$CM$20</definedName>
    <definedName name="A126112582V_Latest">Data3!$CM$20</definedName>
    <definedName name="A126112586C">Data3!$BF$1:$BF$10,Data3!$BF$11:$BF$20</definedName>
    <definedName name="A126112586C_Data">Data3!$BF$11:$BF$20</definedName>
    <definedName name="A126112586C_Latest">Data3!$BF$20</definedName>
    <definedName name="A126112590V">Data3!$CD$1:$CD$10,Data3!$CD$11:$CD$20</definedName>
    <definedName name="A126112590V_Data">Data3!$CD$11:$CD$20</definedName>
    <definedName name="A126112590V_Latest">Data3!$CD$20</definedName>
    <definedName name="A126112594C">Data3!$CY$1:$CY$10,Data3!$CY$11:$CY$20</definedName>
    <definedName name="A126112594C_Data">Data3!$CY$11:$CY$20</definedName>
    <definedName name="A126112594C_Latest">Data3!$CY$20</definedName>
    <definedName name="A126113718L">Data1!$EN$1:$EN$10,Data1!$EN$11:$EN$20</definedName>
    <definedName name="A126113718L_Data">Data1!$EN$11:$EN$20</definedName>
    <definedName name="A126113718L_Latest">Data1!$EN$20</definedName>
    <definedName name="A126113722C">Data1!$FI$1:$FI$10,Data1!$FI$11:$FI$20</definedName>
    <definedName name="A126113722C_Data">Data1!$FI$11:$FI$20</definedName>
    <definedName name="A126113722C_Latest">Data1!$FI$20</definedName>
    <definedName name="A126113726L">Data1!$GD$1:$GD$10,Data1!$GD$11:$GD$20</definedName>
    <definedName name="A126113726L_Data">Data1!$GD$11:$GD$20</definedName>
    <definedName name="A126113726L_Latest">Data1!$GD$20</definedName>
    <definedName name="A126113730C">Data1!$FR$1:$FR$10,Data1!$FR$11:$FR$20</definedName>
    <definedName name="A126113730C_Data">Data1!$FR$11:$FR$20</definedName>
    <definedName name="A126113730C_Latest">Data1!$FR$20</definedName>
    <definedName name="A126113734L">Data1!$GP$1:$GP$10,Data1!$GP$11:$GP$20</definedName>
    <definedName name="A126113734L_Data">Data1!$GP$11:$GP$20</definedName>
    <definedName name="A126113734L_Latest">Data1!$GP$20</definedName>
    <definedName name="A126113738W">Data1!$EQ$1:$EQ$10,Data1!$EQ$11:$EQ$20</definedName>
    <definedName name="A126113738W_Data">Data1!$EQ$11:$EQ$20</definedName>
    <definedName name="A126113738W_Latest">Data1!$EQ$20</definedName>
    <definedName name="A126113742L">Data1!$EW$1:$EW$10,Data1!$EW$11:$EW$20</definedName>
    <definedName name="A126113742L_Data">Data1!$EW$11:$EW$20</definedName>
    <definedName name="A126113742L_Latest">Data1!$EW$20</definedName>
    <definedName name="A126113746W">Data1!$GV$1:$GV$10,Data1!$GV$11:$GV$20</definedName>
    <definedName name="A126113746W_Data">Data1!$GV$11:$GV$20</definedName>
    <definedName name="A126113746W_Latest">Data1!$GV$20</definedName>
    <definedName name="A126113750L">Data1!$GM$1:$GM$10,Data1!$GM$11:$GM$20</definedName>
    <definedName name="A126113750L_Data">Data1!$GM$11:$GM$20</definedName>
    <definedName name="A126113750L_Latest">Data1!$GM$20</definedName>
    <definedName name="A126113754W">Data1!$HB$1:$HB$10,Data1!$HB$11:$HB$20</definedName>
    <definedName name="A126113754W_Data">Data1!$HB$11:$HB$20</definedName>
    <definedName name="A126113754W_Latest">Data1!$HB$20</definedName>
    <definedName name="A126113758F">Data1!$DY$1:$DY$10,Data1!$DY$11:$DY$20</definedName>
    <definedName name="A126113758F_Data">Data1!$DY$11:$DY$20</definedName>
    <definedName name="A126113758F_Latest">Data1!$DY$20</definedName>
    <definedName name="A126113762W">Data1!$EK$1:$EK$10,Data1!$EK$11:$EK$20</definedName>
    <definedName name="A126113762W_Data">Data1!$EK$11:$EK$20</definedName>
    <definedName name="A126113762W_Latest">Data1!$EK$20</definedName>
    <definedName name="A126113766F">Data1!$FU$1:$FU$10,Data1!$FU$11:$FU$20</definedName>
    <definedName name="A126113766F_Data">Data1!$FU$11:$FU$20</definedName>
    <definedName name="A126113766F_Latest">Data1!$FU$20</definedName>
    <definedName name="A126113770W">Data1!$GS$1:$GS$10,Data1!$GS$11:$GS$20</definedName>
    <definedName name="A126113770W_Data">Data1!$GS$11:$GS$20</definedName>
    <definedName name="A126113770W_Latest">Data1!$GS$20</definedName>
    <definedName name="A126113774F">Data1!$GY$1:$GY$10,Data1!$GY$11:$GY$20</definedName>
    <definedName name="A126113774F_Data">Data1!$GY$11:$GY$20</definedName>
    <definedName name="A126113774F_Latest">Data1!$GY$20</definedName>
    <definedName name="A126113778R">Data1!$DG$1:$DG$10,Data1!$DG$11:$DG$20</definedName>
    <definedName name="A126113778R_Data">Data1!$DG$11:$DG$20</definedName>
    <definedName name="A126113778R_Latest">Data1!$DG$20</definedName>
    <definedName name="A126113782F">Data1!$DP$1:$DP$10,Data1!$DP$11:$DP$20</definedName>
    <definedName name="A126113782F_Data">Data1!$DP$11:$DP$20</definedName>
    <definedName name="A126113782F_Latest">Data1!$DP$20</definedName>
    <definedName name="A126113786R">Data1!$DS$1:$DS$10,Data1!$DS$11:$DS$20</definedName>
    <definedName name="A126113786R_Data">Data1!$DS$11:$DS$20</definedName>
    <definedName name="A126113786R_Latest">Data1!$DS$20</definedName>
    <definedName name="A126113790F">Data1!$ET$1:$ET$10,Data1!$ET$11:$ET$20</definedName>
    <definedName name="A126113790F_Data">Data1!$ET$11:$ET$20</definedName>
    <definedName name="A126113790F_Latest">Data1!$ET$20</definedName>
    <definedName name="A126113794R">Data1!$EZ$1:$EZ$10,Data1!$EZ$11:$EZ$20</definedName>
    <definedName name="A126113794R_Data">Data1!$EZ$11:$EZ$20</definedName>
    <definedName name="A126113794R_Latest">Data1!$EZ$20</definedName>
    <definedName name="A126113798X">Data1!$FC$1:$FC$10,Data1!$FC$11:$FC$20</definedName>
    <definedName name="A126113798X_Data">Data1!$FC$11:$FC$20</definedName>
    <definedName name="A126113798X_Latest">Data1!$FC$20</definedName>
    <definedName name="A126113802C">Data1!$FX$1:$FX$10,Data1!$FX$11:$FX$20</definedName>
    <definedName name="A126113802C_Data">Data1!$FX$11:$FX$20</definedName>
    <definedName name="A126113802C_Latest">Data1!$FX$20</definedName>
    <definedName name="A126113806L">Data1!$GG$1:$GG$10,Data1!$GG$11:$GG$20</definedName>
    <definedName name="A126113806L_Data">Data1!$GG$11:$GG$20</definedName>
    <definedName name="A126113806L_Latest">Data1!$GG$20</definedName>
    <definedName name="A126113810C">Data1!$DV$1:$DV$10,Data1!$DV$11:$DV$20</definedName>
    <definedName name="A126113810C_Data">Data1!$DV$11:$DV$20</definedName>
    <definedName name="A126113810C_Latest">Data1!$DV$20</definedName>
    <definedName name="A126113814L">Data1!$EE$1:$EE$10,Data1!$EE$11:$EE$20</definedName>
    <definedName name="A126113814L_Data">Data1!$EE$11:$EE$20</definedName>
    <definedName name="A126113814L_Latest">Data1!$EE$20</definedName>
    <definedName name="A126113818W">Data1!$GJ$1:$GJ$10,Data1!$GJ$11:$GJ$20</definedName>
    <definedName name="A126113818W_Data">Data1!$GJ$11:$GJ$20</definedName>
    <definedName name="A126113818W_Latest">Data1!$GJ$20</definedName>
    <definedName name="A126113822L">Data1!$DD$1:$DD$10,Data1!$DD$11:$DD$20</definedName>
    <definedName name="A126113822L_Data">Data1!$DD$11:$DD$20</definedName>
    <definedName name="A126113822L_Latest">Data1!$DD$20</definedName>
    <definedName name="A126113826W">Data1!$DJ$1:$DJ$10,Data1!$DJ$11:$DJ$20</definedName>
    <definedName name="A126113826W_Data">Data1!$DJ$11:$DJ$20</definedName>
    <definedName name="A126113826W_Latest">Data1!$DJ$20</definedName>
    <definedName name="A126113830L">Data1!$DM$1:$DM$10,Data1!$DM$11:$DM$20</definedName>
    <definedName name="A126113830L_Data">Data1!$DM$11:$DM$20</definedName>
    <definedName name="A126113830L_Latest">Data1!$DM$20</definedName>
    <definedName name="A126113834W">Data1!$EB$1:$EB$10,Data1!$EB$11:$EB$20</definedName>
    <definedName name="A126113834W_Data">Data1!$EB$11:$EB$20</definedName>
    <definedName name="A126113834W_Latest">Data1!$EB$20</definedName>
    <definedName name="A126113838F">Data1!$FL$1:$FL$10,Data1!$FL$11:$FL$20</definedName>
    <definedName name="A126113838F_Data">Data1!$FL$11:$FL$20</definedName>
    <definedName name="A126113838F_Latest">Data1!$FL$20</definedName>
    <definedName name="A126113842W">Data1!$FO$1:$FO$10,Data1!$FO$11:$FO$20</definedName>
    <definedName name="A126113842W_Data">Data1!$FO$11:$FO$20</definedName>
    <definedName name="A126113842W_Latest">Data1!$FO$20</definedName>
    <definedName name="A126113846F">Data1!$EH$1:$EH$10,Data1!$EH$11:$EH$20</definedName>
    <definedName name="A126113846F_Data">Data1!$EH$11:$EH$20</definedName>
    <definedName name="A126113846F_Latest">Data1!$EH$20</definedName>
    <definedName name="A126113850W">Data1!$FF$1:$FF$10,Data1!$FF$11:$FF$20</definedName>
    <definedName name="A126113850W_Data">Data1!$FF$11:$FF$20</definedName>
    <definedName name="A126113850W_Latest">Data1!$FF$20</definedName>
    <definedName name="A126113854F">Data1!$GA$1:$GA$10,Data1!$GA$11:$GA$20</definedName>
    <definedName name="A126113854F_Data">Data1!$GA$11:$GA$20</definedName>
    <definedName name="A126113854F_Latest">Data1!$GA$20</definedName>
    <definedName name="A126114978A">Data2!$CZ$1:$CZ$10,Data2!$CZ$11:$CZ$20</definedName>
    <definedName name="A126114978A_Data">Data2!$CZ$11:$CZ$20</definedName>
    <definedName name="A126114978A_Latest">Data2!$CZ$20</definedName>
    <definedName name="A126114982T">Data2!$DU$1:$DU$10,Data2!$DU$11:$DU$20</definedName>
    <definedName name="A126114982T_Data">Data2!$DU$11:$DU$20</definedName>
    <definedName name="A126114982T_Latest">Data2!$DU$20</definedName>
    <definedName name="A126114986A">Data2!$EP$1:$EP$10,Data2!$EP$11:$EP$20</definedName>
    <definedName name="A126114986A_Data">Data2!$EP$11:$EP$20</definedName>
    <definedName name="A126114986A_Latest">Data2!$EP$20</definedName>
    <definedName name="A126114990T">Data2!$ED$1:$ED$10,Data2!$ED$11:$ED$20</definedName>
    <definedName name="A126114990T_Data">Data2!$ED$11:$ED$20</definedName>
    <definedName name="A126114990T_Latest">Data2!$ED$20</definedName>
    <definedName name="A126114994A">Data2!$FB$1:$FB$10,Data2!$FB$11:$FB$20</definedName>
    <definedName name="A126114994A_Data">Data2!$FB$11:$FB$20</definedName>
    <definedName name="A126114994A_Latest">Data2!$FB$20</definedName>
    <definedName name="A126114998K">Data2!$DC$1:$DC$10,Data2!$DC$11:$DC$20</definedName>
    <definedName name="A126114998K_Data">Data2!$DC$11:$DC$20</definedName>
    <definedName name="A126114998K_Latest">Data2!$DC$20</definedName>
    <definedName name="A126115002T">Data2!$DI$1:$DI$10,Data2!$DI$11:$DI$20</definedName>
    <definedName name="A126115002T_Data">Data2!$DI$11:$DI$20</definedName>
    <definedName name="A126115002T_Latest">Data2!$DI$20</definedName>
    <definedName name="A126115006A">Data2!$FH$1:$FH$10,Data2!$FH$11:$FH$20</definedName>
    <definedName name="A126115006A_Data">Data2!$FH$11:$FH$20</definedName>
    <definedName name="A126115006A_Latest">Data2!$FH$20</definedName>
    <definedName name="A126115010T">Data2!$EY$1:$EY$10,Data2!$EY$11:$EY$20</definedName>
    <definedName name="A126115010T_Data">Data2!$EY$11:$EY$20</definedName>
    <definedName name="A126115010T_Latest">Data2!$EY$20</definedName>
    <definedName name="A126115014A">Data2!$FN$1:$FN$10,Data2!$FN$11:$FN$20</definedName>
    <definedName name="A126115014A_Data">Data2!$FN$11:$FN$20</definedName>
    <definedName name="A126115014A_Latest">Data2!$FN$20</definedName>
    <definedName name="A126115018K">Data2!$CK$1:$CK$10,Data2!$CK$11:$CK$20</definedName>
    <definedName name="A126115018K_Data">Data2!$CK$11:$CK$20</definedName>
    <definedName name="A126115018K_Latest">Data2!$CK$20</definedName>
    <definedName name="A126115022A">Data2!$CW$1:$CW$10,Data2!$CW$11:$CW$20</definedName>
    <definedName name="A126115022A_Data">Data2!$CW$11:$CW$20</definedName>
    <definedName name="A126115022A_Latest">Data2!$CW$20</definedName>
    <definedName name="A126115026K">Data2!$EG$1:$EG$10,Data2!$EG$11:$EG$20</definedName>
    <definedName name="A126115026K_Data">Data2!$EG$11:$EG$20</definedName>
    <definedName name="A126115026K_Latest">Data2!$EG$20</definedName>
    <definedName name="A126115030A">Data2!$FE$1:$FE$10,Data2!$FE$11:$FE$20</definedName>
    <definedName name="A126115030A_Data">Data2!$FE$11:$FE$20</definedName>
    <definedName name="A126115030A_Latest">Data2!$FE$20</definedName>
    <definedName name="A126115034K">Data2!$FK$1:$FK$10,Data2!$FK$11:$FK$20</definedName>
    <definedName name="A126115034K_Data">Data2!$FK$11:$FK$20</definedName>
    <definedName name="A126115034K_Latest">Data2!$FK$20</definedName>
    <definedName name="A126115038V">Data2!$BS$1:$BS$10,Data2!$BS$11:$BS$20</definedName>
    <definedName name="A126115038V_Data">Data2!$BS$11:$BS$20</definedName>
    <definedName name="A126115038V_Latest">Data2!$BS$20</definedName>
    <definedName name="A126115042K">Data2!$CB$1:$CB$10,Data2!$CB$11:$CB$20</definedName>
    <definedName name="A126115042K_Data">Data2!$CB$11:$CB$20</definedName>
    <definedName name="A126115042K_Latest">Data2!$CB$20</definedName>
    <definedName name="A126115046V">Data2!$CE$1:$CE$10,Data2!$CE$11:$CE$20</definedName>
    <definedName name="A126115046V_Data">Data2!$CE$11:$CE$20</definedName>
    <definedName name="A126115046V_Latest">Data2!$CE$20</definedName>
    <definedName name="A126115050K">Data2!$DF$1:$DF$10,Data2!$DF$11:$DF$20</definedName>
    <definedName name="A126115050K_Data">Data2!$DF$11:$DF$20</definedName>
    <definedName name="A126115050K_Latest">Data2!$DF$20</definedName>
    <definedName name="A126115054V">Data2!$DL$1:$DL$10,Data2!$DL$11:$DL$20</definedName>
    <definedName name="A126115054V_Data">Data2!$DL$11:$DL$20</definedName>
    <definedName name="A126115054V_Latest">Data2!$DL$20</definedName>
    <definedName name="A126115058C">Data2!$DO$1:$DO$10,Data2!$DO$11:$DO$20</definedName>
    <definedName name="A126115058C_Data">Data2!$DO$11:$DO$20</definedName>
    <definedName name="A126115058C_Latest">Data2!$DO$20</definedName>
    <definedName name="A126115062V">Data2!$EJ$1:$EJ$10,Data2!$EJ$11:$EJ$20</definedName>
    <definedName name="A126115062V_Data">Data2!$EJ$11:$EJ$20</definedName>
    <definedName name="A126115062V_Latest">Data2!$EJ$20</definedName>
    <definedName name="A126115066C">Data2!$ES$1:$ES$10,Data2!$ES$11:$ES$20</definedName>
    <definedName name="A126115066C_Data">Data2!$ES$11:$ES$20</definedName>
    <definedName name="A126115066C_Latest">Data2!$ES$20</definedName>
    <definedName name="A126115070V">Data2!$CH$1:$CH$10,Data2!$CH$11:$CH$20</definedName>
    <definedName name="A126115070V_Data">Data2!$CH$11:$CH$20</definedName>
    <definedName name="A126115070V_Latest">Data2!$CH$20</definedName>
    <definedName name="A126115074C">Data2!$CQ$1:$CQ$10,Data2!$CQ$11:$CQ$20</definedName>
    <definedName name="A126115074C_Data">Data2!$CQ$11:$CQ$20</definedName>
    <definedName name="A126115074C_Latest">Data2!$CQ$20</definedName>
    <definedName name="A126115078L">Data2!$EV$1:$EV$10,Data2!$EV$11:$EV$20</definedName>
    <definedName name="A126115078L_Data">Data2!$EV$11:$EV$20</definedName>
    <definedName name="A126115078L_Latest">Data2!$EV$20</definedName>
    <definedName name="A126115082C">Data2!$BP$1:$BP$10,Data2!$BP$11:$BP$20</definedName>
    <definedName name="A126115082C_Data">Data2!$BP$11:$BP$20</definedName>
    <definedName name="A126115082C_Latest">Data2!$BP$20</definedName>
    <definedName name="A126115086L">Data2!$BV$1:$BV$10,Data2!$BV$11:$BV$20</definedName>
    <definedName name="A126115086L_Data">Data2!$BV$11:$BV$20</definedName>
    <definedName name="A126115086L_Latest">Data2!$BV$20</definedName>
    <definedName name="A126115090C">Data2!$BY$1:$BY$10,Data2!$BY$11:$BY$20</definedName>
    <definedName name="A126115090C_Data">Data2!$BY$11:$BY$20</definedName>
    <definedName name="A126115090C_Latest">Data2!$BY$20</definedName>
    <definedName name="A126115094L">Data2!$CN$1:$CN$10,Data2!$CN$11:$CN$20</definedName>
    <definedName name="A126115094L_Data">Data2!$CN$11:$CN$20</definedName>
    <definedName name="A126115094L_Latest">Data2!$CN$20</definedName>
    <definedName name="A126115098W">Data2!$DX$1:$DX$10,Data2!$DX$11:$DX$20</definedName>
    <definedName name="A126115098W_Data">Data2!$DX$11:$DX$20</definedName>
    <definedName name="A126115098W_Latest">Data2!$DX$20</definedName>
    <definedName name="A126115102A">Data2!$EA$1:$EA$10,Data2!$EA$11:$EA$20</definedName>
    <definedName name="A126115102A_Data">Data2!$EA$11:$EA$20</definedName>
    <definedName name="A126115102A_Latest">Data2!$EA$20</definedName>
    <definedName name="A126115106K">Data2!$CT$1:$CT$10,Data2!$CT$11:$CT$20</definedName>
    <definedName name="A126115106K_Data">Data2!$CT$11:$CT$20</definedName>
    <definedName name="A126115106K_Latest">Data2!$CT$20</definedName>
    <definedName name="A126115110A">Data2!$DR$1:$DR$10,Data2!$DR$11:$DR$20</definedName>
    <definedName name="A126115110A_Data">Data2!$DR$11:$DR$20</definedName>
    <definedName name="A126115110A_Latest">Data2!$DR$20</definedName>
    <definedName name="A126115114K">Data2!$EM$1:$EM$10,Data2!$EM$11:$EM$20</definedName>
    <definedName name="A126115114K_Data">Data2!$EM$11:$EM$20</definedName>
    <definedName name="A126115114K_Latest">Data2!$EM$20</definedName>
    <definedName name="A126116238F">Data2!$HA$1:$HA$10,Data2!$HA$11:$HA$20</definedName>
    <definedName name="A126116238F_Data">Data2!$HA$11:$HA$20</definedName>
    <definedName name="A126116238F_Latest">Data2!$HA$20</definedName>
    <definedName name="A126116242W">Data2!$HV$1:$HV$10,Data2!$HV$11:$HV$20</definedName>
    <definedName name="A126116242W_Data">Data2!$HV$11:$HV$20</definedName>
    <definedName name="A126116242W_Latest">Data2!$HV$20</definedName>
    <definedName name="A126116246F">Data2!$IQ$1:$IQ$10,Data2!$IQ$11:$IQ$20</definedName>
    <definedName name="A126116246F_Data">Data2!$IQ$11:$IQ$20</definedName>
    <definedName name="A126116246F_Latest">Data2!$IQ$20</definedName>
    <definedName name="A126116250W">Data2!$IE$1:$IE$10,Data2!$IE$11:$IE$20</definedName>
    <definedName name="A126116250W_Data">Data2!$IE$11:$IE$20</definedName>
    <definedName name="A126116250W_Latest">Data2!$IE$20</definedName>
    <definedName name="A126116254F">Data3!$M$1:$M$10,Data3!$M$11:$M$20</definedName>
    <definedName name="A126116254F_Data">Data3!$M$11:$M$20</definedName>
    <definedName name="A126116254F_Latest">Data3!$M$20</definedName>
    <definedName name="A126116258R">Data2!$HD$1:$HD$10,Data2!$HD$11:$HD$20</definedName>
    <definedName name="A126116258R_Data">Data2!$HD$11:$HD$20</definedName>
    <definedName name="A126116258R_Latest">Data2!$HD$20</definedName>
    <definedName name="A126116262F">Data2!$HJ$1:$HJ$10,Data2!$HJ$11:$HJ$20</definedName>
    <definedName name="A126116262F_Data">Data2!$HJ$11:$HJ$20</definedName>
    <definedName name="A126116262F_Latest">Data2!$HJ$20</definedName>
    <definedName name="A126116266R">Data3!$S$1:$S$10,Data3!$S$11:$S$20</definedName>
    <definedName name="A126116266R_Data">Data3!$S$11:$S$20</definedName>
    <definedName name="A126116266R_Latest">Data3!$S$20</definedName>
    <definedName name="A126116270F">Data3!$J$1:$J$10,Data3!$J$11:$J$20</definedName>
    <definedName name="A126116270F_Data">Data3!$J$11:$J$20</definedName>
    <definedName name="A126116270F_Latest">Data3!$J$20</definedName>
    <definedName name="A126116274R">Data3!$Y$1:$Y$10,Data3!$Y$11:$Y$20</definedName>
    <definedName name="A126116274R_Data">Data3!$Y$11:$Y$20</definedName>
    <definedName name="A126116274R_Latest">Data3!$Y$20</definedName>
    <definedName name="A126116278X">Data2!$GL$1:$GL$10,Data2!$GL$11:$GL$20</definedName>
    <definedName name="A126116278X_Data">Data2!$GL$11:$GL$20</definedName>
    <definedName name="A126116278X_Latest">Data2!$GL$20</definedName>
    <definedName name="A126116282R">Data2!$GX$1:$GX$10,Data2!$GX$11:$GX$20</definedName>
    <definedName name="A126116282R_Data">Data2!$GX$11:$GX$20</definedName>
    <definedName name="A126116282R_Latest">Data2!$GX$20</definedName>
    <definedName name="A126116286X">Data2!$IH$1:$IH$10,Data2!$IH$11:$IH$20</definedName>
    <definedName name="A126116286X_Data">Data2!$IH$11:$IH$20</definedName>
    <definedName name="A126116286X_Latest">Data2!$IH$20</definedName>
    <definedName name="A126116290R">Data3!$P$1:$P$10,Data3!$P$11:$P$20</definedName>
    <definedName name="A126116290R_Data">Data3!$P$11:$P$20</definedName>
    <definedName name="A126116290R_Latest">Data3!$P$20</definedName>
    <definedName name="A126116294X">Data3!$V$1:$V$10,Data3!$V$11:$V$20</definedName>
    <definedName name="A126116294X_Data">Data3!$V$11:$V$20</definedName>
    <definedName name="A126116294X_Latest">Data3!$V$20</definedName>
    <definedName name="A126116298J">Data2!$FT$1:$FT$10,Data2!$FT$11:$FT$20</definedName>
    <definedName name="A126116298J_Data">Data2!$FT$11:$FT$20</definedName>
    <definedName name="A126116298J_Latest">Data2!$FT$20</definedName>
    <definedName name="A126116302L">Data2!$GC$1:$GC$10,Data2!$GC$11:$GC$20</definedName>
    <definedName name="A126116302L_Data">Data2!$GC$11:$GC$20</definedName>
    <definedName name="A126116302L_Latest">Data2!$GC$20</definedName>
    <definedName name="A126116306W">Data2!$GF$1:$GF$10,Data2!$GF$11:$GF$20</definedName>
    <definedName name="A126116306W_Data">Data2!$GF$11:$GF$20</definedName>
    <definedName name="A126116306W_Latest">Data2!$GF$20</definedName>
    <definedName name="A126116310L">Data2!$HG$1:$HG$10,Data2!$HG$11:$HG$20</definedName>
    <definedName name="A126116310L_Data">Data2!$HG$11:$HG$20</definedName>
    <definedName name="A126116310L_Latest">Data2!$HG$20</definedName>
    <definedName name="A126116314W">Data2!$HM$1:$HM$10,Data2!$HM$11:$HM$20</definedName>
    <definedName name="A126116314W_Data">Data2!$HM$11:$HM$20</definedName>
    <definedName name="A126116314W_Latest">Data2!$HM$20</definedName>
    <definedName name="A126116318F">Data2!$HP$1:$HP$10,Data2!$HP$11:$HP$20</definedName>
    <definedName name="A126116318F_Data">Data2!$HP$11:$HP$20</definedName>
    <definedName name="A126116318F_Latest">Data2!$HP$20</definedName>
    <definedName name="A126116322W">Data2!$IK$1:$IK$10,Data2!$IK$11:$IK$20</definedName>
    <definedName name="A126116322W_Data">Data2!$IK$11:$IK$20</definedName>
    <definedName name="A126116322W_Latest">Data2!$IK$20</definedName>
    <definedName name="A126116326F">Data3!$D$1:$D$10,Data3!$D$11:$D$20</definedName>
    <definedName name="A126116326F_Data">Data3!$D$11:$D$20</definedName>
    <definedName name="A126116326F_Latest">Data3!$D$20</definedName>
    <definedName name="A126116330W">Data2!$GI$1:$GI$10,Data2!$GI$11:$GI$20</definedName>
    <definedName name="A126116330W_Data">Data2!$GI$11:$GI$20</definedName>
    <definedName name="A126116330W_Latest">Data2!$GI$20</definedName>
    <definedName name="A126116334F">Data2!$GR$1:$GR$10,Data2!$GR$11:$GR$20</definedName>
    <definedName name="A126116334F_Data">Data2!$GR$11:$GR$20</definedName>
    <definedName name="A126116334F_Latest">Data2!$GR$20</definedName>
    <definedName name="A126116338R">Data3!$G$1:$G$10,Data3!$G$11:$G$20</definedName>
    <definedName name="A126116338R_Data">Data3!$G$11:$G$20</definedName>
    <definedName name="A126116338R_Latest">Data3!$G$20</definedName>
    <definedName name="A126116342F">Data2!$FQ$1:$FQ$10,Data2!$FQ$11:$FQ$20</definedName>
    <definedName name="A126116342F_Data">Data2!$FQ$11:$FQ$20</definedName>
    <definedName name="A126116342F_Latest">Data2!$FQ$20</definedName>
    <definedName name="A126116346R">Data2!$FW$1:$FW$10,Data2!$FW$11:$FW$20</definedName>
    <definedName name="A126116346R_Data">Data2!$FW$11:$FW$20</definedName>
    <definedName name="A126116346R_Latest">Data2!$FW$20</definedName>
    <definedName name="A126116350F">Data2!$FZ$1:$FZ$10,Data2!$FZ$11:$FZ$20</definedName>
    <definedName name="A126116350F_Data">Data2!$FZ$11:$FZ$20</definedName>
    <definedName name="A126116350F_Latest">Data2!$FZ$20</definedName>
    <definedName name="A126116354R">Data2!$GO$1:$GO$10,Data2!$GO$11:$GO$20</definedName>
    <definedName name="A126116354R_Data">Data2!$GO$11:$GO$20</definedName>
    <definedName name="A126116354R_Latest">Data2!$GO$20</definedName>
    <definedName name="A126116358X">Data2!$HY$1:$HY$10,Data2!$HY$11:$HY$20</definedName>
    <definedName name="A126116358X_Data">Data2!$HY$11:$HY$20</definedName>
    <definedName name="A126116358X_Latest">Data2!$HY$20</definedName>
    <definedName name="A126116362R">Data2!$IB$1:$IB$10,Data2!$IB$11:$IB$20</definedName>
    <definedName name="A126116362R_Data">Data2!$IB$11:$IB$20</definedName>
    <definedName name="A126116362R_Latest">Data2!$IB$20</definedName>
    <definedName name="A126116366X">Data2!$GU$1:$GU$10,Data2!$GU$11:$GU$20</definedName>
    <definedName name="A126116366X_Data">Data2!$GU$11:$GU$20</definedName>
    <definedName name="A126116366X_Latest">Data2!$GU$20</definedName>
    <definedName name="A126116370R">Data2!$HS$1:$HS$10,Data2!$HS$11:$HS$20</definedName>
    <definedName name="A126116370R_Data">Data2!$HS$11:$HS$20</definedName>
    <definedName name="A126116370R_Latest">Data2!$HS$20</definedName>
    <definedName name="A126116374X">Data2!$IN$1:$IN$10,Data2!$IN$11:$IN$20</definedName>
    <definedName name="A126116374X_Data">Data2!$IN$11:$IN$20</definedName>
    <definedName name="A126116374X_Latest">Data2!$IN$20</definedName>
    <definedName name="Date_Range">Data1!$A$2:$A$10,Data1!$A$11:$A$20</definedName>
    <definedName name="Date_Range_Data">Data1!$A$11:$A$20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08" i="11" l="1"/>
  <c r="AB108" i="11"/>
  <c r="AA108" i="11"/>
  <c r="Z108" i="11"/>
  <c r="Y108" i="11"/>
  <c r="X108" i="11"/>
  <c r="W108" i="11"/>
  <c r="V108" i="11"/>
  <c r="U108" i="11"/>
  <c r="T108" i="11"/>
  <c r="S108" i="11"/>
  <c r="R108" i="11"/>
  <c r="Q108" i="11"/>
  <c r="P108" i="11"/>
  <c r="O108" i="11"/>
  <c r="N108" i="11"/>
  <c r="M108" i="11"/>
  <c r="L108" i="11"/>
  <c r="K108" i="11"/>
  <c r="J108" i="11"/>
  <c r="I108" i="11"/>
  <c r="H108" i="11"/>
  <c r="G108" i="11"/>
  <c r="F108" i="11"/>
  <c r="E108" i="11"/>
  <c r="D108" i="11"/>
  <c r="C108" i="11"/>
  <c r="AC107"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C107" i="11"/>
  <c r="AC106"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E106" i="11"/>
  <c r="D106" i="11"/>
  <c r="C106" i="11"/>
  <c r="AC105"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C105" i="11"/>
  <c r="AC104"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E104" i="11"/>
  <c r="D104" i="11"/>
  <c r="C104" i="11"/>
  <c r="AC103"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C103" i="11"/>
  <c r="AC102" i="11"/>
  <c r="AB102" i="11"/>
  <c r="AA102" i="11"/>
  <c r="Z102" i="11"/>
  <c r="Y102" i="11"/>
  <c r="X102" i="11"/>
  <c r="W102" i="11"/>
  <c r="V102" i="11"/>
  <c r="U102" i="11"/>
  <c r="T102" i="11"/>
  <c r="S102" i="11"/>
  <c r="R102" i="11"/>
  <c r="Q102" i="11"/>
  <c r="P102" i="11"/>
  <c r="O102" i="11"/>
  <c r="N102" i="11"/>
  <c r="M102" i="11"/>
  <c r="L102" i="11"/>
  <c r="K102" i="11"/>
  <c r="J102" i="11"/>
  <c r="I102" i="11"/>
  <c r="H102" i="11"/>
  <c r="G102" i="11"/>
  <c r="F102" i="11"/>
  <c r="E102" i="11"/>
  <c r="D102" i="11"/>
  <c r="C102" i="11"/>
  <c r="AC101"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C101" i="11"/>
  <c r="AC100" i="11"/>
  <c r="AB100" i="11"/>
  <c r="AA100" i="11"/>
  <c r="Z100" i="11"/>
  <c r="Y100" i="11"/>
  <c r="X100" i="11"/>
  <c r="W100" i="11"/>
  <c r="V100" i="11"/>
  <c r="U100" i="11"/>
  <c r="T100" i="11"/>
  <c r="S100" i="11"/>
  <c r="R100" i="11"/>
  <c r="Q100" i="11"/>
  <c r="P100" i="11"/>
  <c r="O100" i="11"/>
  <c r="N100" i="11"/>
  <c r="M100" i="11"/>
  <c r="L100" i="11"/>
  <c r="K100" i="11"/>
  <c r="J100" i="11"/>
  <c r="I100" i="11"/>
  <c r="H100" i="11"/>
  <c r="G100" i="11"/>
  <c r="F100" i="11"/>
  <c r="E100" i="11"/>
  <c r="D100" i="11"/>
  <c r="C100" i="11"/>
  <c r="AC99" i="11"/>
  <c r="AB99" i="11"/>
  <c r="AA99" i="11"/>
  <c r="Z99" i="11"/>
  <c r="Y99" i="11"/>
  <c r="X99" i="11"/>
  <c r="W99" i="11"/>
  <c r="V99" i="11"/>
  <c r="U99" i="11"/>
  <c r="T99" i="11"/>
  <c r="S99" i="11"/>
  <c r="R99" i="11"/>
  <c r="Q99" i="11"/>
  <c r="P99" i="11"/>
  <c r="O99" i="11"/>
  <c r="N99" i="11"/>
  <c r="M99" i="11"/>
  <c r="L99" i="11"/>
  <c r="K99" i="11"/>
  <c r="J99" i="11"/>
  <c r="I99" i="11"/>
  <c r="H99" i="11"/>
  <c r="G99" i="11"/>
  <c r="F99" i="11"/>
  <c r="E99" i="11"/>
  <c r="D99" i="11"/>
  <c r="C99" i="11"/>
  <c r="AC98" i="11"/>
  <c r="AB98" i="11"/>
  <c r="AA98" i="11"/>
  <c r="Z98" i="11"/>
  <c r="Y98" i="11"/>
  <c r="X98" i="11"/>
  <c r="W98" i="11"/>
  <c r="V98" i="11"/>
  <c r="U98" i="11"/>
  <c r="T98" i="11"/>
  <c r="S98" i="11"/>
  <c r="R98" i="11"/>
  <c r="Q98" i="11"/>
  <c r="P98" i="11"/>
  <c r="O98" i="11"/>
  <c r="N98" i="11"/>
  <c r="M98" i="11"/>
  <c r="L98" i="11"/>
  <c r="K98" i="11"/>
  <c r="J98" i="11"/>
  <c r="I98" i="11"/>
  <c r="H98" i="11"/>
  <c r="G98" i="11"/>
  <c r="F98" i="11"/>
  <c r="E98" i="11"/>
  <c r="D98" i="11"/>
  <c r="C98" i="11"/>
  <c r="AC97" i="11"/>
  <c r="AB97" i="11"/>
  <c r="AA97" i="11"/>
  <c r="Z97" i="11"/>
  <c r="Y97" i="11"/>
  <c r="X97" i="11"/>
  <c r="W97" i="11"/>
  <c r="V97" i="11"/>
  <c r="U97" i="11"/>
  <c r="T97" i="11"/>
  <c r="S97" i="11"/>
  <c r="R97" i="11"/>
  <c r="Q97" i="11"/>
  <c r="P97" i="11"/>
  <c r="O97" i="11"/>
  <c r="N97" i="11"/>
  <c r="M97" i="11"/>
  <c r="L97" i="11"/>
  <c r="K97" i="11"/>
  <c r="J97" i="11"/>
  <c r="I97" i="11"/>
  <c r="H97" i="11"/>
  <c r="G97" i="11"/>
  <c r="F97" i="11"/>
  <c r="E97" i="11"/>
  <c r="D97" i="11"/>
  <c r="C97" i="11"/>
  <c r="AC96" i="11"/>
  <c r="AB96" i="11"/>
  <c r="AA96" i="11"/>
  <c r="Z96" i="11"/>
  <c r="Y96" i="11"/>
  <c r="X96" i="11"/>
  <c r="W96" i="11"/>
  <c r="V96" i="11"/>
  <c r="U96" i="11"/>
  <c r="T96" i="11"/>
  <c r="S96" i="11"/>
  <c r="R96" i="11"/>
  <c r="Q96" i="11"/>
  <c r="P96" i="11"/>
  <c r="O96" i="11"/>
  <c r="N96" i="11"/>
  <c r="M96" i="11"/>
  <c r="L96" i="11"/>
  <c r="K96" i="11"/>
  <c r="J96" i="11"/>
  <c r="I96" i="11"/>
  <c r="H96" i="11"/>
  <c r="G96" i="11"/>
  <c r="F96" i="11"/>
  <c r="E96" i="11"/>
  <c r="D96" i="11"/>
  <c r="C96" i="11"/>
  <c r="AC95" i="11"/>
  <c r="AB95" i="11"/>
  <c r="AA95" i="11"/>
  <c r="Z95" i="11"/>
  <c r="Y95" i="11"/>
  <c r="X95" i="11"/>
  <c r="W95" i="11"/>
  <c r="V95" i="11"/>
  <c r="U95" i="11"/>
  <c r="T95" i="11"/>
  <c r="S95" i="11"/>
  <c r="R95" i="11"/>
  <c r="Q95" i="11"/>
  <c r="P95" i="11"/>
  <c r="O95" i="11"/>
  <c r="N95" i="11"/>
  <c r="M95" i="11"/>
  <c r="L95" i="11"/>
  <c r="K95" i="11"/>
  <c r="J95" i="11"/>
  <c r="I95" i="11"/>
  <c r="H95" i="11"/>
  <c r="G95" i="11"/>
  <c r="F95" i="11"/>
  <c r="E95" i="11"/>
  <c r="D95" i="11"/>
  <c r="C95" i="11"/>
  <c r="AC94" i="11"/>
  <c r="AB94" i="11"/>
  <c r="AA94" i="11"/>
  <c r="Z94" i="11"/>
  <c r="Y94" i="11"/>
  <c r="X94" i="11"/>
  <c r="W94" i="11"/>
  <c r="V94" i="11"/>
  <c r="U94" i="11"/>
  <c r="T94" i="11"/>
  <c r="S94" i="11"/>
  <c r="R94" i="11"/>
  <c r="Q94" i="11"/>
  <c r="P94" i="11"/>
  <c r="O94" i="11"/>
  <c r="N94" i="11"/>
  <c r="M94" i="11"/>
  <c r="L94" i="11"/>
  <c r="K94" i="11"/>
  <c r="J94" i="11"/>
  <c r="I94" i="11"/>
  <c r="H94" i="11"/>
  <c r="G94" i="11"/>
  <c r="F94" i="11"/>
  <c r="E94" i="11"/>
  <c r="D94" i="11"/>
  <c r="C94" i="11"/>
  <c r="AC93" i="11"/>
  <c r="AB93" i="11"/>
  <c r="AA93" i="11"/>
  <c r="Z93" i="11"/>
  <c r="Y93" i="11"/>
  <c r="X93" i="11"/>
  <c r="W93" i="11"/>
  <c r="V93" i="11"/>
  <c r="U93" i="11"/>
  <c r="T93" i="11"/>
  <c r="S93" i="11"/>
  <c r="R93" i="11"/>
  <c r="Q93" i="11"/>
  <c r="P93" i="11"/>
  <c r="O93" i="11"/>
  <c r="N93" i="11"/>
  <c r="M93" i="11"/>
  <c r="L93" i="11"/>
  <c r="K93" i="11"/>
  <c r="J93" i="11"/>
  <c r="I93" i="11"/>
  <c r="H93" i="11"/>
  <c r="G93" i="11"/>
  <c r="F93" i="11"/>
  <c r="E93" i="11"/>
  <c r="D93" i="11"/>
  <c r="C93" i="11"/>
  <c r="AC92" i="11"/>
  <c r="AB92" i="11"/>
  <c r="AA92" i="11"/>
  <c r="Z92" i="11"/>
  <c r="Y92" i="11"/>
  <c r="X92" i="11"/>
  <c r="W92" i="11"/>
  <c r="V92" i="11"/>
  <c r="U92" i="11"/>
  <c r="T92" i="11"/>
  <c r="S92" i="11"/>
  <c r="R92" i="11"/>
  <c r="Q92" i="11"/>
  <c r="P92" i="11"/>
  <c r="O92" i="11"/>
  <c r="N92" i="11"/>
  <c r="M92" i="11"/>
  <c r="L92" i="11"/>
  <c r="K92" i="11"/>
  <c r="J92" i="11"/>
  <c r="I92" i="11"/>
  <c r="H92" i="11"/>
  <c r="G92" i="11"/>
  <c r="F92" i="11"/>
  <c r="E92" i="11"/>
  <c r="D92" i="11"/>
  <c r="C92" i="11"/>
  <c r="AC91" i="11"/>
  <c r="AB91" i="11"/>
  <c r="AA91" i="11"/>
  <c r="Z91" i="11"/>
  <c r="Y91" i="11"/>
  <c r="X91" i="11"/>
  <c r="W91" i="11"/>
  <c r="V91" i="11"/>
  <c r="U91" i="11"/>
  <c r="T91" i="11"/>
  <c r="S91" i="11"/>
  <c r="R91" i="11"/>
  <c r="Q91" i="11"/>
  <c r="P91" i="11"/>
  <c r="O91" i="11"/>
  <c r="N91" i="11"/>
  <c r="M91" i="11"/>
  <c r="L91" i="11"/>
  <c r="K91" i="11"/>
  <c r="J91" i="11"/>
  <c r="I91" i="11"/>
  <c r="H91" i="11"/>
  <c r="G91" i="11"/>
  <c r="F91" i="11"/>
  <c r="E91" i="11"/>
  <c r="D91" i="11"/>
  <c r="C91" i="11"/>
  <c r="AC90" i="11"/>
  <c r="AB90" i="11"/>
  <c r="AA90" i="11"/>
  <c r="Z90" i="11"/>
  <c r="Y90" i="11"/>
  <c r="X90" i="11"/>
  <c r="W90" i="11"/>
  <c r="V90" i="11"/>
  <c r="U90" i="11"/>
  <c r="T90" i="11"/>
  <c r="S90" i="11"/>
  <c r="R90" i="11"/>
  <c r="Q90" i="11"/>
  <c r="P90" i="11"/>
  <c r="O90" i="11"/>
  <c r="N90" i="11"/>
  <c r="M90" i="11"/>
  <c r="L90" i="11"/>
  <c r="K90" i="11"/>
  <c r="J90" i="11"/>
  <c r="I90" i="11"/>
  <c r="H90" i="11"/>
  <c r="G90" i="11"/>
  <c r="F90" i="11"/>
  <c r="E90" i="11"/>
  <c r="D90" i="11"/>
  <c r="C90" i="11"/>
  <c r="AC89" i="11"/>
  <c r="AB89" i="11"/>
  <c r="AA89" i="11"/>
  <c r="Z89" i="11"/>
  <c r="Y89" i="11"/>
  <c r="X89" i="11"/>
  <c r="W89" i="11"/>
  <c r="V89" i="11"/>
  <c r="U89" i="11"/>
  <c r="T89" i="11"/>
  <c r="S89" i="11"/>
  <c r="R89" i="11"/>
  <c r="Q89" i="11"/>
  <c r="P89" i="11"/>
  <c r="O89" i="11"/>
  <c r="N89" i="11"/>
  <c r="M89" i="11"/>
  <c r="L89" i="11"/>
  <c r="K89" i="11"/>
  <c r="J89" i="11"/>
  <c r="I89" i="11"/>
  <c r="H89" i="11"/>
  <c r="G89" i="11"/>
  <c r="F89" i="11"/>
  <c r="E89" i="11"/>
  <c r="D89" i="11"/>
  <c r="C89" i="11"/>
  <c r="AC88" i="11"/>
  <c r="AB88" i="11"/>
  <c r="AA88" i="11"/>
  <c r="Z88" i="11"/>
  <c r="Y88" i="11"/>
  <c r="X88" i="11"/>
  <c r="W88" i="11"/>
  <c r="V88" i="11"/>
  <c r="U88" i="11"/>
  <c r="T88" i="11"/>
  <c r="S88" i="11"/>
  <c r="R88" i="11"/>
  <c r="Q88" i="11"/>
  <c r="P88" i="11"/>
  <c r="O88" i="11"/>
  <c r="N88" i="11"/>
  <c r="M88" i="11"/>
  <c r="L88" i="11"/>
  <c r="K88" i="11"/>
  <c r="J88" i="11"/>
  <c r="I88" i="11"/>
  <c r="H88" i="11"/>
  <c r="G88" i="11"/>
  <c r="F88" i="11"/>
  <c r="E88" i="11"/>
  <c r="D88" i="11"/>
  <c r="C88" i="11"/>
  <c r="AC87" i="11"/>
  <c r="AB87" i="11"/>
  <c r="AA87" i="11"/>
  <c r="Z87" i="11"/>
  <c r="Y87" i="11"/>
  <c r="X87" i="11"/>
  <c r="W87" i="11"/>
  <c r="V87" i="11"/>
  <c r="U87" i="11"/>
  <c r="T87" i="11"/>
  <c r="S87" i="11"/>
  <c r="R87" i="11"/>
  <c r="Q87" i="11"/>
  <c r="P87" i="11"/>
  <c r="O87" i="11"/>
  <c r="N87" i="11"/>
  <c r="M87" i="11"/>
  <c r="L87" i="11"/>
  <c r="K87" i="11"/>
  <c r="J87" i="11"/>
  <c r="I87" i="11"/>
  <c r="H87" i="11"/>
  <c r="G87" i="11"/>
  <c r="F87" i="11"/>
  <c r="E87" i="11"/>
  <c r="D87" i="11"/>
  <c r="C87" i="11"/>
  <c r="AC86" i="11"/>
  <c r="AB86" i="11"/>
  <c r="AA86" i="11"/>
  <c r="Z86" i="11"/>
  <c r="Y86" i="11"/>
  <c r="X86" i="11"/>
  <c r="W86" i="11"/>
  <c r="V86" i="11"/>
  <c r="U86" i="11"/>
  <c r="T86" i="11"/>
  <c r="S86" i="11"/>
  <c r="R86" i="11"/>
  <c r="Q86" i="11"/>
  <c r="P86" i="11"/>
  <c r="O86" i="11"/>
  <c r="N86" i="11"/>
  <c r="M86" i="11"/>
  <c r="L86" i="11"/>
  <c r="K86" i="11"/>
  <c r="J86" i="11"/>
  <c r="I86" i="11"/>
  <c r="H86" i="11"/>
  <c r="G86" i="11"/>
  <c r="F86" i="11"/>
  <c r="E86" i="11"/>
  <c r="D86" i="11"/>
  <c r="C86" i="11"/>
  <c r="AC85"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C85" i="11"/>
  <c r="AC84" i="11"/>
  <c r="AB84" i="11"/>
  <c r="AA84" i="11"/>
  <c r="Z84" i="11"/>
  <c r="Y84" i="11"/>
  <c r="X84" i="11"/>
  <c r="W84" i="11"/>
  <c r="V84" i="11"/>
  <c r="U84" i="11"/>
  <c r="T84" i="11"/>
  <c r="S84" i="11"/>
  <c r="R84" i="11"/>
  <c r="Q84" i="11"/>
  <c r="P84" i="11"/>
  <c r="O84" i="11"/>
  <c r="N84" i="11"/>
  <c r="M84" i="11"/>
  <c r="L84" i="11"/>
  <c r="K84" i="11"/>
  <c r="J84" i="11"/>
  <c r="I84" i="11"/>
  <c r="H84" i="11"/>
  <c r="G84" i="11"/>
  <c r="F84" i="11"/>
  <c r="E84" i="11"/>
  <c r="D84" i="11"/>
  <c r="C84" i="11"/>
  <c r="AC83" i="11"/>
  <c r="AB83" i="11"/>
  <c r="AA83" i="11"/>
  <c r="Z83" i="11"/>
  <c r="Y83" i="11"/>
  <c r="X83" i="11"/>
  <c r="W83" i="11"/>
  <c r="V83" i="11"/>
  <c r="U83" i="11"/>
  <c r="T83" i="11"/>
  <c r="S83" i="11"/>
  <c r="R83" i="11"/>
  <c r="Q83" i="11"/>
  <c r="P83" i="11"/>
  <c r="O83" i="11"/>
  <c r="N83" i="11"/>
  <c r="M83" i="11"/>
  <c r="L83" i="11"/>
  <c r="K83" i="11"/>
  <c r="J83" i="11"/>
  <c r="I83" i="11"/>
  <c r="H83" i="11"/>
  <c r="G83" i="11"/>
  <c r="F83" i="11"/>
  <c r="E83" i="11"/>
  <c r="D83" i="11"/>
  <c r="C83" i="11"/>
  <c r="AC82" i="11"/>
  <c r="AB82" i="11"/>
  <c r="AA82" i="11"/>
  <c r="Z82" i="11"/>
  <c r="Y82" i="11"/>
  <c r="X82" i="11"/>
  <c r="W82" i="11"/>
  <c r="V82" i="11"/>
  <c r="U82" i="11"/>
  <c r="T82" i="11"/>
  <c r="S82" i="11"/>
  <c r="R82" i="11"/>
  <c r="Q82" i="11"/>
  <c r="P82" i="11"/>
  <c r="O82" i="11"/>
  <c r="N82" i="11"/>
  <c r="M82" i="11"/>
  <c r="L82" i="11"/>
  <c r="K82" i="11"/>
  <c r="J82" i="11"/>
  <c r="I82" i="11"/>
  <c r="H82" i="11"/>
  <c r="G82" i="11"/>
  <c r="F82" i="11"/>
  <c r="E82" i="11"/>
  <c r="D82" i="11"/>
  <c r="C82" i="11"/>
  <c r="AC81" i="11"/>
  <c r="AB81" i="11"/>
  <c r="AA81" i="11"/>
  <c r="Z81" i="11"/>
  <c r="Y81" i="11"/>
  <c r="X81" i="11"/>
  <c r="W81" i="11"/>
  <c r="V81" i="11"/>
  <c r="U81" i="11"/>
  <c r="T81" i="11"/>
  <c r="S81" i="11"/>
  <c r="R81" i="11"/>
  <c r="Q81" i="11"/>
  <c r="P81" i="11"/>
  <c r="O81" i="11"/>
  <c r="N81" i="11"/>
  <c r="M81" i="11"/>
  <c r="L81" i="11"/>
  <c r="K81" i="11"/>
  <c r="J81" i="11"/>
  <c r="I81" i="11"/>
  <c r="H81" i="11"/>
  <c r="G81" i="11"/>
  <c r="F81" i="11"/>
  <c r="E81" i="11"/>
  <c r="D81" i="11"/>
  <c r="C81" i="11"/>
  <c r="AC80" i="11"/>
  <c r="AB80" i="11"/>
  <c r="AA80" i="11"/>
  <c r="Z80" i="11"/>
  <c r="Y80" i="11"/>
  <c r="X80" i="11"/>
  <c r="W80" i="11"/>
  <c r="V80" i="11"/>
  <c r="U80" i="11"/>
  <c r="T80" i="11"/>
  <c r="S80" i="11"/>
  <c r="R80" i="11"/>
  <c r="Q80" i="11"/>
  <c r="P80" i="11"/>
  <c r="O80" i="11"/>
  <c r="N80" i="11"/>
  <c r="M80" i="11"/>
  <c r="L80" i="11"/>
  <c r="K80" i="11"/>
  <c r="J80" i="11"/>
  <c r="I80" i="11"/>
  <c r="H80" i="11"/>
  <c r="G80" i="11"/>
  <c r="F80" i="11"/>
  <c r="E80" i="11"/>
  <c r="D80" i="11"/>
  <c r="C80" i="11"/>
  <c r="AC79" i="11"/>
  <c r="AB79" i="11"/>
  <c r="AA79" i="11"/>
  <c r="Z79" i="11"/>
  <c r="Y79" i="11"/>
  <c r="X79" i="11"/>
  <c r="W79" i="11"/>
  <c r="V79" i="11"/>
  <c r="U79" i="11"/>
  <c r="T79" i="11"/>
  <c r="S79" i="11"/>
  <c r="R79" i="11"/>
  <c r="Q79" i="11"/>
  <c r="P79" i="11"/>
  <c r="O79" i="11"/>
  <c r="N79" i="11"/>
  <c r="M79" i="11"/>
  <c r="L79" i="11"/>
  <c r="K79" i="11"/>
  <c r="J79" i="11"/>
  <c r="I79" i="11"/>
  <c r="H79" i="11"/>
  <c r="G79" i="11"/>
  <c r="F79" i="11"/>
  <c r="E79" i="11"/>
  <c r="D79" i="11"/>
  <c r="C79" i="11"/>
  <c r="AC78" i="11"/>
  <c r="AB78" i="11"/>
  <c r="AA78" i="11"/>
  <c r="Z78" i="11"/>
  <c r="Y78" i="11"/>
  <c r="X78" i="11"/>
  <c r="W78" i="11"/>
  <c r="V78" i="11"/>
  <c r="U78" i="11"/>
  <c r="T78" i="11"/>
  <c r="S78" i="11"/>
  <c r="R78" i="11"/>
  <c r="Q78" i="11"/>
  <c r="P78" i="11"/>
  <c r="O78" i="11"/>
  <c r="N78" i="11"/>
  <c r="M78" i="11"/>
  <c r="L78" i="11"/>
  <c r="K78" i="11"/>
  <c r="J78" i="11"/>
  <c r="I78" i="11"/>
  <c r="H78" i="11"/>
  <c r="G78" i="11"/>
  <c r="F78" i="11"/>
  <c r="E78" i="11"/>
  <c r="D78" i="11"/>
  <c r="C78" i="11"/>
  <c r="AC77" i="11"/>
  <c r="AB77" i="11"/>
  <c r="AA77" i="11"/>
  <c r="Z77" i="11"/>
  <c r="Y77" i="11"/>
  <c r="X77" i="11"/>
  <c r="W77" i="11"/>
  <c r="V77" i="11"/>
  <c r="U77" i="11"/>
  <c r="T77" i="11"/>
  <c r="S77" i="11"/>
  <c r="R77" i="11"/>
  <c r="Q77" i="11"/>
  <c r="P77" i="11"/>
  <c r="O77" i="11"/>
  <c r="N77" i="11"/>
  <c r="M77" i="11"/>
  <c r="L77" i="11"/>
  <c r="K77" i="11"/>
  <c r="J77" i="11"/>
  <c r="I77" i="11"/>
  <c r="H77" i="11"/>
  <c r="G77" i="11"/>
  <c r="F77" i="11"/>
  <c r="E77" i="11"/>
  <c r="D77" i="11"/>
  <c r="C77" i="11"/>
  <c r="AC76"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C76" i="11"/>
  <c r="AC75" i="11"/>
  <c r="AB75" i="11"/>
  <c r="AA75" i="11"/>
  <c r="Z75" i="11"/>
  <c r="Y75" i="11"/>
  <c r="X75" i="11"/>
  <c r="W75" i="11"/>
  <c r="V75" i="11"/>
  <c r="U75" i="11"/>
  <c r="T75" i="11"/>
  <c r="S75" i="11"/>
  <c r="R75" i="11"/>
  <c r="Q75" i="11"/>
  <c r="P75" i="11"/>
  <c r="O75" i="11"/>
  <c r="N75" i="11"/>
  <c r="M75" i="11"/>
  <c r="L75" i="11"/>
  <c r="K75" i="11"/>
  <c r="J75" i="11"/>
  <c r="I75" i="11"/>
  <c r="H75" i="11"/>
  <c r="G75" i="11"/>
  <c r="F75" i="11"/>
  <c r="E75" i="11"/>
  <c r="D75" i="11"/>
  <c r="C75" i="11"/>
  <c r="AC74"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C74" i="11"/>
  <c r="C63" i="11"/>
  <c r="D63" i="11" s="1"/>
  <c r="D45" i="11" s="1" a="1"/>
  <c r="D45" i="11" s="1"/>
  <c r="C48" i="11" a="1"/>
  <c r="C48" i="11" s="1"/>
  <c r="C47" i="11" a="1"/>
  <c r="C47" i="11" s="1"/>
  <c r="C46" i="11" a="1"/>
  <c r="C46" i="11" s="1"/>
  <c r="G45" i="11" a="1"/>
  <c r="G45" i="11" s="1"/>
  <c r="C45" i="11" a="1"/>
  <c r="C45" i="11" s="1"/>
  <c r="H44" i="11" a="1"/>
  <c r="H44" i="11" s="1"/>
  <c r="G44" i="11" a="1"/>
  <c r="G44" i="11" s="1"/>
  <c r="C44" i="11" a="1"/>
  <c r="C44" i="11" s="1"/>
  <c r="H43" i="11" a="1"/>
  <c r="H43" i="11" s="1"/>
  <c r="G43" i="11" a="1"/>
  <c r="G43" i="11" s="1"/>
  <c r="D43" i="11" a="1"/>
  <c r="D43" i="11" s="1"/>
  <c r="C43" i="11" a="1"/>
  <c r="C43" i="11" s="1"/>
  <c r="H42" i="11" a="1"/>
  <c r="H42" i="11" s="1"/>
  <c r="G42" i="11" a="1"/>
  <c r="G42" i="11" s="1"/>
  <c r="D42" i="11" a="1"/>
  <c r="D42" i="11" s="1"/>
  <c r="C42" i="11" a="1"/>
  <c r="C42" i="11" s="1"/>
  <c r="H41" i="11" a="1"/>
  <c r="H41" i="11" s="1"/>
  <c r="G41" i="11" a="1"/>
  <c r="G41" i="11" s="1"/>
  <c r="D41" i="11" a="1"/>
  <c r="D41" i="11" s="1"/>
  <c r="C41" i="11" a="1"/>
  <c r="C41" i="11" s="1"/>
  <c r="H40" i="11" a="1"/>
  <c r="H40" i="11" s="1"/>
  <c r="G40" i="11" a="1"/>
  <c r="G40" i="11" s="1"/>
  <c r="D40" i="11" a="1"/>
  <c r="D40" i="11" s="1"/>
  <c r="C40" i="11" a="1"/>
  <c r="C40" i="11" s="1"/>
  <c r="H39" i="11" a="1"/>
  <c r="H39" i="11" s="1"/>
  <c r="G39" i="11" a="1"/>
  <c r="G39" i="11" s="1"/>
  <c r="D39" i="11" a="1"/>
  <c r="D39" i="11" s="1"/>
  <c r="C39" i="11" a="1"/>
  <c r="C39" i="11" s="1"/>
  <c r="H38" i="11" a="1"/>
  <c r="H38" i="11" s="1"/>
  <c r="G38" i="11" a="1"/>
  <c r="G38" i="11" s="1"/>
  <c r="D38" i="11" a="1"/>
  <c r="D38" i="11" s="1"/>
  <c r="C38" i="11" a="1"/>
  <c r="C38" i="11" s="1"/>
  <c r="H37" i="11" a="1"/>
  <c r="H37" i="11" s="1"/>
  <c r="G37" i="11" a="1"/>
  <c r="G37" i="11" s="1"/>
  <c r="D37" i="11" a="1"/>
  <c r="D37" i="11" s="1"/>
  <c r="C37" i="11" a="1"/>
  <c r="C37" i="11" s="1"/>
  <c r="H36" i="11" a="1"/>
  <c r="H36" i="11" s="1"/>
  <c r="G36" i="11" a="1"/>
  <c r="G36" i="11" s="1"/>
  <c r="D36" i="11" a="1"/>
  <c r="D36" i="11" s="1"/>
  <c r="C36" i="11" a="1"/>
  <c r="C36" i="11" s="1"/>
  <c r="H35" i="11" a="1"/>
  <c r="H35" i="11" s="1"/>
  <c r="G35" i="11" a="1"/>
  <c r="G35" i="11" s="1"/>
  <c r="D35" i="11" a="1"/>
  <c r="D35" i="11" s="1"/>
  <c r="C35" i="11" a="1"/>
  <c r="C35" i="11" s="1"/>
  <c r="H34" i="11" a="1"/>
  <c r="H34" i="11" s="1"/>
  <c r="G34" i="11" a="1"/>
  <c r="G34" i="11" s="1"/>
  <c r="D34" i="11" a="1"/>
  <c r="D34" i="11" s="1"/>
  <c r="C34" i="11" a="1"/>
  <c r="C34" i="11" s="1"/>
  <c r="H33" i="11" a="1"/>
  <c r="H33" i="11" s="1"/>
  <c r="G33" i="11" a="1"/>
  <c r="G33" i="11" s="1"/>
  <c r="D33" i="11" a="1"/>
  <c r="D33" i="11" s="1"/>
  <c r="C33" i="11" a="1"/>
  <c r="C33" i="11" s="1"/>
  <c r="H32" i="11" a="1"/>
  <c r="H32" i="11" s="1"/>
  <c r="G32" i="11" a="1"/>
  <c r="G32" i="11" s="1"/>
  <c r="D32" i="11" a="1"/>
  <c r="D32" i="11" s="1"/>
  <c r="C32" i="11" a="1"/>
  <c r="C32" i="11" s="1"/>
  <c r="H31" i="11" a="1"/>
  <c r="H31" i="11" s="1"/>
  <c r="G31" i="11" a="1"/>
  <c r="G31" i="11" s="1"/>
  <c r="D31" i="11" a="1"/>
  <c r="D31" i="11" s="1"/>
  <c r="C31" i="11" a="1"/>
  <c r="C31" i="11" s="1"/>
  <c r="H30" i="11" a="1"/>
  <c r="H30" i="11" s="1"/>
  <c r="G30" i="11" a="1"/>
  <c r="G30" i="11" s="1"/>
  <c r="D30" i="11" a="1"/>
  <c r="D30" i="11" s="1"/>
  <c r="C30" i="11" a="1"/>
  <c r="C30" i="11" s="1"/>
  <c r="H29" i="11" a="1"/>
  <c r="H29" i="11" s="1"/>
  <c r="G29" i="11" a="1"/>
  <c r="G29" i="11" s="1"/>
  <c r="D29" i="11" a="1"/>
  <c r="D29" i="11" s="1"/>
  <c r="C29" i="11" a="1"/>
  <c r="C29" i="11" s="1"/>
  <c r="H28" i="11" a="1"/>
  <c r="H28" i="11" s="1"/>
  <c r="G28" i="11" a="1"/>
  <c r="G28" i="11" s="1"/>
  <c r="D28" i="11" a="1"/>
  <c r="D28" i="11" s="1"/>
  <c r="C28" i="11" a="1"/>
  <c r="C28" i="11" s="1"/>
  <c r="H27" i="11" a="1"/>
  <c r="H27" i="11" s="1"/>
  <c r="G27" i="11" a="1"/>
  <c r="G27" i="11" s="1"/>
  <c r="D27" i="11" a="1"/>
  <c r="D27" i="11" s="1"/>
  <c r="C27" i="11" a="1"/>
  <c r="C27" i="11" s="1"/>
  <c r="H26" i="11" a="1"/>
  <c r="H26" i="11" s="1"/>
  <c r="G26" i="11" a="1"/>
  <c r="G26" i="11" s="1"/>
  <c r="D26" i="11" a="1"/>
  <c r="D26" i="11" s="1"/>
  <c r="C26" i="11" a="1"/>
  <c r="C26" i="11" s="1"/>
  <c r="H25" i="11" a="1"/>
  <c r="H25" i="11" s="1"/>
  <c r="G25" i="11" a="1"/>
  <c r="G25" i="11" s="1"/>
  <c r="D25" i="11" a="1"/>
  <c r="D25" i="11" s="1"/>
  <c r="C25" i="11" a="1"/>
  <c r="C25" i="11" s="1"/>
  <c r="H24" i="11" a="1"/>
  <c r="H24" i="11" s="1"/>
  <c r="G24" i="11" a="1"/>
  <c r="G24" i="11" s="1"/>
  <c r="D24" i="11" a="1"/>
  <c r="D24" i="11" s="1"/>
  <c r="C24" i="11" a="1"/>
  <c r="C24" i="11" s="1"/>
  <c r="H23" i="11" a="1"/>
  <c r="H23" i="11" s="1"/>
  <c r="G23" i="11" a="1"/>
  <c r="G23" i="11" s="1"/>
  <c r="D23" i="11" a="1"/>
  <c r="D23" i="11" s="1"/>
  <c r="C23" i="11" a="1"/>
  <c r="C23" i="11" s="1"/>
  <c r="H22" i="11" a="1"/>
  <c r="H22" i="11" s="1"/>
  <c r="G22" i="11" a="1"/>
  <c r="G22" i="11" s="1"/>
  <c r="D22" i="11" a="1"/>
  <c r="D22" i="11" s="1"/>
  <c r="C22" i="11" a="1"/>
  <c r="C22" i="11" s="1"/>
  <c r="H21" i="11" a="1"/>
  <c r="H21" i="11" s="1"/>
  <c r="G21" i="11" a="1"/>
  <c r="G21" i="11" s="1"/>
  <c r="D21" i="11" a="1"/>
  <c r="D21" i="11" s="1"/>
  <c r="C21" i="11" a="1"/>
  <c r="C21" i="11" s="1"/>
  <c r="H20" i="11" a="1"/>
  <c r="H20" i="11" s="1"/>
  <c r="G20" i="11" a="1"/>
  <c r="G20" i="11" s="1"/>
  <c r="D20" i="11" a="1"/>
  <c r="D20" i="11" s="1"/>
  <c r="C20" i="11"/>
  <c r="C20" i="11" a="1"/>
  <c r="H19" i="11"/>
  <c r="H19" i="11" a="1"/>
  <c r="G19" i="11" a="1"/>
  <c r="G19" i="11" s="1"/>
  <c r="D19" i="11" a="1"/>
  <c r="D19" i="11" s="1"/>
  <c r="C19" i="11"/>
  <c r="C19" i="11" a="1"/>
  <c r="H18" i="11"/>
  <c r="H18" i="11" a="1"/>
  <c r="G18" i="11" a="1"/>
  <c r="G18" i="11" s="1"/>
  <c r="D18" i="11" a="1"/>
  <c r="D18" i="11" s="1"/>
  <c r="C18" i="11"/>
  <c r="C18" i="11" a="1"/>
  <c r="H17" i="11"/>
  <c r="H17" i="11" a="1"/>
  <c r="G17" i="11" a="1"/>
  <c r="G17" i="11" s="1"/>
  <c r="D17" i="11" a="1"/>
  <c r="D17" i="11" s="1"/>
  <c r="C17" i="11" a="1"/>
  <c r="C17" i="11" s="1"/>
  <c r="H16" i="11" a="1"/>
  <c r="H16" i="11" s="1"/>
  <c r="G16" i="11" a="1"/>
  <c r="G16" i="11" s="1"/>
  <c r="D16" i="11" a="1"/>
  <c r="D16" i="11" s="1"/>
  <c r="C16" i="11" a="1"/>
  <c r="C16" i="11" s="1"/>
  <c r="H15" i="11" a="1"/>
  <c r="H15" i="11" s="1"/>
  <c r="G15" i="11" a="1"/>
  <c r="G15" i="11" s="1"/>
  <c r="D15" i="11" a="1"/>
  <c r="D15" i="11" s="1"/>
  <c r="C15" i="11" a="1"/>
  <c r="C15" i="11" s="1"/>
  <c r="H14" i="11" a="1"/>
  <c r="H14" i="11" s="1"/>
  <c r="G14" i="11" a="1"/>
  <c r="G14" i="11" s="1"/>
  <c r="D14" i="11" a="1"/>
  <c r="D14" i="11" s="1"/>
  <c r="C14" i="11" a="1"/>
  <c r="C14" i="11" s="1"/>
  <c r="A8" i="11"/>
  <c r="B7" i="11"/>
  <c r="B6" i="11"/>
  <c r="B5" i="11"/>
  <c r="T107" i="10"/>
  <c r="S107" i="10"/>
  <c r="R107" i="10"/>
  <c r="Q107" i="10"/>
  <c r="P107" i="10"/>
  <c r="O107" i="10"/>
  <c r="N107" i="10"/>
  <c r="M107" i="10"/>
  <c r="L107" i="10"/>
  <c r="K107" i="10"/>
  <c r="J107" i="10"/>
  <c r="I107" i="10"/>
  <c r="H107" i="10"/>
  <c r="G107" i="10"/>
  <c r="F107" i="10"/>
  <c r="E107" i="10"/>
  <c r="D107" i="10"/>
  <c r="C107" i="10"/>
  <c r="T106" i="10"/>
  <c r="S106" i="10"/>
  <c r="R106" i="10"/>
  <c r="Q106" i="10"/>
  <c r="P106" i="10"/>
  <c r="O106" i="10"/>
  <c r="N106" i="10"/>
  <c r="M106" i="10"/>
  <c r="L106" i="10"/>
  <c r="K106" i="10"/>
  <c r="J106" i="10"/>
  <c r="I106" i="10"/>
  <c r="H106" i="10"/>
  <c r="G106" i="10"/>
  <c r="F106" i="10"/>
  <c r="E106" i="10"/>
  <c r="D106" i="10"/>
  <c r="C106" i="10"/>
  <c r="T105" i="10"/>
  <c r="S105" i="10"/>
  <c r="R105" i="10"/>
  <c r="Q105" i="10"/>
  <c r="P105" i="10"/>
  <c r="O105" i="10"/>
  <c r="N105" i="10"/>
  <c r="M105" i="10"/>
  <c r="L105" i="10"/>
  <c r="K105" i="10"/>
  <c r="J105" i="10"/>
  <c r="I105" i="10"/>
  <c r="H105" i="10"/>
  <c r="G105" i="10"/>
  <c r="F105" i="10"/>
  <c r="E105" i="10"/>
  <c r="D105" i="10"/>
  <c r="C105" i="10"/>
  <c r="T104" i="10"/>
  <c r="S104" i="10"/>
  <c r="R104" i="10"/>
  <c r="Q104" i="10"/>
  <c r="P104" i="10"/>
  <c r="O104" i="10"/>
  <c r="N104" i="10"/>
  <c r="M104" i="10"/>
  <c r="L104" i="10"/>
  <c r="K104" i="10"/>
  <c r="J104" i="10"/>
  <c r="I104" i="10"/>
  <c r="H104" i="10"/>
  <c r="G104" i="10"/>
  <c r="F104" i="10"/>
  <c r="E104" i="10"/>
  <c r="D104" i="10"/>
  <c r="C104" i="10"/>
  <c r="T103" i="10"/>
  <c r="S103" i="10"/>
  <c r="R103" i="10"/>
  <c r="Q103" i="10"/>
  <c r="P103" i="10"/>
  <c r="O103" i="10"/>
  <c r="N103" i="10"/>
  <c r="M103" i="10"/>
  <c r="L103" i="10"/>
  <c r="K103" i="10"/>
  <c r="J103" i="10"/>
  <c r="I103" i="10"/>
  <c r="H103" i="10"/>
  <c r="G103" i="10"/>
  <c r="F103" i="10"/>
  <c r="E103" i="10"/>
  <c r="D103" i="10"/>
  <c r="C103" i="10"/>
  <c r="T102" i="10"/>
  <c r="S102" i="10"/>
  <c r="R102" i="10"/>
  <c r="Q102" i="10"/>
  <c r="P102" i="10"/>
  <c r="O102" i="10"/>
  <c r="N102" i="10"/>
  <c r="M102" i="10"/>
  <c r="L102" i="10"/>
  <c r="K102" i="10"/>
  <c r="J102" i="10"/>
  <c r="I102" i="10"/>
  <c r="H102" i="10"/>
  <c r="G102" i="10"/>
  <c r="F102" i="10"/>
  <c r="E102" i="10"/>
  <c r="D102" i="10"/>
  <c r="C102" i="10"/>
  <c r="T101" i="10"/>
  <c r="S101" i="10"/>
  <c r="R101" i="10"/>
  <c r="Q101" i="10"/>
  <c r="P101" i="10"/>
  <c r="O101" i="10"/>
  <c r="N101" i="10"/>
  <c r="M101" i="10"/>
  <c r="L101" i="10"/>
  <c r="K101" i="10"/>
  <c r="J101" i="10"/>
  <c r="I101" i="10"/>
  <c r="H101" i="10"/>
  <c r="G101" i="10"/>
  <c r="F101" i="10"/>
  <c r="E101" i="10"/>
  <c r="D101" i="10"/>
  <c r="C101" i="10"/>
  <c r="T100" i="10"/>
  <c r="S100" i="10"/>
  <c r="R100" i="10"/>
  <c r="Q100" i="10"/>
  <c r="P100" i="10"/>
  <c r="O100" i="10"/>
  <c r="N100" i="10"/>
  <c r="M100" i="10"/>
  <c r="L100" i="10"/>
  <c r="K100" i="10"/>
  <c r="J100" i="10"/>
  <c r="I100" i="10"/>
  <c r="H100" i="10"/>
  <c r="G100" i="10"/>
  <c r="F100" i="10"/>
  <c r="E100" i="10"/>
  <c r="D100" i="10"/>
  <c r="C100" i="10"/>
  <c r="T99" i="10"/>
  <c r="S99" i="10"/>
  <c r="R99" i="10"/>
  <c r="Q99" i="10"/>
  <c r="P99" i="10"/>
  <c r="O99" i="10"/>
  <c r="N99" i="10"/>
  <c r="M99" i="10"/>
  <c r="L99" i="10"/>
  <c r="K99" i="10"/>
  <c r="J99" i="10"/>
  <c r="I99" i="10"/>
  <c r="H99" i="10"/>
  <c r="G99" i="10"/>
  <c r="F99" i="10"/>
  <c r="E99" i="10"/>
  <c r="D99" i="10"/>
  <c r="C99" i="10"/>
  <c r="T98" i="10"/>
  <c r="S98" i="10"/>
  <c r="R98" i="10"/>
  <c r="Q98" i="10"/>
  <c r="P98" i="10"/>
  <c r="O98" i="10"/>
  <c r="N98" i="10"/>
  <c r="M98" i="10"/>
  <c r="L98" i="10"/>
  <c r="K98" i="10"/>
  <c r="J98" i="10"/>
  <c r="I98" i="10"/>
  <c r="H98" i="10"/>
  <c r="G98" i="10"/>
  <c r="F98" i="10"/>
  <c r="E98" i="10"/>
  <c r="D98" i="10"/>
  <c r="C98" i="10"/>
  <c r="T97" i="10"/>
  <c r="S97" i="10"/>
  <c r="R97" i="10"/>
  <c r="Q97" i="10"/>
  <c r="P97" i="10"/>
  <c r="O97" i="10"/>
  <c r="N97" i="10"/>
  <c r="M97" i="10"/>
  <c r="L97" i="10"/>
  <c r="K97" i="10"/>
  <c r="J97" i="10"/>
  <c r="I97" i="10"/>
  <c r="H97" i="10"/>
  <c r="G97" i="10"/>
  <c r="F97" i="10"/>
  <c r="E97" i="10"/>
  <c r="D97" i="10"/>
  <c r="C97" i="10"/>
  <c r="T96" i="10"/>
  <c r="S96" i="10"/>
  <c r="R96" i="10"/>
  <c r="Q96" i="10"/>
  <c r="P96" i="10"/>
  <c r="O96" i="10"/>
  <c r="N96" i="10"/>
  <c r="M96" i="10"/>
  <c r="L96" i="10"/>
  <c r="K96" i="10"/>
  <c r="J96" i="10"/>
  <c r="I96" i="10"/>
  <c r="H96" i="10"/>
  <c r="G96" i="10"/>
  <c r="F96" i="10"/>
  <c r="E96" i="10"/>
  <c r="D96" i="10"/>
  <c r="C96" i="10"/>
  <c r="T95" i="10"/>
  <c r="S95" i="10"/>
  <c r="R95" i="10"/>
  <c r="Q95" i="10"/>
  <c r="P95" i="10"/>
  <c r="O95" i="10"/>
  <c r="N95" i="10"/>
  <c r="M95" i="10"/>
  <c r="L95" i="10"/>
  <c r="K95" i="10"/>
  <c r="J95" i="10"/>
  <c r="I95" i="10"/>
  <c r="H95" i="10"/>
  <c r="G95" i="10"/>
  <c r="F95" i="10"/>
  <c r="E95" i="10"/>
  <c r="D95" i="10"/>
  <c r="C95" i="10"/>
  <c r="T94" i="10"/>
  <c r="S94" i="10"/>
  <c r="R94" i="10"/>
  <c r="Q94" i="10"/>
  <c r="P94" i="10"/>
  <c r="O94" i="10"/>
  <c r="N94" i="10"/>
  <c r="M94" i="10"/>
  <c r="L94" i="10"/>
  <c r="K94" i="10"/>
  <c r="J94" i="10"/>
  <c r="I94" i="10"/>
  <c r="H94" i="10"/>
  <c r="G94" i="10"/>
  <c r="F94" i="10"/>
  <c r="E94" i="10"/>
  <c r="D94" i="10"/>
  <c r="C94" i="10"/>
  <c r="T93" i="10"/>
  <c r="S93" i="10"/>
  <c r="R93" i="10"/>
  <c r="Q93" i="10"/>
  <c r="P93" i="10"/>
  <c r="O93" i="10"/>
  <c r="N93" i="10"/>
  <c r="M93" i="10"/>
  <c r="L93" i="10"/>
  <c r="K93" i="10"/>
  <c r="J93" i="10"/>
  <c r="I93" i="10"/>
  <c r="H93" i="10"/>
  <c r="G93" i="10"/>
  <c r="F93" i="10"/>
  <c r="E93" i="10"/>
  <c r="D93" i="10"/>
  <c r="C93" i="10"/>
  <c r="T92" i="10"/>
  <c r="S92" i="10"/>
  <c r="R92" i="10"/>
  <c r="Q92" i="10"/>
  <c r="P92" i="10"/>
  <c r="O92" i="10"/>
  <c r="N92" i="10"/>
  <c r="M92" i="10"/>
  <c r="L92" i="10"/>
  <c r="K92" i="10"/>
  <c r="J92" i="10"/>
  <c r="I92" i="10"/>
  <c r="H92" i="10"/>
  <c r="G92" i="10"/>
  <c r="F92" i="10"/>
  <c r="E92" i="10"/>
  <c r="D92" i="10"/>
  <c r="C92" i="10"/>
  <c r="C33" i="10" s="1" a="1"/>
  <c r="C33" i="10" s="1"/>
  <c r="T91" i="10"/>
  <c r="S91" i="10"/>
  <c r="R91" i="10"/>
  <c r="Q91" i="10"/>
  <c r="P91" i="10"/>
  <c r="O91" i="10"/>
  <c r="N91" i="10"/>
  <c r="M91" i="10"/>
  <c r="L91" i="10"/>
  <c r="K91" i="10"/>
  <c r="J91" i="10"/>
  <c r="I91" i="10"/>
  <c r="H91" i="10"/>
  <c r="G91" i="10"/>
  <c r="F91" i="10"/>
  <c r="E91" i="10"/>
  <c r="D91" i="10"/>
  <c r="C91" i="10"/>
  <c r="T90" i="10"/>
  <c r="S90" i="10"/>
  <c r="R90" i="10"/>
  <c r="Q90" i="10"/>
  <c r="P90" i="10"/>
  <c r="O90" i="10"/>
  <c r="N90" i="10"/>
  <c r="M90" i="10"/>
  <c r="L90" i="10"/>
  <c r="K90" i="10"/>
  <c r="J90" i="10"/>
  <c r="I90" i="10"/>
  <c r="H90" i="10"/>
  <c r="G90" i="10"/>
  <c r="F90" i="10"/>
  <c r="E90" i="10"/>
  <c r="D90" i="10"/>
  <c r="C90" i="10"/>
  <c r="T89" i="10"/>
  <c r="S89" i="10"/>
  <c r="R89" i="10"/>
  <c r="Q89" i="10"/>
  <c r="P89" i="10"/>
  <c r="O89" i="10"/>
  <c r="N89" i="10"/>
  <c r="M89" i="10"/>
  <c r="L89" i="10"/>
  <c r="K89" i="10"/>
  <c r="J89" i="10"/>
  <c r="I89" i="10"/>
  <c r="H89" i="10"/>
  <c r="G89" i="10"/>
  <c r="F89" i="10"/>
  <c r="E89" i="10"/>
  <c r="D89" i="10"/>
  <c r="C89" i="10"/>
  <c r="T88" i="10"/>
  <c r="S88" i="10"/>
  <c r="R88" i="10"/>
  <c r="Q88" i="10"/>
  <c r="P88" i="10"/>
  <c r="O88" i="10"/>
  <c r="N88" i="10"/>
  <c r="M88" i="10"/>
  <c r="L88" i="10"/>
  <c r="K88" i="10"/>
  <c r="J88" i="10"/>
  <c r="I88" i="10"/>
  <c r="H88" i="10"/>
  <c r="G88" i="10"/>
  <c r="F88" i="10"/>
  <c r="E88" i="10"/>
  <c r="D88" i="10"/>
  <c r="C88" i="10"/>
  <c r="T87" i="10"/>
  <c r="S87" i="10"/>
  <c r="R87" i="10"/>
  <c r="Q87" i="10"/>
  <c r="P87" i="10"/>
  <c r="O87" i="10"/>
  <c r="N87" i="10"/>
  <c r="M87" i="10"/>
  <c r="L87" i="10"/>
  <c r="K87" i="10"/>
  <c r="J87" i="10"/>
  <c r="I87" i="10"/>
  <c r="H87" i="10"/>
  <c r="G87" i="10"/>
  <c r="F87" i="10"/>
  <c r="E87" i="10"/>
  <c r="D87" i="10"/>
  <c r="C87" i="10"/>
  <c r="T86" i="10"/>
  <c r="S86" i="10"/>
  <c r="R86" i="10"/>
  <c r="Q86" i="10"/>
  <c r="P86" i="10"/>
  <c r="O86" i="10"/>
  <c r="N86" i="10"/>
  <c r="M86" i="10"/>
  <c r="L86" i="10"/>
  <c r="K86" i="10"/>
  <c r="J86" i="10"/>
  <c r="I86" i="10"/>
  <c r="H86" i="10"/>
  <c r="G86" i="10"/>
  <c r="F86" i="10"/>
  <c r="E86" i="10"/>
  <c r="D86" i="10"/>
  <c r="C86" i="10"/>
  <c r="T85" i="10"/>
  <c r="S85" i="10"/>
  <c r="R85" i="10"/>
  <c r="Q85" i="10"/>
  <c r="P85" i="10"/>
  <c r="O85" i="10"/>
  <c r="N85" i="10"/>
  <c r="M85" i="10"/>
  <c r="L85" i="10"/>
  <c r="K85" i="10"/>
  <c r="J85" i="10"/>
  <c r="I85" i="10"/>
  <c r="H85" i="10"/>
  <c r="G85" i="10"/>
  <c r="F85" i="10"/>
  <c r="E85" i="10"/>
  <c r="D85" i="10"/>
  <c r="C85" i="10"/>
  <c r="T84" i="10"/>
  <c r="S84" i="10"/>
  <c r="R84" i="10"/>
  <c r="Q84" i="10"/>
  <c r="P84" i="10"/>
  <c r="O84" i="10"/>
  <c r="N84" i="10"/>
  <c r="M84" i="10"/>
  <c r="L84" i="10"/>
  <c r="K84" i="10"/>
  <c r="J84" i="10"/>
  <c r="I84" i="10"/>
  <c r="H84" i="10"/>
  <c r="G84" i="10"/>
  <c r="F84" i="10"/>
  <c r="E84" i="10"/>
  <c r="D84" i="10"/>
  <c r="C84" i="10"/>
  <c r="T83" i="10"/>
  <c r="S83" i="10"/>
  <c r="R83" i="10"/>
  <c r="Q83" i="10"/>
  <c r="P83" i="10"/>
  <c r="O83" i="10"/>
  <c r="N83" i="10"/>
  <c r="M83" i="10"/>
  <c r="L83" i="10"/>
  <c r="K83" i="10"/>
  <c r="J83" i="10"/>
  <c r="I83" i="10"/>
  <c r="H83" i="10"/>
  <c r="G83" i="10"/>
  <c r="F83" i="10"/>
  <c r="E83" i="10"/>
  <c r="D83" i="10"/>
  <c r="C83" i="10"/>
  <c r="T82" i="10"/>
  <c r="S82" i="10"/>
  <c r="R82" i="10"/>
  <c r="Q82" i="10"/>
  <c r="P82" i="10"/>
  <c r="O82" i="10"/>
  <c r="N82" i="10"/>
  <c r="M82" i="10"/>
  <c r="L82" i="10"/>
  <c r="K82" i="10"/>
  <c r="J82" i="10"/>
  <c r="I82" i="10"/>
  <c r="H82" i="10"/>
  <c r="G82" i="10"/>
  <c r="F82" i="10"/>
  <c r="E82" i="10"/>
  <c r="D82" i="10"/>
  <c r="C82" i="10"/>
  <c r="T81" i="10"/>
  <c r="S81" i="10"/>
  <c r="R81" i="10"/>
  <c r="Q81" i="10"/>
  <c r="P81" i="10"/>
  <c r="O81" i="10"/>
  <c r="N81" i="10"/>
  <c r="M81" i="10"/>
  <c r="L81" i="10"/>
  <c r="K81" i="10"/>
  <c r="J81" i="10"/>
  <c r="I81" i="10"/>
  <c r="H81" i="10"/>
  <c r="G81" i="10"/>
  <c r="F81" i="10"/>
  <c r="E81" i="10"/>
  <c r="D81" i="10"/>
  <c r="C81" i="10"/>
  <c r="T80" i="10"/>
  <c r="S80" i="10"/>
  <c r="R80" i="10"/>
  <c r="Q80" i="10"/>
  <c r="P80" i="10"/>
  <c r="O80" i="10"/>
  <c r="N80" i="10"/>
  <c r="M80" i="10"/>
  <c r="L80" i="10"/>
  <c r="K80" i="10"/>
  <c r="J80" i="10"/>
  <c r="I80" i="10"/>
  <c r="H80" i="10"/>
  <c r="G80" i="10"/>
  <c r="F80" i="10"/>
  <c r="E80" i="10"/>
  <c r="D80" i="10"/>
  <c r="C80" i="10"/>
  <c r="T79" i="10"/>
  <c r="S79" i="10"/>
  <c r="R79" i="10"/>
  <c r="Q79" i="10"/>
  <c r="P79" i="10"/>
  <c r="O79" i="10"/>
  <c r="N79" i="10"/>
  <c r="M79" i="10"/>
  <c r="L79" i="10"/>
  <c r="K79" i="10"/>
  <c r="J79" i="10"/>
  <c r="I79" i="10"/>
  <c r="H79" i="10"/>
  <c r="G79" i="10"/>
  <c r="F79" i="10"/>
  <c r="E79" i="10"/>
  <c r="D79" i="10"/>
  <c r="C79" i="10"/>
  <c r="T78" i="10"/>
  <c r="S78" i="10"/>
  <c r="R78" i="10"/>
  <c r="Q78" i="10"/>
  <c r="P78" i="10"/>
  <c r="O78" i="10"/>
  <c r="N78" i="10"/>
  <c r="M78" i="10"/>
  <c r="L78" i="10"/>
  <c r="K78" i="10"/>
  <c r="J78" i="10"/>
  <c r="I78" i="10"/>
  <c r="H78" i="10"/>
  <c r="G78" i="10"/>
  <c r="F78" i="10"/>
  <c r="E78" i="10"/>
  <c r="D78" i="10"/>
  <c r="C78" i="10"/>
  <c r="T77" i="10"/>
  <c r="S77" i="10"/>
  <c r="R77" i="10"/>
  <c r="Q77" i="10"/>
  <c r="P77" i="10"/>
  <c r="O77" i="10"/>
  <c r="N77" i="10"/>
  <c r="M77" i="10"/>
  <c r="L77" i="10"/>
  <c r="K77" i="10"/>
  <c r="J77" i="10"/>
  <c r="I77" i="10"/>
  <c r="H77" i="10"/>
  <c r="G77" i="10"/>
  <c r="F77" i="10"/>
  <c r="E77" i="10"/>
  <c r="D77" i="10"/>
  <c r="C77" i="10"/>
  <c r="T76" i="10"/>
  <c r="S76" i="10"/>
  <c r="R76" i="10"/>
  <c r="Q76" i="10"/>
  <c r="P76" i="10"/>
  <c r="O76" i="10"/>
  <c r="N76" i="10"/>
  <c r="M76" i="10"/>
  <c r="L76" i="10"/>
  <c r="K76" i="10"/>
  <c r="J76" i="10"/>
  <c r="I76" i="10"/>
  <c r="H76" i="10"/>
  <c r="G76" i="10"/>
  <c r="F76" i="10"/>
  <c r="E76" i="10"/>
  <c r="D76" i="10"/>
  <c r="C76" i="10"/>
  <c r="T75" i="10"/>
  <c r="S75" i="10"/>
  <c r="R75" i="10"/>
  <c r="Q75" i="10"/>
  <c r="P75" i="10"/>
  <c r="O75" i="10"/>
  <c r="N75" i="10"/>
  <c r="M75" i="10"/>
  <c r="L75" i="10"/>
  <c r="K75" i="10"/>
  <c r="J75" i="10"/>
  <c r="I75" i="10"/>
  <c r="H75" i="10"/>
  <c r="G75" i="10"/>
  <c r="F75" i="10"/>
  <c r="E75" i="10"/>
  <c r="D75" i="10"/>
  <c r="C75" i="10"/>
  <c r="T74" i="10"/>
  <c r="S74" i="10"/>
  <c r="R74" i="10"/>
  <c r="Q74" i="10"/>
  <c r="P74" i="10"/>
  <c r="O74" i="10"/>
  <c r="N74" i="10"/>
  <c r="M74" i="10"/>
  <c r="L74" i="10"/>
  <c r="K74" i="10"/>
  <c r="J74" i="10"/>
  <c r="I74" i="10"/>
  <c r="H74" i="10"/>
  <c r="G74" i="10"/>
  <c r="F74" i="10"/>
  <c r="E74" i="10"/>
  <c r="D74" i="10"/>
  <c r="C74" i="10"/>
  <c r="T73" i="10"/>
  <c r="S73" i="10"/>
  <c r="R73" i="10"/>
  <c r="Q73" i="10"/>
  <c r="P73" i="10"/>
  <c r="O73" i="10"/>
  <c r="N73" i="10"/>
  <c r="M73" i="10"/>
  <c r="L73" i="10"/>
  <c r="K73" i="10"/>
  <c r="J73" i="10"/>
  <c r="I73" i="10"/>
  <c r="H73" i="10"/>
  <c r="G73" i="10"/>
  <c r="F73" i="10"/>
  <c r="E73" i="10"/>
  <c r="D73" i="10"/>
  <c r="C73" i="10"/>
  <c r="D59" i="10"/>
  <c r="C59" i="10"/>
  <c r="C48" i="10" s="1" a="1"/>
  <c r="C48" i="10" s="1"/>
  <c r="G48" i="10" a="1"/>
  <c r="G48" i="10" s="1"/>
  <c r="D48" i="10" a="1"/>
  <c r="D48" i="10" s="1"/>
  <c r="G47" i="10" a="1"/>
  <c r="G47" i="10" s="1"/>
  <c r="D47" i="10" a="1"/>
  <c r="D47" i="10" s="1"/>
  <c r="G46" i="10" a="1"/>
  <c r="G46" i="10" s="1"/>
  <c r="D46" i="10" a="1"/>
  <c r="D46" i="10" s="1"/>
  <c r="G45" i="10" a="1"/>
  <c r="G45" i="10" s="1"/>
  <c r="D45" i="10" a="1"/>
  <c r="D45" i="10" s="1"/>
  <c r="G44" i="10" a="1"/>
  <c r="G44" i="10" s="1"/>
  <c r="D44" i="10" a="1"/>
  <c r="D44" i="10" s="1"/>
  <c r="G43" i="10" a="1"/>
  <c r="G43" i="10" s="1"/>
  <c r="D43" i="10" a="1"/>
  <c r="D43" i="10" s="1"/>
  <c r="G42" i="10" a="1"/>
  <c r="G42" i="10" s="1"/>
  <c r="D42" i="10" a="1"/>
  <c r="D42" i="10" s="1"/>
  <c r="G41" i="10" a="1"/>
  <c r="G41" i="10" s="1"/>
  <c r="D41" i="10" a="1"/>
  <c r="D41" i="10" s="1"/>
  <c r="G40" i="10" a="1"/>
  <c r="G40" i="10" s="1"/>
  <c r="D40" i="10" a="1"/>
  <c r="D40" i="10" s="1"/>
  <c r="G39" i="10" a="1"/>
  <c r="G39" i="10" s="1"/>
  <c r="D39" i="10" a="1"/>
  <c r="D39" i="10" s="1"/>
  <c r="G38" i="10" a="1"/>
  <c r="G38" i="10" s="1"/>
  <c r="D38" i="10" a="1"/>
  <c r="D38" i="10" s="1"/>
  <c r="G37" i="10" a="1"/>
  <c r="G37" i="10" s="1"/>
  <c r="D37" i="10" a="1"/>
  <c r="D37" i="10" s="1"/>
  <c r="G36" i="10" a="1"/>
  <c r="G36" i="10" s="1"/>
  <c r="D36" i="10" a="1"/>
  <c r="D36" i="10" s="1"/>
  <c r="G35" i="10" a="1"/>
  <c r="G35" i="10" s="1"/>
  <c r="D35" i="10" a="1"/>
  <c r="D35" i="10" s="1"/>
  <c r="H34" i="10" a="1"/>
  <c r="H34" i="10" s="1"/>
  <c r="G34" i="10" a="1"/>
  <c r="G34" i="10" s="1"/>
  <c r="D34" i="10" a="1"/>
  <c r="D34" i="10" s="1"/>
  <c r="C34" i="10" a="1"/>
  <c r="C34" i="10" s="1"/>
  <c r="H33" i="10" a="1"/>
  <c r="H33" i="10" s="1"/>
  <c r="G33" i="10" a="1"/>
  <c r="G33" i="10" s="1"/>
  <c r="D33" i="10" a="1"/>
  <c r="D33" i="10" s="1"/>
  <c r="H32" i="10" a="1"/>
  <c r="H32" i="10" s="1"/>
  <c r="G32" i="10" a="1"/>
  <c r="G32" i="10" s="1"/>
  <c r="D32" i="10" a="1"/>
  <c r="D32" i="10" s="1"/>
  <c r="C32" i="10" a="1"/>
  <c r="C32" i="10" s="1"/>
  <c r="H31" i="10"/>
  <c r="H31" i="10" a="1"/>
  <c r="G31" i="10" a="1"/>
  <c r="G31" i="10" s="1"/>
  <c r="D31" i="10" a="1"/>
  <c r="D31" i="10" s="1"/>
  <c r="C31" i="10" a="1"/>
  <c r="C31" i="10" s="1"/>
  <c r="H30" i="10" a="1"/>
  <c r="H30" i="10" s="1"/>
  <c r="G30" i="10" a="1"/>
  <c r="G30" i="10" s="1"/>
  <c r="D30" i="10" a="1"/>
  <c r="D30" i="10" s="1"/>
  <c r="C30" i="10" a="1"/>
  <c r="C30" i="10" s="1"/>
  <c r="H29" i="10" a="1"/>
  <c r="H29" i="10" s="1"/>
  <c r="G29" i="10" a="1"/>
  <c r="G29" i="10" s="1"/>
  <c r="D29" i="10" a="1"/>
  <c r="D29" i="10" s="1"/>
  <c r="C29" i="10"/>
  <c r="C29" i="10" a="1"/>
  <c r="H28" i="10" a="1"/>
  <c r="H28" i="10" s="1"/>
  <c r="G28" i="10" a="1"/>
  <c r="G28" i="10" s="1"/>
  <c r="D28" i="10" a="1"/>
  <c r="D28" i="10" s="1"/>
  <c r="C28" i="10" a="1"/>
  <c r="C28" i="10" s="1"/>
  <c r="H27" i="10"/>
  <c r="H27" i="10" a="1"/>
  <c r="G27" i="10" a="1"/>
  <c r="G27" i="10" s="1"/>
  <c r="D27" i="10" a="1"/>
  <c r="D27" i="10" s="1"/>
  <c r="C27" i="10" a="1"/>
  <c r="C27" i="10" s="1"/>
  <c r="H26" i="10" a="1"/>
  <c r="H26" i="10" s="1"/>
  <c r="G26" i="10" a="1"/>
  <c r="G26" i="10" s="1"/>
  <c r="D26" i="10" a="1"/>
  <c r="D26" i="10" s="1"/>
  <c r="C26" i="10" a="1"/>
  <c r="C26" i="10" s="1"/>
  <c r="H25" i="10" a="1"/>
  <c r="H25" i="10" s="1"/>
  <c r="G25" i="10" a="1"/>
  <c r="G25" i="10" s="1"/>
  <c r="D25" i="10" a="1"/>
  <c r="D25" i="10" s="1"/>
  <c r="C25" i="10"/>
  <c r="C25" i="10" a="1"/>
  <c r="H24" i="10" a="1"/>
  <c r="H24" i="10" s="1"/>
  <c r="G24" i="10" a="1"/>
  <c r="G24" i="10" s="1"/>
  <c r="D24" i="10" a="1"/>
  <c r="D24" i="10" s="1"/>
  <c r="C24" i="10" a="1"/>
  <c r="C24" i="10" s="1"/>
  <c r="H23" i="10"/>
  <c r="H23" i="10" a="1"/>
  <c r="G23" i="10" a="1"/>
  <c r="G23" i="10" s="1"/>
  <c r="D23" i="10" a="1"/>
  <c r="D23" i="10" s="1"/>
  <c r="C23" i="10" a="1"/>
  <c r="C23" i="10" s="1"/>
  <c r="H22" i="10" a="1"/>
  <c r="H22" i="10" s="1"/>
  <c r="G22" i="10" a="1"/>
  <c r="G22" i="10" s="1"/>
  <c r="D22" i="10" a="1"/>
  <c r="D22" i="10" s="1"/>
  <c r="C22" i="10" a="1"/>
  <c r="C22" i="10" s="1"/>
  <c r="H21" i="10" a="1"/>
  <c r="H21" i="10" s="1"/>
  <c r="G21" i="10" a="1"/>
  <c r="G21" i="10" s="1"/>
  <c r="D21" i="10" a="1"/>
  <c r="D21" i="10" s="1"/>
  <c r="C21" i="10"/>
  <c r="C21" i="10" a="1"/>
  <c r="H20" i="10"/>
  <c r="H20" i="10" a="1"/>
  <c r="G20" i="10" a="1"/>
  <c r="G20" i="10" s="1"/>
  <c r="D20" i="10" a="1"/>
  <c r="D20" i="10" s="1"/>
  <c r="C20" i="10"/>
  <c r="C20" i="10" a="1"/>
  <c r="H19" i="10"/>
  <c r="H19" i="10" a="1"/>
  <c r="G19" i="10" a="1"/>
  <c r="G19" i="10" s="1"/>
  <c r="D19" i="10" a="1"/>
  <c r="D19" i="10" s="1"/>
  <c r="C19" i="10"/>
  <c r="C19" i="10" a="1"/>
  <c r="H18" i="10"/>
  <c r="H18" i="10" a="1"/>
  <c r="G18" i="10" a="1"/>
  <c r="G18" i="10" s="1"/>
  <c r="D18" i="10" a="1"/>
  <c r="D18" i="10" s="1"/>
  <c r="C18" i="10"/>
  <c r="C18" i="10" a="1"/>
  <c r="H17" i="10"/>
  <c r="H17" i="10" a="1"/>
  <c r="G17" i="10" a="1"/>
  <c r="G17" i="10" s="1"/>
  <c r="D17" i="10" a="1"/>
  <c r="D17" i="10" s="1"/>
  <c r="C17" i="10"/>
  <c r="C17" i="10" a="1"/>
  <c r="H16" i="10"/>
  <c r="H16" i="10" a="1"/>
  <c r="G16" i="10" a="1"/>
  <c r="G16" i="10" s="1"/>
  <c r="D16" i="10" a="1"/>
  <c r="D16" i="10" s="1"/>
  <c r="C16" i="10"/>
  <c r="C16" i="10" a="1"/>
  <c r="H15" i="10"/>
  <c r="H15" i="10" a="1"/>
  <c r="G15" i="10" a="1"/>
  <c r="G15" i="10" s="1"/>
  <c r="D15" i="10" a="1"/>
  <c r="D15" i="10" s="1"/>
  <c r="C15" i="10"/>
  <c r="C15" i="10" a="1"/>
  <c r="H14" i="10"/>
  <c r="H14" i="10" a="1"/>
  <c r="G14" i="10" a="1"/>
  <c r="G14" i="10" s="1"/>
  <c r="D14" i="10" a="1"/>
  <c r="D14" i="10" s="1"/>
  <c r="C14" i="10"/>
  <c r="C14" i="10" a="1"/>
  <c r="A8" i="10"/>
  <c r="B7" i="10"/>
  <c r="B6" i="10"/>
  <c r="B5" i="10"/>
  <c r="B26" i="9"/>
  <c r="A51" i="11" s="1"/>
  <c r="H48" i="11" l="1" a="1"/>
  <c r="H48" i="11" s="1"/>
  <c r="H47" i="11" a="1"/>
  <c r="H47" i="11" s="1"/>
  <c r="H46" i="11" a="1"/>
  <c r="H46" i="11" s="1"/>
  <c r="H45" i="11" a="1"/>
  <c r="H45" i="11" s="1"/>
  <c r="E63" i="11"/>
  <c r="D48" i="11" a="1"/>
  <c r="D48" i="11" s="1"/>
  <c r="D47" i="11" a="1"/>
  <c r="D47" i="11" s="1"/>
  <c r="D46" i="11" a="1"/>
  <c r="D46" i="11" s="1"/>
  <c r="D44" i="11" a="1"/>
  <c r="D44" i="11" s="1"/>
  <c r="G46" i="11" a="1"/>
  <c r="G46" i="11" s="1"/>
  <c r="G47" i="11" a="1"/>
  <c r="G47" i="11" s="1"/>
  <c r="G48" i="11" a="1"/>
  <c r="G48" i="11" s="1"/>
  <c r="H48" i="10" a="1"/>
  <c r="H48" i="10" s="1"/>
  <c r="H47" i="10" a="1"/>
  <c r="H47" i="10" s="1"/>
  <c r="H46" i="10" a="1"/>
  <c r="H46" i="10" s="1"/>
  <c r="H45" i="10" a="1"/>
  <c r="H45" i="10" s="1"/>
  <c r="H44" i="10" a="1"/>
  <c r="H44" i="10" s="1"/>
  <c r="H43" i="10" a="1"/>
  <c r="H43" i="10" s="1"/>
  <c r="H42" i="10" a="1"/>
  <c r="H42" i="10" s="1"/>
  <c r="H41" i="10" a="1"/>
  <c r="H41" i="10" s="1"/>
  <c r="H40" i="10" a="1"/>
  <c r="H40" i="10" s="1"/>
  <c r="H39" i="10" a="1"/>
  <c r="H39" i="10" s="1"/>
  <c r="H38" i="10" a="1"/>
  <c r="H38" i="10" s="1"/>
  <c r="H37" i="10" a="1"/>
  <c r="H37" i="10" s="1"/>
  <c r="H36" i="10" a="1"/>
  <c r="H36" i="10" s="1"/>
  <c r="H35" i="10" a="1"/>
  <c r="H35" i="10" s="1"/>
  <c r="E59" i="10"/>
  <c r="C35" i="10" a="1"/>
  <c r="C35" i="10" s="1"/>
  <c r="C36" i="10" a="1"/>
  <c r="C36" i="10" s="1"/>
  <c r="C37" i="10" a="1"/>
  <c r="C37" i="10" s="1"/>
  <c r="C38" i="10" a="1"/>
  <c r="C38" i="10" s="1"/>
  <c r="C39" i="10" a="1"/>
  <c r="C39" i="10" s="1"/>
  <c r="C40" i="10" a="1"/>
  <c r="C40" i="10" s="1"/>
  <c r="C41" i="10" a="1"/>
  <c r="C41" i="10" s="1"/>
  <c r="C42" i="10" a="1"/>
  <c r="C42" i="10" s="1"/>
  <c r="C43" i="10" a="1"/>
  <c r="C43" i="10" s="1"/>
  <c r="C44" i="10" a="1"/>
  <c r="C44" i="10" s="1"/>
  <c r="C45" i="10" a="1"/>
  <c r="C45" i="10" s="1"/>
  <c r="C46" i="10" a="1"/>
  <c r="C46" i="10" s="1"/>
  <c r="C47" i="10" a="1"/>
  <c r="C47" i="10" s="1"/>
  <c r="E48" i="11" l="1" a="1"/>
  <c r="E48" i="11" s="1"/>
  <c r="E47" i="11" a="1"/>
  <c r="E47" i="11" s="1"/>
  <c r="E46" i="11" a="1"/>
  <c r="E46" i="11" s="1"/>
  <c r="E45" i="11" a="1"/>
  <c r="E45" i="11" s="1"/>
  <c r="I48" i="11" a="1"/>
  <c r="I48" i="11" s="1"/>
  <c r="I47" i="11" a="1"/>
  <c r="I47" i="11" s="1"/>
  <c r="I46" i="11" a="1"/>
  <c r="I46" i="11" s="1"/>
  <c r="I45" i="11" a="1"/>
  <c r="I45" i="11" s="1"/>
  <c r="I44" i="11" a="1"/>
  <c r="I44" i="11" s="1"/>
  <c r="I42" i="11" a="1"/>
  <c r="I42" i="11" s="1"/>
  <c r="I40" i="11" a="1"/>
  <c r="I40" i="11" s="1"/>
  <c r="I38" i="11" a="1"/>
  <c r="I38" i="11" s="1"/>
  <c r="I36" i="11" a="1"/>
  <c r="I36" i="11" s="1"/>
  <c r="I34" i="11" a="1"/>
  <c r="I34" i="11" s="1"/>
  <c r="I32" i="11" a="1"/>
  <c r="I32" i="11" s="1"/>
  <c r="I30" i="11" a="1"/>
  <c r="I30" i="11" s="1"/>
  <c r="I28" i="11" a="1"/>
  <c r="I28" i="11" s="1"/>
  <c r="I26" i="11" a="1"/>
  <c r="I26" i="11" s="1"/>
  <c r="I24" i="11" a="1"/>
  <c r="I24" i="11" s="1"/>
  <c r="I22" i="11" a="1"/>
  <c r="I22" i="11" s="1"/>
  <c r="I19" i="11" a="1"/>
  <c r="I19" i="11" s="1"/>
  <c r="I18" i="11" a="1"/>
  <c r="I18" i="11" s="1"/>
  <c r="I17" i="11" a="1"/>
  <c r="I17" i="11" s="1"/>
  <c r="I16" i="11" a="1"/>
  <c r="I16" i="11" s="1"/>
  <c r="I15" i="11" a="1"/>
  <c r="I15" i="11" s="1"/>
  <c r="I14" i="11" a="1"/>
  <c r="I14" i="11" s="1"/>
  <c r="E43" i="11" a="1"/>
  <c r="E43" i="11" s="1"/>
  <c r="E41" i="11" a="1"/>
  <c r="E41" i="11" s="1"/>
  <c r="E39" i="11" a="1"/>
  <c r="E39" i="11" s="1"/>
  <c r="E37" i="11" a="1"/>
  <c r="E37" i="11" s="1"/>
  <c r="E35" i="11" a="1"/>
  <c r="E35" i="11" s="1"/>
  <c r="E33" i="11" a="1"/>
  <c r="E33" i="11" s="1"/>
  <c r="E31" i="11" a="1"/>
  <c r="E31" i="11" s="1"/>
  <c r="E29" i="11" a="1"/>
  <c r="E29" i="11" s="1"/>
  <c r="E27" i="11" a="1"/>
  <c r="E27" i="11" s="1"/>
  <c r="E25" i="11" a="1"/>
  <c r="E25" i="11" s="1"/>
  <c r="E23" i="11" a="1"/>
  <c r="E23" i="11" s="1"/>
  <c r="E21" i="11" a="1"/>
  <c r="E21" i="11" s="1"/>
  <c r="I20" i="11" a="1"/>
  <c r="I20" i="11" s="1"/>
  <c r="I43" i="11" a="1"/>
  <c r="I43" i="11" s="1"/>
  <c r="I41" i="11" a="1"/>
  <c r="I41" i="11" s="1"/>
  <c r="I39" i="11" a="1"/>
  <c r="I39" i="11" s="1"/>
  <c r="I37" i="11" a="1"/>
  <c r="I37" i="11" s="1"/>
  <c r="I35" i="11" a="1"/>
  <c r="I35" i="11" s="1"/>
  <c r="I33" i="11" a="1"/>
  <c r="I33" i="11" s="1"/>
  <c r="I31" i="11" a="1"/>
  <c r="I31" i="11" s="1"/>
  <c r="I29" i="11" a="1"/>
  <c r="I29" i="11" s="1"/>
  <c r="I27" i="11" a="1"/>
  <c r="I27" i="11" s="1"/>
  <c r="I25" i="11" a="1"/>
  <c r="I25" i="11" s="1"/>
  <c r="I23" i="11" a="1"/>
  <c r="I23" i="11" s="1"/>
  <c r="I21" i="11" a="1"/>
  <c r="I21" i="11" s="1"/>
  <c r="E20" i="11" a="1"/>
  <c r="E20" i="11" s="1"/>
  <c r="E19" i="11" a="1"/>
  <c r="E19" i="11" s="1"/>
  <c r="E18" i="11" a="1"/>
  <c r="E18" i="11" s="1"/>
  <c r="E17" i="11" a="1"/>
  <c r="E17" i="11" s="1"/>
  <c r="E16" i="11" a="1"/>
  <c r="E16" i="11" s="1"/>
  <c r="E15" i="11" a="1"/>
  <c r="E15" i="11" s="1"/>
  <c r="E14" i="11" a="1"/>
  <c r="E14" i="11" s="1"/>
  <c r="E44" i="11" a="1"/>
  <c r="E44" i="11" s="1"/>
  <c r="E42" i="11" a="1"/>
  <c r="E42" i="11" s="1"/>
  <c r="E40" i="11" a="1"/>
  <c r="E40" i="11" s="1"/>
  <c r="E38" i="11" a="1"/>
  <c r="E38" i="11" s="1"/>
  <c r="E36" i="11" a="1"/>
  <c r="E36" i="11" s="1"/>
  <c r="E34" i="11" a="1"/>
  <c r="E34" i="11" s="1"/>
  <c r="E32" i="11" a="1"/>
  <c r="E32" i="11" s="1"/>
  <c r="E30" i="11" a="1"/>
  <c r="E30" i="11" s="1"/>
  <c r="E28" i="11" a="1"/>
  <c r="E28" i="11" s="1"/>
  <c r="E26" i="11" a="1"/>
  <c r="E26" i="11" s="1"/>
  <c r="E24" i="11" a="1"/>
  <c r="E24" i="11" s="1"/>
  <c r="E22" i="11" a="1"/>
  <c r="E22" i="11" s="1"/>
  <c r="E48" i="10" a="1"/>
  <c r="E48" i="10" s="1"/>
  <c r="E47" i="10" a="1"/>
  <c r="E47" i="10" s="1"/>
  <c r="E46" i="10" a="1"/>
  <c r="E46" i="10" s="1"/>
  <c r="E45" i="10" a="1"/>
  <c r="E45" i="10" s="1"/>
  <c r="E44" i="10" a="1"/>
  <c r="E44" i="10" s="1"/>
  <c r="E43" i="10" a="1"/>
  <c r="E43" i="10" s="1"/>
  <c r="E42" i="10" a="1"/>
  <c r="E42" i="10" s="1"/>
  <c r="E41" i="10" a="1"/>
  <c r="E41" i="10" s="1"/>
  <c r="E40" i="10" a="1"/>
  <c r="E40" i="10" s="1"/>
  <c r="E39" i="10" a="1"/>
  <c r="E39" i="10" s="1"/>
  <c r="E38" i="10" a="1"/>
  <c r="E38" i="10" s="1"/>
  <c r="E37" i="10" a="1"/>
  <c r="E37" i="10" s="1"/>
  <c r="E36" i="10" a="1"/>
  <c r="E36" i="10" s="1"/>
  <c r="E35" i="10" a="1"/>
  <c r="E35" i="10" s="1"/>
  <c r="I48" i="10" a="1"/>
  <c r="I48" i="10" s="1"/>
  <c r="I46" i="10" a="1"/>
  <c r="I46" i="10" s="1"/>
  <c r="I44" i="10" a="1"/>
  <c r="I44" i="10" s="1"/>
  <c r="I42" i="10" a="1"/>
  <c r="I42" i="10" s="1"/>
  <c r="I40" i="10" a="1"/>
  <c r="I40" i="10" s="1"/>
  <c r="I38" i="10" a="1"/>
  <c r="I38" i="10" s="1"/>
  <c r="I36" i="10" a="1"/>
  <c r="I36" i="10" s="1"/>
  <c r="I34" i="10" a="1"/>
  <c r="I34" i="10" s="1"/>
  <c r="E31" i="10" a="1"/>
  <c r="E31" i="10" s="1"/>
  <c r="I30" i="10" a="1"/>
  <c r="I30" i="10" s="1"/>
  <c r="E27" i="10" a="1"/>
  <c r="E27" i="10" s="1"/>
  <c r="I26" i="10" a="1"/>
  <c r="I26" i="10" s="1"/>
  <c r="E23" i="10" a="1"/>
  <c r="E23" i="10" s="1"/>
  <c r="I22" i="10" a="1"/>
  <c r="I22" i="10" s="1"/>
  <c r="E34" i="10" a="1"/>
  <c r="E34" i="10" s="1"/>
  <c r="I33" i="10" a="1"/>
  <c r="I33" i="10" s="1"/>
  <c r="E30" i="10" a="1"/>
  <c r="E30" i="10" s="1"/>
  <c r="I29" i="10" a="1"/>
  <c r="I29" i="10" s="1"/>
  <c r="E26" i="10" a="1"/>
  <c r="E26" i="10" s="1"/>
  <c r="I25" i="10" a="1"/>
  <c r="I25" i="10" s="1"/>
  <c r="E22" i="10" a="1"/>
  <c r="E22" i="10" s="1"/>
  <c r="I21" i="10" a="1"/>
  <c r="I21" i="10" s="1"/>
  <c r="E20" i="10" a="1"/>
  <c r="E20" i="10" s="1"/>
  <c r="E19" i="10" a="1"/>
  <c r="E19" i="10" s="1"/>
  <c r="E18" i="10" a="1"/>
  <c r="E18" i="10" s="1"/>
  <c r="E17" i="10" a="1"/>
  <c r="E17" i="10" s="1"/>
  <c r="E16" i="10" a="1"/>
  <c r="E16" i="10" s="1"/>
  <c r="E15" i="10" a="1"/>
  <c r="E15" i="10" s="1"/>
  <c r="E14" i="10" a="1"/>
  <c r="E14" i="10" s="1"/>
  <c r="I47" i="10" a="1"/>
  <c r="I47" i="10" s="1"/>
  <c r="I45" i="10" a="1"/>
  <c r="I45" i="10" s="1"/>
  <c r="I43" i="10" a="1"/>
  <c r="I43" i="10" s="1"/>
  <c r="I41" i="10" a="1"/>
  <c r="I41" i="10" s="1"/>
  <c r="I39" i="10" a="1"/>
  <c r="I39" i="10" s="1"/>
  <c r="I37" i="10" a="1"/>
  <c r="I37" i="10" s="1"/>
  <c r="I35" i="10" a="1"/>
  <c r="I35" i="10" s="1"/>
  <c r="E33" i="10" a="1"/>
  <c r="E33" i="10" s="1"/>
  <c r="I32" i="10" a="1"/>
  <c r="I32" i="10" s="1"/>
  <c r="E29" i="10" a="1"/>
  <c r="E29" i="10" s="1"/>
  <c r="I28" i="10" a="1"/>
  <c r="I28" i="10" s="1"/>
  <c r="E25" i="10" a="1"/>
  <c r="E25" i="10" s="1"/>
  <c r="I24" i="10" a="1"/>
  <c r="I24" i="10" s="1"/>
  <c r="E21" i="10" a="1"/>
  <c r="E21" i="10" s="1"/>
  <c r="E32" i="10" a="1"/>
  <c r="E32" i="10" s="1"/>
  <c r="I31" i="10" a="1"/>
  <c r="I31" i="10" s="1"/>
  <c r="E28" i="10" a="1"/>
  <c r="E28" i="10" s="1"/>
  <c r="I27" i="10" a="1"/>
  <c r="I27" i="10" s="1"/>
  <c r="E24" i="10" a="1"/>
  <c r="E24" i="10" s="1"/>
  <c r="I23" i="10" a="1"/>
  <c r="I23" i="10" s="1"/>
  <c r="I20" i="10" a="1"/>
  <c r="I20" i="10" s="1"/>
  <c r="I19" i="10" a="1"/>
  <c r="I19" i="10" s="1"/>
  <c r="I18" i="10" a="1"/>
  <c r="I18" i="10" s="1"/>
  <c r="I17" i="10" a="1"/>
  <c r="I17" i="10" s="1"/>
  <c r="I16" i="10" a="1"/>
  <c r="I16" i="10" s="1"/>
  <c r="I15" i="10" a="1"/>
  <c r="I15" i="10" s="1"/>
  <c r="I14" i="10" a="1"/>
  <c r="I14" i="10" s="1"/>
  <c r="A5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D8FB714D-F3B8-4F42-9557-F8A36C1C39B6}">
      <text>
        <r>
          <rPr>
            <sz val="8"/>
            <color indexed="81"/>
            <rFont val="Arial"/>
            <family val="2"/>
          </rPr>
          <t>Persons employed for more than a year in their current job who looked for work in the previous 12 months</t>
        </r>
      </text>
    </comment>
    <comment ref="B36" authorId="1" shapeId="0" xr:uid="{C197802F-0794-48AA-9EB2-B7F17665DB02}">
      <text>
        <r>
          <rPr>
            <sz val="8"/>
            <color indexed="81"/>
            <rFont val="Arial"/>
            <family val="2"/>
          </rPr>
          <t>Persons not in the labour force with marginal attachment to the labour force, including people with job attachment (had a job to go or return to).</t>
        </r>
      </text>
    </comment>
    <comment ref="B37" authorId="0" shapeId="0" xr:uid="{83214FFC-2C04-4E5D-B2C6-0A6FA3C6969A}">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70DA310A-3A69-4CB2-8429-FDD6DCCFA090}">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D19E4429-132A-438E-9A22-86D8A52F3667}">
      <text>
        <r>
          <rPr>
            <sz val="8"/>
            <color indexed="81"/>
            <rFont val="Arial"/>
            <family val="2"/>
          </rPr>
          <t>Persons not in the labour force who were discouraged job seekers</t>
        </r>
      </text>
    </comment>
    <comment ref="B40" authorId="1" shapeId="0" xr:uid="{13D3A508-BF31-47E6-B791-8A535FAFD8FA}">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F7F8A31C-4538-4B75-A1F4-4EA4C96C2643}">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D566831A-485E-418B-B2B0-7F7F5DD3B2C3}">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4" authorId="0" shapeId="0" xr:uid="{40CBAE2F-DBB9-48BE-B6FD-2FBB35436A68}">
      <text>
        <r>
          <rPr>
            <sz val="8"/>
            <color indexed="81"/>
            <rFont val="Arial"/>
            <family val="2"/>
          </rPr>
          <t>Persons employed for more than a year in their current job who looked for work in the previous 12 months</t>
        </r>
      </text>
    </comment>
    <comment ref="B95" authorId="1" shapeId="0" xr:uid="{F93FE119-18CD-4820-8DFF-0F3544A0410A}">
      <text>
        <r>
          <rPr>
            <sz val="8"/>
            <color indexed="81"/>
            <rFont val="Arial"/>
            <family val="2"/>
          </rPr>
          <t>Persons not in the labour force with marginal attachment to the labour force, including people with job attachment (had a job to go or return to).</t>
        </r>
      </text>
    </comment>
    <comment ref="B96" authorId="0" shapeId="0" xr:uid="{EDC61D5B-0064-4E6C-A938-9EA633EE731A}">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7" authorId="1" shapeId="0" xr:uid="{E3AF8639-6768-46DB-9C5B-D4792941C3B9}">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8" authorId="0" shapeId="0" xr:uid="{27EBA399-CFE4-48FE-8D6D-0FF55C456A2A}">
      <text>
        <r>
          <rPr>
            <sz val="8"/>
            <color indexed="81"/>
            <rFont val="Arial"/>
            <family val="2"/>
          </rPr>
          <t>Persons not in the labour force who were discouraged job seekers</t>
        </r>
      </text>
    </comment>
    <comment ref="B99" authorId="1" shapeId="0" xr:uid="{4F605B3E-4020-4583-BA71-0FA7C960CE72}">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0" authorId="0" shapeId="0" xr:uid="{49A92409-C484-4093-82A9-EA5986500762}">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7" authorId="1" shapeId="0" xr:uid="{4C6B9139-4A99-4FF1-B01E-9D75BC8D9E62}">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2" authorId="0" shapeId="0" xr:uid="{FB7FF910-F903-44DF-AB46-9A2185EF137D}">
      <text>
        <r>
          <rPr>
            <sz val="8"/>
            <color indexed="81"/>
            <rFont val="Arial"/>
            <family val="2"/>
          </rPr>
          <t>Persons employed for more than a year in their current job who looked for work in the previous 12 months</t>
        </r>
      </text>
    </comment>
    <comment ref="B143" authorId="1" shapeId="0" xr:uid="{852C4F61-9237-43D2-8755-B6323206E1C3}">
      <text>
        <r>
          <rPr>
            <sz val="8"/>
            <color indexed="81"/>
            <rFont val="Arial"/>
            <family val="2"/>
          </rPr>
          <t>Persons not in the labour force with marginal attachment to the labour force, including people with job attachment (had a job to go or return to).</t>
        </r>
      </text>
    </comment>
    <comment ref="B144" authorId="0" shapeId="0" xr:uid="{F73DF0EB-B291-4489-B00F-F48AE9193383}">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5" authorId="1" shapeId="0" xr:uid="{A2B5E313-5A2B-4C6A-8886-E09B90A21D33}">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6" authorId="0" shapeId="0" xr:uid="{0474D445-B0BB-414E-B24C-53E9046DEE0B}">
      <text>
        <r>
          <rPr>
            <sz val="8"/>
            <color indexed="81"/>
            <rFont val="Arial"/>
            <family val="2"/>
          </rPr>
          <t>Persons not in the labour force who were discouraged job seekers</t>
        </r>
      </text>
    </comment>
    <comment ref="B147" authorId="1" shapeId="0" xr:uid="{17BA05F6-D2EB-479C-9B0F-CA2AF3A28701}">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48" authorId="0" shapeId="0" xr:uid="{D5FFBB99-D713-4119-9F5D-D5E3EA947B87}">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5" authorId="1" shapeId="0" xr:uid="{9E5CD4F4-D026-41A9-BAEC-539305F10CC6}">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F53F797A-5048-4C74-ADAA-D4B285118653}">
      <text>
        <r>
          <rPr>
            <sz val="8"/>
            <color indexed="81"/>
            <rFont val="Arial"/>
            <family val="2"/>
          </rPr>
          <t>Persons employed for more than a year in their current job who looked for work in the previous 12 months</t>
        </r>
      </text>
    </comment>
    <comment ref="B36" authorId="1" shapeId="0" xr:uid="{93467BCB-2F7F-4076-9930-80DBD0163C9F}">
      <text>
        <r>
          <rPr>
            <sz val="8"/>
            <color indexed="81"/>
            <rFont val="Arial"/>
            <family val="2"/>
          </rPr>
          <t>Persons not in the labour force with marginal attachment to the labour force, including people with job attachment (had a job to go or return to).</t>
        </r>
      </text>
    </comment>
    <comment ref="B37" authorId="0" shapeId="0" xr:uid="{354CB548-DAFA-4661-9188-F85133147B1B}">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05217C40-B893-4E6C-8283-B8BD5B5E1034}">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45BA703D-CD57-4D69-8BC9-5406489B9E82}">
      <text>
        <r>
          <rPr>
            <sz val="8"/>
            <color indexed="81"/>
            <rFont val="Arial"/>
            <family val="2"/>
          </rPr>
          <t>Persons not in the labour force who were discouraged job seekers</t>
        </r>
      </text>
    </comment>
    <comment ref="B40" authorId="1" shapeId="0" xr:uid="{A4A91B63-AEC6-4F4F-8FA9-CA4F6FF6CF65}">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075D489B-FB3A-45F8-A82A-F056C98D4CEA}">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646BB87C-575A-4791-A161-B1585C9897BD}">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5" authorId="0" shapeId="0" xr:uid="{71DD93A1-DE9B-49C2-871C-5555738E153E}">
      <text>
        <r>
          <rPr>
            <sz val="8"/>
            <color indexed="81"/>
            <rFont val="Arial"/>
            <family val="2"/>
          </rPr>
          <t>Persons employed for more than a year in their current job who looked for work in the previous 12 months</t>
        </r>
      </text>
    </comment>
    <comment ref="B96" authorId="1" shapeId="0" xr:uid="{D27C1572-659D-4F03-99B8-B047BE6A036B}">
      <text>
        <r>
          <rPr>
            <sz val="8"/>
            <color indexed="81"/>
            <rFont val="Arial"/>
            <family val="2"/>
          </rPr>
          <t>Persons not in the labour force with marginal attachment to the labour force, including people with job attachment (had a job to go or return to).</t>
        </r>
      </text>
    </comment>
    <comment ref="B97" authorId="0" shapeId="0" xr:uid="{9624494C-BF63-43BF-9F1A-B86C329F9B40}">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8" authorId="1" shapeId="0" xr:uid="{B599A690-61FF-4C99-937C-A149FB14426E}">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9" authorId="0" shapeId="0" xr:uid="{EEB6CDB5-BAFC-44DA-9767-AF4A6DC64508}">
      <text>
        <r>
          <rPr>
            <sz val="8"/>
            <color indexed="81"/>
            <rFont val="Arial"/>
            <family val="2"/>
          </rPr>
          <t>Persons not in the labour force who were discouraged job seekers</t>
        </r>
      </text>
    </comment>
    <comment ref="B100" authorId="1" shapeId="0" xr:uid="{46C7DA2E-8E69-4F19-B4BE-0F9603FCB047}">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1" authorId="0" shapeId="0" xr:uid="{29C15DED-65E1-4D8A-B4FF-7D1B48CA7AC5}">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8" authorId="1" shapeId="0" xr:uid="{A58D46AB-2E43-48CA-A664-592630F520EF}">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4" authorId="0" shapeId="0" xr:uid="{209ACC83-155A-41D1-B3B2-E410D34758F8}">
      <text>
        <r>
          <rPr>
            <sz val="8"/>
            <color indexed="81"/>
            <rFont val="Arial"/>
            <family val="2"/>
          </rPr>
          <t>Persons employed for more than a year in their current job who looked for work in the previous 12 months</t>
        </r>
      </text>
    </comment>
    <comment ref="B145" authorId="1" shapeId="0" xr:uid="{2AE04C95-4460-49AE-86D0-D7A186EC145D}">
      <text>
        <r>
          <rPr>
            <sz val="8"/>
            <color indexed="81"/>
            <rFont val="Arial"/>
            <family val="2"/>
          </rPr>
          <t>Persons not in the labour force with marginal attachment to the labour force, including people with job attachment (had a job to go or return to).</t>
        </r>
      </text>
    </comment>
    <comment ref="B146" authorId="0" shapeId="0" xr:uid="{1BD96156-7C70-43F2-B1FA-FF2569A40F51}">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7" authorId="1" shapeId="0" xr:uid="{3972BDF2-F3B4-4183-B696-19FAED5FCC52}">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8" authorId="0" shapeId="0" xr:uid="{D77C4FA7-536A-4875-B7C3-278093C7452D}">
      <text>
        <r>
          <rPr>
            <sz val="8"/>
            <color indexed="81"/>
            <rFont val="Arial"/>
            <family val="2"/>
          </rPr>
          <t>Persons not in the labour force who were discouraged job seekers</t>
        </r>
      </text>
    </comment>
    <comment ref="B149" authorId="1" shapeId="0" xr:uid="{F47CF75D-8DE3-4E9A-B8D0-C7CC80436D77}">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50" authorId="0" shapeId="0" xr:uid="{A9178B8C-60AA-4DD1-A44C-2F83AA5F69AC}">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7" authorId="1" shapeId="0" xr:uid="{D1F622E5-B855-4DFB-89D2-15BDD5458B95}">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L10" authorId="0" shapeId="0" xr:uid="{00000000-0006-0000-0000-000001000000}">
      <text>
        <r>
          <rPr>
            <sz val="8"/>
            <color indexed="81"/>
            <rFont val="Tahoma"/>
            <family val="2"/>
          </rPr>
          <t>Refers to series collected at quarterly and lesser frequencies only.
Indicates which month in the collection period the data refers 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100-000001000000}">
      <text>
        <r>
          <rPr>
            <sz val="8"/>
            <color indexed="81"/>
            <rFont val="Tahoma"/>
            <family val="2"/>
          </rPr>
          <t>Refers to series collected at quarterly and lesser frequencies only.
Indicates which month in the collection period the data refers to.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200-000001000000}">
      <text>
        <r>
          <rPr>
            <sz val="8"/>
            <color indexed="81"/>
            <rFont val="Tahoma"/>
            <family val="2"/>
          </rPr>
          <t>Refers to series collected at quarterly and lesser frequencies only.
Indicates which month in the collection period the data refers to.</t>
        </r>
      </text>
    </comment>
    <comment ref="AM11" authorId="0" shapeId="0" xr:uid="{00000000-0006-0000-0200-000002000000}">
      <text>
        <r>
          <rPr>
            <sz val="8"/>
            <color indexed="81"/>
            <rFont val="Tahoma"/>
            <family val="2"/>
          </rPr>
          <t>estimate has a relative standard error between 25% and 50% and should be used with caution</t>
        </r>
      </text>
    </comment>
    <comment ref="AR11" authorId="0" shapeId="0" xr:uid="{00000000-0006-0000-0200-000003000000}">
      <text>
        <r>
          <rPr>
            <sz val="8"/>
            <color indexed="81"/>
            <rFont val="Tahoma"/>
            <family val="2"/>
          </rPr>
          <t>estimate has a relative standard error between 25% and 50% and should be used with caution</t>
        </r>
      </text>
    </comment>
    <comment ref="EM11" authorId="0" shapeId="0" xr:uid="{00000000-0006-0000-0200-000004000000}">
      <text>
        <r>
          <rPr>
            <sz val="8"/>
            <color indexed="81"/>
            <rFont val="Tahoma"/>
            <family val="2"/>
          </rPr>
          <t>estimate has a relative standard error between 25% and 50% and should be used with caution</t>
        </r>
      </text>
    </comment>
    <comment ref="AL12" authorId="0" shapeId="0" xr:uid="{00000000-0006-0000-0200-000005000000}">
      <text>
        <r>
          <rPr>
            <sz val="8"/>
            <color indexed="81"/>
            <rFont val="Tahoma"/>
            <family val="2"/>
          </rPr>
          <t>estimate has a relative standard error between 25% and 50% and should be used with caution</t>
        </r>
      </text>
    </comment>
    <comment ref="AM12" authorId="0" shapeId="0" xr:uid="{00000000-0006-0000-0200-000006000000}">
      <text>
        <r>
          <rPr>
            <sz val="8"/>
            <color indexed="81"/>
            <rFont val="Tahoma"/>
            <family val="2"/>
          </rPr>
          <t>estimate has a relative standard error between 25% and 50% and should be used with caution</t>
        </r>
      </text>
    </comment>
    <comment ref="AR12" authorId="0" shapeId="0" xr:uid="{00000000-0006-0000-0200-000007000000}">
      <text>
        <r>
          <rPr>
            <sz val="8"/>
            <color indexed="81"/>
            <rFont val="Tahoma"/>
            <family val="2"/>
          </rPr>
          <t>estimate has a relative standard error greater than 50% and is considered too unreliable for general use</t>
        </r>
      </text>
    </comment>
    <comment ref="EM12" authorId="0" shapeId="0" xr:uid="{00000000-0006-0000-0200-000008000000}">
      <text>
        <r>
          <rPr>
            <sz val="8"/>
            <color indexed="81"/>
            <rFont val="Tahoma"/>
            <family val="2"/>
          </rPr>
          <t>estimate has a relative standard error between 25% and 50% and should be used with caution</t>
        </r>
      </text>
    </comment>
    <comment ref="ES12" authorId="0" shapeId="0" xr:uid="{00000000-0006-0000-0200-000009000000}">
      <text>
        <r>
          <rPr>
            <sz val="8"/>
            <color indexed="81"/>
            <rFont val="Tahoma"/>
            <family val="2"/>
          </rPr>
          <t>estimate has a relative standard error between 25% and 50% and should be used with caution</t>
        </r>
      </text>
    </comment>
    <comment ref="AL13" authorId="0" shapeId="0" xr:uid="{00000000-0006-0000-0200-00000A000000}">
      <text>
        <r>
          <rPr>
            <sz val="8"/>
            <color indexed="81"/>
            <rFont val="Tahoma"/>
            <family val="2"/>
          </rPr>
          <t>estimate has a relative standard error between 25% and 50% and should be used with caution</t>
        </r>
      </text>
    </comment>
    <comment ref="AM13" authorId="0" shapeId="0" xr:uid="{00000000-0006-0000-0200-00000B000000}">
      <text>
        <r>
          <rPr>
            <sz val="8"/>
            <color indexed="81"/>
            <rFont val="Tahoma"/>
            <family val="2"/>
          </rPr>
          <t>estimate has a relative standard error between 25% and 50% and should be used with caution</t>
        </r>
      </text>
    </comment>
    <comment ref="AO13" authorId="0" shapeId="0" xr:uid="{00000000-0006-0000-0200-00000C000000}">
      <text>
        <r>
          <rPr>
            <sz val="8"/>
            <color indexed="81"/>
            <rFont val="Tahoma"/>
            <family val="2"/>
          </rPr>
          <t>estimate has a relative standard error between 25% and 50% and should be used with caution</t>
        </r>
      </text>
    </comment>
    <comment ref="AR13" authorId="0" shapeId="0" xr:uid="{00000000-0006-0000-0200-00000D000000}">
      <text>
        <r>
          <rPr>
            <sz val="8"/>
            <color indexed="81"/>
            <rFont val="Tahoma"/>
            <family val="2"/>
          </rPr>
          <t>estimate has a relative standard error greater than 50% and is considered too unreliable for general use</t>
        </r>
      </text>
    </comment>
    <comment ref="EM13" authorId="0" shapeId="0" xr:uid="{00000000-0006-0000-0200-00000E000000}">
      <text>
        <r>
          <rPr>
            <sz val="8"/>
            <color indexed="81"/>
            <rFont val="Tahoma"/>
            <family val="2"/>
          </rPr>
          <t>estimate has a relative standard error between 25% and 50% and should be used with caution</t>
        </r>
      </text>
    </comment>
    <comment ref="ES13" authorId="0" shapeId="0" xr:uid="{00000000-0006-0000-0200-00000F000000}">
      <text>
        <r>
          <rPr>
            <sz val="8"/>
            <color indexed="81"/>
            <rFont val="Tahoma"/>
            <family val="2"/>
          </rPr>
          <t>estimate has a relative standard error between 25% and 50% and should be used with caution</t>
        </r>
      </text>
    </comment>
    <comment ref="IN13" authorId="0" shapeId="0" xr:uid="{00000000-0006-0000-0200-000010000000}">
      <text>
        <r>
          <rPr>
            <sz val="8"/>
            <color indexed="81"/>
            <rFont val="Tahoma"/>
            <family val="2"/>
          </rPr>
          <t>estimate has a relative standard error between 25% and 50% and should be used with caution</t>
        </r>
      </text>
    </comment>
    <comment ref="AL14" authorId="0" shapeId="0" xr:uid="{00000000-0006-0000-0200-000011000000}">
      <text>
        <r>
          <rPr>
            <sz val="8"/>
            <color indexed="81"/>
            <rFont val="Tahoma"/>
            <family val="2"/>
          </rPr>
          <t>estimate has a relative standard error between 25% and 50% and should be used with caution</t>
        </r>
      </text>
    </comment>
    <comment ref="AM14" authorId="0" shapeId="0" xr:uid="{00000000-0006-0000-0200-000012000000}">
      <text>
        <r>
          <rPr>
            <sz val="8"/>
            <color indexed="81"/>
            <rFont val="Tahoma"/>
            <family val="2"/>
          </rPr>
          <t>estimate has a relative standard error between 25% and 50% and should be used with caution</t>
        </r>
      </text>
    </comment>
    <comment ref="AR14" authorId="0" shapeId="0" xr:uid="{00000000-0006-0000-0200-000013000000}">
      <text>
        <r>
          <rPr>
            <sz val="8"/>
            <color indexed="81"/>
            <rFont val="Tahoma"/>
            <family val="2"/>
          </rPr>
          <t>estimate has a relative standard error greater than 50% and is considered too unreliable for general use</t>
        </r>
      </text>
    </comment>
    <comment ref="EM14" authorId="0" shapeId="0" xr:uid="{00000000-0006-0000-0200-000014000000}">
      <text>
        <r>
          <rPr>
            <sz val="8"/>
            <color indexed="81"/>
            <rFont val="Tahoma"/>
            <family val="2"/>
          </rPr>
          <t>estimate has a relative standard error between 25% and 50% and should be used with caution</t>
        </r>
      </text>
    </comment>
    <comment ref="AL15" authorId="0" shapeId="0" xr:uid="{00000000-0006-0000-0200-000015000000}">
      <text>
        <r>
          <rPr>
            <sz val="8"/>
            <color indexed="81"/>
            <rFont val="Tahoma"/>
            <family val="2"/>
          </rPr>
          <t>estimate has a relative standard error between 25% and 50% and should be used with caution</t>
        </r>
      </text>
    </comment>
    <comment ref="AM15" authorId="0" shapeId="0" xr:uid="{00000000-0006-0000-0200-000016000000}">
      <text>
        <r>
          <rPr>
            <sz val="8"/>
            <color indexed="81"/>
            <rFont val="Tahoma"/>
            <family val="2"/>
          </rPr>
          <t>estimate has a relative standard error between 25% and 50% and should be used with caution</t>
        </r>
      </text>
    </comment>
    <comment ref="AR15" authorId="0" shapeId="0" xr:uid="{00000000-0006-0000-0200-000017000000}">
      <text>
        <r>
          <rPr>
            <sz val="8"/>
            <color indexed="81"/>
            <rFont val="Tahoma"/>
            <family val="2"/>
          </rPr>
          <t>estimate has a relative standard error greater than 50% and is considered too unreliable for general use</t>
        </r>
      </text>
    </comment>
    <comment ref="EM15" authorId="0" shapeId="0" xr:uid="{00000000-0006-0000-0200-000018000000}">
      <text>
        <r>
          <rPr>
            <sz val="8"/>
            <color indexed="81"/>
            <rFont val="Tahoma"/>
            <family val="2"/>
          </rPr>
          <t>estimate has a relative standard error between 25% and 50% and should be used with caution</t>
        </r>
      </text>
    </comment>
    <comment ref="ES15" authorId="0" shapeId="0" xr:uid="{00000000-0006-0000-0200-000019000000}">
      <text>
        <r>
          <rPr>
            <sz val="8"/>
            <color indexed="81"/>
            <rFont val="Tahoma"/>
            <family val="2"/>
          </rPr>
          <t>estimate has a relative standard error between 25% and 50% and should be used with caution</t>
        </r>
      </text>
    </comment>
    <comment ref="IN15" authorId="0" shapeId="0" xr:uid="{00000000-0006-0000-0200-00001A000000}">
      <text>
        <r>
          <rPr>
            <sz val="8"/>
            <color indexed="81"/>
            <rFont val="Tahoma"/>
            <family val="2"/>
          </rPr>
          <t>estimate has a relative standard error between 25% and 50% and should be used with caution</t>
        </r>
      </text>
    </comment>
    <comment ref="AL16" authorId="0" shapeId="0" xr:uid="{00000000-0006-0000-0200-00001B000000}">
      <text>
        <r>
          <rPr>
            <sz val="8"/>
            <color indexed="81"/>
            <rFont val="Tahoma"/>
            <family val="2"/>
          </rPr>
          <t>estimate has a relative standard error between 25% and 50% and should be used with caution</t>
        </r>
      </text>
    </comment>
    <comment ref="AM16" authorId="0" shapeId="0" xr:uid="{00000000-0006-0000-0200-00001C000000}">
      <text>
        <r>
          <rPr>
            <sz val="8"/>
            <color indexed="81"/>
            <rFont val="Tahoma"/>
            <family val="2"/>
          </rPr>
          <t>estimate has a relative standard error between 25% and 50% and should be used with caution</t>
        </r>
      </text>
    </comment>
    <comment ref="AR16" authorId="0" shapeId="0" xr:uid="{00000000-0006-0000-0200-00001D000000}">
      <text>
        <r>
          <rPr>
            <sz val="8"/>
            <color indexed="81"/>
            <rFont val="Tahoma"/>
            <family val="2"/>
          </rPr>
          <t>estimate has a relative standard error greater than 50% and is considered too unreliable for general use</t>
        </r>
      </text>
    </comment>
    <comment ref="EM16" authorId="0" shapeId="0" xr:uid="{00000000-0006-0000-0200-00001E000000}">
      <text>
        <r>
          <rPr>
            <sz val="8"/>
            <color indexed="81"/>
            <rFont val="Tahoma"/>
            <family val="2"/>
          </rPr>
          <t>estimate has a relative standard error between 25% and 50% and should be used with caution</t>
        </r>
      </text>
    </comment>
    <comment ref="AM17" authorId="0" shapeId="0" xr:uid="{00000000-0006-0000-0200-00001F000000}">
      <text>
        <r>
          <rPr>
            <sz val="8"/>
            <color indexed="81"/>
            <rFont val="Tahoma"/>
            <family val="2"/>
          </rPr>
          <t>estimate has a relative standard error between 25% and 50% and should be used with caution</t>
        </r>
      </text>
    </comment>
    <comment ref="AQ17" authorId="0" shapeId="0" xr:uid="{00000000-0006-0000-0200-000020000000}">
      <text>
        <r>
          <rPr>
            <sz val="8"/>
            <color indexed="81"/>
            <rFont val="Tahoma"/>
            <family val="2"/>
          </rPr>
          <t>estimate has a relative standard error between 25% and 50% and should be used with caution</t>
        </r>
      </text>
    </comment>
    <comment ref="AR17" authorId="0" shapeId="0" xr:uid="{00000000-0006-0000-0200-000021000000}">
      <text>
        <r>
          <rPr>
            <sz val="8"/>
            <color indexed="81"/>
            <rFont val="Tahoma"/>
            <family val="2"/>
          </rPr>
          <t>estimate has a relative standard error greater than 50% and is considered too unreliable for general use</t>
        </r>
      </text>
    </comment>
    <comment ref="EM17" authorId="0" shapeId="0" xr:uid="{00000000-0006-0000-0200-000022000000}">
      <text>
        <r>
          <rPr>
            <sz val="8"/>
            <color indexed="81"/>
            <rFont val="Tahoma"/>
            <family val="2"/>
          </rPr>
          <t>estimate has a relative standard error between 25% and 50% and should be used with caution</t>
        </r>
      </text>
    </comment>
    <comment ref="AL18" authorId="0" shapeId="0" xr:uid="{00000000-0006-0000-0200-000023000000}">
      <text>
        <r>
          <rPr>
            <sz val="8"/>
            <color indexed="81"/>
            <rFont val="Tahoma"/>
            <family val="2"/>
          </rPr>
          <t>estimate has a relative standard error between 25% and 50% and should be used with caution</t>
        </r>
      </text>
    </comment>
    <comment ref="AM18" authorId="0" shapeId="0" xr:uid="{00000000-0006-0000-0200-000024000000}">
      <text>
        <r>
          <rPr>
            <sz val="8"/>
            <color indexed="81"/>
            <rFont val="Tahoma"/>
            <family val="2"/>
          </rPr>
          <t>estimate has a relative standard error between 25% and 50% and should be used with caution</t>
        </r>
      </text>
    </comment>
    <comment ref="AQ18" authorId="0" shapeId="0" xr:uid="{00000000-0006-0000-0200-000025000000}">
      <text>
        <r>
          <rPr>
            <sz val="8"/>
            <color indexed="81"/>
            <rFont val="Tahoma"/>
            <family val="2"/>
          </rPr>
          <t>estimate has a relative standard error between 25% and 50% and should be used with caution</t>
        </r>
      </text>
    </comment>
    <comment ref="AR18" authorId="0" shapeId="0" xr:uid="{00000000-0006-0000-0200-000026000000}">
      <text>
        <r>
          <rPr>
            <sz val="8"/>
            <color indexed="81"/>
            <rFont val="Tahoma"/>
            <family val="2"/>
          </rPr>
          <t>estimate has a relative standard error greater than 50% and is considered too unreliable for general use</t>
        </r>
      </text>
    </comment>
    <comment ref="AS18" authorId="0" shapeId="0" xr:uid="{00000000-0006-0000-0200-000027000000}">
      <text>
        <r>
          <rPr>
            <sz val="8"/>
            <color indexed="81"/>
            <rFont val="Tahoma"/>
            <family val="2"/>
          </rPr>
          <t>estimate has a relative standard error between 25% and 50% and should be used with caution</t>
        </r>
      </text>
    </comment>
    <comment ref="EM18" authorId="0" shapeId="0" xr:uid="{00000000-0006-0000-0200-000028000000}">
      <text>
        <r>
          <rPr>
            <sz val="8"/>
            <color indexed="81"/>
            <rFont val="Tahoma"/>
            <family val="2"/>
          </rPr>
          <t>estimate has a relative standard error between 25% and 50% and should be used with caution</t>
        </r>
      </text>
    </comment>
    <comment ref="ES18" authorId="0" shapeId="0" xr:uid="{00000000-0006-0000-0200-000029000000}">
      <text>
        <r>
          <rPr>
            <sz val="8"/>
            <color indexed="81"/>
            <rFont val="Tahoma"/>
            <family val="2"/>
          </rPr>
          <t>estimate has a relative standard error between 25% and 50% and should be used with caution</t>
        </r>
      </text>
    </comment>
    <comment ref="AK19" authorId="0" shapeId="0" xr:uid="{00000000-0006-0000-0200-00002A000000}">
      <text>
        <r>
          <rPr>
            <sz val="8"/>
            <color indexed="81"/>
            <rFont val="Tahoma"/>
            <family val="2"/>
          </rPr>
          <t>estimate has a relative standard error between 25% and 50% and should be used with caution</t>
        </r>
      </text>
    </comment>
    <comment ref="AL19" authorId="0" shapeId="0" xr:uid="{00000000-0006-0000-0200-00002B000000}">
      <text>
        <r>
          <rPr>
            <sz val="8"/>
            <color indexed="81"/>
            <rFont val="Tahoma"/>
            <family val="2"/>
          </rPr>
          <t>estimate has a relative standard error between 25% and 50% and should be used with caution</t>
        </r>
      </text>
    </comment>
    <comment ref="AM19" authorId="0" shapeId="0" xr:uid="{00000000-0006-0000-0200-00002C000000}">
      <text>
        <r>
          <rPr>
            <sz val="8"/>
            <color indexed="81"/>
            <rFont val="Tahoma"/>
            <family val="2"/>
          </rPr>
          <t>estimate has a relative standard error between 25% and 50% and should be used with caution</t>
        </r>
      </text>
    </comment>
    <comment ref="AQ19" authorId="0" shapeId="0" xr:uid="{00000000-0006-0000-0200-00002D000000}">
      <text>
        <r>
          <rPr>
            <sz val="8"/>
            <color indexed="81"/>
            <rFont val="Tahoma"/>
            <family val="2"/>
          </rPr>
          <t>estimate has a relative standard error between 25% and 50% and should be used with caution</t>
        </r>
      </text>
    </comment>
    <comment ref="AR19" authorId="0" shapeId="0" xr:uid="{00000000-0006-0000-0200-00002E000000}">
      <text>
        <r>
          <rPr>
            <sz val="8"/>
            <color indexed="81"/>
            <rFont val="Tahoma"/>
            <family val="2"/>
          </rPr>
          <t>estimate has a relative standard error greater than 50% and is considered too unreliable for general use</t>
        </r>
      </text>
    </comment>
    <comment ref="AS19" authorId="0" shapeId="0" xr:uid="{00000000-0006-0000-0200-00002F000000}">
      <text>
        <r>
          <rPr>
            <sz val="8"/>
            <color indexed="81"/>
            <rFont val="Tahoma"/>
            <family val="2"/>
          </rPr>
          <t>estimate has a relative standard error between 25% and 50% and should be used with caution</t>
        </r>
      </text>
    </comment>
    <comment ref="EM19" authorId="0" shapeId="0" xr:uid="{00000000-0006-0000-0200-000030000000}">
      <text>
        <r>
          <rPr>
            <sz val="8"/>
            <color indexed="81"/>
            <rFont val="Tahoma"/>
            <family val="2"/>
          </rPr>
          <t>estimate has a relative standard error between 25% and 50% and should be used with caution</t>
        </r>
      </text>
    </comment>
    <comment ref="IN19" authorId="0" shapeId="0" xr:uid="{00000000-0006-0000-0200-000031000000}">
      <text>
        <r>
          <rPr>
            <sz val="8"/>
            <color indexed="81"/>
            <rFont val="Tahoma"/>
            <family val="2"/>
          </rPr>
          <t>estimate has a relative standard error between 25% and 50% and should be used with caution</t>
        </r>
      </text>
    </comment>
    <comment ref="AL20" authorId="0" shapeId="0" xr:uid="{00000000-0006-0000-0200-000032000000}">
      <text>
        <r>
          <rPr>
            <sz val="8"/>
            <color indexed="81"/>
            <rFont val="Tahoma"/>
            <family val="2"/>
          </rPr>
          <t>estimate has a relative standard error between 25% and 50% and should be used with caution</t>
        </r>
      </text>
    </comment>
    <comment ref="AM20" authorId="0" shapeId="0" xr:uid="{00000000-0006-0000-0200-000033000000}">
      <text>
        <r>
          <rPr>
            <sz val="8"/>
            <color indexed="81"/>
            <rFont val="Tahoma"/>
            <family val="2"/>
          </rPr>
          <t>estimate has a relative standard error between 25% and 50% and should be used with caution</t>
        </r>
      </text>
    </comment>
    <comment ref="AQ20" authorId="0" shapeId="0" xr:uid="{00000000-0006-0000-0200-000034000000}">
      <text>
        <r>
          <rPr>
            <sz val="8"/>
            <color indexed="81"/>
            <rFont val="Tahoma"/>
            <family val="2"/>
          </rPr>
          <t>estimate has a relative standard error between 25% and 50% and should be used with caution</t>
        </r>
      </text>
    </comment>
    <comment ref="AR20" authorId="0" shapeId="0" xr:uid="{00000000-0006-0000-0200-000035000000}">
      <text>
        <r>
          <rPr>
            <sz val="8"/>
            <color indexed="81"/>
            <rFont val="Tahoma"/>
            <family val="2"/>
          </rPr>
          <t>estimate has a relative standard error greater than 50% and is considered too unreliable for general use</t>
        </r>
      </text>
    </comment>
    <comment ref="AS20" authorId="0" shapeId="0" xr:uid="{00000000-0006-0000-0200-000036000000}">
      <text>
        <r>
          <rPr>
            <sz val="8"/>
            <color indexed="81"/>
            <rFont val="Tahoma"/>
            <family val="2"/>
          </rPr>
          <t>estimate has a relative standard error between 25% and 50% and should be used with caution</t>
        </r>
      </text>
    </comment>
    <comment ref="EL20" authorId="0" shapeId="0" xr:uid="{00000000-0006-0000-0200-000037000000}">
      <text>
        <r>
          <rPr>
            <sz val="8"/>
            <color indexed="81"/>
            <rFont val="Tahoma"/>
            <family val="2"/>
          </rPr>
          <t>estimate has a relative standard error between 25% and 50% and should be used with caution</t>
        </r>
      </text>
    </comment>
    <comment ref="EM20" authorId="0" shapeId="0" xr:uid="{00000000-0006-0000-0200-000038000000}">
      <text>
        <r>
          <rPr>
            <sz val="8"/>
            <color indexed="81"/>
            <rFont val="Tahoma"/>
            <family val="2"/>
          </rPr>
          <t>estimate has a relative standard error between 25% and 50%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300-000001000000}">
      <text>
        <r>
          <rPr>
            <sz val="8"/>
            <color indexed="81"/>
            <rFont val="Tahoma"/>
            <family val="2"/>
          </rPr>
          <t>Refers to series collected at quarterly and lesser frequencies only.
Indicates which month in the collection period the data refers to.</t>
        </r>
      </text>
    </comment>
    <comment ref="D11" authorId="0" shapeId="0" xr:uid="{00000000-0006-0000-0300-000002000000}">
      <text>
        <r>
          <rPr>
            <sz val="8"/>
            <color indexed="81"/>
            <rFont val="Tahoma"/>
            <family val="2"/>
          </rPr>
          <t>estimate has a relative standard error between 25% and 50% and should be used with caution</t>
        </r>
      </text>
    </comment>
    <comment ref="AI11" authorId="0" shapeId="0" xr:uid="{00000000-0006-0000-0300-000003000000}">
      <text>
        <r>
          <rPr>
            <sz val="8"/>
            <color indexed="81"/>
            <rFont val="Tahoma"/>
            <family val="2"/>
          </rPr>
          <t>estimate has a relative standard error between 25% and 50% and should be used with caution</t>
        </r>
      </text>
    </comment>
    <comment ref="AL11" authorId="0" shapeId="0" xr:uid="{00000000-0006-0000-0300-000004000000}">
      <text>
        <r>
          <rPr>
            <sz val="8"/>
            <color indexed="81"/>
            <rFont val="Tahoma"/>
            <family val="2"/>
          </rPr>
          <t>estimate has a relative standard error between 25% and 50% and should be used with caution</t>
        </r>
      </text>
    </comment>
    <comment ref="AM11" authorId="0" shapeId="0" xr:uid="{00000000-0006-0000-0300-000005000000}">
      <text>
        <r>
          <rPr>
            <sz val="8"/>
            <color indexed="81"/>
            <rFont val="Tahoma"/>
            <family val="2"/>
          </rPr>
          <t>estimate has a relative standard error between 25% and 50% and should be used with caution</t>
        </r>
      </text>
    </comment>
    <comment ref="AN11" authorId="0" shapeId="0" xr:uid="{00000000-0006-0000-0300-000006000000}">
      <text>
        <r>
          <rPr>
            <sz val="8"/>
            <color indexed="81"/>
            <rFont val="Tahoma"/>
            <family val="2"/>
          </rPr>
          <t>estimate has a relative standard error between 25% and 50% and should be used with caution</t>
        </r>
      </text>
    </comment>
    <comment ref="AO11" authorId="0" shapeId="0" xr:uid="{00000000-0006-0000-0300-000007000000}">
      <text>
        <r>
          <rPr>
            <sz val="8"/>
            <color indexed="81"/>
            <rFont val="Tahoma"/>
            <family val="2"/>
          </rPr>
          <t>estimate has a relative standard error greater than 50% and is considered too unreliable for general use</t>
        </r>
      </text>
    </comment>
    <comment ref="AR11" authorId="0" shapeId="0" xr:uid="{00000000-0006-0000-0300-000008000000}">
      <text>
        <r>
          <rPr>
            <sz val="8"/>
            <color indexed="81"/>
            <rFont val="Tahoma"/>
            <family val="2"/>
          </rPr>
          <t>estimate has a relative standard error between 25% and 50% and should be used with caution</t>
        </r>
      </text>
    </comment>
    <comment ref="AU11" authorId="0" shapeId="0" xr:uid="{00000000-0006-0000-0300-000009000000}">
      <text>
        <r>
          <rPr>
            <sz val="8"/>
            <color indexed="81"/>
            <rFont val="Tahoma"/>
            <family val="2"/>
          </rPr>
          <t>estimate has a relative standard error between 25% and 50% and should be used with caution</t>
        </r>
      </text>
    </comment>
    <comment ref="BD11" authorId="0" shapeId="0" xr:uid="{00000000-0006-0000-0300-00000A000000}">
      <text>
        <r>
          <rPr>
            <sz val="8"/>
            <color indexed="81"/>
            <rFont val="Tahoma"/>
            <family val="2"/>
          </rPr>
          <t>estimate has a relative standard error between 25% and 50% and should be used with caution</t>
        </r>
      </text>
    </comment>
    <comment ref="BJ11" authorId="0" shapeId="0" xr:uid="{00000000-0006-0000-0300-00000B000000}">
      <text>
        <r>
          <rPr>
            <sz val="8"/>
            <color indexed="81"/>
            <rFont val="Tahoma"/>
            <family val="2"/>
          </rPr>
          <t>estimate has a relative standard error between 25% and 50% and should be used with caution</t>
        </r>
      </text>
    </comment>
    <comment ref="BZ11" authorId="0" shapeId="0" xr:uid="{00000000-0006-0000-0300-00000C000000}">
      <text>
        <r>
          <rPr>
            <sz val="8"/>
            <color indexed="81"/>
            <rFont val="Tahoma"/>
            <family val="2"/>
          </rPr>
          <t>estimate has a relative standard error between 25% and 50% and should be used with caution</t>
        </r>
      </text>
    </comment>
    <comment ref="CA11" authorId="0" shapeId="0" xr:uid="{00000000-0006-0000-0300-00000D000000}">
      <text>
        <r>
          <rPr>
            <sz val="8"/>
            <color indexed="81"/>
            <rFont val="Tahoma"/>
            <family val="2"/>
          </rPr>
          <t>estimate has a relative standard error between 25% and 50% and should be used with caution</t>
        </r>
      </text>
    </comment>
    <comment ref="CB11" authorId="0" shapeId="0" xr:uid="{00000000-0006-0000-0300-00000E000000}">
      <text>
        <r>
          <rPr>
            <sz val="8"/>
            <color indexed="81"/>
            <rFont val="Tahoma"/>
            <family val="2"/>
          </rPr>
          <t>estimate has a relative standard error between 25% and 50% and should be used with caution</t>
        </r>
      </text>
    </comment>
    <comment ref="CD11" authorId="0" shapeId="0" xr:uid="{00000000-0006-0000-0300-00000F000000}">
      <text>
        <r>
          <rPr>
            <sz val="8"/>
            <color indexed="81"/>
            <rFont val="Tahoma"/>
            <family val="2"/>
          </rPr>
          <t>estimate has a relative standard error between 25% and 50% and should be used with caution</t>
        </r>
      </text>
    </comment>
    <comment ref="CE11" authorId="0" shapeId="0" xr:uid="{00000000-0006-0000-0300-000010000000}">
      <text>
        <r>
          <rPr>
            <sz val="8"/>
            <color indexed="81"/>
            <rFont val="Tahoma"/>
            <family val="2"/>
          </rPr>
          <t>estimate has a relative standard error between 25% and 50% and should be used with caution</t>
        </r>
      </text>
    </comment>
    <comment ref="CM11" authorId="0" shapeId="0" xr:uid="{00000000-0006-0000-0300-000011000000}">
      <text>
        <r>
          <rPr>
            <sz val="8"/>
            <color indexed="81"/>
            <rFont val="Tahoma"/>
            <family val="2"/>
          </rPr>
          <t>estimate has a relative standard error between 25% and 50% and should be used with caution</t>
        </r>
      </text>
    </comment>
    <comment ref="CN11" authorId="0" shapeId="0" xr:uid="{00000000-0006-0000-0300-000012000000}">
      <text>
        <r>
          <rPr>
            <sz val="8"/>
            <color indexed="81"/>
            <rFont val="Tahoma"/>
            <family val="2"/>
          </rPr>
          <t>estimate has a relative standard error between 25% and 50% and should be used with caution</t>
        </r>
      </text>
    </comment>
    <comment ref="CS11" authorId="0" shapeId="0" xr:uid="{00000000-0006-0000-0300-000013000000}">
      <text>
        <r>
          <rPr>
            <sz val="8"/>
            <color indexed="81"/>
            <rFont val="Tahoma"/>
            <family val="2"/>
          </rPr>
          <t>estimate has a relative standard error between 25% and 50% and should be used with caution</t>
        </r>
      </text>
    </comment>
    <comment ref="CT11" authorId="0" shapeId="0" xr:uid="{00000000-0006-0000-0300-000014000000}">
      <text>
        <r>
          <rPr>
            <sz val="8"/>
            <color indexed="81"/>
            <rFont val="Tahoma"/>
            <family val="2"/>
          </rPr>
          <t>estimate has a relative standard error between 25% and 50% and should be used with caution</t>
        </r>
      </text>
    </comment>
    <comment ref="DA11" authorId="0" shapeId="0" xr:uid="{00000000-0006-0000-0300-000015000000}">
      <text>
        <r>
          <rPr>
            <sz val="8"/>
            <color indexed="81"/>
            <rFont val="Tahoma"/>
            <family val="2"/>
          </rPr>
          <t>estimate has a relative standard error between 25% and 50% and should be used with caution</t>
        </r>
      </text>
    </comment>
    <comment ref="DB11" authorId="0" shapeId="0" xr:uid="{00000000-0006-0000-0300-000016000000}">
      <text>
        <r>
          <rPr>
            <sz val="8"/>
            <color indexed="81"/>
            <rFont val="Tahoma"/>
            <family val="2"/>
          </rPr>
          <t>estimate has a relative standard error between 25% and 50% and should be used with caution</t>
        </r>
      </text>
    </comment>
    <comment ref="DC11" authorId="0" shapeId="0" xr:uid="{00000000-0006-0000-0300-000017000000}">
      <text>
        <r>
          <rPr>
            <sz val="8"/>
            <color indexed="81"/>
            <rFont val="Tahoma"/>
            <family val="2"/>
          </rPr>
          <t>estimate has a relative standard error greater than 50% and is considered too unreliable for general use</t>
        </r>
      </text>
    </comment>
    <comment ref="DD11" authorId="0" shapeId="0" xr:uid="{00000000-0006-0000-0300-000018000000}">
      <text>
        <r>
          <rPr>
            <sz val="8"/>
            <color indexed="81"/>
            <rFont val="Tahoma"/>
            <family val="2"/>
          </rPr>
          <t>estimate has a relative standard error between 25% and 50% and should be used with caution</t>
        </r>
      </text>
    </comment>
    <comment ref="DE11" authorId="0" shapeId="0" xr:uid="{00000000-0006-0000-0300-000019000000}">
      <text>
        <r>
          <rPr>
            <sz val="8"/>
            <color indexed="81"/>
            <rFont val="Tahoma"/>
            <family val="2"/>
          </rPr>
          <t>estimate has a relative standard error greater than 50% and is considered too unreliable for general use</t>
        </r>
      </text>
    </comment>
    <comment ref="DF11" authorId="0" shapeId="0" xr:uid="{00000000-0006-0000-0300-00001A000000}">
      <text>
        <r>
          <rPr>
            <sz val="8"/>
            <color indexed="81"/>
            <rFont val="Tahoma"/>
            <family val="2"/>
          </rPr>
          <t>estimate has a relative standard error greater than 50% and is considered too unreliable for general use</t>
        </r>
      </text>
    </comment>
    <comment ref="DN11" authorId="0" shapeId="0" xr:uid="{00000000-0006-0000-0300-00001B000000}">
      <text>
        <r>
          <rPr>
            <sz val="8"/>
            <color indexed="81"/>
            <rFont val="Tahoma"/>
            <family val="2"/>
          </rPr>
          <t>estimate has a relative standard error between 25% and 50% and should be used with caution</t>
        </r>
      </text>
    </comment>
    <comment ref="HF11" authorId="0" shapeId="0" xr:uid="{00000000-0006-0000-0300-00001C000000}">
      <text>
        <r>
          <rPr>
            <sz val="8"/>
            <color indexed="81"/>
            <rFont val="Tahoma"/>
            <family val="2"/>
          </rPr>
          <t>estimate has a relative standard error between 25% and 50% and should be used with caution</t>
        </r>
      </text>
    </comment>
    <comment ref="D12" authorId="0" shapeId="0" xr:uid="{00000000-0006-0000-0300-00001D000000}">
      <text>
        <r>
          <rPr>
            <sz val="8"/>
            <color indexed="81"/>
            <rFont val="Tahoma"/>
            <family val="2"/>
          </rPr>
          <t>estimate has a relative standard error between 25% and 50% and should be used with caution</t>
        </r>
      </text>
    </comment>
    <comment ref="AI12" authorId="0" shapeId="0" xr:uid="{00000000-0006-0000-0300-00001E000000}">
      <text>
        <r>
          <rPr>
            <sz val="8"/>
            <color indexed="81"/>
            <rFont val="Tahoma"/>
            <family val="2"/>
          </rPr>
          <t>estimate has a relative standard error between 25% and 50% and should be used with caution</t>
        </r>
      </text>
    </comment>
    <comment ref="AL12" authorId="0" shapeId="0" xr:uid="{00000000-0006-0000-0300-00001F000000}">
      <text>
        <r>
          <rPr>
            <sz val="8"/>
            <color indexed="81"/>
            <rFont val="Tahoma"/>
            <family val="2"/>
          </rPr>
          <t>estimate has a relative standard error between 25% and 50% and should be used with caution</t>
        </r>
      </text>
    </comment>
    <comment ref="AM12" authorId="0" shapeId="0" xr:uid="{00000000-0006-0000-0300-000020000000}">
      <text>
        <r>
          <rPr>
            <sz val="8"/>
            <color indexed="81"/>
            <rFont val="Tahoma"/>
            <family val="2"/>
          </rPr>
          <t>estimate has a relative standard error between 25% and 50% and should be used with caution</t>
        </r>
      </text>
    </comment>
    <comment ref="AN12" authorId="0" shapeId="0" xr:uid="{00000000-0006-0000-0300-000021000000}">
      <text>
        <r>
          <rPr>
            <sz val="8"/>
            <color indexed="81"/>
            <rFont val="Tahoma"/>
            <family val="2"/>
          </rPr>
          <t>estimate has a relative standard error between 25% and 50% and should be used with caution</t>
        </r>
      </text>
    </comment>
    <comment ref="AO12" authorId="0" shapeId="0" xr:uid="{00000000-0006-0000-0300-000022000000}">
      <text>
        <r>
          <rPr>
            <sz val="8"/>
            <color indexed="81"/>
            <rFont val="Tahoma"/>
            <family val="2"/>
          </rPr>
          <t>estimate has a relative standard error greater than 50% and is considered too unreliable for general use</t>
        </r>
      </text>
    </comment>
    <comment ref="AR12" authorId="0" shapeId="0" xr:uid="{00000000-0006-0000-0300-000023000000}">
      <text>
        <r>
          <rPr>
            <sz val="8"/>
            <color indexed="81"/>
            <rFont val="Tahoma"/>
            <family val="2"/>
          </rPr>
          <t>estimate has a relative standard error between 25% and 50% and should be used with caution</t>
        </r>
      </text>
    </comment>
    <comment ref="AU12" authorId="0" shapeId="0" xr:uid="{00000000-0006-0000-0300-000024000000}">
      <text>
        <r>
          <rPr>
            <sz val="8"/>
            <color indexed="81"/>
            <rFont val="Tahoma"/>
            <family val="2"/>
          </rPr>
          <t>estimate has a relative standard error between 25% and 50% and should be used with caution</t>
        </r>
      </text>
    </comment>
    <comment ref="BD12" authorId="0" shapeId="0" xr:uid="{00000000-0006-0000-0300-000025000000}">
      <text>
        <r>
          <rPr>
            <sz val="8"/>
            <color indexed="81"/>
            <rFont val="Tahoma"/>
            <family val="2"/>
          </rPr>
          <t>estimate has a relative standard error between 25% and 50% and should be used with caution</t>
        </r>
      </text>
    </comment>
    <comment ref="BI12" authorId="0" shapeId="0" xr:uid="{00000000-0006-0000-0300-000026000000}">
      <text>
        <r>
          <rPr>
            <sz val="8"/>
            <color indexed="81"/>
            <rFont val="Tahoma"/>
            <family val="2"/>
          </rPr>
          <t>estimate has a relative standard error between 25% and 50% and should be used with caution</t>
        </r>
      </text>
    </comment>
    <comment ref="BJ12" authorId="0" shapeId="0" xr:uid="{00000000-0006-0000-0300-000027000000}">
      <text>
        <r>
          <rPr>
            <sz val="8"/>
            <color indexed="81"/>
            <rFont val="Tahoma"/>
            <family val="2"/>
          </rPr>
          <t>estimate has a relative standard error between 25% and 50% and should be used with caution</t>
        </r>
      </text>
    </comment>
    <comment ref="CA12" authorId="0" shapeId="0" xr:uid="{00000000-0006-0000-0300-000028000000}">
      <text>
        <r>
          <rPr>
            <sz val="8"/>
            <color indexed="81"/>
            <rFont val="Tahoma"/>
            <family val="2"/>
          </rPr>
          <t>estimate has a relative standard error between 25% and 50% and should be used with caution</t>
        </r>
      </text>
    </comment>
    <comment ref="CB12" authorId="0" shapeId="0" xr:uid="{00000000-0006-0000-0300-000029000000}">
      <text>
        <r>
          <rPr>
            <sz val="8"/>
            <color indexed="81"/>
            <rFont val="Tahoma"/>
            <family val="2"/>
          </rPr>
          <t>estimate has a relative standard error between 25% and 50% and should be used with caution</t>
        </r>
      </text>
    </comment>
    <comment ref="CC12" authorId="0" shapeId="0" xr:uid="{00000000-0006-0000-0300-00002A000000}">
      <text>
        <r>
          <rPr>
            <sz val="8"/>
            <color indexed="81"/>
            <rFont val="Tahoma"/>
            <family val="2"/>
          </rPr>
          <t>estimate has a relative standard error between 25% and 50% and should be used with caution</t>
        </r>
      </text>
    </comment>
    <comment ref="CD12" authorId="0" shapeId="0" xr:uid="{00000000-0006-0000-0300-00002B000000}">
      <text>
        <r>
          <rPr>
            <sz val="8"/>
            <color indexed="81"/>
            <rFont val="Tahoma"/>
            <family val="2"/>
          </rPr>
          <t>estimate has a relative standard error between 25% and 50% and should be used with caution</t>
        </r>
      </text>
    </comment>
    <comment ref="CE12" authorId="0" shapeId="0" xr:uid="{00000000-0006-0000-0300-00002C000000}">
      <text>
        <r>
          <rPr>
            <sz val="8"/>
            <color indexed="81"/>
            <rFont val="Tahoma"/>
            <family val="2"/>
          </rPr>
          <t>estimate has a relative standard error between 25% and 50% and should be used with caution</t>
        </r>
      </text>
    </comment>
    <comment ref="CM12" authorId="0" shapeId="0" xr:uid="{00000000-0006-0000-0300-00002D000000}">
      <text>
        <r>
          <rPr>
            <sz val="8"/>
            <color indexed="81"/>
            <rFont val="Tahoma"/>
            <family val="2"/>
          </rPr>
          <t>estimate has a relative standard error between 25% and 50% and should be used with caution</t>
        </r>
      </text>
    </comment>
    <comment ref="CN12" authorId="0" shapeId="0" xr:uid="{00000000-0006-0000-0300-00002E000000}">
      <text>
        <r>
          <rPr>
            <sz val="8"/>
            <color indexed="81"/>
            <rFont val="Tahoma"/>
            <family val="2"/>
          </rPr>
          <t>estimate has a relative standard error between 25% and 50% and should be used with caution</t>
        </r>
      </text>
    </comment>
    <comment ref="CS12" authorId="0" shapeId="0" xr:uid="{00000000-0006-0000-0300-00002F000000}">
      <text>
        <r>
          <rPr>
            <sz val="8"/>
            <color indexed="81"/>
            <rFont val="Tahoma"/>
            <family val="2"/>
          </rPr>
          <t>estimate has a relative standard error between 25% and 50% and should be used with caution</t>
        </r>
      </text>
    </comment>
    <comment ref="CT12" authorId="0" shapeId="0" xr:uid="{00000000-0006-0000-0300-000030000000}">
      <text>
        <r>
          <rPr>
            <sz val="8"/>
            <color indexed="81"/>
            <rFont val="Tahoma"/>
            <family val="2"/>
          </rPr>
          <t>estimate has a relative standard error between 25% and 50% and should be used with caution</t>
        </r>
      </text>
    </comment>
    <comment ref="DD12" authorId="0" shapeId="0" xr:uid="{00000000-0006-0000-0300-000031000000}">
      <text>
        <r>
          <rPr>
            <sz val="8"/>
            <color indexed="81"/>
            <rFont val="Tahoma"/>
            <family val="2"/>
          </rPr>
          <t>estimate has a relative standard error greater than 50% and is considered too unreliable for general use</t>
        </r>
      </text>
    </comment>
    <comment ref="DE12" authorId="0" shapeId="0" xr:uid="{00000000-0006-0000-0300-000032000000}">
      <text>
        <r>
          <rPr>
            <sz val="8"/>
            <color indexed="81"/>
            <rFont val="Tahoma"/>
            <family val="2"/>
          </rPr>
          <t>estimate has a relative standard error greater than 50% and is considered too unreliable for general use</t>
        </r>
      </text>
    </comment>
    <comment ref="DF12" authorId="0" shapeId="0" xr:uid="{00000000-0006-0000-0300-000033000000}">
      <text>
        <r>
          <rPr>
            <sz val="8"/>
            <color indexed="81"/>
            <rFont val="Tahoma"/>
            <family val="2"/>
          </rPr>
          <t>estimate has a relative standard error greater than 50% and is considered too unreliable for general use</t>
        </r>
      </text>
    </comment>
    <comment ref="DN12" authorId="0" shapeId="0" xr:uid="{00000000-0006-0000-0300-000034000000}">
      <text>
        <r>
          <rPr>
            <sz val="8"/>
            <color indexed="81"/>
            <rFont val="Tahoma"/>
            <family val="2"/>
          </rPr>
          <t>estimate has a relative standard error between 25% and 50% and should be used with caution</t>
        </r>
      </text>
    </comment>
    <comment ref="DO12" authorId="0" shapeId="0" xr:uid="{00000000-0006-0000-0300-000035000000}">
      <text>
        <r>
          <rPr>
            <sz val="8"/>
            <color indexed="81"/>
            <rFont val="Tahoma"/>
            <family val="2"/>
          </rPr>
          <t>estimate has a relative standard error between 25% and 50% and should be used with caution</t>
        </r>
      </text>
    </comment>
    <comment ref="HF12" authorId="0" shapeId="0" xr:uid="{00000000-0006-0000-0300-000036000000}">
      <text>
        <r>
          <rPr>
            <sz val="8"/>
            <color indexed="81"/>
            <rFont val="Tahoma"/>
            <family val="2"/>
          </rPr>
          <t>estimate has a relative standard error between 25% and 50% and should be used with caution</t>
        </r>
      </text>
    </comment>
    <comment ref="D13" authorId="0" shapeId="0" xr:uid="{00000000-0006-0000-0300-000037000000}">
      <text>
        <r>
          <rPr>
            <sz val="8"/>
            <color indexed="81"/>
            <rFont val="Tahoma"/>
            <family val="2"/>
          </rPr>
          <t>estimate has a relative standard error between 25% and 50% and should be used with caution</t>
        </r>
      </text>
    </comment>
    <comment ref="AM13" authorId="0" shapeId="0" xr:uid="{00000000-0006-0000-0300-000038000000}">
      <text>
        <r>
          <rPr>
            <sz val="8"/>
            <color indexed="81"/>
            <rFont val="Tahoma"/>
            <family val="2"/>
          </rPr>
          <t>estimate has a relative standard error between 25% and 50% and should be used with caution</t>
        </r>
      </text>
    </comment>
    <comment ref="AN13" authorId="0" shapeId="0" xr:uid="{00000000-0006-0000-0300-000039000000}">
      <text>
        <r>
          <rPr>
            <sz val="8"/>
            <color indexed="81"/>
            <rFont val="Tahoma"/>
            <family val="2"/>
          </rPr>
          <t>estimate has a relative standard error between 25% and 50% and should be used with caution</t>
        </r>
      </text>
    </comment>
    <comment ref="AO13" authorId="0" shapeId="0" xr:uid="{00000000-0006-0000-0300-00003A000000}">
      <text>
        <r>
          <rPr>
            <sz val="8"/>
            <color indexed="81"/>
            <rFont val="Tahoma"/>
            <family val="2"/>
          </rPr>
          <t>estimate has a relative standard error between 25% and 50% and should be used with caution</t>
        </r>
      </text>
    </comment>
    <comment ref="BH13" authorId="0" shapeId="0" xr:uid="{00000000-0006-0000-0300-00003B000000}">
      <text>
        <r>
          <rPr>
            <sz val="8"/>
            <color indexed="81"/>
            <rFont val="Tahoma"/>
            <family val="2"/>
          </rPr>
          <t>estimate has a relative standard error between 25% and 50% and should be used with caution</t>
        </r>
      </text>
    </comment>
    <comment ref="BI13" authorId="0" shapeId="0" xr:uid="{00000000-0006-0000-0300-00003C000000}">
      <text>
        <r>
          <rPr>
            <sz val="8"/>
            <color indexed="81"/>
            <rFont val="Tahoma"/>
            <family val="2"/>
          </rPr>
          <t>estimate has a relative standard error between 25% and 50% and should be used with caution</t>
        </r>
      </text>
    </comment>
    <comment ref="BJ13" authorId="0" shapeId="0" xr:uid="{00000000-0006-0000-0300-00003D000000}">
      <text>
        <r>
          <rPr>
            <sz val="8"/>
            <color indexed="81"/>
            <rFont val="Tahoma"/>
            <family val="2"/>
          </rPr>
          <t>estimate has a relative standard error between 25% and 50% and should be used with caution</t>
        </r>
      </text>
    </comment>
    <comment ref="BZ13" authorId="0" shapeId="0" xr:uid="{00000000-0006-0000-0300-00003E000000}">
      <text>
        <r>
          <rPr>
            <sz val="8"/>
            <color indexed="81"/>
            <rFont val="Tahoma"/>
            <family val="2"/>
          </rPr>
          <t>estimate has a relative standard error between 25% and 50% and should be used with caution</t>
        </r>
      </text>
    </comment>
    <comment ref="CA13" authorId="0" shapeId="0" xr:uid="{00000000-0006-0000-0300-00003F000000}">
      <text>
        <r>
          <rPr>
            <sz val="8"/>
            <color indexed="81"/>
            <rFont val="Tahoma"/>
            <family val="2"/>
          </rPr>
          <t>estimate has a relative standard error between 25% and 50% and should be used with caution</t>
        </r>
      </text>
    </comment>
    <comment ref="CB13" authorId="0" shapeId="0" xr:uid="{00000000-0006-0000-0300-000040000000}">
      <text>
        <r>
          <rPr>
            <sz val="8"/>
            <color indexed="81"/>
            <rFont val="Tahoma"/>
            <family val="2"/>
          </rPr>
          <t>estimate has a relative standard error between 25% and 50% and should be used with caution</t>
        </r>
      </text>
    </comment>
    <comment ref="CD13" authorId="0" shapeId="0" xr:uid="{00000000-0006-0000-0300-000041000000}">
      <text>
        <r>
          <rPr>
            <sz val="8"/>
            <color indexed="81"/>
            <rFont val="Tahoma"/>
            <family val="2"/>
          </rPr>
          <t>estimate has a relative standard error between 25% and 50% and should be used with caution</t>
        </r>
      </text>
    </comment>
    <comment ref="CE13" authorId="0" shapeId="0" xr:uid="{00000000-0006-0000-0300-000042000000}">
      <text>
        <r>
          <rPr>
            <sz val="8"/>
            <color indexed="81"/>
            <rFont val="Tahoma"/>
            <family val="2"/>
          </rPr>
          <t>estimate has a relative standard error between 25% and 50% and should be used with caution</t>
        </r>
      </text>
    </comment>
    <comment ref="CN13" authorId="0" shapeId="0" xr:uid="{00000000-0006-0000-0300-000043000000}">
      <text>
        <r>
          <rPr>
            <sz val="8"/>
            <color indexed="81"/>
            <rFont val="Tahoma"/>
            <family val="2"/>
          </rPr>
          <t>estimate has a relative standard error between 25% and 50% and should be used with caution</t>
        </r>
      </text>
    </comment>
    <comment ref="CS13" authorId="0" shapeId="0" xr:uid="{00000000-0006-0000-0300-000044000000}">
      <text>
        <r>
          <rPr>
            <sz val="8"/>
            <color indexed="81"/>
            <rFont val="Tahoma"/>
            <family val="2"/>
          </rPr>
          <t>estimate has a relative standard error between 25% and 50% and should be used with caution</t>
        </r>
      </text>
    </comment>
    <comment ref="CT13" authorId="0" shapeId="0" xr:uid="{00000000-0006-0000-0300-000045000000}">
      <text>
        <r>
          <rPr>
            <sz val="8"/>
            <color indexed="81"/>
            <rFont val="Tahoma"/>
            <family val="2"/>
          </rPr>
          <t>estimate has a relative standard error between 25% and 50% and should be used with caution</t>
        </r>
      </text>
    </comment>
    <comment ref="DA13" authorId="0" shapeId="0" xr:uid="{00000000-0006-0000-0300-000046000000}">
      <text>
        <r>
          <rPr>
            <sz val="8"/>
            <color indexed="81"/>
            <rFont val="Tahoma"/>
            <family val="2"/>
          </rPr>
          <t>estimate has a relative standard error between 25% and 50% and should be used with caution</t>
        </r>
      </text>
    </comment>
    <comment ref="DB13" authorId="0" shapeId="0" xr:uid="{00000000-0006-0000-0300-000047000000}">
      <text>
        <r>
          <rPr>
            <sz val="8"/>
            <color indexed="81"/>
            <rFont val="Tahoma"/>
            <family val="2"/>
          </rPr>
          <t>estimate has a relative standard error between 25% and 50% and should be used with caution</t>
        </r>
      </text>
    </comment>
    <comment ref="DC13" authorId="0" shapeId="0" xr:uid="{00000000-0006-0000-0300-000048000000}">
      <text>
        <r>
          <rPr>
            <sz val="8"/>
            <color indexed="81"/>
            <rFont val="Tahoma"/>
            <family val="2"/>
          </rPr>
          <t>estimate has a relative standard error between 25% and 50% and should be used with caution</t>
        </r>
      </text>
    </comment>
    <comment ref="DD13" authorId="0" shapeId="0" xr:uid="{00000000-0006-0000-0300-000049000000}">
      <text>
        <r>
          <rPr>
            <sz val="8"/>
            <color indexed="81"/>
            <rFont val="Tahoma"/>
            <family val="2"/>
          </rPr>
          <t>estimate has a relative standard error greater than 50% and is considered too unreliable for general use</t>
        </r>
      </text>
    </comment>
    <comment ref="DE13" authorId="0" shapeId="0" xr:uid="{00000000-0006-0000-0300-00004A000000}">
      <text>
        <r>
          <rPr>
            <sz val="8"/>
            <color indexed="81"/>
            <rFont val="Tahoma"/>
            <family val="2"/>
          </rPr>
          <t>estimate has a relative standard error greater than 50% and is considered too unreliable for general use</t>
        </r>
      </text>
    </comment>
    <comment ref="DF13" authorId="0" shapeId="0" xr:uid="{00000000-0006-0000-0300-00004B000000}">
      <text>
        <r>
          <rPr>
            <sz val="8"/>
            <color indexed="81"/>
            <rFont val="Tahoma"/>
            <family val="2"/>
          </rPr>
          <t>estimate has a relative standard error greater than 50% and is considered too unreliable for general use</t>
        </r>
      </text>
    </comment>
    <comment ref="DN13" authorId="0" shapeId="0" xr:uid="{00000000-0006-0000-0300-00004C000000}">
      <text>
        <r>
          <rPr>
            <sz val="8"/>
            <color indexed="81"/>
            <rFont val="Tahoma"/>
            <family val="2"/>
          </rPr>
          <t>estimate has a relative standard error between 25% and 50% and should be used with caution</t>
        </r>
      </text>
    </comment>
    <comment ref="DO13" authorId="0" shapeId="0" xr:uid="{00000000-0006-0000-0300-00004D000000}">
      <text>
        <r>
          <rPr>
            <sz val="8"/>
            <color indexed="81"/>
            <rFont val="Tahoma"/>
            <family val="2"/>
          </rPr>
          <t>estimate has a relative standard error between 25% and 50% and should be used with caution</t>
        </r>
      </text>
    </comment>
    <comment ref="HF13" authorId="0" shapeId="0" xr:uid="{00000000-0006-0000-0300-00004E000000}">
      <text>
        <r>
          <rPr>
            <sz val="8"/>
            <color indexed="81"/>
            <rFont val="Tahoma"/>
            <family val="2"/>
          </rPr>
          <t>estimate has a relative standard error between 25% and 50% and should be used with caution</t>
        </r>
      </text>
    </comment>
    <comment ref="D14" authorId="0" shapeId="0" xr:uid="{00000000-0006-0000-0300-00004F000000}">
      <text>
        <r>
          <rPr>
            <sz val="8"/>
            <color indexed="81"/>
            <rFont val="Tahoma"/>
            <family val="2"/>
          </rPr>
          <t>estimate has a relative standard error between 25% and 50% and should be used with caution</t>
        </r>
      </text>
    </comment>
    <comment ref="AI14" authorId="0" shapeId="0" xr:uid="{00000000-0006-0000-0300-000050000000}">
      <text>
        <r>
          <rPr>
            <sz val="8"/>
            <color indexed="81"/>
            <rFont val="Tahoma"/>
            <family val="2"/>
          </rPr>
          <t>estimate has a relative standard error between 25% and 50% and should be used with caution</t>
        </r>
      </text>
    </comment>
    <comment ref="AL14" authorId="0" shapeId="0" xr:uid="{00000000-0006-0000-0300-000051000000}">
      <text>
        <r>
          <rPr>
            <sz val="8"/>
            <color indexed="81"/>
            <rFont val="Tahoma"/>
            <family val="2"/>
          </rPr>
          <t>estimate has a relative standard error between 25% and 50% and should be used with caution</t>
        </r>
      </text>
    </comment>
    <comment ref="AN14" authorId="0" shapeId="0" xr:uid="{00000000-0006-0000-0300-000052000000}">
      <text>
        <r>
          <rPr>
            <sz val="8"/>
            <color indexed="81"/>
            <rFont val="Tahoma"/>
            <family val="2"/>
          </rPr>
          <t>estimate has a relative standard error between 25% and 50% and should be used with caution</t>
        </r>
      </text>
    </comment>
    <comment ref="AO14" authorId="0" shapeId="0" xr:uid="{00000000-0006-0000-0300-000053000000}">
      <text>
        <r>
          <rPr>
            <sz val="8"/>
            <color indexed="81"/>
            <rFont val="Tahoma"/>
            <family val="2"/>
          </rPr>
          <t>estimate has a relative standard error between 25% and 50% and should be used with caution</t>
        </r>
      </text>
    </comment>
    <comment ref="AX14" authorId="0" shapeId="0" xr:uid="{00000000-0006-0000-0300-000054000000}">
      <text>
        <r>
          <rPr>
            <sz val="8"/>
            <color indexed="81"/>
            <rFont val="Tahoma"/>
            <family val="2"/>
          </rPr>
          <t>estimate has a relative standard error between 25% and 50% and should be used with caution</t>
        </r>
      </text>
    </comment>
    <comment ref="BC14" authorId="0" shapeId="0" xr:uid="{00000000-0006-0000-0300-000055000000}">
      <text>
        <r>
          <rPr>
            <sz val="8"/>
            <color indexed="81"/>
            <rFont val="Tahoma"/>
            <family val="2"/>
          </rPr>
          <t>estimate has a relative standard error between 25% and 50% and should be used with caution</t>
        </r>
      </text>
    </comment>
    <comment ref="BD14" authorId="0" shapeId="0" xr:uid="{00000000-0006-0000-0300-000056000000}">
      <text>
        <r>
          <rPr>
            <sz val="8"/>
            <color indexed="81"/>
            <rFont val="Tahoma"/>
            <family val="2"/>
          </rPr>
          <t>estimate has a relative standard error between 25% and 50% and should be used with caution</t>
        </r>
      </text>
    </comment>
    <comment ref="BH14" authorId="0" shapeId="0" xr:uid="{00000000-0006-0000-0300-000057000000}">
      <text>
        <r>
          <rPr>
            <sz val="8"/>
            <color indexed="81"/>
            <rFont val="Tahoma"/>
            <family val="2"/>
          </rPr>
          <t>estimate has a relative standard error between 25% and 50% and should be used with caution</t>
        </r>
      </text>
    </comment>
    <comment ref="BI14" authorId="0" shapeId="0" xr:uid="{00000000-0006-0000-0300-000058000000}">
      <text>
        <r>
          <rPr>
            <sz val="8"/>
            <color indexed="81"/>
            <rFont val="Tahoma"/>
            <family val="2"/>
          </rPr>
          <t>estimate has a relative standard error between 25% and 50% and should be used with caution</t>
        </r>
      </text>
    </comment>
    <comment ref="BJ14" authorId="0" shapeId="0" xr:uid="{00000000-0006-0000-0300-000059000000}">
      <text>
        <r>
          <rPr>
            <sz val="8"/>
            <color indexed="81"/>
            <rFont val="Tahoma"/>
            <family val="2"/>
          </rPr>
          <t>estimate has a relative standard error greater than 50% and is considered too unreliable for general use</t>
        </r>
      </text>
    </comment>
    <comment ref="BZ14" authorId="0" shapeId="0" xr:uid="{00000000-0006-0000-0300-00005A000000}">
      <text>
        <r>
          <rPr>
            <sz val="8"/>
            <color indexed="81"/>
            <rFont val="Tahoma"/>
            <family val="2"/>
          </rPr>
          <t>estimate has a relative standard error between 25% and 50% and should be used with caution</t>
        </r>
      </text>
    </comment>
    <comment ref="CA14" authorId="0" shapeId="0" xr:uid="{00000000-0006-0000-0300-00005B000000}">
      <text>
        <r>
          <rPr>
            <sz val="8"/>
            <color indexed="81"/>
            <rFont val="Tahoma"/>
            <family val="2"/>
          </rPr>
          <t>estimate has a relative standard error between 25% and 50% and should be used with caution</t>
        </r>
      </text>
    </comment>
    <comment ref="CB14" authorId="0" shapeId="0" xr:uid="{00000000-0006-0000-0300-00005C000000}">
      <text>
        <r>
          <rPr>
            <sz val="8"/>
            <color indexed="81"/>
            <rFont val="Tahoma"/>
            <family val="2"/>
          </rPr>
          <t>estimate has a relative standard error between 25% and 50% and should be used with caution</t>
        </r>
      </text>
    </comment>
    <comment ref="CE14" authorId="0" shapeId="0" xr:uid="{00000000-0006-0000-0300-00005D000000}">
      <text>
        <r>
          <rPr>
            <sz val="8"/>
            <color indexed="81"/>
            <rFont val="Tahoma"/>
            <family val="2"/>
          </rPr>
          <t>estimate has a relative standard error between 25% and 50% and should be used with caution</t>
        </r>
      </text>
    </comment>
    <comment ref="CS14" authorId="0" shapeId="0" xr:uid="{00000000-0006-0000-0300-00005E000000}">
      <text>
        <r>
          <rPr>
            <sz val="8"/>
            <color indexed="81"/>
            <rFont val="Tahoma"/>
            <family val="2"/>
          </rPr>
          <t>estimate has a relative standard error between 25% and 50% and should be used with caution</t>
        </r>
      </text>
    </comment>
    <comment ref="CT14" authorId="0" shapeId="0" xr:uid="{00000000-0006-0000-0300-00005F000000}">
      <text>
        <r>
          <rPr>
            <sz val="8"/>
            <color indexed="81"/>
            <rFont val="Tahoma"/>
            <family val="2"/>
          </rPr>
          <t>estimate has a relative standard error between 25% and 50% and should be used with caution</t>
        </r>
      </text>
    </comment>
    <comment ref="DB14" authorId="0" shapeId="0" xr:uid="{00000000-0006-0000-0300-000060000000}">
      <text>
        <r>
          <rPr>
            <sz val="8"/>
            <color indexed="81"/>
            <rFont val="Tahoma"/>
            <family val="2"/>
          </rPr>
          <t>estimate has a relative standard error between 25% and 50% and should be used with caution</t>
        </r>
      </text>
    </comment>
    <comment ref="DD14" authorId="0" shapeId="0" xr:uid="{00000000-0006-0000-0300-000061000000}">
      <text>
        <r>
          <rPr>
            <sz val="8"/>
            <color indexed="81"/>
            <rFont val="Tahoma"/>
            <family val="2"/>
          </rPr>
          <t>estimate has a relative standard error greater than 50% and is considered too unreliable for general use</t>
        </r>
      </text>
    </comment>
    <comment ref="DE14" authorId="0" shapeId="0" xr:uid="{00000000-0006-0000-0300-000062000000}">
      <text>
        <r>
          <rPr>
            <sz val="8"/>
            <color indexed="81"/>
            <rFont val="Tahoma"/>
            <family val="2"/>
          </rPr>
          <t>estimate has a relative standard error greater than 50% and is considered too unreliable for general use</t>
        </r>
      </text>
    </comment>
    <comment ref="DF14" authorId="0" shapeId="0" xr:uid="{00000000-0006-0000-0300-000063000000}">
      <text>
        <r>
          <rPr>
            <sz val="8"/>
            <color indexed="81"/>
            <rFont val="Tahoma"/>
            <family val="2"/>
          </rPr>
          <t>estimate has a relative standard error greater than 50% and is considered too unreliable for general use</t>
        </r>
      </text>
    </comment>
    <comment ref="DN14" authorId="0" shapeId="0" xr:uid="{00000000-0006-0000-0300-000064000000}">
      <text>
        <r>
          <rPr>
            <sz val="8"/>
            <color indexed="81"/>
            <rFont val="Tahoma"/>
            <family val="2"/>
          </rPr>
          <t>estimate has a relative standard error between 25% and 50% and should be used with caution</t>
        </r>
      </text>
    </comment>
    <comment ref="DO14" authorId="0" shapeId="0" xr:uid="{00000000-0006-0000-0300-000065000000}">
      <text>
        <r>
          <rPr>
            <sz val="8"/>
            <color indexed="81"/>
            <rFont val="Tahoma"/>
            <family val="2"/>
          </rPr>
          <t>estimate has a relative standard error between 25% and 50% and should be used with caution</t>
        </r>
      </text>
    </comment>
    <comment ref="HF14" authorId="0" shapeId="0" xr:uid="{00000000-0006-0000-0300-000066000000}">
      <text>
        <r>
          <rPr>
            <sz val="8"/>
            <color indexed="81"/>
            <rFont val="Tahoma"/>
            <family val="2"/>
          </rPr>
          <t>estimate has a relative standard error between 25% and 50% and should be used with caution</t>
        </r>
      </text>
    </comment>
    <comment ref="D15" authorId="0" shapeId="0" xr:uid="{00000000-0006-0000-0300-000067000000}">
      <text>
        <r>
          <rPr>
            <sz val="8"/>
            <color indexed="81"/>
            <rFont val="Tahoma"/>
            <family val="2"/>
          </rPr>
          <t>estimate has a relative standard error between 25% and 50% and should be used with caution</t>
        </r>
      </text>
    </comment>
    <comment ref="AL15" authorId="0" shapeId="0" xr:uid="{00000000-0006-0000-0300-000068000000}">
      <text>
        <r>
          <rPr>
            <sz val="8"/>
            <color indexed="81"/>
            <rFont val="Tahoma"/>
            <family val="2"/>
          </rPr>
          <t>estimate has a relative standard error between 25% and 50% and should be used with caution</t>
        </r>
      </text>
    </comment>
    <comment ref="AN15" authorId="0" shapeId="0" xr:uid="{00000000-0006-0000-0300-000069000000}">
      <text>
        <r>
          <rPr>
            <sz val="8"/>
            <color indexed="81"/>
            <rFont val="Tahoma"/>
            <family val="2"/>
          </rPr>
          <t>estimate has a relative standard error between 25% and 50% and should be used with caution</t>
        </r>
      </text>
    </comment>
    <comment ref="AO15" authorId="0" shapeId="0" xr:uid="{00000000-0006-0000-0300-00006A000000}">
      <text>
        <r>
          <rPr>
            <sz val="8"/>
            <color indexed="81"/>
            <rFont val="Tahoma"/>
            <family val="2"/>
          </rPr>
          <t>estimate has a relative standard error between 25% and 50% and should be used with caution</t>
        </r>
      </text>
    </comment>
    <comment ref="AR15" authorId="0" shapeId="0" xr:uid="{00000000-0006-0000-0300-00006B000000}">
      <text>
        <r>
          <rPr>
            <sz val="8"/>
            <color indexed="81"/>
            <rFont val="Tahoma"/>
            <family val="2"/>
          </rPr>
          <t>estimate has a relative standard error between 25% and 50% and should be used with caution</t>
        </r>
      </text>
    </comment>
    <comment ref="AU15" authorId="0" shapeId="0" xr:uid="{00000000-0006-0000-0300-00006C000000}">
      <text>
        <r>
          <rPr>
            <sz val="8"/>
            <color indexed="81"/>
            <rFont val="Tahoma"/>
            <family val="2"/>
          </rPr>
          <t>estimate has a relative standard error between 25% and 50% and should be used with caution</t>
        </r>
      </text>
    </comment>
    <comment ref="AX15" authorId="0" shapeId="0" xr:uid="{00000000-0006-0000-0300-00006D000000}">
      <text>
        <r>
          <rPr>
            <sz val="8"/>
            <color indexed="81"/>
            <rFont val="Tahoma"/>
            <family val="2"/>
          </rPr>
          <t>estimate has a relative standard error between 25% and 50% and should be used with caution</t>
        </r>
      </text>
    </comment>
    <comment ref="BD15" authorId="0" shapeId="0" xr:uid="{00000000-0006-0000-0300-00006E000000}">
      <text>
        <r>
          <rPr>
            <sz val="8"/>
            <color indexed="81"/>
            <rFont val="Tahoma"/>
            <family val="2"/>
          </rPr>
          <t>estimate has a relative standard error between 25% and 50% and should be used with caution</t>
        </r>
      </text>
    </comment>
    <comment ref="BJ15" authorId="0" shapeId="0" xr:uid="{00000000-0006-0000-0300-00006F000000}">
      <text>
        <r>
          <rPr>
            <sz val="8"/>
            <color indexed="81"/>
            <rFont val="Tahoma"/>
            <family val="2"/>
          </rPr>
          <t>estimate has a relative standard error between 25% and 50% and should be used with caution</t>
        </r>
      </text>
    </comment>
    <comment ref="BZ15" authorId="0" shapeId="0" xr:uid="{00000000-0006-0000-0300-000070000000}">
      <text>
        <r>
          <rPr>
            <sz val="8"/>
            <color indexed="81"/>
            <rFont val="Tahoma"/>
            <family val="2"/>
          </rPr>
          <t>estimate has a relative standard error between 25% and 50% and should be used with caution</t>
        </r>
      </text>
    </comment>
    <comment ref="CA15" authorId="0" shapeId="0" xr:uid="{00000000-0006-0000-0300-000071000000}">
      <text>
        <r>
          <rPr>
            <sz val="8"/>
            <color indexed="81"/>
            <rFont val="Tahoma"/>
            <family val="2"/>
          </rPr>
          <t>estimate has a relative standard error between 25% and 50% and should be used with caution</t>
        </r>
      </text>
    </comment>
    <comment ref="CB15" authorId="0" shapeId="0" xr:uid="{00000000-0006-0000-0300-000072000000}">
      <text>
        <r>
          <rPr>
            <sz val="8"/>
            <color indexed="81"/>
            <rFont val="Tahoma"/>
            <family val="2"/>
          </rPr>
          <t>estimate has a relative standard error greater than 50% and is considered too unreliable for general use</t>
        </r>
      </text>
    </comment>
    <comment ref="CD15" authorId="0" shapeId="0" xr:uid="{00000000-0006-0000-0300-000073000000}">
      <text>
        <r>
          <rPr>
            <sz val="8"/>
            <color indexed="81"/>
            <rFont val="Tahoma"/>
            <family val="2"/>
          </rPr>
          <t>estimate has a relative standard error between 25% and 50% and should be used with caution</t>
        </r>
      </text>
    </comment>
    <comment ref="CE15" authorId="0" shapeId="0" xr:uid="{00000000-0006-0000-0300-000074000000}">
      <text>
        <r>
          <rPr>
            <sz val="8"/>
            <color indexed="81"/>
            <rFont val="Tahoma"/>
            <family val="2"/>
          </rPr>
          <t>estimate has a relative standard error between 25% and 50% and should be used with caution</t>
        </r>
      </text>
    </comment>
    <comment ref="CN15" authorId="0" shapeId="0" xr:uid="{00000000-0006-0000-0300-000075000000}">
      <text>
        <r>
          <rPr>
            <sz val="8"/>
            <color indexed="81"/>
            <rFont val="Tahoma"/>
            <family val="2"/>
          </rPr>
          <t>estimate has a relative standard error between 25% and 50% and should be used with caution</t>
        </r>
      </text>
    </comment>
    <comment ref="CS15" authorId="0" shapeId="0" xr:uid="{00000000-0006-0000-0300-000076000000}">
      <text>
        <r>
          <rPr>
            <sz val="8"/>
            <color indexed="81"/>
            <rFont val="Tahoma"/>
            <family val="2"/>
          </rPr>
          <t>estimate has a relative standard error between 25% and 50% and should be used with caution</t>
        </r>
      </text>
    </comment>
    <comment ref="CT15" authorId="0" shapeId="0" xr:uid="{00000000-0006-0000-0300-000077000000}">
      <text>
        <r>
          <rPr>
            <sz val="8"/>
            <color indexed="81"/>
            <rFont val="Tahoma"/>
            <family val="2"/>
          </rPr>
          <t>estimate has a relative standard error between 25% and 50% and should be used with caution</t>
        </r>
      </text>
    </comment>
    <comment ref="CZ15" authorId="0" shapeId="0" xr:uid="{00000000-0006-0000-0300-000078000000}">
      <text>
        <r>
          <rPr>
            <sz val="8"/>
            <color indexed="81"/>
            <rFont val="Tahoma"/>
            <family val="2"/>
          </rPr>
          <t>estimate has a relative standard error between 25% and 50% and should be used with caution</t>
        </r>
      </text>
    </comment>
    <comment ref="DB15" authorId="0" shapeId="0" xr:uid="{00000000-0006-0000-0300-000079000000}">
      <text>
        <r>
          <rPr>
            <sz val="8"/>
            <color indexed="81"/>
            <rFont val="Tahoma"/>
            <family val="2"/>
          </rPr>
          <t>estimate has a relative standard error between 25% and 50% and should be used with caution</t>
        </r>
      </text>
    </comment>
    <comment ref="DD15" authorId="0" shapeId="0" xr:uid="{00000000-0006-0000-0300-00007A000000}">
      <text>
        <r>
          <rPr>
            <sz val="8"/>
            <color indexed="81"/>
            <rFont val="Tahoma"/>
            <family val="2"/>
          </rPr>
          <t>estimate has a relative standard error between 25% and 50% and should be used with caution</t>
        </r>
      </text>
    </comment>
    <comment ref="DE15" authorId="0" shapeId="0" xr:uid="{00000000-0006-0000-0300-00007B000000}">
      <text>
        <r>
          <rPr>
            <sz val="8"/>
            <color indexed="81"/>
            <rFont val="Tahoma"/>
            <family val="2"/>
          </rPr>
          <t>estimate has a relative standard error between 25% and 50% and should be used with caution</t>
        </r>
      </text>
    </comment>
    <comment ref="DF15" authorId="0" shapeId="0" xr:uid="{00000000-0006-0000-0300-00007C000000}">
      <text>
        <r>
          <rPr>
            <sz val="8"/>
            <color indexed="81"/>
            <rFont val="Tahoma"/>
            <family val="2"/>
          </rPr>
          <t>estimate has a relative standard error between 25% and 50% and should be used with caution</t>
        </r>
      </text>
    </comment>
    <comment ref="DN15" authorId="0" shapeId="0" xr:uid="{00000000-0006-0000-0300-00007D000000}">
      <text>
        <r>
          <rPr>
            <sz val="8"/>
            <color indexed="81"/>
            <rFont val="Tahoma"/>
            <family val="2"/>
          </rPr>
          <t>estimate has a relative standard error between 25% and 50% and should be used with caution</t>
        </r>
      </text>
    </comment>
    <comment ref="DO15" authorId="0" shapeId="0" xr:uid="{00000000-0006-0000-0300-00007E000000}">
      <text>
        <r>
          <rPr>
            <sz val="8"/>
            <color indexed="81"/>
            <rFont val="Tahoma"/>
            <family val="2"/>
          </rPr>
          <t>estimate has a relative standard error between 25% and 50% and should be used with caution</t>
        </r>
      </text>
    </comment>
    <comment ref="GZ15" authorId="0" shapeId="0" xr:uid="{00000000-0006-0000-0300-00007F000000}">
      <text>
        <r>
          <rPr>
            <sz val="8"/>
            <color indexed="81"/>
            <rFont val="Tahoma"/>
            <family val="2"/>
          </rPr>
          <t>estimate has a relative standard error between 25% and 50% and should be used with caution</t>
        </r>
      </text>
    </comment>
    <comment ref="HF15" authorId="0" shapeId="0" xr:uid="{00000000-0006-0000-0300-000080000000}">
      <text>
        <r>
          <rPr>
            <sz val="8"/>
            <color indexed="81"/>
            <rFont val="Tahoma"/>
            <family val="2"/>
          </rPr>
          <t>estimate has a relative standard error between 25% and 50% and should be used with caution</t>
        </r>
      </text>
    </comment>
    <comment ref="D16" authorId="0" shapeId="0" xr:uid="{00000000-0006-0000-0300-000081000000}">
      <text>
        <r>
          <rPr>
            <sz val="8"/>
            <color indexed="81"/>
            <rFont val="Tahoma"/>
            <family val="2"/>
          </rPr>
          <t>estimate has a relative standard error between 25% and 50% and should be used with caution</t>
        </r>
      </text>
    </comment>
    <comment ref="AM16" authorId="0" shapeId="0" xr:uid="{00000000-0006-0000-0300-000082000000}">
      <text>
        <r>
          <rPr>
            <sz val="8"/>
            <color indexed="81"/>
            <rFont val="Tahoma"/>
            <family val="2"/>
          </rPr>
          <t>estimate has a relative standard error between 25% and 50% and should be used with caution</t>
        </r>
      </text>
    </comment>
    <comment ref="AN16" authorId="0" shapeId="0" xr:uid="{00000000-0006-0000-0300-000083000000}">
      <text>
        <r>
          <rPr>
            <sz val="8"/>
            <color indexed="81"/>
            <rFont val="Tahoma"/>
            <family val="2"/>
          </rPr>
          <t>estimate has a relative standard error between 25% and 50% and should be used with caution</t>
        </r>
      </text>
    </comment>
    <comment ref="AO16" authorId="0" shapeId="0" xr:uid="{00000000-0006-0000-0300-000084000000}">
      <text>
        <r>
          <rPr>
            <sz val="8"/>
            <color indexed="81"/>
            <rFont val="Tahoma"/>
            <family val="2"/>
          </rPr>
          <t>estimate has a relative standard error greater than 50% and is considered too unreliable for general use</t>
        </r>
      </text>
    </comment>
    <comment ref="AR16" authorId="0" shapeId="0" xr:uid="{00000000-0006-0000-0300-000085000000}">
      <text>
        <r>
          <rPr>
            <sz val="8"/>
            <color indexed="81"/>
            <rFont val="Tahoma"/>
            <family val="2"/>
          </rPr>
          <t>estimate has a relative standard error between 25% and 50% and should be used with caution</t>
        </r>
      </text>
    </comment>
    <comment ref="AU16" authorId="0" shapeId="0" xr:uid="{00000000-0006-0000-0300-000086000000}">
      <text>
        <r>
          <rPr>
            <sz val="8"/>
            <color indexed="81"/>
            <rFont val="Tahoma"/>
            <family val="2"/>
          </rPr>
          <t>estimate has a relative standard error between 25% and 50% and should be used with caution</t>
        </r>
      </text>
    </comment>
    <comment ref="BJ16" authorId="0" shapeId="0" xr:uid="{00000000-0006-0000-0300-000087000000}">
      <text>
        <r>
          <rPr>
            <sz val="8"/>
            <color indexed="81"/>
            <rFont val="Tahoma"/>
            <family val="2"/>
          </rPr>
          <t>estimate has a relative standard error between 25% and 50% and should be used with caution</t>
        </r>
      </text>
    </comment>
    <comment ref="BZ16" authorId="0" shapeId="0" xr:uid="{00000000-0006-0000-0300-000088000000}">
      <text>
        <r>
          <rPr>
            <sz val="8"/>
            <color indexed="81"/>
            <rFont val="Tahoma"/>
            <family val="2"/>
          </rPr>
          <t>estimate has a relative standard error between 25% and 50% and should be used with caution</t>
        </r>
      </text>
    </comment>
    <comment ref="CA16" authorId="0" shapeId="0" xr:uid="{00000000-0006-0000-0300-000089000000}">
      <text>
        <r>
          <rPr>
            <sz val="8"/>
            <color indexed="81"/>
            <rFont val="Tahoma"/>
            <family val="2"/>
          </rPr>
          <t>estimate has a relative standard error between 25% and 50% and should be used with caution</t>
        </r>
      </text>
    </comment>
    <comment ref="CB16" authorId="0" shapeId="0" xr:uid="{00000000-0006-0000-0300-00008A000000}">
      <text>
        <r>
          <rPr>
            <sz val="8"/>
            <color indexed="81"/>
            <rFont val="Tahoma"/>
            <family val="2"/>
          </rPr>
          <t>estimate has a relative standard error greater than 50% and is considered too unreliable for general use</t>
        </r>
      </text>
    </comment>
    <comment ref="CD16" authorId="0" shapeId="0" xr:uid="{00000000-0006-0000-0300-00008B000000}">
      <text>
        <r>
          <rPr>
            <sz val="8"/>
            <color indexed="81"/>
            <rFont val="Tahoma"/>
            <family val="2"/>
          </rPr>
          <t>estimate has a relative standard error between 25% and 50% and should be used with caution</t>
        </r>
      </text>
    </comment>
    <comment ref="CE16" authorId="0" shapeId="0" xr:uid="{00000000-0006-0000-0300-00008C000000}">
      <text>
        <r>
          <rPr>
            <sz val="8"/>
            <color indexed="81"/>
            <rFont val="Tahoma"/>
            <family val="2"/>
          </rPr>
          <t>estimate has a relative standard error between 25% and 50% and should be used with caution</t>
        </r>
      </text>
    </comment>
    <comment ref="CS16" authorId="0" shapeId="0" xr:uid="{00000000-0006-0000-0300-00008D000000}">
      <text>
        <r>
          <rPr>
            <sz val="8"/>
            <color indexed="81"/>
            <rFont val="Tahoma"/>
            <family val="2"/>
          </rPr>
          <t>estimate has a relative standard error between 25% and 50% and should be used with caution</t>
        </r>
      </text>
    </comment>
    <comment ref="CT16" authorId="0" shapeId="0" xr:uid="{00000000-0006-0000-0300-00008E000000}">
      <text>
        <r>
          <rPr>
            <sz val="8"/>
            <color indexed="81"/>
            <rFont val="Tahoma"/>
            <family val="2"/>
          </rPr>
          <t>estimate has a relative standard error between 25% and 50% and should be used with caution</t>
        </r>
      </text>
    </comment>
    <comment ref="DB16" authorId="0" shapeId="0" xr:uid="{00000000-0006-0000-0300-00008F000000}">
      <text>
        <r>
          <rPr>
            <sz val="8"/>
            <color indexed="81"/>
            <rFont val="Tahoma"/>
            <family val="2"/>
          </rPr>
          <t>estimate has a relative standard error between 25% and 50% and should be used with caution</t>
        </r>
      </text>
    </comment>
    <comment ref="DC16" authorId="0" shapeId="0" xr:uid="{00000000-0006-0000-0300-000090000000}">
      <text>
        <r>
          <rPr>
            <sz val="8"/>
            <color indexed="81"/>
            <rFont val="Tahoma"/>
            <family val="2"/>
          </rPr>
          <t>estimate has a relative standard error between 25% and 50% and should be used with caution</t>
        </r>
      </text>
    </comment>
    <comment ref="DD16" authorId="0" shapeId="0" xr:uid="{00000000-0006-0000-0300-000091000000}">
      <text>
        <r>
          <rPr>
            <sz val="8"/>
            <color indexed="81"/>
            <rFont val="Tahoma"/>
            <family val="2"/>
          </rPr>
          <t>estimate has a relative standard error between 25% and 50% and should be used with caution</t>
        </r>
      </text>
    </comment>
    <comment ref="DE16" authorId="0" shapeId="0" xr:uid="{00000000-0006-0000-0300-000092000000}">
      <text>
        <r>
          <rPr>
            <sz val="8"/>
            <color indexed="81"/>
            <rFont val="Tahoma"/>
            <family val="2"/>
          </rPr>
          <t>estimate has a relative standard error greater than 50% and is considered too unreliable for general use</t>
        </r>
      </text>
    </comment>
    <comment ref="DF16" authorId="0" shapeId="0" xr:uid="{00000000-0006-0000-0300-000093000000}">
      <text>
        <r>
          <rPr>
            <sz val="8"/>
            <color indexed="81"/>
            <rFont val="Tahoma"/>
            <family val="2"/>
          </rPr>
          <t>estimate has a relative standard error between 25% and 50% and should be used with caution</t>
        </r>
      </text>
    </comment>
    <comment ref="DN16" authorId="0" shapeId="0" xr:uid="{00000000-0006-0000-0300-000094000000}">
      <text>
        <r>
          <rPr>
            <sz val="8"/>
            <color indexed="81"/>
            <rFont val="Tahoma"/>
            <family val="2"/>
          </rPr>
          <t>estimate has a relative standard error between 25% and 50% and should be used with caution</t>
        </r>
      </text>
    </comment>
    <comment ref="HF16" authorId="0" shapeId="0" xr:uid="{00000000-0006-0000-0300-000095000000}">
      <text>
        <r>
          <rPr>
            <sz val="8"/>
            <color indexed="81"/>
            <rFont val="Tahoma"/>
            <family val="2"/>
          </rPr>
          <t>estimate has a relative standard error between 25% and 50% and should be used with caution</t>
        </r>
      </text>
    </comment>
    <comment ref="D17" authorId="0" shapeId="0" xr:uid="{00000000-0006-0000-0300-000096000000}">
      <text>
        <r>
          <rPr>
            <sz val="8"/>
            <color indexed="81"/>
            <rFont val="Tahoma"/>
            <family val="2"/>
          </rPr>
          <t>estimate has a relative standard error between 25% and 50% and should be used with caution</t>
        </r>
      </text>
    </comment>
    <comment ref="AO17" authorId="0" shapeId="0" xr:uid="{00000000-0006-0000-0300-000097000000}">
      <text>
        <r>
          <rPr>
            <sz val="8"/>
            <color indexed="81"/>
            <rFont val="Tahoma"/>
            <family val="2"/>
          </rPr>
          <t>estimate has a relative standard error between 25% and 50% and should be used with caution</t>
        </r>
      </text>
    </comment>
    <comment ref="AX17" authorId="0" shapeId="0" xr:uid="{00000000-0006-0000-0300-000098000000}">
      <text>
        <r>
          <rPr>
            <sz val="8"/>
            <color indexed="81"/>
            <rFont val="Tahoma"/>
            <family val="2"/>
          </rPr>
          <t>estimate has a relative standard error between 25% and 50% and should be used with caution</t>
        </r>
      </text>
    </comment>
    <comment ref="BB17" authorId="0" shapeId="0" xr:uid="{00000000-0006-0000-0300-000099000000}">
      <text>
        <r>
          <rPr>
            <sz val="8"/>
            <color indexed="81"/>
            <rFont val="Tahoma"/>
            <family val="2"/>
          </rPr>
          <t>estimate has a relative standard error between 25% and 50% and should be used with caution</t>
        </r>
      </text>
    </comment>
    <comment ref="BD17" authorId="0" shapeId="0" xr:uid="{00000000-0006-0000-0300-00009A000000}">
      <text>
        <r>
          <rPr>
            <sz val="8"/>
            <color indexed="81"/>
            <rFont val="Tahoma"/>
            <family val="2"/>
          </rPr>
          <t>estimate has a relative standard error between 25% and 50% and should be used with caution</t>
        </r>
      </text>
    </comment>
    <comment ref="BI17" authorId="0" shapeId="0" xr:uid="{00000000-0006-0000-0300-00009B000000}">
      <text>
        <r>
          <rPr>
            <sz val="8"/>
            <color indexed="81"/>
            <rFont val="Tahoma"/>
            <family val="2"/>
          </rPr>
          <t>estimate has a relative standard error between 25% and 50% and should be used with caution</t>
        </r>
      </text>
    </comment>
    <comment ref="BZ17" authorId="0" shapeId="0" xr:uid="{00000000-0006-0000-0300-00009C000000}">
      <text>
        <r>
          <rPr>
            <sz val="8"/>
            <color indexed="81"/>
            <rFont val="Tahoma"/>
            <family val="2"/>
          </rPr>
          <t>estimate has a relative standard error between 25% and 50% and should be used with caution</t>
        </r>
      </text>
    </comment>
    <comment ref="CA17" authorId="0" shapeId="0" xr:uid="{00000000-0006-0000-0300-00009D000000}">
      <text>
        <r>
          <rPr>
            <sz val="8"/>
            <color indexed="81"/>
            <rFont val="Tahoma"/>
            <family val="2"/>
          </rPr>
          <t>estimate has a relative standard error between 25% and 50% and should be used with caution</t>
        </r>
      </text>
    </comment>
    <comment ref="CB17" authorId="0" shapeId="0" xr:uid="{00000000-0006-0000-0300-00009E000000}">
      <text>
        <r>
          <rPr>
            <sz val="8"/>
            <color indexed="81"/>
            <rFont val="Tahoma"/>
            <family val="2"/>
          </rPr>
          <t>estimate has a relative standard error greater than 50% and is considered too unreliable for general use</t>
        </r>
      </text>
    </comment>
    <comment ref="CE17" authorId="0" shapeId="0" xr:uid="{00000000-0006-0000-0300-00009F000000}">
      <text>
        <r>
          <rPr>
            <sz val="8"/>
            <color indexed="81"/>
            <rFont val="Tahoma"/>
            <family val="2"/>
          </rPr>
          <t>estimate has a relative standard error between 25% and 50% and should be used with caution</t>
        </r>
      </text>
    </comment>
    <comment ref="CN17" authorId="0" shapeId="0" xr:uid="{00000000-0006-0000-0300-0000A0000000}">
      <text>
        <r>
          <rPr>
            <sz val="8"/>
            <color indexed="81"/>
            <rFont val="Tahoma"/>
            <family val="2"/>
          </rPr>
          <t>estimate has a relative standard error between 25% and 50% and should be used with caution</t>
        </r>
      </text>
    </comment>
    <comment ref="CT17" authorId="0" shapeId="0" xr:uid="{00000000-0006-0000-0300-0000A1000000}">
      <text>
        <r>
          <rPr>
            <sz val="8"/>
            <color indexed="81"/>
            <rFont val="Tahoma"/>
            <family val="2"/>
          </rPr>
          <t>estimate has a relative standard error between 25% and 50% and should be used with caution</t>
        </r>
      </text>
    </comment>
    <comment ref="DB17" authorId="0" shapeId="0" xr:uid="{00000000-0006-0000-0300-0000A2000000}">
      <text>
        <r>
          <rPr>
            <sz val="8"/>
            <color indexed="81"/>
            <rFont val="Tahoma"/>
            <family val="2"/>
          </rPr>
          <t>estimate has a relative standard error between 25% and 50% and should be used with caution</t>
        </r>
      </text>
    </comment>
    <comment ref="DC17" authorId="0" shapeId="0" xr:uid="{00000000-0006-0000-0300-0000A3000000}">
      <text>
        <r>
          <rPr>
            <sz val="8"/>
            <color indexed="81"/>
            <rFont val="Tahoma"/>
            <family val="2"/>
          </rPr>
          <t>estimate has a relative standard error between 25% and 50% and should be used with caution</t>
        </r>
      </text>
    </comment>
    <comment ref="DD17" authorId="0" shapeId="0" xr:uid="{00000000-0006-0000-0300-0000A4000000}">
      <text>
        <r>
          <rPr>
            <sz val="8"/>
            <color indexed="81"/>
            <rFont val="Tahoma"/>
            <family val="2"/>
          </rPr>
          <t>estimate has a relative standard error between 25% and 50% and should be used with caution</t>
        </r>
      </text>
    </comment>
    <comment ref="DE17" authorId="0" shapeId="0" xr:uid="{00000000-0006-0000-0300-0000A5000000}">
      <text>
        <r>
          <rPr>
            <sz val="8"/>
            <color indexed="81"/>
            <rFont val="Tahoma"/>
            <family val="2"/>
          </rPr>
          <t>estimate has a relative standard error greater than 50% and is considered too unreliable for general use</t>
        </r>
      </text>
    </comment>
    <comment ref="DF17" authorId="0" shapeId="0" xr:uid="{00000000-0006-0000-0300-0000A6000000}">
      <text>
        <r>
          <rPr>
            <sz val="8"/>
            <color indexed="81"/>
            <rFont val="Tahoma"/>
            <family val="2"/>
          </rPr>
          <t>estimate has a relative standard error greater than 50% and is considered too unreliable for general use</t>
        </r>
      </text>
    </comment>
    <comment ref="DO17" authorId="0" shapeId="0" xr:uid="{00000000-0006-0000-0300-0000A7000000}">
      <text>
        <r>
          <rPr>
            <sz val="8"/>
            <color indexed="81"/>
            <rFont val="Tahoma"/>
            <family val="2"/>
          </rPr>
          <t>estimate has a relative standard error between 25% and 50% and should be used with caution</t>
        </r>
      </text>
    </comment>
    <comment ref="HF17" authorId="0" shapeId="0" xr:uid="{00000000-0006-0000-0300-0000A8000000}">
      <text>
        <r>
          <rPr>
            <sz val="8"/>
            <color indexed="81"/>
            <rFont val="Tahoma"/>
            <family val="2"/>
          </rPr>
          <t>estimate has a relative standard error between 25% and 50% and should be used with caution</t>
        </r>
      </text>
    </comment>
    <comment ref="AI18" authorId="0" shapeId="0" xr:uid="{00000000-0006-0000-0300-0000A9000000}">
      <text>
        <r>
          <rPr>
            <sz val="8"/>
            <color indexed="81"/>
            <rFont val="Tahoma"/>
            <family val="2"/>
          </rPr>
          <t>estimate has a relative standard error between 25% and 50% and should be used with caution</t>
        </r>
      </text>
    </comment>
    <comment ref="AL18" authorId="0" shapeId="0" xr:uid="{00000000-0006-0000-0300-0000AA000000}">
      <text>
        <r>
          <rPr>
            <sz val="8"/>
            <color indexed="81"/>
            <rFont val="Tahoma"/>
            <family val="2"/>
          </rPr>
          <t>estimate has a relative standard error between 25% and 50% and should be used with caution</t>
        </r>
      </text>
    </comment>
    <comment ref="AM18" authorId="0" shapeId="0" xr:uid="{00000000-0006-0000-0300-0000AB000000}">
      <text>
        <r>
          <rPr>
            <sz val="8"/>
            <color indexed="81"/>
            <rFont val="Tahoma"/>
            <family val="2"/>
          </rPr>
          <t>estimate has a relative standard error between 25% and 50% and should be used with caution</t>
        </r>
      </text>
    </comment>
    <comment ref="AN18" authorId="0" shapeId="0" xr:uid="{00000000-0006-0000-0300-0000AC000000}">
      <text>
        <r>
          <rPr>
            <sz val="8"/>
            <color indexed="81"/>
            <rFont val="Tahoma"/>
            <family val="2"/>
          </rPr>
          <t>estimate has a relative standard error between 25% and 50% and should be used with caution</t>
        </r>
      </text>
    </comment>
    <comment ref="AO18" authorId="0" shapeId="0" xr:uid="{00000000-0006-0000-0300-0000AD000000}">
      <text>
        <r>
          <rPr>
            <sz val="8"/>
            <color indexed="81"/>
            <rFont val="Tahoma"/>
            <family val="2"/>
          </rPr>
          <t>estimate has a relative standard error greater than 50% and is considered too unreliable for general use</t>
        </r>
      </text>
    </comment>
    <comment ref="AR18" authorId="0" shapeId="0" xr:uid="{00000000-0006-0000-0300-0000AE000000}">
      <text>
        <r>
          <rPr>
            <sz val="8"/>
            <color indexed="81"/>
            <rFont val="Tahoma"/>
            <family val="2"/>
          </rPr>
          <t>estimate has a relative standard error between 25% and 50% and should be used with caution</t>
        </r>
      </text>
    </comment>
    <comment ref="AU18" authorId="0" shapeId="0" xr:uid="{00000000-0006-0000-0300-0000AF000000}">
      <text>
        <r>
          <rPr>
            <sz val="8"/>
            <color indexed="81"/>
            <rFont val="Tahoma"/>
            <family val="2"/>
          </rPr>
          <t>estimate has a relative standard error between 25% and 50% and should be used with caution</t>
        </r>
      </text>
    </comment>
    <comment ref="BH18" authorId="0" shapeId="0" xr:uid="{00000000-0006-0000-0300-0000B0000000}">
      <text>
        <r>
          <rPr>
            <sz val="8"/>
            <color indexed="81"/>
            <rFont val="Tahoma"/>
            <family val="2"/>
          </rPr>
          <t>estimate has a relative standard error between 25% and 50% and should be used with caution</t>
        </r>
      </text>
    </comment>
    <comment ref="BI18" authorId="0" shapeId="0" xr:uid="{00000000-0006-0000-0300-0000B1000000}">
      <text>
        <r>
          <rPr>
            <sz val="8"/>
            <color indexed="81"/>
            <rFont val="Tahoma"/>
            <family val="2"/>
          </rPr>
          <t>estimate has a relative standard error between 25% and 50% and should be used with caution</t>
        </r>
      </text>
    </comment>
    <comment ref="BJ18" authorId="0" shapeId="0" xr:uid="{00000000-0006-0000-0300-0000B2000000}">
      <text>
        <r>
          <rPr>
            <sz val="8"/>
            <color indexed="81"/>
            <rFont val="Tahoma"/>
            <family val="2"/>
          </rPr>
          <t>estimate has a relative standard error between 25% and 50% and should be used with caution</t>
        </r>
      </text>
    </comment>
    <comment ref="BZ18" authorId="0" shapeId="0" xr:uid="{00000000-0006-0000-0300-0000B3000000}">
      <text>
        <r>
          <rPr>
            <sz val="8"/>
            <color indexed="81"/>
            <rFont val="Tahoma"/>
            <family val="2"/>
          </rPr>
          <t>estimate has a relative standard error between 25% and 50% and should be used with caution</t>
        </r>
      </text>
    </comment>
    <comment ref="CA18" authorId="0" shapeId="0" xr:uid="{00000000-0006-0000-0300-0000B4000000}">
      <text>
        <r>
          <rPr>
            <sz val="8"/>
            <color indexed="81"/>
            <rFont val="Tahoma"/>
            <family val="2"/>
          </rPr>
          <t>estimate has a relative standard error between 25% and 50% and should be used with caution</t>
        </r>
      </text>
    </comment>
    <comment ref="CB18" authorId="0" shapeId="0" xr:uid="{00000000-0006-0000-0300-0000B5000000}">
      <text>
        <r>
          <rPr>
            <sz val="8"/>
            <color indexed="81"/>
            <rFont val="Tahoma"/>
            <family val="2"/>
          </rPr>
          <t>estimate has a relative standard error between 25% and 50% and should be used with caution</t>
        </r>
      </text>
    </comment>
    <comment ref="CE18" authorId="0" shapeId="0" xr:uid="{00000000-0006-0000-0300-0000B6000000}">
      <text>
        <r>
          <rPr>
            <sz val="8"/>
            <color indexed="81"/>
            <rFont val="Tahoma"/>
            <family val="2"/>
          </rPr>
          <t>estimate has a relative standard error between 25% and 50% and should be used with caution</t>
        </r>
      </text>
    </comment>
    <comment ref="CN18" authorId="0" shapeId="0" xr:uid="{00000000-0006-0000-0300-0000B7000000}">
      <text>
        <r>
          <rPr>
            <sz val="8"/>
            <color indexed="81"/>
            <rFont val="Tahoma"/>
            <family val="2"/>
          </rPr>
          <t>estimate has a relative standard error between 25% and 50% and should be used with caution</t>
        </r>
      </text>
    </comment>
    <comment ref="CS18" authorId="0" shapeId="0" xr:uid="{00000000-0006-0000-0300-0000B8000000}">
      <text>
        <r>
          <rPr>
            <sz val="8"/>
            <color indexed="81"/>
            <rFont val="Tahoma"/>
            <family val="2"/>
          </rPr>
          <t>estimate has a relative standard error between 25% and 50% and should be used with caution</t>
        </r>
      </text>
    </comment>
    <comment ref="CT18" authorId="0" shapeId="0" xr:uid="{00000000-0006-0000-0300-0000B9000000}">
      <text>
        <r>
          <rPr>
            <sz val="8"/>
            <color indexed="81"/>
            <rFont val="Tahoma"/>
            <family val="2"/>
          </rPr>
          <t>estimate has a relative standard error between 25% and 50% and should be used with caution</t>
        </r>
      </text>
    </comment>
    <comment ref="DB18" authorId="0" shapeId="0" xr:uid="{00000000-0006-0000-0300-0000BA000000}">
      <text>
        <r>
          <rPr>
            <sz val="8"/>
            <color indexed="81"/>
            <rFont val="Tahoma"/>
            <family val="2"/>
          </rPr>
          <t>estimate has a relative standard error between 25% and 50% and should be used with caution</t>
        </r>
      </text>
    </comment>
    <comment ref="DC18" authorId="0" shapeId="0" xr:uid="{00000000-0006-0000-0300-0000BB000000}">
      <text>
        <r>
          <rPr>
            <sz val="8"/>
            <color indexed="81"/>
            <rFont val="Tahoma"/>
            <family val="2"/>
          </rPr>
          <t>estimate has a relative standard error between 25% and 50% and should be used with caution</t>
        </r>
      </text>
    </comment>
    <comment ref="DD18" authorId="0" shapeId="0" xr:uid="{00000000-0006-0000-0300-0000BC000000}">
      <text>
        <r>
          <rPr>
            <sz val="8"/>
            <color indexed="81"/>
            <rFont val="Tahoma"/>
            <family val="2"/>
          </rPr>
          <t>estimate has a relative standard error between 25% and 50% and should be used with caution</t>
        </r>
      </text>
    </comment>
    <comment ref="DE18" authorId="0" shapeId="0" xr:uid="{00000000-0006-0000-0300-0000BD000000}">
      <text>
        <r>
          <rPr>
            <sz val="8"/>
            <color indexed="81"/>
            <rFont val="Tahoma"/>
            <family val="2"/>
          </rPr>
          <t>estimate has a relative standard error greater than 50% and is considered too unreliable for general use</t>
        </r>
      </text>
    </comment>
    <comment ref="DF18" authorId="0" shapeId="0" xr:uid="{00000000-0006-0000-0300-0000BE000000}">
      <text>
        <r>
          <rPr>
            <sz val="8"/>
            <color indexed="81"/>
            <rFont val="Tahoma"/>
            <family val="2"/>
          </rPr>
          <t>estimate has a relative standard error between 25% and 50% and should be used with caution</t>
        </r>
      </text>
    </comment>
    <comment ref="HF18" authorId="0" shapeId="0" xr:uid="{00000000-0006-0000-0300-0000BF000000}">
      <text>
        <r>
          <rPr>
            <sz val="8"/>
            <color indexed="81"/>
            <rFont val="Tahoma"/>
            <family val="2"/>
          </rPr>
          <t>estimate has a relative standard error between 25% and 50% and should be used with caution</t>
        </r>
      </text>
    </comment>
    <comment ref="D19" authorId="0" shapeId="0" xr:uid="{00000000-0006-0000-0300-0000C0000000}">
      <text>
        <r>
          <rPr>
            <sz val="8"/>
            <color indexed="81"/>
            <rFont val="Tahoma"/>
            <family val="2"/>
          </rPr>
          <t>estimate has a relative standard error between 25% and 50% and should be used with caution</t>
        </r>
      </text>
    </comment>
    <comment ref="AM19" authorId="0" shapeId="0" xr:uid="{00000000-0006-0000-0300-0000C1000000}">
      <text>
        <r>
          <rPr>
            <sz val="8"/>
            <color indexed="81"/>
            <rFont val="Tahoma"/>
            <family val="2"/>
          </rPr>
          <t>estimate has a relative standard error between 25% and 50% and should be used with caution</t>
        </r>
      </text>
    </comment>
    <comment ref="AN19" authorId="0" shapeId="0" xr:uid="{00000000-0006-0000-0300-0000C2000000}">
      <text>
        <r>
          <rPr>
            <sz val="8"/>
            <color indexed="81"/>
            <rFont val="Tahoma"/>
            <family val="2"/>
          </rPr>
          <t>estimate has a relative standard error between 25% and 50% and should be used with caution</t>
        </r>
      </text>
    </comment>
    <comment ref="AO19" authorId="0" shapeId="0" xr:uid="{00000000-0006-0000-0300-0000C3000000}">
      <text>
        <r>
          <rPr>
            <sz val="8"/>
            <color indexed="81"/>
            <rFont val="Tahoma"/>
            <family val="2"/>
          </rPr>
          <t>estimate has a relative standard error greater than 50% and is considered too unreliable for general use</t>
        </r>
      </text>
    </comment>
    <comment ref="CA19" authorId="0" shapeId="0" xr:uid="{00000000-0006-0000-0300-0000C4000000}">
      <text>
        <r>
          <rPr>
            <sz val="8"/>
            <color indexed="81"/>
            <rFont val="Tahoma"/>
            <family val="2"/>
          </rPr>
          <t>estimate has a relative standard error between 25% and 50% and should be used with caution</t>
        </r>
      </text>
    </comment>
    <comment ref="CB19" authorId="0" shapeId="0" xr:uid="{00000000-0006-0000-0300-0000C5000000}">
      <text>
        <r>
          <rPr>
            <sz val="8"/>
            <color indexed="81"/>
            <rFont val="Tahoma"/>
            <family val="2"/>
          </rPr>
          <t>estimate has a relative standard error between 25% and 50% and should be used with caution</t>
        </r>
      </text>
    </comment>
    <comment ref="CE19" authorId="0" shapeId="0" xr:uid="{00000000-0006-0000-0300-0000C6000000}">
      <text>
        <r>
          <rPr>
            <sz val="8"/>
            <color indexed="81"/>
            <rFont val="Tahoma"/>
            <family val="2"/>
          </rPr>
          <t>estimate has a relative standard error between 25% and 50% and should be used with caution</t>
        </r>
      </text>
    </comment>
    <comment ref="CS19" authorId="0" shapeId="0" xr:uid="{00000000-0006-0000-0300-0000C7000000}">
      <text>
        <r>
          <rPr>
            <sz val="8"/>
            <color indexed="81"/>
            <rFont val="Tahoma"/>
            <family val="2"/>
          </rPr>
          <t>estimate has a relative standard error between 25% and 50% and should be used with caution</t>
        </r>
      </text>
    </comment>
    <comment ref="CT19" authorId="0" shapeId="0" xr:uid="{00000000-0006-0000-0300-0000C8000000}">
      <text>
        <r>
          <rPr>
            <sz val="8"/>
            <color indexed="81"/>
            <rFont val="Tahoma"/>
            <family val="2"/>
          </rPr>
          <t>estimate has a relative standard error between 25% and 50% and should be used with caution</t>
        </r>
      </text>
    </comment>
    <comment ref="DD19" authorId="0" shapeId="0" xr:uid="{00000000-0006-0000-0300-0000C9000000}">
      <text>
        <r>
          <rPr>
            <sz val="8"/>
            <color indexed="81"/>
            <rFont val="Tahoma"/>
            <family val="2"/>
          </rPr>
          <t>estimate has a relative standard error between 25% and 50% and should be used with caution</t>
        </r>
      </text>
    </comment>
    <comment ref="DE19" authorId="0" shapeId="0" xr:uid="{00000000-0006-0000-0300-0000CA000000}">
      <text>
        <r>
          <rPr>
            <sz val="8"/>
            <color indexed="81"/>
            <rFont val="Tahoma"/>
            <family val="2"/>
          </rPr>
          <t>estimate has a relative standard error between 25% and 50% and should be used with caution</t>
        </r>
      </text>
    </comment>
    <comment ref="DF19" authorId="0" shapeId="0" xr:uid="{00000000-0006-0000-0300-0000CB000000}">
      <text>
        <r>
          <rPr>
            <sz val="8"/>
            <color indexed="81"/>
            <rFont val="Tahoma"/>
            <family val="2"/>
          </rPr>
          <t>estimate has a relative standard error between 25% and 50% and should be used with caution</t>
        </r>
      </text>
    </comment>
    <comment ref="DO19" authorId="0" shapeId="0" xr:uid="{00000000-0006-0000-0300-0000CC000000}">
      <text>
        <r>
          <rPr>
            <sz val="8"/>
            <color indexed="81"/>
            <rFont val="Tahoma"/>
            <family val="2"/>
          </rPr>
          <t>estimate has a relative standard error between 25% and 50% and should be used with caution</t>
        </r>
      </text>
    </comment>
    <comment ref="HF19" authorId="0" shapeId="0" xr:uid="{00000000-0006-0000-0300-0000CD000000}">
      <text>
        <r>
          <rPr>
            <sz val="8"/>
            <color indexed="81"/>
            <rFont val="Tahoma"/>
            <family val="2"/>
          </rPr>
          <t>estimate has a relative standard error between 25% and 50% and should be used with caution</t>
        </r>
      </text>
    </comment>
    <comment ref="D20" authorId="0" shapeId="0" xr:uid="{00000000-0006-0000-0300-0000CE000000}">
      <text>
        <r>
          <rPr>
            <sz val="8"/>
            <color indexed="81"/>
            <rFont val="Tahoma"/>
            <family val="2"/>
          </rPr>
          <t>estimate has a relative standard error between 25% and 50% and should be used with caution</t>
        </r>
      </text>
    </comment>
    <comment ref="AO20" authorId="0" shapeId="0" xr:uid="{00000000-0006-0000-0300-0000CF000000}">
      <text>
        <r>
          <rPr>
            <sz val="8"/>
            <color indexed="81"/>
            <rFont val="Tahoma"/>
            <family val="2"/>
          </rPr>
          <t>estimate has a relative standard error between 25% and 50% and should be used with caution</t>
        </r>
      </text>
    </comment>
    <comment ref="BJ20" authorId="0" shapeId="0" xr:uid="{00000000-0006-0000-0300-0000D0000000}">
      <text>
        <r>
          <rPr>
            <sz val="8"/>
            <color indexed="81"/>
            <rFont val="Tahoma"/>
            <family val="2"/>
          </rPr>
          <t>estimate has a relative standard error between 25% and 50% and should be used with caution</t>
        </r>
      </text>
    </comment>
    <comment ref="CA20" authorId="0" shapeId="0" xr:uid="{00000000-0006-0000-0300-0000D1000000}">
      <text>
        <r>
          <rPr>
            <sz val="8"/>
            <color indexed="81"/>
            <rFont val="Tahoma"/>
            <family val="2"/>
          </rPr>
          <t>estimate has a relative standard error between 25% and 50% and should be used with caution</t>
        </r>
      </text>
    </comment>
    <comment ref="CB20" authorId="0" shapeId="0" xr:uid="{00000000-0006-0000-0300-0000D2000000}">
      <text>
        <r>
          <rPr>
            <sz val="8"/>
            <color indexed="81"/>
            <rFont val="Tahoma"/>
            <family val="2"/>
          </rPr>
          <t>estimate has a relative standard error between 25% and 50% and should be used with caution</t>
        </r>
      </text>
    </comment>
    <comment ref="CD20" authorId="0" shapeId="0" xr:uid="{00000000-0006-0000-0300-0000D3000000}">
      <text>
        <r>
          <rPr>
            <sz val="8"/>
            <color indexed="81"/>
            <rFont val="Tahoma"/>
            <family val="2"/>
          </rPr>
          <t>estimate has a relative standard error between 25% and 50% and should be used with caution</t>
        </r>
      </text>
    </comment>
    <comment ref="CE20" authorId="0" shapeId="0" xr:uid="{00000000-0006-0000-0300-0000D4000000}">
      <text>
        <r>
          <rPr>
            <sz val="8"/>
            <color indexed="81"/>
            <rFont val="Tahoma"/>
            <family val="2"/>
          </rPr>
          <t>estimate has a relative standard error between 25% and 50% and should be used with caution</t>
        </r>
      </text>
    </comment>
    <comment ref="CN20" authorId="0" shapeId="0" xr:uid="{00000000-0006-0000-0300-0000D5000000}">
      <text>
        <r>
          <rPr>
            <sz val="8"/>
            <color indexed="81"/>
            <rFont val="Tahoma"/>
            <family val="2"/>
          </rPr>
          <t>estimate has a relative standard error between 25% and 50% and should be used with caution</t>
        </r>
      </text>
    </comment>
    <comment ref="CT20" authorId="0" shapeId="0" xr:uid="{00000000-0006-0000-0300-0000D6000000}">
      <text>
        <r>
          <rPr>
            <sz val="8"/>
            <color indexed="81"/>
            <rFont val="Tahoma"/>
            <family val="2"/>
          </rPr>
          <t>estimate has a relative standard error between 25% and 50% and should be used with caution</t>
        </r>
      </text>
    </comment>
    <comment ref="DB20" authorId="0" shapeId="0" xr:uid="{00000000-0006-0000-0300-0000D7000000}">
      <text>
        <r>
          <rPr>
            <sz val="8"/>
            <color indexed="81"/>
            <rFont val="Tahoma"/>
            <family val="2"/>
          </rPr>
          <t>estimate has a relative standard error between 25% and 50% and should be used with caution</t>
        </r>
      </text>
    </comment>
    <comment ref="DC20" authorId="0" shapeId="0" xr:uid="{00000000-0006-0000-0300-0000D8000000}">
      <text>
        <r>
          <rPr>
            <sz val="8"/>
            <color indexed="81"/>
            <rFont val="Tahoma"/>
            <family val="2"/>
          </rPr>
          <t>estimate has a relative standard error between 25% and 50% and should be used with caution</t>
        </r>
      </text>
    </comment>
    <comment ref="DD20" authorId="0" shapeId="0" xr:uid="{00000000-0006-0000-0300-0000D9000000}">
      <text>
        <r>
          <rPr>
            <sz val="8"/>
            <color indexed="81"/>
            <rFont val="Tahoma"/>
            <family val="2"/>
          </rPr>
          <t>estimate has a relative standard error between 25% and 50% and should be used with caution</t>
        </r>
      </text>
    </comment>
    <comment ref="DE20" authorId="0" shapeId="0" xr:uid="{00000000-0006-0000-0300-0000DA000000}">
      <text>
        <r>
          <rPr>
            <sz val="8"/>
            <color indexed="81"/>
            <rFont val="Tahoma"/>
            <family val="2"/>
          </rPr>
          <t>estimate has a relative standard error greater than 50% and is considered too unreliable for general use</t>
        </r>
      </text>
    </comment>
    <comment ref="DF20" authorId="0" shapeId="0" xr:uid="{00000000-0006-0000-0300-0000DB000000}">
      <text>
        <r>
          <rPr>
            <sz val="8"/>
            <color indexed="81"/>
            <rFont val="Tahoma"/>
            <family val="2"/>
          </rPr>
          <t>estimate has a relative standard error between 25% and 50% and should be used with caution</t>
        </r>
      </text>
    </comment>
    <comment ref="DO20" authorId="0" shapeId="0" xr:uid="{00000000-0006-0000-0300-0000DC000000}">
      <text>
        <r>
          <rPr>
            <sz val="8"/>
            <color indexed="81"/>
            <rFont val="Tahoma"/>
            <family val="2"/>
          </rPr>
          <t>estimate has a relative standard error between 25% and 50% and should be used with caution</t>
        </r>
      </text>
    </comment>
    <comment ref="GZ20" authorId="0" shapeId="0" xr:uid="{00000000-0006-0000-0300-0000DD000000}">
      <text>
        <r>
          <rPr>
            <sz val="8"/>
            <color indexed="81"/>
            <rFont val="Tahoma"/>
            <family val="2"/>
          </rPr>
          <t>estimate has a relative standard error between 25% and 50% and should be used with caution</t>
        </r>
      </text>
    </comment>
    <comment ref="HA20" authorId="0" shapeId="0" xr:uid="{00000000-0006-0000-0300-0000DE000000}">
      <text>
        <r>
          <rPr>
            <sz val="8"/>
            <color indexed="81"/>
            <rFont val="Tahoma"/>
            <family val="2"/>
          </rPr>
          <t>estimate has a relative standard error between 25% and 50% and should be used with caution</t>
        </r>
      </text>
    </comment>
    <comment ref="HF20" authorId="0" shapeId="0" xr:uid="{00000000-0006-0000-0300-0000DF000000}">
      <text>
        <r>
          <rPr>
            <sz val="8"/>
            <color indexed="81"/>
            <rFont val="Tahoma"/>
            <family val="2"/>
          </rPr>
          <t>estimate has a relative standard error between 25% and 50% and should be used with caution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400-000001000000}">
      <text>
        <r>
          <rPr>
            <sz val="8"/>
            <color indexed="81"/>
            <rFont val="Tahoma"/>
            <family val="2"/>
          </rPr>
          <t>Refers to series collected at quarterly and lesser frequencies only.
Indicates which month in the collection period the data refers to.</t>
        </r>
      </text>
    </comment>
    <comment ref="BK11" authorId="0" shapeId="0" xr:uid="{00000000-0006-0000-0400-000002000000}">
      <text>
        <r>
          <rPr>
            <sz val="8"/>
            <color indexed="81"/>
            <rFont val="Tahoma"/>
            <family val="2"/>
          </rPr>
          <t>estimate has a relative standard error between 25% and 50% and should be used with caution</t>
        </r>
      </text>
    </comment>
    <comment ref="BQ11" authorId="0" shapeId="0" xr:uid="{00000000-0006-0000-0400-000003000000}">
      <text>
        <r>
          <rPr>
            <sz val="8"/>
            <color indexed="81"/>
            <rFont val="Tahoma"/>
            <family val="2"/>
          </rPr>
          <t>estimate has a relative standard error between 25% and 50% and should be used with caution</t>
        </r>
      </text>
    </comment>
    <comment ref="FF11" authorId="0" shapeId="0" xr:uid="{00000000-0006-0000-0400-000004000000}">
      <text>
        <r>
          <rPr>
            <sz val="8"/>
            <color indexed="81"/>
            <rFont val="Tahoma"/>
            <family val="2"/>
          </rPr>
          <t>estimate has a relative standard error between 25% and 50% and should be used with caution</t>
        </r>
      </text>
    </comment>
    <comment ref="FR11" authorId="0" shapeId="0" xr:uid="{00000000-0006-0000-0400-000005000000}">
      <text>
        <r>
          <rPr>
            <sz val="8"/>
            <color indexed="81"/>
            <rFont val="Tahoma"/>
            <family val="2"/>
          </rPr>
          <t>estimate has a relative standard error between 25% and 50% and should be used with caution</t>
        </r>
      </text>
    </comment>
    <comment ref="BQ12" authorId="0" shapeId="0" xr:uid="{00000000-0006-0000-0400-000006000000}">
      <text>
        <r>
          <rPr>
            <sz val="8"/>
            <color indexed="81"/>
            <rFont val="Tahoma"/>
            <family val="2"/>
          </rPr>
          <t>estimate has a relative standard error between 25% and 50% and should be used with caution</t>
        </r>
      </text>
    </comment>
    <comment ref="FF12" authorId="0" shapeId="0" xr:uid="{00000000-0006-0000-0400-000007000000}">
      <text>
        <r>
          <rPr>
            <sz val="8"/>
            <color indexed="81"/>
            <rFont val="Tahoma"/>
            <family val="2"/>
          </rPr>
          <t>estimate has a relative standard error between 25% and 50% and should be used with caution</t>
        </r>
      </text>
    </comment>
    <comment ref="FR12" authorId="0" shapeId="0" xr:uid="{00000000-0006-0000-0400-000008000000}">
      <text>
        <r>
          <rPr>
            <sz val="8"/>
            <color indexed="81"/>
            <rFont val="Tahoma"/>
            <family val="2"/>
          </rPr>
          <t>estimate has a relative standard error between 25% and 50% and should be used with caution</t>
        </r>
      </text>
    </comment>
    <comment ref="BQ13" authorId="0" shapeId="0" xr:uid="{00000000-0006-0000-0400-000009000000}">
      <text>
        <r>
          <rPr>
            <sz val="8"/>
            <color indexed="81"/>
            <rFont val="Tahoma"/>
            <family val="2"/>
          </rPr>
          <t>estimate has a relative standard error between 25% and 50% and should be used with caution</t>
        </r>
      </text>
    </comment>
    <comment ref="FL13" authorId="0" shapeId="0" xr:uid="{00000000-0006-0000-0400-00000A000000}">
      <text>
        <r>
          <rPr>
            <sz val="8"/>
            <color indexed="81"/>
            <rFont val="Tahoma"/>
            <family val="2"/>
          </rPr>
          <t>estimate has a relative standard error between 25% and 50% and should be used with caution</t>
        </r>
      </text>
    </comment>
    <comment ref="FR13" authorId="0" shapeId="0" xr:uid="{00000000-0006-0000-0400-00000B000000}">
      <text>
        <r>
          <rPr>
            <sz val="8"/>
            <color indexed="81"/>
            <rFont val="Tahoma"/>
            <family val="2"/>
          </rPr>
          <t>estimate has a relative standard error between 25% and 50% and should be used with caution</t>
        </r>
      </text>
    </comment>
    <comment ref="BQ14" authorId="0" shapeId="0" xr:uid="{00000000-0006-0000-0400-00000C000000}">
      <text>
        <r>
          <rPr>
            <sz val="8"/>
            <color indexed="81"/>
            <rFont val="Tahoma"/>
            <family val="2"/>
          </rPr>
          <t>estimate has a relative standard error between 25% and 50% and should be used with caution</t>
        </r>
      </text>
    </comment>
    <comment ref="FR14" authorId="0" shapeId="0" xr:uid="{00000000-0006-0000-0400-00000D000000}">
      <text>
        <r>
          <rPr>
            <sz val="8"/>
            <color indexed="81"/>
            <rFont val="Tahoma"/>
            <family val="2"/>
          </rPr>
          <t>estimate has a relative standard error between 25% and 50% and should be used with caution</t>
        </r>
      </text>
    </comment>
    <comment ref="BQ15" authorId="0" shapeId="0" xr:uid="{00000000-0006-0000-0400-00000E000000}">
      <text>
        <r>
          <rPr>
            <sz val="8"/>
            <color indexed="81"/>
            <rFont val="Tahoma"/>
            <family val="2"/>
          </rPr>
          <t>estimate has a relative standard error between 25% and 50% and should be used with caution</t>
        </r>
      </text>
    </comment>
    <comment ref="FL15" authorId="0" shapeId="0" xr:uid="{00000000-0006-0000-0400-00000F000000}">
      <text>
        <r>
          <rPr>
            <sz val="8"/>
            <color indexed="81"/>
            <rFont val="Tahoma"/>
            <family val="2"/>
          </rPr>
          <t>estimate has a relative standard error between 25% and 50% and should be used with caution</t>
        </r>
      </text>
    </comment>
    <comment ref="FR15" authorId="0" shapeId="0" xr:uid="{00000000-0006-0000-0400-000010000000}">
      <text>
        <r>
          <rPr>
            <sz val="8"/>
            <color indexed="81"/>
            <rFont val="Tahoma"/>
            <family val="2"/>
          </rPr>
          <t>estimate has a relative standard error between 25% and 50% and should be used with caution</t>
        </r>
      </text>
    </comment>
    <comment ref="BQ16" authorId="0" shapeId="0" xr:uid="{00000000-0006-0000-0400-000011000000}">
      <text>
        <r>
          <rPr>
            <sz val="8"/>
            <color indexed="81"/>
            <rFont val="Tahoma"/>
            <family val="2"/>
          </rPr>
          <t>estimate has a relative standard error greater than 50% and is considered too unreliable for general use</t>
        </r>
      </text>
    </comment>
    <comment ref="FL16" authorId="0" shapeId="0" xr:uid="{00000000-0006-0000-0400-000012000000}">
      <text>
        <r>
          <rPr>
            <sz val="8"/>
            <color indexed="81"/>
            <rFont val="Tahoma"/>
            <family val="2"/>
          </rPr>
          <t>estimate has a relative standard error between 25% and 50% and should be used with caution</t>
        </r>
      </text>
    </comment>
    <comment ref="FM16" authorId="0" shapeId="0" xr:uid="{00000000-0006-0000-0400-000013000000}">
      <text>
        <r>
          <rPr>
            <sz val="8"/>
            <color indexed="81"/>
            <rFont val="Tahoma"/>
            <family val="2"/>
          </rPr>
          <t>estimate has a relative standard error between 25% and 50% and should be used with caution</t>
        </r>
      </text>
    </comment>
    <comment ref="FR16" authorId="0" shapeId="0" xr:uid="{00000000-0006-0000-0400-000014000000}">
      <text>
        <r>
          <rPr>
            <sz val="8"/>
            <color indexed="81"/>
            <rFont val="Tahoma"/>
            <family val="2"/>
          </rPr>
          <t>estimate has a relative standard error between 25% and 50% and should be used with caution</t>
        </r>
      </text>
    </comment>
    <comment ref="BQ17" authorId="0" shapeId="0" xr:uid="{00000000-0006-0000-0400-000015000000}">
      <text>
        <r>
          <rPr>
            <sz val="8"/>
            <color indexed="81"/>
            <rFont val="Tahoma"/>
            <family val="2"/>
          </rPr>
          <t>estimate has a relative standard error greater than 50% and is considered too unreliable for general use</t>
        </r>
      </text>
    </comment>
    <comment ref="FF17" authorId="0" shapeId="0" xr:uid="{00000000-0006-0000-0400-000016000000}">
      <text>
        <r>
          <rPr>
            <sz val="8"/>
            <color indexed="81"/>
            <rFont val="Tahoma"/>
            <family val="2"/>
          </rPr>
          <t>estimate has a relative standard error between 25% and 50% and should be used with caution</t>
        </r>
      </text>
    </comment>
    <comment ref="FR17" authorId="0" shapeId="0" xr:uid="{00000000-0006-0000-0400-000017000000}">
      <text>
        <r>
          <rPr>
            <sz val="8"/>
            <color indexed="81"/>
            <rFont val="Tahoma"/>
            <family val="2"/>
          </rPr>
          <t>estimate has a relative standard error between 25% and 50% and should be used with caution</t>
        </r>
      </text>
    </comment>
    <comment ref="BQ18" authorId="0" shapeId="0" xr:uid="{00000000-0006-0000-0400-000018000000}">
      <text>
        <r>
          <rPr>
            <sz val="8"/>
            <color indexed="81"/>
            <rFont val="Tahoma"/>
            <family val="2"/>
          </rPr>
          <t>estimate has a relative standard error between 25% and 50% and should be used with caution</t>
        </r>
      </text>
    </comment>
    <comment ref="FO18" authorId="0" shapeId="0" xr:uid="{00000000-0006-0000-0400-000019000000}">
      <text>
        <r>
          <rPr>
            <sz val="8"/>
            <color indexed="81"/>
            <rFont val="Tahoma"/>
            <family val="2"/>
          </rPr>
          <t>estimate has a relative standard error between 25% and 50% and should be used with caution</t>
        </r>
      </text>
    </comment>
    <comment ref="FR18" authorId="0" shapeId="0" xr:uid="{00000000-0006-0000-0400-00001A000000}">
      <text>
        <r>
          <rPr>
            <sz val="8"/>
            <color indexed="81"/>
            <rFont val="Tahoma"/>
            <family val="2"/>
          </rPr>
          <t>estimate has a relative standard error greater than 50% and is considered too unreliable for general use</t>
        </r>
      </text>
    </comment>
    <comment ref="BK19" authorId="0" shapeId="0" xr:uid="{00000000-0006-0000-0400-00001B000000}">
      <text>
        <r>
          <rPr>
            <sz val="8"/>
            <color indexed="81"/>
            <rFont val="Tahoma"/>
            <family val="2"/>
          </rPr>
          <t>estimate has a relative standard error between 25% and 50% and should be used with caution</t>
        </r>
      </text>
    </comment>
    <comment ref="BQ19" authorId="0" shapeId="0" xr:uid="{00000000-0006-0000-0400-00001C000000}">
      <text>
        <r>
          <rPr>
            <sz val="8"/>
            <color indexed="81"/>
            <rFont val="Tahoma"/>
            <family val="2"/>
          </rPr>
          <t>estimate has a relative standard error between 25% and 50% and should be used with caution</t>
        </r>
      </text>
    </comment>
    <comment ref="FL19" authorId="0" shapeId="0" xr:uid="{00000000-0006-0000-0400-00001D000000}">
      <text>
        <r>
          <rPr>
            <sz val="8"/>
            <color indexed="81"/>
            <rFont val="Tahoma"/>
            <family val="2"/>
          </rPr>
          <t>estimate has a relative standard error between 25% and 50% and should be used with caution</t>
        </r>
      </text>
    </comment>
    <comment ref="FR19" authorId="0" shapeId="0" xr:uid="{00000000-0006-0000-0400-00001E000000}">
      <text>
        <r>
          <rPr>
            <sz val="8"/>
            <color indexed="81"/>
            <rFont val="Tahoma"/>
            <family val="2"/>
          </rPr>
          <t>estimate has a relative standard error greater than 50% and is considered too unreliable for general use</t>
        </r>
      </text>
    </comment>
    <comment ref="BL20" authorId="0" shapeId="0" xr:uid="{00000000-0006-0000-0400-00001F000000}">
      <text>
        <r>
          <rPr>
            <sz val="8"/>
            <color indexed="81"/>
            <rFont val="Tahoma"/>
            <family val="2"/>
          </rPr>
          <t>estimate has a relative standard error between 25% and 50% and should be used with caution</t>
        </r>
      </text>
    </comment>
    <comment ref="BQ20" authorId="0" shapeId="0" xr:uid="{00000000-0006-0000-0400-000020000000}">
      <text>
        <r>
          <rPr>
            <sz val="8"/>
            <color indexed="81"/>
            <rFont val="Tahoma"/>
            <family val="2"/>
          </rPr>
          <t>estimate has a relative standard error between 25% and 50% and should be used with caution</t>
        </r>
      </text>
    </comment>
    <comment ref="FL20" authorId="0" shapeId="0" xr:uid="{00000000-0006-0000-0400-000021000000}">
      <text>
        <r>
          <rPr>
            <sz val="8"/>
            <color indexed="81"/>
            <rFont val="Tahoma"/>
            <family val="2"/>
          </rPr>
          <t>estimate has a relative standard error between 25% and 50% and should be used with caution</t>
        </r>
      </text>
    </comment>
    <comment ref="FM20" authorId="0" shapeId="0" xr:uid="{00000000-0006-0000-0400-000022000000}">
      <text>
        <r>
          <rPr>
            <sz val="8"/>
            <color indexed="81"/>
            <rFont val="Tahoma"/>
            <family val="2"/>
          </rPr>
          <t>estimate has a relative standard error between 25% and 50% and should be used with caution</t>
        </r>
      </text>
    </comment>
    <comment ref="FO20" authorId="0" shapeId="0" xr:uid="{00000000-0006-0000-0400-000023000000}">
      <text>
        <r>
          <rPr>
            <sz val="8"/>
            <color indexed="81"/>
            <rFont val="Tahoma"/>
            <family val="2"/>
          </rPr>
          <t>estimate has a relative standard error between 25% and 50% and should be used with caution</t>
        </r>
      </text>
    </comment>
    <comment ref="FR20" authorId="0" shapeId="0" xr:uid="{00000000-0006-0000-0400-000024000000}">
      <text>
        <r>
          <rPr>
            <sz val="8"/>
            <color indexed="81"/>
            <rFont val="Tahoma"/>
            <family val="2"/>
          </rPr>
          <t>estimate has a relative standard error greater than 50% and is considered too unreliable for general use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500-000001000000}">
      <text>
        <r>
          <rPr>
            <sz val="8"/>
            <color indexed="81"/>
            <rFont val="Tahoma"/>
            <family val="2"/>
          </rPr>
          <t>Refers to series collected at quarterly and lesser frequencies only.
Indicates which month in the collection period the data refers to.</t>
        </r>
      </text>
    </comment>
    <comment ref="K11" authorId="0" shapeId="0" xr:uid="{00000000-0006-0000-0500-000002000000}">
      <text>
        <r>
          <rPr>
            <sz val="8"/>
            <color indexed="81"/>
            <rFont val="Tahoma"/>
            <family val="2"/>
          </rPr>
          <t>estimate has a relative standard error between 25% and 50% and should be used with caution</t>
        </r>
      </text>
    </comment>
    <comment ref="Q11" authorId="0" shapeId="0" xr:uid="{00000000-0006-0000-0500-000003000000}">
      <text>
        <r>
          <rPr>
            <sz val="8"/>
            <color indexed="81"/>
            <rFont val="Tahoma"/>
            <family val="2"/>
          </rPr>
          <t>estimate has a relative standard error between 25% and 50% and should be used with caution</t>
        </r>
      </text>
    </comment>
    <comment ref="V11" authorId="0" shapeId="0" xr:uid="{00000000-0006-0000-0500-000004000000}">
      <text>
        <r>
          <rPr>
            <sz val="8"/>
            <color indexed="81"/>
            <rFont val="Tahoma"/>
            <family val="2"/>
          </rPr>
          <t>estimate has a relative standard error between 25% and 50% and should be used with caution</t>
        </r>
      </text>
    </comment>
    <comment ref="W11" authorId="0" shapeId="0" xr:uid="{00000000-0006-0000-0500-000005000000}">
      <text>
        <r>
          <rPr>
            <sz val="8"/>
            <color indexed="81"/>
            <rFont val="Tahoma"/>
            <family val="2"/>
          </rPr>
          <t>estimate has a relative standard error between 25% and 50% and should be used with caution</t>
        </r>
      </text>
    </comment>
    <comment ref="X11" authorId="0" shapeId="0" xr:uid="{00000000-0006-0000-0500-000006000000}">
      <text>
        <r>
          <rPr>
            <sz val="8"/>
            <color indexed="81"/>
            <rFont val="Tahoma"/>
            <family val="2"/>
          </rPr>
          <t>estimate has a relative standard error between 25% and 50% and should be used with caution</t>
        </r>
      </text>
    </comment>
    <comment ref="AC11" authorId="0" shapeId="0" xr:uid="{00000000-0006-0000-0500-000007000000}">
      <text>
        <r>
          <rPr>
            <sz val="8"/>
            <color indexed="81"/>
            <rFont val="Tahoma"/>
            <family val="2"/>
          </rPr>
          <t>estimate has a relative standard error between 25% and 50% and should be used with caution</t>
        </r>
      </text>
    </comment>
    <comment ref="DR11" authorId="0" shapeId="0" xr:uid="{00000000-0006-0000-0500-000008000000}">
      <text>
        <r>
          <rPr>
            <sz val="8"/>
            <color indexed="81"/>
            <rFont val="Tahoma"/>
            <family val="2"/>
          </rPr>
          <t>estimate has a relative standard error between 25% and 50% and should be used with caution</t>
        </r>
      </text>
    </comment>
    <comment ref="DS11" authorId="0" shapeId="0" xr:uid="{00000000-0006-0000-0500-000009000000}">
      <text>
        <r>
          <rPr>
            <sz val="8"/>
            <color indexed="81"/>
            <rFont val="Tahoma"/>
            <family val="2"/>
          </rPr>
          <t>estimate has a relative standard error between 25% and 50% and should be used with caution</t>
        </r>
      </text>
    </comment>
    <comment ref="DW11" authorId="0" shapeId="0" xr:uid="{00000000-0006-0000-0500-00000A000000}">
      <text>
        <r>
          <rPr>
            <sz val="8"/>
            <color indexed="81"/>
            <rFont val="Tahoma"/>
            <family val="2"/>
          </rPr>
          <t>estimate has a relative standard error between 25% and 50% and should be used with caution</t>
        </r>
      </text>
    </comment>
    <comment ref="DX11" authorId="0" shapeId="0" xr:uid="{00000000-0006-0000-0500-00000B000000}">
      <text>
        <r>
          <rPr>
            <sz val="8"/>
            <color indexed="81"/>
            <rFont val="Tahoma"/>
            <family val="2"/>
          </rPr>
          <t>estimate has a relative standard error between 25% and 50% and should be used with caution</t>
        </r>
      </text>
    </comment>
    <comment ref="DY11" authorId="0" shapeId="0" xr:uid="{00000000-0006-0000-0500-00000C000000}">
      <text>
        <r>
          <rPr>
            <sz val="8"/>
            <color indexed="81"/>
            <rFont val="Tahoma"/>
            <family val="2"/>
          </rPr>
          <t>estimate has a relative standard error between 25% and 50% and should be used with caution</t>
        </r>
      </text>
    </comment>
    <comment ref="EA11" authorId="0" shapeId="0" xr:uid="{00000000-0006-0000-0500-00000D000000}">
      <text>
        <r>
          <rPr>
            <sz val="8"/>
            <color indexed="81"/>
            <rFont val="Tahoma"/>
            <family val="2"/>
          </rPr>
          <t>estimate has a relative standard error between 25% and 50% and should be used with caution</t>
        </r>
      </text>
    </comment>
    <comment ref="ED11" authorId="0" shapeId="0" xr:uid="{00000000-0006-0000-0500-00000E000000}">
      <text>
        <r>
          <rPr>
            <sz val="8"/>
            <color indexed="81"/>
            <rFont val="Tahoma"/>
            <family val="2"/>
          </rPr>
          <t>estimate has a relative standard error greater than 50% and is considered too unreliable for general use</t>
        </r>
      </text>
    </comment>
    <comment ref="HS11" authorId="0" shapeId="0" xr:uid="{00000000-0006-0000-0500-00000F000000}">
      <text>
        <r>
          <rPr>
            <sz val="8"/>
            <color indexed="81"/>
            <rFont val="Tahoma"/>
            <family val="2"/>
          </rPr>
          <t>estimate has a relative standard error between 25% and 50% and should be used with caution</t>
        </r>
      </text>
    </comment>
    <comment ref="HX11" authorId="0" shapeId="0" xr:uid="{00000000-0006-0000-0500-000010000000}">
      <text>
        <r>
          <rPr>
            <sz val="8"/>
            <color indexed="81"/>
            <rFont val="Tahoma"/>
            <family val="2"/>
          </rPr>
          <t>estimate has a relative standard error between 25% and 50% and should be used with caution</t>
        </r>
      </text>
    </comment>
    <comment ref="HY11" authorId="0" shapeId="0" xr:uid="{00000000-0006-0000-0500-000011000000}">
      <text>
        <r>
          <rPr>
            <sz val="8"/>
            <color indexed="81"/>
            <rFont val="Tahoma"/>
            <family val="2"/>
          </rPr>
          <t>estimate has a relative standard error between 25% and 50% and should be used with caution</t>
        </r>
      </text>
    </comment>
    <comment ref="HZ11" authorId="0" shapeId="0" xr:uid="{00000000-0006-0000-0500-000012000000}">
      <text>
        <r>
          <rPr>
            <sz val="8"/>
            <color indexed="81"/>
            <rFont val="Tahoma"/>
            <family val="2"/>
          </rPr>
          <t>estimate has a relative standard error between 25% and 50% and should be used with caution</t>
        </r>
      </text>
    </comment>
    <comment ref="IB11" authorId="0" shapeId="0" xr:uid="{00000000-0006-0000-0500-000013000000}">
      <text>
        <r>
          <rPr>
            <sz val="8"/>
            <color indexed="81"/>
            <rFont val="Tahoma"/>
            <family val="2"/>
          </rPr>
          <t>estimate has a relative standard error between 25% and 50% and should be used with caution</t>
        </r>
      </text>
    </comment>
    <comment ref="IE11" authorId="0" shapeId="0" xr:uid="{00000000-0006-0000-0500-000014000000}">
      <text>
        <r>
          <rPr>
            <sz val="8"/>
            <color indexed="81"/>
            <rFont val="Tahoma"/>
            <family val="2"/>
          </rPr>
          <t>estimate has a relative standard error greater than 50% and is considered too unreliable for general use</t>
        </r>
      </text>
    </comment>
    <comment ref="IN11" authorId="0" shapeId="0" xr:uid="{00000000-0006-0000-0500-000015000000}">
      <text>
        <r>
          <rPr>
            <sz val="8"/>
            <color indexed="81"/>
            <rFont val="Tahoma"/>
            <family val="2"/>
          </rPr>
          <t>estimate has a relative standard error between 25% and 50% and should be used with caution</t>
        </r>
      </text>
    </comment>
    <comment ref="Q12" authorId="0" shapeId="0" xr:uid="{00000000-0006-0000-0500-000016000000}">
      <text>
        <r>
          <rPr>
            <sz val="8"/>
            <color indexed="81"/>
            <rFont val="Tahoma"/>
            <family val="2"/>
          </rPr>
          <t>estimate has a relative standard error between 25% and 50% and should be used with caution</t>
        </r>
      </text>
    </comment>
    <comment ref="W12" authorId="0" shapeId="0" xr:uid="{00000000-0006-0000-0500-000017000000}">
      <text>
        <r>
          <rPr>
            <sz val="8"/>
            <color indexed="81"/>
            <rFont val="Tahoma"/>
            <family val="2"/>
          </rPr>
          <t>estimate has a relative standard error between 25% and 50% and should be used with caution</t>
        </r>
      </text>
    </comment>
    <comment ref="X12" authorId="0" shapeId="0" xr:uid="{00000000-0006-0000-0500-000018000000}">
      <text>
        <r>
          <rPr>
            <sz val="8"/>
            <color indexed="81"/>
            <rFont val="Tahoma"/>
            <family val="2"/>
          </rPr>
          <t>estimate has a relative standard error between 25% and 50% and should be used with caution</t>
        </r>
      </text>
    </comment>
    <comment ref="AC12" authorId="0" shapeId="0" xr:uid="{00000000-0006-0000-0500-000019000000}">
      <text>
        <r>
          <rPr>
            <sz val="8"/>
            <color indexed="81"/>
            <rFont val="Tahoma"/>
            <family val="2"/>
          </rPr>
          <t>estimate has a relative standard error between 25% and 50% and should be used with caution</t>
        </r>
      </text>
    </comment>
    <comment ref="DS12" authorId="0" shapeId="0" xr:uid="{00000000-0006-0000-0500-00001A000000}">
      <text>
        <r>
          <rPr>
            <sz val="8"/>
            <color indexed="81"/>
            <rFont val="Tahoma"/>
            <family val="2"/>
          </rPr>
          <t>estimate has a relative standard error between 25% and 50% and should be used with caution</t>
        </r>
      </text>
    </comment>
    <comment ref="DX12" authorId="0" shapeId="0" xr:uid="{00000000-0006-0000-0500-00001B000000}">
      <text>
        <r>
          <rPr>
            <sz val="8"/>
            <color indexed="81"/>
            <rFont val="Tahoma"/>
            <family val="2"/>
          </rPr>
          <t>estimate has a relative standard error between 25% and 50% and should be used with caution</t>
        </r>
      </text>
    </comment>
    <comment ref="DY12" authorId="0" shapeId="0" xr:uid="{00000000-0006-0000-0500-00001C000000}">
      <text>
        <r>
          <rPr>
            <sz val="8"/>
            <color indexed="81"/>
            <rFont val="Tahoma"/>
            <family val="2"/>
          </rPr>
          <t>estimate has a relative standard error between 25% and 50% and should be used with caution</t>
        </r>
      </text>
    </comment>
    <comment ref="HS12" authorId="0" shapeId="0" xr:uid="{00000000-0006-0000-0500-00001D000000}">
      <text>
        <r>
          <rPr>
            <sz val="8"/>
            <color indexed="81"/>
            <rFont val="Tahoma"/>
            <family val="2"/>
          </rPr>
          <t>estimate has a relative standard error between 25% and 50% and should be used with caution</t>
        </r>
      </text>
    </comment>
    <comment ref="HT12" authorId="0" shapeId="0" xr:uid="{00000000-0006-0000-0500-00001E000000}">
      <text>
        <r>
          <rPr>
            <sz val="8"/>
            <color indexed="81"/>
            <rFont val="Tahoma"/>
            <family val="2"/>
          </rPr>
          <t>estimate has a relative standard error between 25% and 50% and should be used with caution</t>
        </r>
      </text>
    </comment>
    <comment ref="HX12" authorId="0" shapeId="0" xr:uid="{00000000-0006-0000-0500-00001F000000}">
      <text>
        <r>
          <rPr>
            <sz val="8"/>
            <color indexed="81"/>
            <rFont val="Tahoma"/>
            <family val="2"/>
          </rPr>
          <t>estimate has a relative standard error between 25% and 50% and should be used with caution</t>
        </r>
      </text>
    </comment>
    <comment ref="HY12" authorId="0" shapeId="0" xr:uid="{00000000-0006-0000-0500-000020000000}">
      <text>
        <r>
          <rPr>
            <sz val="8"/>
            <color indexed="81"/>
            <rFont val="Tahoma"/>
            <family val="2"/>
          </rPr>
          <t>estimate has a relative standard error greater than 50% and is considered too unreliable for general use</t>
        </r>
      </text>
    </comment>
    <comment ref="HZ12" authorId="0" shapeId="0" xr:uid="{00000000-0006-0000-0500-000021000000}">
      <text>
        <r>
          <rPr>
            <sz val="8"/>
            <color indexed="81"/>
            <rFont val="Tahoma"/>
            <family val="2"/>
          </rPr>
          <t>estimate has a relative standard error between 25% and 50% and should be used with caution</t>
        </r>
      </text>
    </comment>
    <comment ref="IE12" authorId="0" shapeId="0" xr:uid="{00000000-0006-0000-0500-000022000000}">
      <text>
        <r>
          <rPr>
            <sz val="8"/>
            <color indexed="81"/>
            <rFont val="Tahoma"/>
            <family val="2"/>
          </rPr>
          <t>estimate has a relative standard error greater than 50% and is considered too unreliable for general use</t>
        </r>
      </text>
    </comment>
    <comment ref="Q13" authorId="0" shapeId="0" xr:uid="{00000000-0006-0000-0500-000023000000}">
      <text>
        <r>
          <rPr>
            <sz val="8"/>
            <color indexed="81"/>
            <rFont val="Tahoma"/>
            <family val="2"/>
          </rPr>
          <t>estimate has a relative standard error between 25% and 50% and should be used with caution</t>
        </r>
      </text>
    </comment>
    <comment ref="V13" authorId="0" shapeId="0" xr:uid="{00000000-0006-0000-0500-000024000000}">
      <text>
        <r>
          <rPr>
            <sz val="8"/>
            <color indexed="81"/>
            <rFont val="Tahoma"/>
            <family val="2"/>
          </rPr>
          <t>estimate has a relative standard error between 25% and 50% and should be used with caution</t>
        </r>
      </text>
    </comment>
    <comment ref="W13" authorId="0" shapeId="0" xr:uid="{00000000-0006-0000-0500-000025000000}">
      <text>
        <r>
          <rPr>
            <sz val="8"/>
            <color indexed="81"/>
            <rFont val="Tahoma"/>
            <family val="2"/>
          </rPr>
          <t>estimate has a relative standard error between 25% and 50% and should be used with caution</t>
        </r>
      </text>
    </comment>
    <comment ref="X13" authorId="0" shapeId="0" xr:uid="{00000000-0006-0000-0500-000026000000}">
      <text>
        <r>
          <rPr>
            <sz val="8"/>
            <color indexed="81"/>
            <rFont val="Tahoma"/>
            <family val="2"/>
          </rPr>
          <t>estimate has a relative standard error between 25% and 50% and should be used with caution</t>
        </r>
      </text>
    </comment>
    <comment ref="AC13" authorId="0" shapeId="0" xr:uid="{00000000-0006-0000-0500-000027000000}">
      <text>
        <r>
          <rPr>
            <sz val="8"/>
            <color indexed="81"/>
            <rFont val="Tahoma"/>
            <family val="2"/>
          </rPr>
          <t>estimate has a relative standard error greater than 50% and is considered too unreliable for general use</t>
        </r>
      </text>
    </comment>
    <comment ref="DR13" authorId="0" shapeId="0" xr:uid="{00000000-0006-0000-0500-000028000000}">
      <text>
        <r>
          <rPr>
            <sz val="8"/>
            <color indexed="81"/>
            <rFont val="Tahoma"/>
            <family val="2"/>
          </rPr>
          <t>estimate has a relative standard error between 25% and 50% and should be used with caution</t>
        </r>
      </text>
    </comment>
    <comment ref="DW13" authorId="0" shapeId="0" xr:uid="{00000000-0006-0000-0500-000029000000}">
      <text>
        <r>
          <rPr>
            <sz val="8"/>
            <color indexed="81"/>
            <rFont val="Tahoma"/>
            <family val="2"/>
          </rPr>
          <t>estimate has a relative standard error between 25% and 50% and should be used with caution</t>
        </r>
      </text>
    </comment>
    <comment ref="DX13" authorId="0" shapeId="0" xr:uid="{00000000-0006-0000-0500-00002A000000}">
      <text>
        <r>
          <rPr>
            <sz val="8"/>
            <color indexed="81"/>
            <rFont val="Tahoma"/>
            <family val="2"/>
          </rPr>
          <t>estimate has a relative standard error between 25% and 50% and should be used with caution</t>
        </r>
      </text>
    </comment>
    <comment ref="DY13" authorId="0" shapeId="0" xr:uid="{00000000-0006-0000-0500-00002B000000}">
      <text>
        <r>
          <rPr>
            <sz val="8"/>
            <color indexed="81"/>
            <rFont val="Tahoma"/>
            <family val="2"/>
          </rPr>
          <t>estimate has a relative standard error between 25% and 50% and should be used with caution</t>
        </r>
      </text>
    </comment>
    <comment ref="EA13" authorId="0" shapeId="0" xr:uid="{00000000-0006-0000-0500-00002C000000}">
      <text>
        <r>
          <rPr>
            <sz val="8"/>
            <color indexed="81"/>
            <rFont val="Tahoma"/>
            <family val="2"/>
          </rPr>
          <t>estimate has a relative standard error between 25% and 50% and should be used with caution</t>
        </r>
      </text>
    </comment>
    <comment ref="ED13" authorId="0" shapeId="0" xr:uid="{00000000-0006-0000-0500-00002D000000}">
      <text>
        <r>
          <rPr>
            <sz val="8"/>
            <color indexed="81"/>
            <rFont val="Tahoma"/>
            <family val="2"/>
          </rPr>
          <t>estimate has a relative standard error greater than 50% and is considered too unreliable for general use</t>
        </r>
      </text>
    </comment>
    <comment ref="HM13" authorId="0" shapeId="0" xr:uid="{00000000-0006-0000-0500-00002E000000}">
      <text>
        <r>
          <rPr>
            <sz val="8"/>
            <color indexed="81"/>
            <rFont val="Tahoma"/>
            <family val="2"/>
          </rPr>
          <t>estimate has a relative standard error between 25% and 50% and should be used with caution</t>
        </r>
      </text>
    </comment>
    <comment ref="HS13" authorId="0" shapeId="0" xr:uid="{00000000-0006-0000-0500-00002F000000}">
      <text>
        <r>
          <rPr>
            <sz val="8"/>
            <color indexed="81"/>
            <rFont val="Tahoma"/>
            <family val="2"/>
          </rPr>
          <t>estimate has a relative standard error between 25% and 50% and should be used with caution</t>
        </r>
      </text>
    </comment>
    <comment ref="HX13" authorId="0" shapeId="0" xr:uid="{00000000-0006-0000-0500-000030000000}">
      <text>
        <r>
          <rPr>
            <sz val="8"/>
            <color indexed="81"/>
            <rFont val="Tahoma"/>
            <family val="2"/>
          </rPr>
          <t>estimate has a relative standard error between 25% and 50% and should be used with caution</t>
        </r>
      </text>
    </comment>
    <comment ref="HY13" authorId="0" shapeId="0" xr:uid="{00000000-0006-0000-0500-000031000000}">
      <text>
        <r>
          <rPr>
            <sz val="8"/>
            <color indexed="81"/>
            <rFont val="Tahoma"/>
            <family val="2"/>
          </rPr>
          <t>estimate has a relative standard error between 25% and 50% and should be used with caution</t>
        </r>
      </text>
    </comment>
    <comment ref="HZ13" authorId="0" shapeId="0" xr:uid="{00000000-0006-0000-0500-000032000000}">
      <text>
        <r>
          <rPr>
            <sz val="8"/>
            <color indexed="81"/>
            <rFont val="Tahoma"/>
            <family val="2"/>
          </rPr>
          <t>estimate has a relative standard error between 25% and 50% and should be used with caution</t>
        </r>
      </text>
    </comment>
    <comment ref="IB13" authorId="0" shapeId="0" xr:uid="{00000000-0006-0000-0500-000033000000}">
      <text>
        <r>
          <rPr>
            <sz val="8"/>
            <color indexed="81"/>
            <rFont val="Tahoma"/>
            <family val="2"/>
          </rPr>
          <t>estimate has a relative standard error greater than 50% and is considered too unreliable for general use</t>
        </r>
      </text>
    </comment>
    <comment ref="IE13" authorId="0" shapeId="0" xr:uid="{00000000-0006-0000-0500-000034000000}">
      <text>
        <r>
          <rPr>
            <sz val="8"/>
            <color indexed="81"/>
            <rFont val="Tahoma"/>
            <family val="2"/>
          </rPr>
          <t>estimate has a relative standard error greater than 50% and is considered too unreliable for general use</t>
        </r>
      </text>
    </comment>
    <comment ref="IN13" authorId="0" shapeId="0" xr:uid="{00000000-0006-0000-0500-000035000000}">
      <text>
        <r>
          <rPr>
            <sz val="8"/>
            <color indexed="81"/>
            <rFont val="Tahoma"/>
            <family val="2"/>
          </rPr>
          <t>estimate has a relative standard error between 25% and 50% and should be used with caution</t>
        </r>
      </text>
    </comment>
    <comment ref="Q14" authorId="0" shapeId="0" xr:uid="{00000000-0006-0000-0500-000036000000}">
      <text>
        <r>
          <rPr>
            <sz val="8"/>
            <color indexed="81"/>
            <rFont val="Tahoma"/>
            <family val="2"/>
          </rPr>
          <t>estimate has a relative standard error between 25% and 50% and should be used with caution</t>
        </r>
      </text>
    </comment>
    <comment ref="W14" authorId="0" shapeId="0" xr:uid="{00000000-0006-0000-0500-000037000000}">
      <text>
        <r>
          <rPr>
            <sz val="8"/>
            <color indexed="81"/>
            <rFont val="Tahoma"/>
            <family val="2"/>
          </rPr>
          <t>estimate has a relative standard error between 25% and 50% and should be used with caution</t>
        </r>
      </text>
    </comment>
    <comment ref="X14" authorId="0" shapeId="0" xr:uid="{00000000-0006-0000-0500-000038000000}">
      <text>
        <r>
          <rPr>
            <sz val="8"/>
            <color indexed="81"/>
            <rFont val="Tahoma"/>
            <family val="2"/>
          </rPr>
          <t>estimate has a relative standard error between 25% and 50% and should be used with caution</t>
        </r>
      </text>
    </comment>
    <comment ref="Z14" authorId="0" shapeId="0" xr:uid="{00000000-0006-0000-0500-000039000000}">
      <text>
        <r>
          <rPr>
            <sz val="8"/>
            <color indexed="81"/>
            <rFont val="Tahoma"/>
            <family val="2"/>
          </rPr>
          <t>estimate has a relative standard error between 25% and 50% and should be used with caution</t>
        </r>
      </text>
    </comment>
    <comment ref="AC14" authorId="0" shapeId="0" xr:uid="{00000000-0006-0000-0500-00003A000000}">
      <text>
        <r>
          <rPr>
            <sz val="8"/>
            <color indexed="81"/>
            <rFont val="Tahoma"/>
            <family val="2"/>
          </rPr>
          <t>estimate has a relative standard error between 25% and 50% and should be used with caution</t>
        </r>
      </text>
    </comment>
    <comment ref="AL14" authorId="0" shapeId="0" xr:uid="{00000000-0006-0000-0500-00003B000000}">
      <text>
        <r>
          <rPr>
            <sz val="8"/>
            <color indexed="81"/>
            <rFont val="Tahoma"/>
            <family val="2"/>
          </rPr>
          <t>estimate has a relative standard error between 25% and 50% and should be used with caution</t>
        </r>
      </text>
    </comment>
    <comment ref="DR14" authorId="0" shapeId="0" xr:uid="{00000000-0006-0000-0500-00003C000000}">
      <text>
        <r>
          <rPr>
            <sz val="8"/>
            <color indexed="81"/>
            <rFont val="Tahoma"/>
            <family val="2"/>
          </rPr>
          <t>estimate has a relative standard error between 25% and 50% and should be used with caution</t>
        </r>
      </text>
    </comment>
    <comment ref="DX14" authorId="0" shapeId="0" xr:uid="{00000000-0006-0000-0500-00003D000000}">
      <text>
        <r>
          <rPr>
            <sz val="8"/>
            <color indexed="81"/>
            <rFont val="Tahoma"/>
            <family val="2"/>
          </rPr>
          <t>estimate has a relative standard error between 25% and 50% and should be used with caution</t>
        </r>
      </text>
    </comment>
    <comment ref="DY14" authorId="0" shapeId="0" xr:uid="{00000000-0006-0000-0500-00003E000000}">
      <text>
        <r>
          <rPr>
            <sz val="8"/>
            <color indexed="81"/>
            <rFont val="Tahoma"/>
            <family val="2"/>
          </rPr>
          <t>estimate has a relative standard error between 25% and 50% and should be used with caution</t>
        </r>
      </text>
    </comment>
    <comment ref="ED14" authorId="0" shapeId="0" xr:uid="{00000000-0006-0000-0500-00003F000000}">
      <text>
        <r>
          <rPr>
            <sz val="8"/>
            <color indexed="81"/>
            <rFont val="Tahoma"/>
            <family val="2"/>
          </rPr>
          <t>estimate has a relative standard error greater than 50% and is considered too unreliable for general use</t>
        </r>
      </text>
    </comment>
    <comment ref="HM14" authorId="0" shapeId="0" xr:uid="{00000000-0006-0000-0500-000040000000}">
      <text>
        <r>
          <rPr>
            <sz val="8"/>
            <color indexed="81"/>
            <rFont val="Tahoma"/>
            <family val="2"/>
          </rPr>
          <t>estimate has a relative standard error between 25% and 50% and should be used with caution</t>
        </r>
      </text>
    </comment>
    <comment ref="HS14" authorId="0" shapeId="0" xr:uid="{00000000-0006-0000-0500-000041000000}">
      <text>
        <r>
          <rPr>
            <sz val="8"/>
            <color indexed="81"/>
            <rFont val="Tahoma"/>
            <family val="2"/>
          </rPr>
          <t>estimate has a relative standard error between 25% and 50% and should be used with caution</t>
        </r>
      </text>
    </comment>
    <comment ref="HX14" authorId="0" shapeId="0" xr:uid="{00000000-0006-0000-0500-000042000000}">
      <text>
        <r>
          <rPr>
            <sz val="8"/>
            <color indexed="81"/>
            <rFont val="Tahoma"/>
            <family val="2"/>
          </rPr>
          <t>estimate has a relative standard error between 25% and 50% and should be used with caution</t>
        </r>
      </text>
    </comment>
    <comment ref="HY14" authorId="0" shapeId="0" xr:uid="{00000000-0006-0000-0500-000043000000}">
      <text>
        <r>
          <rPr>
            <sz val="8"/>
            <color indexed="81"/>
            <rFont val="Tahoma"/>
            <family val="2"/>
          </rPr>
          <t>estimate has a relative standard error between 25% and 50% and should be used with caution</t>
        </r>
      </text>
    </comment>
    <comment ref="HZ14" authorId="0" shapeId="0" xr:uid="{00000000-0006-0000-0500-000044000000}">
      <text>
        <r>
          <rPr>
            <sz val="8"/>
            <color indexed="81"/>
            <rFont val="Tahoma"/>
            <family val="2"/>
          </rPr>
          <t>estimate has a relative standard error between 25% and 50% and should be used with caution</t>
        </r>
      </text>
    </comment>
    <comment ref="IC14" authorId="0" shapeId="0" xr:uid="{00000000-0006-0000-0500-000045000000}">
      <text>
        <r>
          <rPr>
            <sz val="8"/>
            <color indexed="81"/>
            <rFont val="Tahoma"/>
            <family val="2"/>
          </rPr>
          <t>estimate has a relative standard error between 25% and 50% and should be used with caution</t>
        </r>
      </text>
    </comment>
    <comment ref="IE14" authorId="0" shapeId="0" xr:uid="{00000000-0006-0000-0500-000046000000}">
      <text>
        <r>
          <rPr>
            <sz val="8"/>
            <color indexed="81"/>
            <rFont val="Tahoma"/>
            <family val="2"/>
          </rPr>
          <t>estimate has a relative standard error between 25% and 50% and should be used with caution</t>
        </r>
      </text>
    </comment>
    <comment ref="IN14" authorId="0" shapeId="0" xr:uid="{00000000-0006-0000-0500-000047000000}">
      <text>
        <r>
          <rPr>
            <sz val="8"/>
            <color indexed="81"/>
            <rFont val="Tahoma"/>
            <family val="2"/>
          </rPr>
          <t>estimate has a relative standard error between 25% and 50% and should be used with caution</t>
        </r>
      </text>
    </comment>
    <comment ref="Q15" authorId="0" shapeId="0" xr:uid="{00000000-0006-0000-0500-000048000000}">
      <text>
        <r>
          <rPr>
            <sz val="8"/>
            <color indexed="81"/>
            <rFont val="Tahoma"/>
            <family val="2"/>
          </rPr>
          <t>estimate has a relative standard error between 25% and 50% and should be used with caution</t>
        </r>
      </text>
    </comment>
    <comment ref="W15" authorId="0" shapeId="0" xr:uid="{00000000-0006-0000-0500-000049000000}">
      <text>
        <r>
          <rPr>
            <sz val="8"/>
            <color indexed="81"/>
            <rFont val="Tahoma"/>
            <family val="2"/>
          </rPr>
          <t>estimate has a relative standard error between 25% and 50% and should be used with caution</t>
        </r>
      </text>
    </comment>
    <comment ref="X15" authorId="0" shapeId="0" xr:uid="{00000000-0006-0000-0500-00004A000000}">
      <text>
        <r>
          <rPr>
            <sz val="8"/>
            <color indexed="81"/>
            <rFont val="Tahoma"/>
            <family val="2"/>
          </rPr>
          <t>estimate has a relative standard error between 25% and 50% and should be used with caution</t>
        </r>
      </text>
    </comment>
    <comment ref="AC15" authorId="0" shapeId="0" xr:uid="{00000000-0006-0000-0500-00004B000000}">
      <text>
        <r>
          <rPr>
            <sz val="8"/>
            <color indexed="81"/>
            <rFont val="Tahoma"/>
            <family val="2"/>
          </rPr>
          <t>estimate has a relative standard error greater than 50% and is considered too unreliable for general use</t>
        </r>
      </text>
    </comment>
    <comment ref="DR15" authorId="0" shapeId="0" xr:uid="{00000000-0006-0000-0500-00004C000000}">
      <text>
        <r>
          <rPr>
            <sz val="8"/>
            <color indexed="81"/>
            <rFont val="Tahoma"/>
            <family val="2"/>
          </rPr>
          <t>estimate has a relative standard error between 25% and 50% and should be used with caution</t>
        </r>
      </text>
    </comment>
    <comment ref="DX15" authorId="0" shapeId="0" xr:uid="{00000000-0006-0000-0500-00004D000000}">
      <text>
        <r>
          <rPr>
            <sz val="8"/>
            <color indexed="81"/>
            <rFont val="Tahoma"/>
            <family val="2"/>
          </rPr>
          <t>estimate has a relative standard error between 25% and 50% and should be used with caution</t>
        </r>
      </text>
    </comment>
    <comment ref="DY15" authorId="0" shapeId="0" xr:uid="{00000000-0006-0000-0500-00004E000000}">
      <text>
        <r>
          <rPr>
            <sz val="8"/>
            <color indexed="81"/>
            <rFont val="Tahoma"/>
            <family val="2"/>
          </rPr>
          <t>estimate has a relative standard error between 25% and 50% and should be used with caution</t>
        </r>
      </text>
    </comment>
    <comment ref="EA15" authorId="0" shapeId="0" xr:uid="{00000000-0006-0000-0500-00004F000000}">
      <text>
        <r>
          <rPr>
            <sz val="8"/>
            <color indexed="81"/>
            <rFont val="Tahoma"/>
            <family val="2"/>
          </rPr>
          <t>estimate has a relative standard error between 25% and 50% and should be used with caution</t>
        </r>
      </text>
    </comment>
    <comment ref="ED15" authorId="0" shapeId="0" xr:uid="{00000000-0006-0000-0500-000050000000}">
      <text>
        <r>
          <rPr>
            <sz val="8"/>
            <color indexed="81"/>
            <rFont val="Tahoma"/>
            <family val="2"/>
          </rPr>
          <t>estimate has a relative standard error between 25% and 50% and should be used with caution</t>
        </r>
      </text>
    </comment>
    <comment ref="EM15" authorId="0" shapeId="0" xr:uid="{00000000-0006-0000-0500-000051000000}">
      <text>
        <r>
          <rPr>
            <sz val="8"/>
            <color indexed="81"/>
            <rFont val="Tahoma"/>
            <family val="2"/>
          </rPr>
          <t>estimate has a relative standard error between 25% and 50% and should be used with caution</t>
        </r>
      </text>
    </comment>
    <comment ref="HS15" authorId="0" shapeId="0" xr:uid="{00000000-0006-0000-0500-000052000000}">
      <text>
        <r>
          <rPr>
            <sz val="8"/>
            <color indexed="81"/>
            <rFont val="Tahoma"/>
            <family val="2"/>
          </rPr>
          <t>estimate has a relative standard error between 25% and 50% and should be used with caution</t>
        </r>
      </text>
    </comment>
    <comment ref="HT15" authorId="0" shapeId="0" xr:uid="{00000000-0006-0000-0500-000053000000}">
      <text>
        <r>
          <rPr>
            <sz val="8"/>
            <color indexed="81"/>
            <rFont val="Tahoma"/>
            <family val="2"/>
          </rPr>
          <t>estimate has a relative standard error between 25% and 50% and should be used with caution</t>
        </r>
      </text>
    </comment>
    <comment ref="HX15" authorId="0" shapeId="0" xr:uid="{00000000-0006-0000-0500-000054000000}">
      <text>
        <r>
          <rPr>
            <sz val="8"/>
            <color indexed="81"/>
            <rFont val="Tahoma"/>
            <family val="2"/>
          </rPr>
          <t>estimate has a relative standard error between 25% and 50% and should be used with caution</t>
        </r>
      </text>
    </comment>
    <comment ref="HY15" authorId="0" shapeId="0" xr:uid="{00000000-0006-0000-0500-000055000000}">
      <text>
        <r>
          <rPr>
            <sz val="8"/>
            <color indexed="81"/>
            <rFont val="Tahoma"/>
            <family val="2"/>
          </rPr>
          <t>estimate has a relative standard error between 25% and 50% and should be used with caution</t>
        </r>
      </text>
    </comment>
    <comment ref="HZ15" authorId="0" shapeId="0" xr:uid="{00000000-0006-0000-0500-000056000000}">
      <text>
        <r>
          <rPr>
            <sz val="8"/>
            <color indexed="81"/>
            <rFont val="Tahoma"/>
            <family val="2"/>
          </rPr>
          <t>estimate has a relative standard error between 25% and 50% and should be used with caution</t>
        </r>
      </text>
    </comment>
    <comment ref="IA15" authorId="0" shapeId="0" xr:uid="{00000000-0006-0000-0500-000057000000}">
      <text>
        <r>
          <rPr>
            <sz val="8"/>
            <color indexed="81"/>
            <rFont val="Tahoma"/>
            <family val="2"/>
          </rPr>
          <t>estimate has a relative standard error between 25% and 50% and should be used with caution</t>
        </r>
      </text>
    </comment>
    <comment ref="IB15" authorId="0" shapeId="0" xr:uid="{00000000-0006-0000-0500-000058000000}">
      <text>
        <r>
          <rPr>
            <sz val="8"/>
            <color indexed="81"/>
            <rFont val="Tahoma"/>
            <family val="2"/>
          </rPr>
          <t>estimate has a relative standard error between 25% and 50% and should be used with caution</t>
        </r>
      </text>
    </comment>
    <comment ref="IC15" authorId="0" shapeId="0" xr:uid="{00000000-0006-0000-0500-000059000000}">
      <text>
        <r>
          <rPr>
            <sz val="8"/>
            <color indexed="81"/>
            <rFont val="Tahoma"/>
            <family val="2"/>
          </rPr>
          <t>estimate has a relative standard error between 25% and 50% and should be used with caution</t>
        </r>
      </text>
    </comment>
    <comment ref="IE15" authorId="0" shapeId="0" xr:uid="{00000000-0006-0000-0500-00005A000000}">
      <text>
        <r>
          <rPr>
            <sz val="8"/>
            <color indexed="81"/>
            <rFont val="Tahoma"/>
            <family val="2"/>
          </rPr>
          <t>estimate has a relative standard error greater than 50% and is considered too unreliable for general use</t>
        </r>
      </text>
    </comment>
    <comment ref="IN15" authorId="0" shapeId="0" xr:uid="{00000000-0006-0000-0500-00005B000000}">
      <text>
        <r>
          <rPr>
            <sz val="8"/>
            <color indexed="81"/>
            <rFont val="Tahoma"/>
            <family val="2"/>
          </rPr>
          <t>estimate has a relative standard error between 25% and 50% and should be used with caution</t>
        </r>
      </text>
    </comment>
    <comment ref="V16" authorId="0" shapeId="0" xr:uid="{00000000-0006-0000-0500-00005C000000}">
      <text>
        <r>
          <rPr>
            <sz val="8"/>
            <color indexed="81"/>
            <rFont val="Tahoma"/>
            <family val="2"/>
          </rPr>
          <t>estimate has a relative standard error between 25% and 50% and should be used with caution</t>
        </r>
      </text>
    </comment>
    <comment ref="W16" authorId="0" shapeId="0" xr:uid="{00000000-0006-0000-0500-00005D000000}">
      <text>
        <r>
          <rPr>
            <sz val="8"/>
            <color indexed="81"/>
            <rFont val="Tahoma"/>
            <family val="2"/>
          </rPr>
          <t>estimate has a relative standard error between 25% and 50% and should be used with caution</t>
        </r>
      </text>
    </comment>
    <comment ref="X16" authorId="0" shapeId="0" xr:uid="{00000000-0006-0000-0500-00005E000000}">
      <text>
        <r>
          <rPr>
            <sz val="8"/>
            <color indexed="81"/>
            <rFont val="Tahoma"/>
            <family val="2"/>
          </rPr>
          <t>estimate has a relative standard error between 25% and 50% and should be used with caution</t>
        </r>
      </text>
    </comment>
    <comment ref="AC16" authorId="0" shapeId="0" xr:uid="{00000000-0006-0000-0500-00005F000000}">
      <text>
        <r>
          <rPr>
            <sz val="8"/>
            <color indexed="81"/>
            <rFont val="Tahoma"/>
            <family val="2"/>
          </rPr>
          <t>estimate has a relative standard error greater than 50% and is considered too unreliable for general use</t>
        </r>
      </text>
    </comment>
    <comment ref="DX16" authorId="0" shapeId="0" xr:uid="{00000000-0006-0000-0500-000060000000}">
      <text>
        <r>
          <rPr>
            <sz val="8"/>
            <color indexed="81"/>
            <rFont val="Tahoma"/>
            <family val="2"/>
          </rPr>
          <t>estimate has a relative standard error between 25% and 50% and should be used with caution</t>
        </r>
      </text>
    </comment>
    <comment ref="DY16" authorId="0" shapeId="0" xr:uid="{00000000-0006-0000-0500-000061000000}">
      <text>
        <r>
          <rPr>
            <sz val="8"/>
            <color indexed="81"/>
            <rFont val="Tahoma"/>
            <family val="2"/>
          </rPr>
          <t>estimate has a relative standard error between 25% and 50% and should be used with caution</t>
        </r>
      </text>
    </comment>
    <comment ref="EA16" authorId="0" shapeId="0" xr:uid="{00000000-0006-0000-0500-000062000000}">
      <text>
        <r>
          <rPr>
            <sz val="8"/>
            <color indexed="81"/>
            <rFont val="Tahoma"/>
            <family val="2"/>
          </rPr>
          <t>estimate has a relative standard error between 25% and 50% and should be used with caution</t>
        </r>
      </text>
    </comment>
    <comment ref="ED16" authorId="0" shapeId="0" xr:uid="{00000000-0006-0000-0500-000063000000}">
      <text>
        <r>
          <rPr>
            <sz val="8"/>
            <color indexed="81"/>
            <rFont val="Tahoma"/>
            <family val="2"/>
          </rPr>
          <t>estimate has a relative standard error greater than 50% and is considered too unreliable for general use</t>
        </r>
      </text>
    </comment>
    <comment ref="HS16" authorId="0" shapeId="0" xr:uid="{00000000-0006-0000-0500-000064000000}">
      <text>
        <r>
          <rPr>
            <sz val="8"/>
            <color indexed="81"/>
            <rFont val="Tahoma"/>
            <family val="2"/>
          </rPr>
          <t>estimate has a relative standard error between 25% and 50% and should be used with caution</t>
        </r>
      </text>
    </comment>
    <comment ref="HY16" authorId="0" shapeId="0" xr:uid="{00000000-0006-0000-0500-000065000000}">
      <text>
        <r>
          <rPr>
            <sz val="8"/>
            <color indexed="81"/>
            <rFont val="Tahoma"/>
            <family val="2"/>
          </rPr>
          <t>estimate has a relative standard error between 25% and 50% and should be used with caution</t>
        </r>
      </text>
    </comment>
    <comment ref="IB16" authorId="0" shapeId="0" xr:uid="{00000000-0006-0000-0500-000066000000}">
      <text>
        <r>
          <rPr>
            <sz val="8"/>
            <color indexed="81"/>
            <rFont val="Tahoma"/>
            <family val="2"/>
          </rPr>
          <t>estimate has a relative standard error between 25% and 50% and should be used with caution</t>
        </r>
      </text>
    </comment>
    <comment ref="IE16" authorId="0" shapeId="0" xr:uid="{00000000-0006-0000-0500-000067000000}">
      <text>
        <r>
          <rPr>
            <sz val="8"/>
            <color indexed="81"/>
            <rFont val="Tahoma"/>
            <family val="2"/>
          </rPr>
          <t>estimate has a relative standard error between 25% and 50% and should be used with caution</t>
        </r>
      </text>
    </comment>
    <comment ref="W17" authorId="0" shapeId="0" xr:uid="{00000000-0006-0000-0500-000068000000}">
      <text>
        <r>
          <rPr>
            <sz val="8"/>
            <color indexed="81"/>
            <rFont val="Tahoma"/>
            <family val="2"/>
          </rPr>
          <t>estimate has a relative standard error between 25% and 50% and should be used with caution</t>
        </r>
      </text>
    </comment>
    <comment ref="X17" authorId="0" shapeId="0" xr:uid="{00000000-0006-0000-0500-000069000000}">
      <text>
        <r>
          <rPr>
            <sz val="8"/>
            <color indexed="81"/>
            <rFont val="Tahoma"/>
            <family val="2"/>
          </rPr>
          <t>estimate has a relative standard error between 25% and 50% and should be used with caution</t>
        </r>
      </text>
    </comment>
    <comment ref="AC17" authorId="0" shapeId="0" xr:uid="{00000000-0006-0000-0500-00006A000000}">
      <text>
        <r>
          <rPr>
            <sz val="8"/>
            <color indexed="81"/>
            <rFont val="Tahoma"/>
            <family val="2"/>
          </rPr>
          <t>estimate has a relative standard error between 25% and 50% and should be used with caution</t>
        </r>
      </text>
    </comment>
    <comment ref="DX17" authorId="0" shapeId="0" xr:uid="{00000000-0006-0000-0500-00006B000000}">
      <text>
        <r>
          <rPr>
            <sz val="8"/>
            <color indexed="81"/>
            <rFont val="Tahoma"/>
            <family val="2"/>
          </rPr>
          <t>estimate has a relative standard error between 25% and 50% and should be used with caution</t>
        </r>
      </text>
    </comment>
    <comment ref="DY17" authorId="0" shapeId="0" xr:uid="{00000000-0006-0000-0500-00006C000000}">
      <text>
        <r>
          <rPr>
            <sz val="8"/>
            <color indexed="81"/>
            <rFont val="Tahoma"/>
            <family val="2"/>
          </rPr>
          <t>estimate has a relative standard error between 25% and 50% and should be used with caution</t>
        </r>
      </text>
    </comment>
    <comment ref="ED17" authorId="0" shapeId="0" xr:uid="{00000000-0006-0000-0500-00006D000000}">
      <text>
        <r>
          <rPr>
            <sz val="8"/>
            <color indexed="81"/>
            <rFont val="Tahoma"/>
            <family val="2"/>
          </rPr>
          <t>estimate has a relative standard error between 25% and 50% and should be used with caution</t>
        </r>
      </text>
    </comment>
    <comment ref="HS17" authorId="0" shapeId="0" xr:uid="{00000000-0006-0000-0500-00006E000000}">
      <text>
        <r>
          <rPr>
            <sz val="8"/>
            <color indexed="81"/>
            <rFont val="Tahoma"/>
            <family val="2"/>
          </rPr>
          <t>estimate has a relative standard error between 25% and 50% and should be used with caution</t>
        </r>
      </text>
    </comment>
    <comment ref="HT17" authorId="0" shapeId="0" xr:uid="{00000000-0006-0000-0500-00006F000000}">
      <text>
        <r>
          <rPr>
            <sz val="8"/>
            <color indexed="81"/>
            <rFont val="Tahoma"/>
            <family val="2"/>
          </rPr>
          <t>estimate has a relative standard error between 25% and 50% and should be used with caution</t>
        </r>
      </text>
    </comment>
    <comment ref="HX17" authorId="0" shapeId="0" xr:uid="{00000000-0006-0000-0500-000070000000}">
      <text>
        <r>
          <rPr>
            <sz val="8"/>
            <color indexed="81"/>
            <rFont val="Tahoma"/>
            <family val="2"/>
          </rPr>
          <t>estimate has a relative standard error between 25% and 50% and should be used with caution</t>
        </r>
      </text>
    </comment>
    <comment ref="HY17" authorId="0" shapeId="0" xr:uid="{00000000-0006-0000-0500-000071000000}">
      <text>
        <r>
          <rPr>
            <sz val="8"/>
            <color indexed="81"/>
            <rFont val="Tahoma"/>
            <family val="2"/>
          </rPr>
          <t>estimate has a relative standard error between 25% and 50% and should be used with caution</t>
        </r>
      </text>
    </comment>
    <comment ref="HZ17" authorId="0" shapeId="0" xr:uid="{00000000-0006-0000-0500-000072000000}">
      <text>
        <r>
          <rPr>
            <sz val="8"/>
            <color indexed="81"/>
            <rFont val="Tahoma"/>
            <family val="2"/>
          </rPr>
          <t>estimate has a relative standard error between 25% and 50% and should be used with caution</t>
        </r>
      </text>
    </comment>
    <comment ref="IB17" authorId="0" shapeId="0" xr:uid="{00000000-0006-0000-0500-000073000000}">
      <text>
        <r>
          <rPr>
            <sz val="8"/>
            <color indexed="81"/>
            <rFont val="Tahoma"/>
            <family val="2"/>
          </rPr>
          <t>estimate has a relative standard error between 25% and 50% and should be used with caution</t>
        </r>
      </text>
    </comment>
    <comment ref="IE17" authorId="0" shapeId="0" xr:uid="{00000000-0006-0000-0500-000074000000}">
      <text>
        <r>
          <rPr>
            <sz val="8"/>
            <color indexed="81"/>
            <rFont val="Tahoma"/>
            <family val="2"/>
          </rPr>
          <t>estimate has a relative standard error between 25% and 50% and should be used with caution</t>
        </r>
      </text>
    </comment>
    <comment ref="W18" authorId="0" shapeId="0" xr:uid="{00000000-0006-0000-0500-000075000000}">
      <text>
        <r>
          <rPr>
            <sz val="8"/>
            <color indexed="81"/>
            <rFont val="Tahoma"/>
            <family val="2"/>
          </rPr>
          <t>estimate has a relative standard error between 25% and 50% and should be used with caution</t>
        </r>
      </text>
    </comment>
    <comment ref="X18" authorId="0" shapeId="0" xr:uid="{00000000-0006-0000-0500-000076000000}">
      <text>
        <r>
          <rPr>
            <sz val="8"/>
            <color indexed="81"/>
            <rFont val="Tahoma"/>
            <family val="2"/>
          </rPr>
          <t>estimate has a relative standard error between 25% and 50% and should be used with caution</t>
        </r>
      </text>
    </comment>
    <comment ref="AC18" authorId="0" shapeId="0" xr:uid="{00000000-0006-0000-0500-000077000000}">
      <text>
        <r>
          <rPr>
            <sz val="8"/>
            <color indexed="81"/>
            <rFont val="Tahoma"/>
            <family val="2"/>
          </rPr>
          <t>estimate has a relative standard error between 25% and 50% and should be used with caution</t>
        </r>
      </text>
    </comment>
    <comment ref="DX18" authorId="0" shapeId="0" xr:uid="{00000000-0006-0000-0500-000078000000}">
      <text>
        <r>
          <rPr>
            <sz val="8"/>
            <color indexed="81"/>
            <rFont val="Tahoma"/>
            <family val="2"/>
          </rPr>
          <t>estimate has a relative standard error between 25% and 50% and should be used with caution</t>
        </r>
      </text>
    </comment>
    <comment ref="DY18" authorId="0" shapeId="0" xr:uid="{00000000-0006-0000-0500-000079000000}">
      <text>
        <r>
          <rPr>
            <sz val="8"/>
            <color indexed="81"/>
            <rFont val="Tahoma"/>
            <family val="2"/>
          </rPr>
          <t>estimate has a relative standard error between 25% and 50% and should be used with caution</t>
        </r>
      </text>
    </comment>
    <comment ref="ED18" authorId="0" shapeId="0" xr:uid="{00000000-0006-0000-0500-00007A000000}">
      <text>
        <r>
          <rPr>
            <sz val="8"/>
            <color indexed="81"/>
            <rFont val="Tahoma"/>
            <family val="2"/>
          </rPr>
          <t>estimate has a relative standard error between 25% and 50% and should be used with caution</t>
        </r>
      </text>
    </comment>
    <comment ref="HS18" authorId="0" shapeId="0" xr:uid="{00000000-0006-0000-0500-00007B000000}">
      <text>
        <r>
          <rPr>
            <sz val="8"/>
            <color indexed="81"/>
            <rFont val="Tahoma"/>
            <family val="2"/>
          </rPr>
          <t>estimate has a relative standard error between 25% and 50% and should be used with caution</t>
        </r>
      </text>
    </comment>
    <comment ref="HX18" authorId="0" shapeId="0" xr:uid="{00000000-0006-0000-0500-00007C000000}">
      <text>
        <r>
          <rPr>
            <sz val="8"/>
            <color indexed="81"/>
            <rFont val="Tahoma"/>
            <family val="2"/>
          </rPr>
          <t>estimate has a relative standard error between 25% and 50% and should be used with caution</t>
        </r>
      </text>
    </comment>
    <comment ref="HY18" authorId="0" shapeId="0" xr:uid="{00000000-0006-0000-0500-00007D000000}">
      <text>
        <r>
          <rPr>
            <sz val="8"/>
            <color indexed="81"/>
            <rFont val="Tahoma"/>
            <family val="2"/>
          </rPr>
          <t>estimate has a relative standard error greater than 50% and is considered too unreliable for general use</t>
        </r>
      </text>
    </comment>
    <comment ref="HZ18" authorId="0" shapeId="0" xr:uid="{00000000-0006-0000-0500-00007E000000}">
      <text>
        <r>
          <rPr>
            <sz val="8"/>
            <color indexed="81"/>
            <rFont val="Tahoma"/>
            <family val="2"/>
          </rPr>
          <t>estimate has a relative standard error greater than 50% and is considered too unreliable for general use</t>
        </r>
      </text>
    </comment>
    <comment ref="IB18" authorId="0" shapeId="0" xr:uid="{00000000-0006-0000-0500-00007F000000}">
      <text>
        <r>
          <rPr>
            <sz val="8"/>
            <color indexed="81"/>
            <rFont val="Tahoma"/>
            <family val="2"/>
          </rPr>
          <t>estimate has a relative standard error between 25% and 50% and should be used with caution</t>
        </r>
      </text>
    </comment>
    <comment ref="IE18" authorId="0" shapeId="0" xr:uid="{00000000-0006-0000-0500-000080000000}">
      <text>
        <r>
          <rPr>
            <sz val="8"/>
            <color indexed="81"/>
            <rFont val="Tahoma"/>
            <family val="2"/>
          </rPr>
          <t>estimate has a relative standard error between 25% and 50% and should be used with caution</t>
        </r>
      </text>
    </comment>
    <comment ref="W19" authorId="0" shapeId="0" xr:uid="{00000000-0006-0000-0500-000081000000}">
      <text>
        <r>
          <rPr>
            <sz val="8"/>
            <color indexed="81"/>
            <rFont val="Tahoma"/>
            <family val="2"/>
          </rPr>
          <t>estimate has a relative standard error between 25% and 50% and should be used with caution</t>
        </r>
      </text>
    </comment>
    <comment ref="X19" authorId="0" shapeId="0" xr:uid="{00000000-0006-0000-0500-000082000000}">
      <text>
        <r>
          <rPr>
            <sz val="8"/>
            <color indexed="81"/>
            <rFont val="Tahoma"/>
            <family val="2"/>
          </rPr>
          <t>estimate has a relative standard error between 25% and 50% and should be used with caution</t>
        </r>
      </text>
    </comment>
    <comment ref="Z19" authorId="0" shapeId="0" xr:uid="{00000000-0006-0000-0500-000083000000}">
      <text>
        <r>
          <rPr>
            <sz val="8"/>
            <color indexed="81"/>
            <rFont val="Tahoma"/>
            <family val="2"/>
          </rPr>
          <t>estimate has a relative standard error between 25% and 50% and should be used with caution</t>
        </r>
      </text>
    </comment>
    <comment ref="AA19" authorId="0" shapeId="0" xr:uid="{00000000-0006-0000-0500-000084000000}">
      <text>
        <r>
          <rPr>
            <sz val="8"/>
            <color indexed="81"/>
            <rFont val="Tahoma"/>
            <family val="2"/>
          </rPr>
          <t>estimate has a relative standard error between 25% and 50% and should be used with caution</t>
        </r>
      </text>
    </comment>
    <comment ref="AC19" authorId="0" shapeId="0" xr:uid="{00000000-0006-0000-0500-000085000000}">
      <text>
        <r>
          <rPr>
            <sz val="8"/>
            <color indexed="81"/>
            <rFont val="Tahoma"/>
            <family val="2"/>
          </rPr>
          <t>estimate has a relative standard error between 25% and 50% and should be used with caution</t>
        </r>
      </text>
    </comment>
    <comment ref="DX19" authorId="0" shapeId="0" xr:uid="{00000000-0006-0000-0500-000086000000}">
      <text>
        <r>
          <rPr>
            <sz val="8"/>
            <color indexed="81"/>
            <rFont val="Tahoma"/>
            <family val="2"/>
          </rPr>
          <t>estimate has a relative standard error between 25% and 50% and should be used with caution</t>
        </r>
      </text>
    </comment>
    <comment ref="DY19" authorId="0" shapeId="0" xr:uid="{00000000-0006-0000-0500-000087000000}">
      <text>
        <r>
          <rPr>
            <sz val="8"/>
            <color indexed="81"/>
            <rFont val="Tahoma"/>
            <family val="2"/>
          </rPr>
          <t>estimate has a relative standard error between 25% and 50% and should be used with caution</t>
        </r>
      </text>
    </comment>
    <comment ref="EA19" authorId="0" shapeId="0" xr:uid="{00000000-0006-0000-0500-000088000000}">
      <text>
        <r>
          <rPr>
            <sz val="8"/>
            <color indexed="81"/>
            <rFont val="Tahoma"/>
            <family val="2"/>
          </rPr>
          <t>estimate has a relative standard error between 25% and 50% and should be used with caution</t>
        </r>
      </text>
    </comment>
    <comment ref="ED19" authorId="0" shapeId="0" xr:uid="{00000000-0006-0000-0500-000089000000}">
      <text>
        <r>
          <rPr>
            <sz val="8"/>
            <color indexed="81"/>
            <rFont val="Tahoma"/>
            <family val="2"/>
          </rPr>
          <t>estimate has a relative standard error between 25% and 50% and should be used with caution</t>
        </r>
      </text>
    </comment>
    <comment ref="HS19" authorId="0" shapeId="0" xr:uid="{00000000-0006-0000-0500-00008A000000}">
      <text>
        <r>
          <rPr>
            <sz val="8"/>
            <color indexed="81"/>
            <rFont val="Tahoma"/>
            <family val="2"/>
          </rPr>
          <t>estimate has a relative standard error between 25% and 50% and should be used with caution</t>
        </r>
      </text>
    </comment>
    <comment ref="HX19" authorId="0" shapeId="0" xr:uid="{00000000-0006-0000-0500-00008B000000}">
      <text>
        <r>
          <rPr>
            <sz val="8"/>
            <color indexed="81"/>
            <rFont val="Tahoma"/>
            <family val="2"/>
          </rPr>
          <t>estimate has a relative standard error between 25% and 50% and should be used with caution</t>
        </r>
      </text>
    </comment>
    <comment ref="HY19" authorId="0" shapeId="0" xr:uid="{00000000-0006-0000-0500-00008C000000}">
      <text>
        <r>
          <rPr>
            <sz val="8"/>
            <color indexed="81"/>
            <rFont val="Tahoma"/>
            <family val="2"/>
          </rPr>
          <t>estimate has a relative standard error between 25% and 50% and should be used with caution</t>
        </r>
      </text>
    </comment>
    <comment ref="HZ19" authorId="0" shapeId="0" xr:uid="{00000000-0006-0000-0500-00008D000000}">
      <text>
        <r>
          <rPr>
            <sz val="8"/>
            <color indexed="81"/>
            <rFont val="Tahoma"/>
            <family val="2"/>
          </rPr>
          <t>estimate has a relative standard error between 25% and 50% and should be used with caution</t>
        </r>
      </text>
    </comment>
    <comment ref="IB19" authorId="0" shapeId="0" xr:uid="{00000000-0006-0000-0500-00008E000000}">
      <text>
        <r>
          <rPr>
            <sz val="8"/>
            <color indexed="81"/>
            <rFont val="Tahoma"/>
            <family val="2"/>
          </rPr>
          <t>estimate has a relative standard error between 25% and 50% and should be used with caution</t>
        </r>
      </text>
    </comment>
    <comment ref="IC19" authorId="0" shapeId="0" xr:uid="{00000000-0006-0000-0500-00008F000000}">
      <text>
        <r>
          <rPr>
            <sz val="8"/>
            <color indexed="81"/>
            <rFont val="Tahoma"/>
            <family val="2"/>
          </rPr>
          <t>estimate has a relative standard error between 25% and 50% and should be used with caution</t>
        </r>
      </text>
    </comment>
    <comment ref="ID19" authorId="0" shapeId="0" xr:uid="{00000000-0006-0000-0500-000090000000}">
      <text>
        <r>
          <rPr>
            <sz val="8"/>
            <color indexed="81"/>
            <rFont val="Tahoma"/>
            <family val="2"/>
          </rPr>
          <t>estimate has a relative standard error between 25% and 50% and should be used with caution</t>
        </r>
      </text>
    </comment>
    <comment ref="IE19" authorId="0" shapeId="0" xr:uid="{00000000-0006-0000-0500-000091000000}">
      <text>
        <r>
          <rPr>
            <sz val="8"/>
            <color indexed="81"/>
            <rFont val="Tahoma"/>
            <family val="2"/>
          </rPr>
          <t>estimate has a relative standard error greater than 50% and is considered too unreliable for general use</t>
        </r>
      </text>
    </comment>
    <comment ref="IF19" authorId="0" shapeId="0" xr:uid="{00000000-0006-0000-0500-000092000000}">
      <text>
        <r>
          <rPr>
            <sz val="8"/>
            <color indexed="81"/>
            <rFont val="Tahoma"/>
            <family val="2"/>
          </rPr>
          <t>estimate has a relative standard error between 25% and 50% and should be used with caution</t>
        </r>
      </text>
    </comment>
    <comment ref="R20" authorId="0" shapeId="0" xr:uid="{00000000-0006-0000-0500-000093000000}">
      <text>
        <r>
          <rPr>
            <sz val="8"/>
            <color indexed="81"/>
            <rFont val="Tahoma"/>
            <family val="2"/>
          </rPr>
          <t>estimate has a relative standard error between 25% and 50% and should be used with caution</t>
        </r>
      </text>
    </comment>
    <comment ref="W20" authorId="0" shapeId="0" xr:uid="{00000000-0006-0000-0500-000094000000}">
      <text>
        <r>
          <rPr>
            <sz val="8"/>
            <color indexed="81"/>
            <rFont val="Tahoma"/>
            <family val="2"/>
          </rPr>
          <t>estimate has a relative standard error between 25% and 50% and should be used with caution</t>
        </r>
      </text>
    </comment>
    <comment ref="X20" authorId="0" shapeId="0" xr:uid="{00000000-0006-0000-0500-000095000000}">
      <text>
        <r>
          <rPr>
            <sz val="8"/>
            <color indexed="81"/>
            <rFont val="Tahoma"/>
            <family val="2"/>
          </rPr>
          <t>estimate has a relative standard error between 25% and 50% and should be used with caution</t>
        </r>
      </text>
    </comment>
    <comment ref="AC20" authorId="0" shapeId="0" xr:uid="{00000000-0006-0000-0500-000096000000}">
      <text>
        <r>
          <rPr>
            <sz val="8"/>
            <color indexed="81"/>
            <rFont val="Tahoma"/>
            <family val="2"/>
          </rPr>
          <t>estimate has a relative standard error between 25% and 50% and should be used with caution</t>
        </r>
      </text>
    </comment>
    <comment ref="DR20" authorId="0" shapeId="0" xr:uid="{00000000-0006-0000-0500-000097000000}">
      <text>
        <r>
          <rPr>
            <sz val="8"/>
            <color indexed="81"/>
            <rFont val="Tahoma"/>
            <family val="2"/>
          </rPr>
          <t>estimate has a relative standard error between 25% and 50% and should be used with caution</t>
        </r>
      </text>
    </comment>
    <comment ref="DX20" authorId="0" shapeId="0" xr:uid="{00000000-0006-0000-0500-000098000000}">
      <text>
        <r>
          <rPr>
            <sz val="8"/>
            <color indexed="81"/>
            <rFont val="Tahoma"/>
            <family val="2"/>
          </rPr>
          <t>estimate has a relative standard error between 25% and 50% and should be used with caution</t>
        </r>
      </text>
    </comment>
    <comment ref="DY20" authorId="0" shapeId="0" xr:uid="{00000000-0006-0000-0500-000099000000}">
      <text>
        <r>
          <rPr>
            <sz val="8"/>
            <color indexed="81"/>
            <rFont val="Tahoma"/>
            <family val="2"/>
          </rPr>
          <t>estimate has a relative standard error between 25% and 50% and should be used with caution</t>
        </r>
      </text>
    </comment>
    <comment ref="EA20" authorId="0" shapeId="0" xr:uid="{00000000-0006-0000-0500-00009A000000}">
      <text>
        <r>
          <rPr>
            <sz val="8"/>
            <color indexed="81"/>
            <rFont val="Tahoma"/>
            <family val="2"/>
          </rPr>
          <t>estimate has a relative standard error between 25% and 50% and should be used with caution</t>
        </r>
      </text>
    </comment>
    <comment ref="ED20" authorId="0" shapeId="0" xr:uid="{00000000-0006-0000-0500-00009B000000}">
      <text>
        <r>
          <rPr>
            <sz val="8"/>
            <color indexed="81"/>
            <rFont val="Tahoma"/>
            <family val="2"/>
          </rPr>
          <t>estimate has a relative standard error greater than 50% and is considered too unreliable for general use</t>
        </r>
      </text>
    </comment>
    <comment ref="FN20" authorId="0" shapeId="0" xr:uid="{00000000-0006-0000-0500-00009C000000}">
      <text>
        <r>
          <rPr>
            <sz val="8"/>
            <color indexed="81"/>
            <rFont val="Tahoma"/>
            <family val="2"/>
          </rPr>
          <t>estimate has a relative standard error between 25% and 50% and should be used with caution</t>
        </r>
      </text>
    </comment>
    <comment ref="HS20" authorId="0" shapeId="0" xr:uid="{00000000-0006-0000-0500-00009D000000}">
      <text>
        <r>
          <rPr>
            <sz val="8"/>
            <color indexed="81"/>
            <rFont val="Tahoma"/>
            <family val="2"/>
          </rPr>
          <t>estimate has a relative standard error between 25% and 50% and should be used with caution</t>
        </r>
      </text>
    </comment>
    <comment ref="HT20" authorId="0" shapeId="0" xr:uid="{00000000-0006-0000-0500-00009E000000}">
      <text>
        <r>
          <rPr>
            <sz val="8"/>
            <color indexed="81"/>
            <rFont val="Tahoma"/>
            <family val="2"/>
          </rPr>
          <t>estimate has a relative standard error between 25% and 50% and should be used with caution</t>
        </r>
      </text>
    </comment>
    <comment ref="HY20" authorId="0" shapeId="0" xr:uid="{00000000-0006-0000-0500-00009F000000}">
      <text>
        <r>
          <rPr>
            <sz val="8"/>
            <color indexed="81"/>
            <rFont val="Tahoma"/>
            <family val="2"/>
          </rPr>
          <t>estimate has a relative standard error between 25% and 50% and should be used with caution</t>
        </r>
      </text>
    </comment>
    <comment ref="HZ20" authorId="0" shapeId="0" xr:uid="{00000000-0006-0000-0500-0000A0000000}">
      <text>
        <r>
          <rPr>
            <sz val="8"/>
            <color indexed="81"/>
            <rFont val="Tahoma"/>
            <family val="2"/>
          </rPr>
          <t>estimate has a relative standard error between 25% and 50% and should be used with caution</t>
        </r>
      </text>
    </comment>
    <comment ref="IB20" authorId="0" shapeId="0" xr:uid="{00000000-0006-0000-0500-0000A1000000}">
      <text>
        <r>
          <rPr>
            <sz val="8"/>
            <color indexed="81"/>
            <rFont val="Tahoma"/>
            <family val="2"/>
          </rPr>
          <t>estimate has a relative standard error between 25% and 50% and should be used with caution</t>
        </r>
      </text>
    </comment>
    <comment ref="IE20" authorId="0" shapeId="0" xr:uid="{00000000-0006-0000-0500-0000A2000000}">
      <text>
        <r>
          <rPr>
            <sz val="8"/>
            <color indexed="81"/>
            <rFont val="Tahoma"/>
            <family val="2"/>
          </rPr>
          <t>estimate has a relative standard error between 25% and 50%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600-000001000000}">
      <text>
        <r>
          <rPr>
            <sz val="8"/>
            <color indexed="81"/>
            <rFont val="Tahoma"/>
            <family val="2"/>
          </rPr>
          <t>Refers to series collected at quarterly and lesser frequencies only.
Indicates which month in the collection period the data refers to.</t>
        </r>
      </text>
    </comment>
    <comment ref="V11" authorId="0" shapeId="0" xr:uid="{00000000-0006-0000-0600-000002000000}">
      <text>
        <r>
          <rPr>
            <sz val="8"/>
            <color indexed="81"/>
            <rFont val="Tahoma"/>
            <family val="2"/>
          </rPr>
          <t>estimate has a relative standard error between 25% and 50% and should be used with caution</t>
        </r>
      </text>
    </comment>
    <comment ref="Y11" authorId="0" shapeId="0" xr:uid="{00000000-0006-0000-0600-000003000000}">
      <text>
        <r>
          <rPr>
            <sz val="8"/>
            <color indexed="81"/>
            <rFont val="Tahoma"/>
            <family val="2"/>
          </rPr>
          <t>estimate has a relative standard error between 25% and 50% and should be used with caution</t>
        </r>
      </text>
    </comment>
    <comment ref="Z11" authorId="0" shapeId="0" xr:uid="{00000000-0006-0000-0600-000004000000}">
      <text>
        <r>
          <rPr>
            <sz val="8"/>
            <color indexed="81"/>
            <rFont val="Tahoma"/>
            <family val="2"/>
          </rPr>
          <t>estimate has a relative standard error between 25% and 50% and should be used with caution</t>
        </r>
      </text>
    </comment>
    <comment ref="AE11" authorId="0" shapeId="0" xr:uid="{00000000-0006-0000-0600-000005000000}">
      <text>
        <r>
          <rPr>
            <sz val="8"/>
            <color indexed="81"/>
            <rFont val="Tahoma"/>
            <family val="2"/>
          </rPr>
          <t>estimate has a relative standard error between 25% and 50% and should be used with caution</t>
        </r>
      </text>
    </comment>
    <comment ref="AT11" authorId="0" shapeId="0" xr:uid="{00000000-0006-0000-0600-000006000000}">
      <text>
        <r>
          <rPr>
            <sz val="8"/>
            <color indexed="81"/>
            <rFont val="Tahoma"/>
            <family val="2"/>
          </rPr>
          <t>estimate has a relative standard error between 25% and 50% and should be used with caution</t>
        </r>
      </text>
    </comment>
    <comment ref="AU11" authorId="0" shapeId="0" xr:uid="{00000000-0006-0000-0600-000007000000}">
      <text>
        <r>
          <rPr>
            <sz val="8"/>
            <color indexed="81"/>
            <rFont val="Tahoma"/>
            <family val="2"/>
          </rPr>
          <t>estimate has a relative standard error between 25% and 50% and should be used with caution</t>
        </r>
      </text>
    </comment>
    <comment ref="BX11" authorId="0" shapeId="0" xr:uid="{00000000-0006-0000-0600-000008000000}">
      <text>
        <r>
          <rPr>
            <sz val="8"/>
            <color indexed="81"/>
            <rFont val="Tahoma"/>
            <family val="2"/>
          </rPr>
          <t>estimate has a relative standard error between 25% and 50% and should be used with caution</t>
        </r>
      </text>
    </comment>
    <comment ref="BY11" authorId="0" shapeId="0" xr:uid="{00000000-0006-0000-0600-000009000000}">
      <text>
        <r>
          <rPr>
            <sz val="8"/>
            <color indexed="81"/>
            <rFont val="Tahoma"/>
            <family val="2"/>
          </rPr>
          <t>estimate has a relative standard error between 25% and 50% and should be used with caution</t>
        </r>
      </text>
    </comment>
    <comment ref="CD11" authorId="0" shapeId="0" xr:uid="{00000000-0006-0000-0600-00000A000000}">
      <text>
        <r>
          <rPr>
            <sz val="8"/>
            <color indexed="81"/>
            <rFont val="Tahoma"/>
            <family val="2"/>
          </rPr>
          <t>estimate has a relative standard error between 25% and 50% and should be used with caution</t>
        </r>
      </text>
    </comment>
    <comment ref="CE11" authorId="0" shapeId="0" xr:uid="{00000000-0006-0000-0600-00000B000000}">
      <text>
        <r>
          <rPr>
            <sz val="8"/>
            <color indexed="81"/>
            <rFont val="Tahoma"/>
            <family val="2"/>
          </rPr>
          <t>estimate has a relative standard error between 25% and 50% and should be used with caution</t>
        </r>
      </text>
    </comment>
    <comment ref="CI11" authorId="0" shapeId="0" xr:uid="{00000000-0006-0000-0600-00000C000000}">
      <text>
        <r>
          <rPr>
            <sz val="8"/>
            <color indexed="81"/>
            <rFont val="Tahoma"/>
            <family val="2"/>
          </rPr>
          <t>estimate has a relative standard error greater than 50% and is considered too unreliable for general use</t>
        </r>
      </text>
    </comment>
    <comment ref="CJ11" authorId="0" shapeId="0" xr:uid="{00000000-0006-0000-0600-00000D000000}">
      <text>
        <r>
          <rPr>
            <sz val="8"/>
            <color indexed="81"/>
            <rFont val="Tahoma"/>
            <family val="2"/>
          </rPr>
          <t>estimate has a relative standard error greater than 50% and is considered too unreliable for general use</t>
        </r>
      </text>
    </comment>
    <comment ref="CK11" authorId="0" shapeId="0" xr:uid="{00000000-0006-0000-0600-00000E000000}">
      <text>
        <r>
          <rPr>
            <sz val="8"/>
            <color indexed="81"/>
            <rFont val="Tahoma"/>
            <family val="2"/>
          </rPr>
          <t>estimate has a relative standard error greater than 50% and is considered too unreliable for general use</t>
        </r>
      </text>
    </comment>
    <comment ref="CL11" authorId="0" shapeId="0" xr:uid="{00000000-0006-0000-0600-00000F000000}">
      <text>
        <r>
          <rPr>
            <sz val="8"/>
            <color indexed="81"/>
            <rFont val="Tahoma"/>
            <family val="2"/>
          </rPr>
          <t>estimate has a relative standard error between 25% and 50% and should be used with caution</t>
        </r>
      </text>
    </comment>
    <comment ref="CM11" authorId="0" shapeId="0" xr:uid="{00000000-0006-0000-0600-000010000000}">
      <text>
        <r>
          <rPr>
            <sz val="8"/>
            <color indexed="81"/>
            <rFont val="Tahoma"/>
            <family val="2"/>
          </rPr>
          <t>estimate has a relative standard error between 25% and 50% and should be used with caution</t>
        </r>
      </text>
    </comment>
    <comment ref="CN11" authorId="0" shapeId="0" xr:uid="{00000000-0006-0000-0600-000011000000}">
      <text>
        <r>
          <rPr>
            <sz val="8"/>
            <color indexed="81"/>
            <rFont val="Tahoma"/>
            <family val="2"/>
          </rPr>
          <t>estimate has a relative standard error between 25% and 50% and should be used with caution</t>
        </r>
      </text>
    </comment>
    <comment ref="CO11" authorId="0" shapeId="0" xr:uid="{00000000-0006-0000-0600-000012000000}">
      <text>
        <r>
          <rPr>
            <sz val="8"/>
            <color indexed="81"/>
            <rFont val="Tahoma"/>
            <family val="2"/>
          </rPr>
          <t>estimate has a relative standard error between 25% and 50% and should be used with caution</t>
        </r>
      </text>
    </comment>
    <comment ref="CP11" authorId="0" shapeId="0" xr:uid="{00000000-0006-0000-0600-000013000000}">
      <text>
        <r>
          <rPr>
            <sz val="8"/>
            <color indexed="81"/>
            <rFont val="Tahoma"/>
            <family val="2"/>
          </rPr>
          <t>estimate has a relative standard error greater than 50% and is considered too unreliable for general use</t>
        </r>
      </text>
    </comment>
    <comment ref="CQ11" authorId="0" shapeId="0" xr:uid="{00000000-0006-0000-0600-000014000000}">
      <text>
        <r>
          <rPr>
            <sz val="8"/>
            <color indexed="81"/>
            <rFont val="Tahoma"/>
            <family val="2"/>
          </rPr>
          <t>estimate has a relative standard error between 25% and 50% and should be used with caution</t>
        </r>
      </text>
    </comment>
    <comment ref="CY11" authorId="0" shapeId="0" xr:uid="{00000000-0006-0000-0600-000015000000}">
      <text>
        <r>
          <rPr>
            <sz val="8"/>
            <color indexed="81"/>
            <rFont val="Tahoma"/>
            <family val="2"/>
          </rPr>
          <t>estimate has a relative standard error between 25% and 50% and should be used with caution</t>
        </r>
      </text>
    </comment>
    <comment ref="CZ11" authorId="0" shapeId="0" xr:uid="{00000000-0006-0000-0600-000016000000}">
      <text>
        <r>
          <rPr>
            <sz val="8"/>
            <color indexed="81"/>
            <rFont val="Tahoma"/>
            <family val="2"/>
          </rPr>
          <t>estimate has a relative standard error between 25% and 50% and should be used with caution</t>
        </r>
      </text>
    </comment>
    <comment ref="FY11" authorId="0" shapeId="0" xr:uid="{00000000-0006-0000-0600-000017000000}">
      <text>
        <r>
          <rPr>
            <sz val="8"/>
            <color indexed="81"/>
            <rFont val="Tahoma"/>
            <family val="2"/>
          </rPr>
          <t>estimate has a relative standard error between 25% and 50% and should be used with caution</t>
        </r>
      </text>
    </comment>
    <comment ref="GD11" authorId="0" shapeId="0" xr:uid="{00000000-0006-0000-0600-000018000000}">
      <text>
        <r>
          <rPr>
            <sz val="8"/>
            <color indexed="81"/>
            <rFont val="Tahoma"/>
            <family val="2"/>
          </rPr>
          <t>estimate has a relative standard error between 25% and 50% and should be used with caution</t>
        </r>
      </text>
    </comment>
    <comment ref="GE11" authorId="0" shapeId="0" xr:uid="{00000000-0006-0000-0600-000019000000}">
      <text>
        <r>
          <rPr>
            <sz val="8"/>
            <color indexed="81"/>
            <rFont val="Tahoma"/>
            <family val="2"/>
          </rPr>
          <t>estimate has a relative standard error greater than 50% and is considered too unreliable for general use</t>
        </r>
      </text>
    </comment>
    <comment ref="GF11" authorId="0" shapeId="0" xr:uid="{00000000-0006-0000-0600-00001A000000}">
      <text>
        <r>
          <rPr>
            <sz val="8"/>
            <color indexed="81"/>
            <rFont val="Tahoma"/>
            <family val="2"/>
          </rPr>
          <t>estimate has a relative standard error between 25% and 50% and should be used with caution</t>
        </r>
      </text>
    </comment>
    <comment ref="GJ11" authorId="0" shapeId="0" xr:uid="{00000000-0006-0000-0600-00001B000000}">
      <text>
        <r>
          <rPr>
            <sz val="8"/>
            <color indexed="81"/>
            <rFont val="Tahoma"/>
            <family val="2"/>
          </rPr>
          <t>estimate has a relative standard error greater than 50% and is considered too unreliable for general use</t>
        </r>
      </text>
    </comment>
    <comment ref="GK11" authorId="0" shapeId="0" xr:uid="{00000000-0006-0000-0600-00001C000000}">
      <text>
        <r>
          <rPr>
            <sz val="8"/>
            <color indexed="81"/>
            <rFont val="Tahoma"/>
            <family val="2"/>
          </rPr>
          <t>estimate has a relative standard error greater than 50% and is considered too unreliable for general use</t>
        </r>
      </text>
    </comment>
    <comment ref="GL11" authorId="0" shapeId="0" xr:uid="{00000000-0006-0000-0600-00001D000000}">
      <text>
        <r>
          <rPr>
            <sz val="8"/>
            <color indexed="81"/>
            <rFont val="Tahoma"/>
            <family val="2"/>
          </rPr>
          <t>estimate has a relative standard error greater than 50% and is considered too unreliable for general use</t>
        </r>
      </text>
    </comment>
    <comment ref="GN11" authorId="0" shapeId="0" xr:uid="{00000000-0006-0000-0600-00001E000000}">
      <text>
        <r>
          <rPr>
            <sz val="8"/>
            <color indexed="81"/>
            <rFont val="Tahoma"/>
            <family val="2"/>
          </rPr>
          <t>estimate has a relative standard error between 25% and 50% and should be used with caution</t>
        </r>
      </text>
    </comment>
    <comment ref="GP11" authorId="0" shapeId="0" xr:uid="{00000000-0006-0000-0600-00001F000000}">
      <text>
        <r>
          <rPr>
            <sz val="8"/>
            <color indexed="81"/>
            <rFont val="Tahoma"/>
            <family val="2"/>
          </rPr>
          <t>estimate has a relative standard error between 25% and 50% and should be used with caution</t>
        </r>
      </text>
    </comment>
    <comment ref="GQ11" authorId="0" shapeId="0" xr:uid="{00000000-0006-0000-0600-000020000000}">
      <text>
        <r>
          <rPr>
            <sz val="8"/>
            <color indexed="81"/>
            <rFont val="Tahoma"/>
            <family val="2"/>
          </rPr>
          <t>estimate has a relative standard error greater than 50% and is considered too unreliable for general use</t>
        </r>
      </text>
    </comment>
    <comment ref="GR11" authorId="0" shapeId="0" xr:uid="{00000000-0006-0000-0600-000021000000}">
      <text>
        <r>
          <rPr>
            <sz val="8"/>
            <color indexed="81"/>
            <rFont val="Tahoma"/>
            <family val="2"/>
          </rPr>
          <t>estimate has a relative standard error between 25% and 50% and should be used with caution</t>
        </r>
      </text>
    </comment>
    <comment ref="GY11" authorId="0" shapeId="0" xr:uid="{00000000-0006-0000-0600-000022000000}">
      <text>
        <r>
          <rPr>
            <sz val="8"/>
            <color indexed="81"/>
            <rFont val="Tahoma"/>
            <family val="2"/>
          </rPr>
          <t>estimate has a relative standard error between 25% and 50% and should be used with caution</t>
        </r>
      </text>
    </comment>
    <comment ref="GZ11" authorId="0" shapeId="0" xr:uid="{00000000-0006-0000-0600-000023000000}">
      <text>
        <r>
          <rPr>
            <sz val="8"/>
            <color indexed="81"/>
            <rFont val="Tahoma"/>
            <family val="2"/>
          </rPr>
          <t>estimate has a relative standard error between 25% and 50% and should be used with caution</t>
        </r>
      </text>
    </comment>
    <comment ref="HA11" authorId="0" shapeId="0" xr:uid="{00000000-0006-0000-0600-000024000000}">
      <text>
        <r>
          <rPr>
            <sz val="8"/>
            <color indexed="81"/>
            <rFont val="Tahoma"/>
            <family val="2"/>
          </rPr>
          <t>estimate has a relative standard error between 25% and 50% and should be used with caution</t>
        </r>
      </text>
    </comment>
    <comment ref="Z12" authorId="0" shapeId="0" xr:uid="{00000000-0006-0000-0600-000025000000}">
      <text>
        <r>
          <rPr>
            <sz val="8"/>
            <color indexed="81"/>
            <rFont val="Tahoma"/>
            <family val="2"/>
          </rPr>
          <t>estimate has a relative standard error between 25% and 50% and should be used with caution</t>
        </r>
      </text>
    </comment>
    <comment ref="BW12" authorId="0" shapeId="0" xr:uid="{00000000-0006-0000-0600-000026000000}">
      <text>
        <r>
          <rPr>
            <sz val="8"/>
            <color indexed="81"/>
            <rFont val="Tahoma"/>
            <family val="2"/>
          </rPr>
          <t>estimate has a relative standard error between 25% and 50% and should be used with caution</t>
        </r>
      </text>
    </comment>
    <comment ref="BX12" authorId="0" shapeId="0" xr:uid="{00000000-0006-0000-0600-000027000000}">
      <text>
        <r>
          <rPr>
            <sz val="8"/>
            <color indexed="81"/>
            <rFont val="Tahoma"/>
            <family val="2"/>
          </rPr>
          <t>estimate has a relative standard error between 25% and 50% and should be used with caution</t>
        </r>
      </text>
    </comment>
    <comment ref="BY12" authorId="0" shapeId="0" xr:uid="{00000000-0006-0000-0600-000028000000}">
      <text>
        <r>
          <rPr>
            <sz val="8"/>
            <color indexed="81"/>
            <rFont val="Tahoma"/>
            <family val="2"/>
          </rPr>
          <t>estimate has a relative standard error between 25% and 50% and should be used with caution</t>
        </r>
      </text>
    </comment>
    <comment ref="CC12" authorId="0" shapeId="0" xr:uid="{00000000-0006-0000-0600-000029000000}">
      <text>
        <r>
          <rPr>
            <sz val="8"/>
            <color indexed="81"/>
            <rFont val="Tahoma"/>
            <family val="2"/>
          </rPr>
          <t>estimate has a relative standard error between 25% and 50% and should be used with caution</t>
        </r>
      </text>
    </comment>
    <comment ref="CD12" authorId="0" shapeId="0" xr:uid="{00000000-0006-0000-0600-00002A000000}">
      <text>
        <r>
          <rPr>
            <sz val="8"/>
            <color indexed="81"/>
            <rFont val="Tahoma"/>
            <family val="2"/>
          </rPr>
          <t>estimate has a relative standard error between 25% and 50% and should be used with caution</t>
        </r>
      </text>
    </comment>
    <comment ref="CE12" authorId="0" shapeId="0" xr:uid="{00000000-0006-0000-0600-00002B000000}">
      <text>
        <r>
          <rPr>
            <sz val="8"/>
            <color indexed="81"/>
            <rFont val="Tahoma"/>
            <family val="2"/>
          </rPr>
          <t>estimate has a relative standard error between 25% and 50% and should be used with caution</t>
        </r>
      </text>
    </comment>
    <comment ref="CI12" authorId="0" shapeId="0" xr:uid="{00000000-0006-0000-0600-00002C000000}">
      <text>
        <r>
          <rPr>
            <sz val="8"/>
            <color indexed="81"/>
            <rFont val="Tahoma"/>
            <family val="2"/>
          </rPr>
          <t>estimate has a relative standard error greater than 50% and is considered too unreliable for general use</t>
        </r>
      </text>
    </comment>
    <comment ref="CK12" authorId="0" shapeId="0" xr:uid="{00000000-0006-0000-0600-00002D000000}">
      <text>
        <r>
          <rPr>
            <sz val="8"/>
            <color indexed="81"/>
            <rFont val="Tahoma"/>
            <family val="2"/>
          </rPr>
          <t>estimate has a relative standard error greater than 50% and is considered too unreliable for general use</t>
        </r>
      </text>
    </comment>
    <comment ref="CL12" authorId="0" shapeId="0" xr:uid="{00000000-0006-0000-0600-00002E000000}">
      <text>
        <r>
          <rPr>
            <sz val="8"/>
            <color indexed="81"/>
            <rFont val="Tahoma"/>
            <family val="2"/>
          </rPr>
          <t>estimate has a relative standard error between 25% and 50% and should be used with caution</t>
        </r>
      </text>
    </comment>
    <comment ref="CM12" authorId="0" shapeId="0" xr:uid="{00000000-0006-0000-0600-00002F000000}">
      <text>
        <r>
          <rPr>
            <sz val="8"/>
            <color indexed="81"/>
            <rFont val="Tahoma"/>
            <family val="2"/>
          </rPr>
          <t>estimate has a relative standard error greater than 50% and is considered too unreliable for general use</t>
        </r>
      </text>
    </comment>
    <comment ref="CN12" authorId="0" shapeId="0" xr:uid="{00000000-0006-0000-0600-000030000000}">
      <text>
        <r>
          <rPr>
            <sz val="8"/>
            <color indexed="81"/>
            <rFont val="Tahoma"/>
            <family val="2"/>
          </rPr>
          <t>estimate has a relative standard error between 25% and 50% and should be used with caution</t>
        </r>
      </text>
    </comment>
    <comment ref="CO12" authorId="0" shapeId="0" xr:uid="{00000000-0006-0000-0600-000031000000}">
      <text>
        <r>
          <rPr>
            <sz val="8"/>
            <color indexed="81"/>
            <rFont val="Tahoma"/>
            <family val="2"/>
          </rPr>
          <t>estimate has a relative standard error between 25% and 50% and should be used with caution</t>
        </r>
      </text>
    </comment>
    <comment ref="CQ12" authorId="0" shapeId="0" xr:uid="{00000000-0006-0000-0600-000032000000}">
      <text>
        <r>
          <rPr>
            <sz val="8"/>
            <color indexed="81"/>
            <rFont val="Tahoma"/>
            <family val="2"/>
          </rPr>
          <t>estimate has a relative standard error between 25% and 50% and should be used with caution</t>
        </r>
      </text>
    </comment>
    <comment ref="CY12" authorId="0" shapeId="0" xr:uid="{00000000-0006-0000-0600-000033000000}">
      <text>
        <r>
          <rPr>
            <sz val="8"/>
            <color indexed="81"/>
            <rFont val="Tahoma"/>
            <family val="2"/>
          </rPr>
          <t>estimate has a relative standard error between 25% and 50% and should be used with caution</t>
        </r>
      </text>
    </comment>
    <comment ref="CZ12" authorId="0" shapeId="0" xr:uid="{00000000-0006-0000-0600-000034000000}">
      <text>
        <r>
          <rPr>
            <sz val="8"/>
            <color indexed="81"/>
            <rFont val="Tahoma"/>
            <family val="2"/>
          </rPr>
          <t>estimate has a relative standard error between 25% and 50% and should be used with caution</t>
        </r>
      </text>
    </comment>
    <comment ref="FX12" authorId="0" shapeId="0" xr:uid="{00000000-0006-0000-0600-000035000000}">
      <text>
        <r>
          <rPr>
            <sz val="8"/>
            <color indexed="81"/>
            <rFont val="Tahoma"/>
            <family val="2"/>
          </rPr>
          <t>estimate has a relative standard error between 25% and 50% and should be used with caution</t>
        </r>
      </text>
    </comment>
    <comment ref="FY12" authorId="0" shapeId="0" xr:uid="{00000000-0006-0000-0600-000036000000}">
      <text>
        <r>
          <rPr>
            <sz val="8"/>
            <color indexed="81"/>
            <rFont val="Tahoma"/>
            <family val="2"/>
          </rPr>
          <t>estimate has a relative standard error between 25% and 50% and should be used with caution</t>
        </r>
      </text>
    </comment>
    <comment ref="FZ12" authorId="0" shapeId="0" xr:uid="{00000000-0006-0000-0600-000037000000}">
      <text>
        <r>
          <rPr>
            <sz val="8"/>
            <color indexed="81"/>
            <rFont val="Tahoma"/>
            <family val="2"/>
          </rPr>
          <t>estimate has a relative standard error between 25% and 50% and should be used with caution</t>
        </r>
      </text>
    </comment>
    <comment ref="GD12" authorId="0" shapeId="0" xr:uid="{00000000-0006-0000-0600-000038000000}">
      <text>
        <r>
          <rPr>
            <sz val="8"/>
            <color indexed="81"/>
            <rFont val="Tahoma"/>
            <family val="2"/>
          </rPr>
          <t>estimate has a relative standard error between 25% and 50% and should be used with caution</t>
        </r>
      </text>
    </comment>
    <comment ref="GE12" authorId="0" shapeId="0" xr:uid="{00000000-0006-0000-0600-000039000000}">
      <text>
        <r>
          <rPr>
            <sz val="8"/>
            <color indexed="81"/>
            <rFont val="Tahoma"/>
            <family val="2"/>
          </rPr>
          <t>estimate has a relative standard error greater than 50% and is considered too unreliable for general use</t>
        </r>
      </text>
    </comment>
    <comment ref="GF12" authorId="0" shapeId="0" xr:uid="{00000000-0006-0000-0600-00003A000000}">
      <text>
        <r>
          <rPr>
            <sz val="8"/>
            <color indexed="81"/>
            <rFont val="Tahoma"/>
            <family val="2"/>
          </rPr>
          <t>estimate has a relative standard error between 25% and 50% and should be used with caution</t>
        </r>
      </text>
    </comment>
    <comment ref="GJ12" authorId="0" shapeId="0" xr:uid="{00000000-0006-0000-0600-00003B000000}">
      <text>
        <r>
          <rPr>
            <sz val="8"/>
            <color indexed="81"/>
            <rFont val="Tahoma"/>
            <family val="2"/>
          </rPr>
          <t>estimate has a relative standard error between 25% and 50% and should be used with caution</t>
        </r>
      </text>
    </comment>
    <comment ref="GK12" authorId="0" shapeId="0" xr:uid="{00000000-0006-0000-0600-00003C000000}">
      <text>
        <r>
          <rPr>
            <sz val="8"/>
            <color indexed="81"/>
            <rFont val="Tahoma"/>
            <family val="2"/>
          </rPr>
          <t>estimate has a relative standard error greater than 50% and is considered too unreliable for general use</t>
        </r>
      </text>
    </comment>
    <comment ref="GL12" authorId="0" shapeId="0" xr:uid="{00000000-0006-0000-0600-00003D000000}">
      <text>
        <r>
          <rPr>
            <sz val="8"/>
            <color indexed="81"/>
            <rFont val="Tahoma"/>
            <family val="2"/>
          </rPr>
          <t>estimate has a relative standard error greater than 50% and is considered too unreliable for general use</t>
        </r>
      </text>
    </comment>
    <comment ref="GN12" authorId="0" shapeId="0" xr:uid="{00000000-0006-0000-0600-00003E000000}">
      <text>
        <r>
          <rPr>
            <sz val="8"/>
            <color indexed="81"/>
            <rFont val="Tahoma"/>
            <family val="2"/>
          </rPr>
          <t>estimate has a relative standard error between 25% and 50% and should be used with caution</t>
        </r>
      </text>
    </comment>
    <comment ref="GO12" authorId="0" shapeId="0" xr:uid="{00000000-0006-0000-0600-00003F000000}">
      <text>
        <r>
          <rPr>
            <sz val="8"/>
            <color indexed="81"/>
            <rFont val="Tahoma"/>
            <family val="2"/>
          </rPr>
          <t>estimate has a relative standard error between 25% and 50% and should be used with caution</t>
        </r>
      </text>
    </comment>
    <comment ref="GZ12" authorId="0" shapeId="0" xr:uid="{00000000-0006-0000-0600-000040000000}">
      <text>
        <r>
          <rPr>
            <sz val="8"/>
            <color indexed="81"/>
            <rFont val="Tahoma"/>
            <family val="2"/>
          </rPr>
          <t>estimate has a relative standard error between 25% and 50% and should be used with caution</t>
        </r>
      </text>
    </comment>
    <comment ref="Y13" authorId="0" shapeId="0" xr:uid="{00000000-0006-0000-0600-000041000000}">
      <text>
        <r>
          <rPr>
            <sz val="8"/>
            <color indexed="81"/>
            <rFont val="Tahoma"/>
            <family val="2"/>
          </rPr>
          <t>estimate has a relative standard error between 25% and 50% and should be used with caution</t>
        </r>
      </text>
    </comment>
    <comment ref="BO13" authorId="0" shapeId="0" xr:uid="{00000000-0006-0000-0600-000042000000}">
      <text>
        <r>
          <rPr>
            <sz val="8"/>
            <color indexed="81"/>
            <rFont val="Tahoma"/>
            <family val="2"/>
          </rPr>
          <t>estimate has a relative standard error between 25% and 50% and should be used with caution</t>
        </r>
      </text>
    </comment>
    <comment ref="BX13" authorId="0" shapeId="0" xr:uid="{00000000-0006-0000-0600-000043000000}">
      <text>
        <r>
          <rPr>
            <sz val="8"/>
            <color indexed="81"/>
            <rFont val="Tahoma"/>
            <family val="2"/>
          </rPr>
          <t>estimate has a relative standard error between 25% and 50% and should be used with caution</t>
        </r>
      </text>
    </comment>
    <comment ref="CC13" authorId="0" shapeId="0" xr:uid="{00000000-0006-0000-0600-000044000000}">
      <text>
        <r>
          <rPr>
            <sz val="8"/>
            <color indexed="81"/>
            <rFont val="Tahoma"/>
            <family val="2"/>
          </rPr>
          <t>estimate has a relative standard error between 25% and 50% and should be used with caution</t>
        </r>
      </text>
    </comment>
    <comment ref="CD13" authorId="0" shapeId="0" xr:uid="{00000000-0006-0000-0600-000045000000}">
      <text>
        <r>
          <rPr>
            <sz val="8"/>
            <color indexed="81"/>
            <rFont val="Tahoma"/>
            <family val="2"/>
          </rPr>
          <t>estimate has a relative standard error between 25% and 50% and should be used with caution</t>
        </r>
      </text>
    </comment>
    <comment ref="CE13" authorId="0" shapeId="0" xr:uid="{00000000-0006-0000-0600-000046000000}">
      <text>
        <r>
          <rPr>
            <sz val="8"/>
            <color indexed="81"/>
            <rFont val="Tahoma"/>
            <family val="2"/>
          </rPr>
          <t>estimate has a relative standard error between 25% and 50% and should be used with caution</t>
        </r>
      </text>
    </comment>
    <comment ref="CI13" authorId="0" shapeId="0" xr:uid="{00000000-0006-0000-0600-000047000000}">
      <text>
        <r>
          <rPr>
            <sz val="8"/>
            <color indexed="81"/>
            <rFont val="Tahoma"/>
            <family val="2"/>
          </rPr>
          <t>estimate has a relative standard error between 25% and 50% and should be used with caution</t>
        </r>
      </text>
    </comment>
    <comment ref="CJ13" authorId="0" shapeId="0" xr:uid="{00000000-0006-0000-0600-000048000000}">
      <text>
        <r>
          <rPr>
            <sz val="8"/>
            <color indexed="81"/>
            <rFont val="Tahoma"/>
            <family val="2"/>
          </rPr>
          <t>estimate has a relative standard error between 25% and 50% and should be used with caution</t>
        </r>
      </text>
    </comment>
    <comment ref="CK13" authorId="0" shapeId="0" xr:uid="{00000000-0006-0000-0600-000049000000}">
      <text>
        <r>
          <rPr>
            <sz val="8"/>
            <color indexed="81"/>
            <rFont val="Tahoma"/>
            <family val="2"/>
          </rPr>
          <t>estimate has a relative standard error between 25% and 50% and should be used with caution</t>
        </r>
      </text>
    </comment>
    <comment ref="CL13" authorId="0" shapeId="0" xr:uid="{00000000-0006-0000-0600-00004A000000}">
      <text>
        <r>
          <rPr>
            <sz val="8"/>
            <color indexed="81"/>
            <rFont val="Tahoma"/>
            <family val="2"/>
          </rPr>
          <t>estimate has a relative standard error between 25% and 50% and should be used with caution</t>
        </r>
      </text>
    </comment>
    <comment ref="CM13" authorId="0" shapeId="0" xr:uid="{00000000-0006-0000-0600-00004B000000}">
      <text>
        <r>
          <rPr>
            <sz val="8"/>
            <color indexed="81"/>
            <rFont val="Tahoma"/>
            <family val="2"/>
          </rPr>
          <t>estimate has a relative standard error between 25% and 50% and should be used with caution</t>
        </r>
      </text>
    </comment>
    <comment ref="CN13" authorId="0" shapeId="0" xr:uid="{00000000-0006-0000-0600-00004C000000}">
      <text>
        <r>
          <rPr>
            <sz val="8"/>
            <color indexed="81"/>
            <rFont val="Tahoma"/>
            <family val="2"/>
          </rPr>
          <t>estimate has a relative standard error between 25% and 50% and should be used with caution</t>
        </r>
      </text>
    </comment>
    <comment ref="CO13" authorId="0" shapeId="0" xr:uid="{00000000-0006-0000-0600-00004D000000}">
      <text>
        <r>
          <rPr>
            <sz val="8"/>
            <color indexed="81"/>
            <rFont val="Tahoma"/>
            <family val="2"/>
          </rPr>
          <t>estimate has a relative standard error between 25% and 50% and should be used with caution</t>
        </r>
      </text>
    </comment>
    <comment ref="CP13" authorId="0" shapeId="0" xr:uid="{00000000-0006-0000-0600-00004E000000}">
      <text>
        <r>
          <rPr>
            <sz val="8"/>
            <color indexed="81"/>
            <rFont val="Tahoma"/>
            <family val="2"/>
          </rPr>
          <t>estimate has a relative standard error greater than 50% and is considered too unreliable for general use</t>
        </r>
      </text>
    </comment>
    <comment ref="CQ13" authorId="0" shapeId="0" xr:uid="{00000000-0006-0000-0600-00004F000000}">
      <text>
        <r>
          <rPr>
            <sz val="8"/>
            <color indexed="81"/>
            <rFont val="Tahoma"/>
            <family val="2"/>
          </rPr>
          <t>estimate has a relative standard error between 25% and 50% and should be used with caution</t>
        </r>
      </text>
    </comment>
    <comment ref="CY13" authorId="0" shapeId="0" xr:uid="{00000000-0006-0000-0600-000050000000}">
      <text>
        <r>
          <rPr>
            <sz val="8"/>
            <color indexed="81"/>
            <rFont val="Tahoma"/>
            <family val="2"/>
          </rPr>
          <t>estimate has a relative standard error between 25% and 50% and should be used with caution</t>
        </r>
      </text>
    </comment>
    <comment ref="CZ13" authorId="0" shapeId="0" xr:uid="{00000000-0006-0000-0600-000051000000}">
      <text>
        <r>
          <rPr>
            <sz val="8"/>
            <color indexed="81"/>
            <rFont val="Tahoma"/>
            <family val="2"/>
          </rPr>
          <t>estimate has a relative standard error between 25% and 50% and should be used with caution</t>
        </r>
      </text>
    </comment>
    <comment ref="DY13" authorId="0" shapeId="0" xr:uid="{00000000-0006-0000-0600-000052000000}">
      <text>
        <r>
          <rPr>
            <sz val="8"/>
            <color indexed="81"/>
            <rFont val="Tahoma"/>
            <family val="2"/>
          </rPr>
          <t>estimate has a relative standard error between 25% and 50% and should be used with caution</t>
        </r>
      </text>
    </comment>
    <comment ref="DZ13" authorId="0" shapeId="0" xr:uid="{00000000-0006-0000-0600-000053000000}">
      <text>
        <r>
          <rPr>
            <sz val="8"/>
            <color indexed="81"/>
            <rFont val="Tahoma"/>
            <family val="2"/>
          </rPr>
          <t>estimate has a relative standard error between 25% and 50% and should be used with caution</t>
        </r>
      </text>
    </comment>
    <comment ref="EA13" authorId="0" shapeId="0" xr:uid="{00000000-0006-0000-0600-000054000000}">
      <text>
        <r>
          <rPr>
            <sz val="8"/>
            <color indexed="81"/>
            <rFont val="Tahoma"/>
            <family val="2"/>
          </rPr>
          <t>estimate has a relative standard error between 25% and 50% and should be used with caution</t>
        </r>
      </text>
    </comment>
    <comment ref="FY13" authorId="0" shapeId="0" xr:uid="{00000000-0006-0000-0600-000055000000}">
      <text>
        <r>
          <rPr>
            <sz val="8"/>
            <color indexed="81"/>
            <rFont val="Tahoma"/>
            <family val="2"/>
          </rPr>
          <t>estimate has a relative standard error between 25% and 50% and should be used with caution</t>
        </r>
      </text>
    </comment>
    <comment ref="FZ13" authorId="0" shapeId="0" xr:uid="{00000000-0006-0000-0600-000056000000}">
      <text>
        <r>
          <rPr>
            <sz val="8"/>
            <color indexed="81"/>
            <rFont val="Tahoma"/>
            <family val="2"/>
          </rPr>
          <t>estimate has a relative standard error between 25% and 50% and should be used with caution</t>
        </r>
      </text>
    </comment>
    <comment ref="GD13" authorId="0" shapeId="0" xr:uid="{00000000-0006-0000-0600-000057000000}">
      <text>
        <r>
          <rPr>
            <sz val="8"/>
            <color indexed="81"/>
            <rFont val="Tahoma"/>
            <family val="2"/>
          </rPr>
          <t>estimate has a relative standard error between 25% and 50% and should be used with caution</t>
        </r>
      </text>
    </comment>
    <comment ref="GE13" authorId="0" shapeId="0" xr:uid="{00000000-0006-0000-0600-000058000000}">
      <text>
        <r>
          <rPr>
            <sz val="8"/>
            <color indexed="81"/>
            <rFont val="Tahoma"/>
            <family val="2"/>
          </rPr>
          <t>estimate has a relative standard error between 25% and 50% and should be used with caution</t>
        </r>
      </text>
    </comment>
    <comment ref="GF13" authorId="0" shapeId="0" xr:uid="{00000000-0006-0000-0600-000059000000}">
      <text>
        <r>
          <rPr>
            <sz val="8"/>
            <color indexed="81"/>
            <rFont val="Tahoma"/>
            <family val="2"/>
          </rPr>
          <t>estimate has a relative standard error between 25% and 50% and should be used with caution</t>
        </r>
      </text>
    </comment>
    <comment ref="GH13" authorId="0" shapeId="0" xr:uid="{00000000-0006-0000-0600-00005A000000}">
      <text>
        <r>
          <rPr>
            <sz val="8"/>
            <color indexed="81"/>
            <rFont val="Tahoma"/>
            <family val="2"/>
          </rPr>
          <t>estimate has a relative standard error between 25% and 50% and should be used with caution</t>
        </r>
      </text>
    </comment>
    <comment ref="GJ13" authorId="0" shapeId="0" xr:uid="{00000000-0006-0000-0600-00005B000000}">
      <text>
        <r>
          <rPr>
            <sz val="8"/>
            <color indexed="81"/>
            <rFont val="Tahoma"/>
            <family val="2"/>
          </rPr>
          <t>estimate has a relative standard error between 25% and 50% and should be used with caution</t>
        </r>
      </text>
    </comment>
    <comment ref="GK13" authorId="0" shapeId="0" xr:uid="{00000000-0006-0000-0600-00005C000000}">
      <text>
        <r>
          <rPr>
            <sz val="8"/>
            <color indexed="81"/>
            <rFont val="Tahoma"/>
            <family val="2"/>
          </rPr>
          <t>estimate has a relative standard error greater than 50% and is considered too unreliable for general use</t>
        </r>
      </text>
    </comment>
    <comment ref="GL13" authorId="0" shapeId="0" xr:uid="{00000000-0006-0000-0600-00005D000000}">
      <text>
        <r>
          <rPr>
            <sz val="8"/>
            <color indexed="81"/>
            <rFont val="Tahoma"/>
            <family val="2"/>
          </rPr>
          <t>estimate has a relative standard error between 25% and 50% and should be used with caution</t>
        </r>
      </text>
    </comment>
    <comment ref="GM13" authorId="0" shapeId="0" xr:uid="{00000000-0006-0000-0600-00005E000000}">
      <text>
        <r>
          <rPr>
            <sz val="8"/>
            <color indexed="81"/>
            <rFont val="Tahoma"/>
            <family val="2"/>
          </rPr>
          <t>estimate has a relative standard error between 25% and 50% and should be used with caution</t>
        </r>
      </text>
    </comment>
    <comment ref="GN13" authorId="0" shapeId="0" xr:uid="{00000000-0006-0000-0600-00005F000000}">
      <text>
        <r>
          <rPr>
            <sz val="8"/>
            <color indexed="81"/>
            <rFont val="Tahoma"/>
            <family val="2"/>
          </rPr>
          <t>estimate has a relative standard error between 25% and 50% and should be used with caution</t>
        </r>
      </text>
    </comment>
    <comment ref="GO13" authorId="0" shapeId="0" xr:uid="{00000000-0006-0000-0600-000060000000}">
      <text>
        <r>
          <rPr>
            <sz val="8"/>
            <color indexed="81"/>
            <rFont val="Tahoma"/>
            <family val="2"/>
          </rPr>
          <t>estimate has a relative standard error between 25% and 50% and should be used with caution</t>
        </r>
      </text>
    </comment>
    <comment ref="GP13" authorId="0" shapeId="0" xr:uid="{00000000-0006-0000-0600-000061000000}">
      <text>
        <r>
          <rPr>
            <sz val="8"/>
            <color indexed="81"/>
            <rFont val="Tahoma"/>
            <family val="2"/>
          </rPr>
          <t>estimate has a relative standard error between 25% and 50% and should be used with caution</t>
        </r>
      </text>
    </comment>
    <comment ref="GQ13" authorId="0" shapeId="0" xr:uid="{00000000-0006-0000-0600-000062000000}">
      <text>
        <r>
          <rPr>
            <sz val="8"/>
            <color indexed="81"/>
            <rFont val="Tahoma"/>
            <family val="2"/>
          </rPr>
          <t>estimate has a relative standard error greater than 50% and is considered too unreliable for general use</t>
        </r>
      </text>
    </comment>
    <comment ref="GR13" authorId="0" shapeId="0" xr:uid="{00000000-0006-0000-0600-000063000000}">
      <text>
        <r>
          <rPr>
            <sz val="8"/>
            <color indexed="81"/>
            <rFont val="Tahoma"/>
            <family val="2"/>
          </rPr>
          <t>estimate has a relative standard error between 25% and 50% and should be used with caution</t>
        </r>
      </text>
    </comment>
    <comment ref="GZ13" authorId="0" shapeId="0" xr:uid="{00000000-0006-0000-0600-000064000000}">
      <text>
        <r>
          <rPr>
            <sz val="8"/>
            <color indexed="81"/>
            <rFont val="Tahoma"/>
            <family val="2"/>
          </rPr>
          <t>estimate has a relative standard error between 25% and 50% and should be used with caution</t>
        </r>
      </text>
    </comment>
    <comment ref="HA13" authorId="0" shapeId="0" xr:uid="{00000000-0006-0000-0600-000065000000}">
      <text>
        <r>
          <rPr>
            <sz val="8"/>
            <color indexed="81"/>
            <rFont val="Tahoma"/>
            <family val="2"/>
          </rPr>
          <t>estimate has a relative standard error between 25% and 50% and should be used with caution</t>
        </r>
      </text>
    </comment>
    <comment ref="BX14" authorId="0" shapeId="0" xr:uid="{00000000-0006-0000-0600-000066000000}">
      <text>
        <r>
          <rPr>
            <sz val="8"/>
            <color indexed="81"/>
            <rFont val="Tahoma"/>
            <family val="2"/>
          </rPr>
          <t>estimate has a relative standard error between 25% and 50% and should be used with caution</t>
        </r>
      </text>
    </comment>
    <comment ref="BY14" authorId="0" shapeId="0" xr:uid="{00000000-0006-0000-0600-000067000000}">
      <text>
        <r>
          <rPr>
            <sz val="8"/>
            <color indexed="81"/>
            <rFont val="Tahoma"/>
            <family val="2"/>
          </rPr>
          <t>estimate has a relative standard error between 25% and 50% and should be used with caution</t>
        </r>
      </text>
    </comment>
    <comment ref="CC14" authorId="0" shapeId="0" xr:uid="{00000000-0006-0000-0600-000068000000}">
      <text>
        <r>
          <rPr>
            <sz val="8"/>
            <color indexed="81"/>
            <rFont val="Tahoma"/>
            <family val="2"/>
          </rPr>
          <t>estimate has a relative standard error between 25% and 50% and should be used with caution</t>
        </r>
      </text>
    </comment>
    <comment ref="CD14" authorId="0" shapeId="0" xr:uid="{00000000-0006-0000-0600-000069000000}">
      <text>
        <r>
          <rPr>
            <sz val="8"/>
            <color indexed="81"/>
            <rFont val="Tahoma"/>
            <family val="2"/>
          </rPr>
          <t>estimate has a relative standard error between 25% and 50% and should be used with caution</t>
        </r>
      </text>
    </comment>
    <comment ref="CE14" authorId="0" shapeId="0" xr:uid="{00000000-0006-0000-0600-00006A000000}">
      <text>
        <r>
          <rPr>
            <sz val="8"/>
            <color indexed="81"/>
            <rFont val="Tahoma"/>
            <family val="2"/>
          </rPr>
          <t>estimate has a relative standard error between 25% and 50% and should be used with caution</t>
        </r>
      </text>
    </comment>
    <comment ref="CI14" authorId="0" shapeId="0" xr:uid="{00000000-0006-0000-0600-00006B000000}">
      <text>
        <r>
          <rPr>
            <sz val="8"/>
            <color indexed="81"/>
            <rFont val="Tahoma"/>
            <family val="2"/>
          </rPr>
          <t>estimate has a relative standard error between 25% and 50% and should be used with caution</t>
        </r>
      </text>
    </comment>
    <comment ref="CJ14" authorId="0" shapeId="0" xr:uid="{00000000-0006-0000-0600-00006C000000}">
      <text>
        <r>
          <rPr>
            <sz val="8"/>
            <color indexed="81"/>
            <rFont val="Tahoma"/>
            <family val="2"/>
          </rPr>
          <t>estimate has a relative standard error greater than 50% and is considered too unreliable for general use</t>
        </r>
      </text>
    </comment>
    <comment ref="CK14" authorId="0" shapeId="0" xr:uid="{00000000-0006-0000-0600-00006D000000}">
      <text>
        <r>
          <rPr>
            <sz val="8"/>
            <color indexed="81"/>
            <rFont val="Tahoma"/>
            <family val="2"/>
          </rPr>
          <t>estimate has a relative standard error greater than 50% and is considered too unreliable for general use</t>
        </r>
      </text>
    </comment>
    <comment ref="CL14" authorId="0" shapeId="0" xr:uid="{00000000-0006-0000-0600-00006E000000}">
      <text>
        <r>
          <rPr>
            <sz val="8"/>
            <color indexed="81"/>
            <rFont val="Tahoma"/>
            <family val="2"/>
          </rPr>
          <t>estimate has a relative standard error between 25% and 50% and should be used with caution</t>
        </r>
      </text>
    </comment>
    <comment ref="CM14" authorId="0" shapeId="0" xr:uid="{00000000-0006-0000-0600-00006F000000}">
      <text>
        <r>
          <rPr>
            <sz val="8"/>
            <color indexed="81"/>
            <rFont val="Tahoma"/>
            <family val="2"/>
          </rPr>
          <t>estimate has a relative standard error between 25% and 50% and should be used with caution</t>
        </r>
      </text>
    </comment>
    <comment ref="CN14" authorId="0" shapeId="0" xr:uid="{00000000-0006-0000-0600-000070000000}">
      <text>
        <r>
          <rPr>
            <sz val="8"/>
            <color indexed="81"/>
            <rFont val="Tahoma"/>
            <family val="2"/>
          </rPr>
          <t>estimate has a relative standard error between 25% and 50% and should be used with caution</t>
        </r>
      </text>
    </comment>
    <comment ref="CP14" authorId="0" shapeId="0" xr:uid="{00000000-0006-0000-0600-000071000000}">
      <text>
        <r>
          <rPr>
            <sz val="8"/>
            <color indexed="81"/>
            <rFont val="Tahoma"/>
            <family val="2"/>
          </rPr>
          <t>estimate has a relative standard error greater than 50% and is considered too unreliable for general use</t>
        </r>
      </text>
    </comment>
    <comment ref="CY14" authorId="0" shapeId="0" xr:uid="{00000000-0006-0000-0600-000072000000}">
      <text>
        <r>
          <rPr>
            <sz val="8"/>
            <color indexed="81"/>
            <rFont val="Tahoma"/>
            <family val="2"/>
          </rPr>
          <t>estimate has a relative standard error between 25% and 50% and should be used with caution</t>
        </r>
      </text>
    </comment>
    <comment ref="DZ14" authorId="0" shapeId="0" xr:uid="{00000000-0006-0000-0600-000073000000}">
      <text>
        <r>
          <rPr>
            <sz val="8"/>
            <color indexed="81"/>
            <rFont val="Tahoma"/>
            <family val="2"/>
          </rPr>
          <t>estimate has a relative standard error between 25% and 50% and should be used with caution</t>
        </r>
      </text>
    </comment>
    <comment ref="FY14" authorId="0" shapeId="0" xr:uid="{00000000-0006-0000-0600-000074000000}">
      <text>
        <r>
          <rPr>
            <sz val="8"/>
            <color indexed="81"/>
            <rFont val="Tahoma"/>
            <family val="2"/>
          </rPr>
          <t>estimate has a relative standard error between 25% and 50% and should be used with caution</t>
        </r>
      </text>
    </comment>
    <comment ref="FZ14" authorId="0" shapeId="0" xr:uid="{00000000-0006-0000-0600-000075000000}">
      <text>
        <r>
          <rPr>
            <sz val="8"/>
            <color indexed="81"/>
            <rFont val="Tahoma"/>
            <family val="2"/>
          </rPr>
          <t>estimate has a relative standard error between 25% and 50% and should be used with caution</t>
        </r>
      </text>
    </comment>
    <comment ref="GD14" authorId="0" shapeId="0" xr:uid="{00000000-0006-0000-0600-000076000000}">
      <text>
        <r>
          <rPr>
            <sz val="8"/>
            <color indexed="81"/>
            <rFont val="Tahoma"/>
            <family val="2"/>
          </rPr>
          <t>estimate has a relative standard error between 25% and 50% and should be used with caution</t>
        </r>
      </text>
    </comment>
    <comment ref="GE14" authorId="0" shapeId="0" xr:uid="{00000000-0006-0000-0600-000077000000}">
      <text>
        <r>
          <rPr>
            <sz val="8"/>
            <color indexed="81"/>
            <rFont val="Tahoma"/>
            <family val="2"/>
          </rPr>
          <t>estimate has a relative standard error greater than 50% and is considered too unreliable for general use</t>
        </r>
      </text>
    </comment>
    <comment ref="GF14" authorId="0" shapeId="0" xr:uid="{00000000-0006-0000-0600-000078000000}">
      <text>
        <r>
          <rPr>
            <sz val="8"/>
            <color indexed="81"/>
            <rFont val="Tahoma"/>
            <family val="2"/>
          </rPr>
          <t>estimate has a relative standard error between 25% and 50% and should be used with caution</t>
        </r>
      </text>
    </comment>
    <comment ref="GJ14" authorId="0" shapeId="0" xr:uid="{00000000-0006-0000-0600-000079000000}">
      <text>
        <r>
          <rPr>
            <sz val="8"/>
            <color indexed="81"/>
            <rFont val="Tahoma"/>
            <family val="2"/>
          </rPr>
          <t>estimate has a relative standard error between 25% and 50% and should be used with caution</t>
        </r>
      </text>
    </comment>
    <comment ref="GK14" authorId="0" shapeId="0" xr:uid="{00000000-0006-0000-0600-00007A000000}">
      <text>
        <r>
          <rPr>
            <sz val="8"/>
            <color indexed="81"/>
            <rFont val="Tahoma"/>
            <family val="2"/>
          </rPr>
          <t>estimate has a relative standard error between 25% and 50% and should be used with caution</t>
        </r>
      </text>
    </comment>
    <comment ref="GL14" authorId="0" shapeId="0" xr:uid="{00000000-0006-0000-0600-00007B000000}">
      <text>
        <r>
          <rPr>
            <sz val="8"/>
            <color indexed="81"/>
            <rFont val="Tahoma"/>
            <family val="2"/>
          </rPr>
          <t>estimate has a relative standard error between 25% and 50% and should be used with caution</t>
        </r>
      </text>
    </comment>
    <comment ref="GM14" authorId="0" shapeId="0" xr:uid="{00000000-0006-0000-0600-00007C000000}">
      <text>
        <r>
          <rPr>
            <sz val="8"/>
            <color indexed="81"/>
            <rFont val="Tahoma"/>
            <family val="2"/>
          </rPr>
          <t>estimate has a relative standard error between 25% and 50% and should be used with caution</t>
        </r>
      </text>
    </comment>
    <comment ref="GN14" authorId="0" shapeId="0" xr:uid="{00000000-0006-0000-0600-00007D000000}">
      <text>
        <r>
          <rPr>
            <sz val="8"/>
            <color indexed="81"/>
            <rFont val="Tahoma"/>
            <family val="2"/>
          </rPr>
          <t>estimate has a relative standard error greater than 50% and is considered too unreliable for general use</t>
        </r>
      </text>
    </comment>
    <comment ref="GO14" authorId="0" shapeId="0" xr:uid="{00000000-0006-0000-0600-00007E000000}">
      <text>
        <r>
          <rPr>
            <sz val="8"/>
            <color indexed="81"/>
            <rFont val="Tahoma"/>
            <family val="2"/>
          </rPr>
          <t>estimate has a relative standard error between 25% and 50% and should be used with caution</t>
        </r>
      </text>
    </comment>
    <comment ref="GP14" authorId="0" shapeId="0" xr:uid="{00000000-0006-0000-0600-00007F000000}">
      <text>
        <r>
          <rPr>
            <sz val="8"/>
            <color indexed="81"/>
            <rFont val="Tahoma"/>
            <family val="2"/>
          </rPr>
          <t>estimate has a relative standard error between 25% and 50% and should be used with caution</t>
        </r>
      </text>
    </comment>
    <comment ref="GQ14" authorId="0" shapeId="0" xr:uid="{00000000-0006-0000-0600-000080000000}">
      <text>
        <r>
          <rPr>
            <sz val="8"/>
            <color indexed="81"/>
            <rFont val="Tahoma"/>
            <family val="2"/>
          </rPr>
          <t>estimate has a relative standard error greater than 50% and is considered too unreliable for general use</t>
        </r>
      </text>
    </comment>
    <comment ref="GR14" authorId="0" shapeId="0" xr:uid="{00000000-0006-0000-0600-000081000000}">
      <text>
        <r>
          <rPr>
            <sz val="8"/>
            <color indexed="81"/>
            <rFont val="Tahoma"/>
            <family val="2"/>
          </rPr>
          <t>estimate has a relative standard error between 25% and 50% and should be used with caution</t>
        </r>
      </text>
    </comment>
    <comment ref="GZ14" authorId="0" shapeId="0" xr:uid="{00000000-0006-0000-0600-000082000000}">
      <text>
        <r>
          <rPr>
            <sz val="8"/>
            <color indexed="81"/>
            <rFont val="Tahoma"/>
            <family val="2"/>
          </rPr>
          <t>estimate has a relative standard error between 25% and 50% and should be used with caution</t>
        </r>
      </text>
    </comment>
    <comment ref="Y15" authorId="0" shapeId="0" xr:uid="{00000000-0006-0000-0600-000083000000}">
      <text>
        <r>
          <rPr>
            <sz val="8"/>
            <color indexed="81"/>
            <rFont val="Tahoma"/>
            <family val="2"/>
          </rPr>
          <t>estimate has a relative standard error between 25% and 50% and should be used with caution</t>
        </r>
      </text>
    </comment>
    <comment ref="AE15" authorId="0" shapeId="0" xr:uid="{00000000-0006-0000-0600-000084000000}">
      <text>
        <r>
          <rPr>
            <sz val="8"/>
            <color indexed="81"/>
            <rFont val="Tahoma"/>
            <family val="2"/>
          </rPr>
          <t>estimate has a relative standard error between 25% and 50% and should be used with caution</t>
        </r>
      </text>
    </comment>
    <comment ref="BX15" authorId="0" shapeId="0" xr:uid="{00000000-0006-0000-0600-000085000000}">
      <text>
        <r>
          <rPr>
            <sz val="8"/>
            <color indexed="81"/>
            <rFont val="Tahoma"/>
            <family val="2"/>
          </rPr>
          <t>estimate has a relative standard error between 25% and 50% and should be used with caution</t>
        </r>
      </text>
    </comment>
    <comment ref="BY15" authorId="0" shapeId="0" xr:uid="{00000000-0006-0000-0600-000086000000}">
      <text>
        <r>
          <rPr>
            <sz val="8"/>
            <color indexed="81"/>
            <rFont val="Tahoma"/>
            <family val="2"/>
          </rPr>
          <t>estimate has a relative standard error between 25% and 50% and should be used with caution</t>
        </r>
      </text>
    </comment>
    <comment ref="CC15" authorId="0" shapeId="0" xr:uid="{00000000-0006-0000-0600-000087000000}">
      <text>
        <r>
          <rPr>
            <sz val="8"/>
            <color indexed="81"/>
            <rFont val="Tahoma"/>
            <family val="2"/>
          </rPr>
          <t>estimate has a relative standard error between 25% and 50% and should be used with caution</t>
        </r>
      </text>
    </comment>
    <comment ref="CD15" authorId="0" shapeId="0" xr:uid="{00000000-0006-0000-0600-000088000000}">
      <text>
        <r>
          <rPr>
            <sz val="8"/>
            <color indexed="81"/>
            <rFont val="Tahoma"/>
            <family val="2"/>
          </rPr>
          <t>estimate has a relative standard error greater than 50% and is considered too unreliable for general use</t>
        </r>
      </text>
    </comment>
    <comment ref="CE15" authorId="0" shapeId="0" xr:uid="{00000000-0006-0000-0600-000089000000}">
      <text>
        <r>
          <rPr>
            <sz val="8"/>
            <color indexed="81"/>
            <rFont val="Tahoma"/>
            <family val="2"/>
          </rPr>
          <t>estimate has a relative standard error between 25% and 50% and should be used with caution</t>
        </r>
      </text>
    </comment>
    <comment ref="CI15" authorId="0" shapeId="0" xr:uid="{00000000-0006-0000-0600-00008A000000}">
      <text>
        <r>
          <rPr>
            <sz val="8"/>
            <color indexed="81"/>
            <rFont val="Tahoma"/>
            <family val="2"/>
          </rPr>
          <t>estimate has a relative standard error greater than 50% and is considered too unreliable for general use</t>
        </r>
      </text>
    </comment>
    <comment ref="CJ15" authorId="0" shapeId="0" xr:uid="{00000000-0006-0000-0600-00008B000000}">
      <text>
        <r>
          <rPr>
            <sz val="8"/>
            <color indexed="81"/>
            <rFont val="Tahoma"/>
            <family val="2"/>
          </rPr>
          <t>estimate has a relative standard error greater than 50% and is considered too unreliable for general use</t>
        </r>
      </text>
    </comment>
    <comment ref="CK15" authorId="0" shapeId="0" xr:uid="{00000000-0006-0000-0600-00008C000000}">
      <text>
        <r>
          <rPr>
            <sz val="8"/>
            <color indexed="81"/>
            <rFont val="Tahoma"/>
            <family val="2"/>
          </rPr>
          <t>estimate has a relative standard error greater than 50% and is considered too unreliable for general use</t>
        </r>
      </text>
    </comment>
    <comment ref="CL15" authorId="0" shapeId="0" xr:uid="{00000000-0006-0000-0600-00008D000000}">
      <text>
        <r>
          <rPr>
            <sz val="8"/>
            <color indexed="81"/>
            <rFont val="Tahoma"/>
            <family val="2"/>
          </rPr>
          <t>estimate has a relative standard error between 25% and 50% and should be used with caution</t>
        </r>
      </text>
    </comment>
    <comment ref="CM15" authorId="0" shapeId="0" xr:uid="{00000000-0006-0000-0600-00008E000000}">
      <text>
        <r>
          <rPr>
            <sz val="8"/>
            <color indexed="81"/>
            <rFont val="Tahoma"/>
            <family val="2"/>
          </rPr>
          <t>estimate has a relative standard error between 25% and 50% and should be used with caution</t>
        </r>
      </text>
    </comment>
    <comment ref="CN15" authorId="0" shapeId="0" xr:uid="{00000000-0006-0000-0600-00008F000000}">
      <text>
        <r>
          <rPr>
            <sz val="8"/>
            <color indexed="81"/>
            <rFont val="Tahoma"/>
            <family val="2"/>
          </rPr>
          <t>estimate has a relative standard error between 25% and 50% and should be used with caution</t>
        </r>
      </text>
    </comment>
    <comment ref="CO15" authorId="0" shapeId="0" xr:uid="{00000000-0006-0000-0600-000090000000}">
      <text>
        <r>
          <rPr>
            <sz val="8"/>
            <color indexed="81"/>
            <rFont val="Tahoma"/>
            <family val="2"/>
          </rPr>
          <t>estimate has a relative standard error between 25% and 50% and should be used with caution</t>
        </r>
      </text>
    </comment>
    <comment ref="CP15" authorId="0" shapeId="0" xr:uid="{00000000-0006-0000-0600-000091000000}">
      <text>
        <r>
          <rPr>
            <sz val="8"/>
            <color indexed="81"/>
            <rFont val="Tahoma"/>
            <family val="2"/>
          </rPr>
          <t>estimate has a relative standard error greater than 50% and is considered too unreliable for general use</t>
        </r>
      </text>
    </comment>
    <comment ref="CQ15" authorId="0" shapeId="0" xr:uid="{00000000-0006-0000-0600-000092000000}">
      <text>
        <r>
          <rPr>
            <sz val="8"/>
            <color indexed="81"/>
            <rFont val="Tahoma"/>
            <family val="2"/>
          </rPr>
          <t>estimate has a relative standard error between 25% and 50% and should be used with caution</t>
        </r>
      </text>
    </comment>
    <comment ref="CX15" authorId="0" shapeId="0" xr:uid="{00000000-0006-0000-0600-000093000000}">
      <text>
        <r>
          <rPr>
            <sz val="8"/>
            <color indexed="81"/>
            <rFont val="Tahoma"/>
            <family val="2"/>
          </rPr>
          <t>estimate has a relative standard error between 25% and 50% and should be used with caution</t>
        </r>
      </text>
    </comment>
    <comment ref="CY15" authorId="0" shapeId="0" xr:uid="{00000000-0006-0000-0600-000094000000}">
      <text>
        <r>
          <rPr>
            <sz val="8"/>
            <color indexed="81"/>
            <rFont val="Tahoma"/>
            <family val="2"/>
          </rPr>
          <t>estimate has a relative standard error between 25% and 50% and should be used with caution</t>
        </r>
      </text>
    </comment>
    <comment ref="CZ15" authorId="0" shapeId="0" xr:uid="{00000000-0006-0000-0600-000095000000}">
      <text>
        <r>
          <rPr>
            <sz val="8"/>
            <color indexed="81"/>
            <rFont val="Tahoma"/>
            <family val="2"/>
          </rPr>
          <t>estimate has a relative standard error between 25% and 50% and should be used with caution</t>
        </r>
      </text>
    </comment>
    <comment ref="DZ15" authorId="0" shapeId="0" xr:uid="{00000000-0006-0000-0600-000096000000}">
      <text>
        <r>
          <rPr>
            <sz val="8"/>
            <color indexed="81"/>
            <rFont val="Tahoma"/>
            <family val="2"/>
          </rPr>
          <t>estimate has a relative standard error between 25% and 50% and should be used with caution</t>
        </r>
      </text>
    </comment>
    <comment ref="FQ15" authorId="0" shapeId="0" xr:uid="{00000000-0006-0000-0600-000097000000}">
      <text>
        <r>
          <rPr>
            <sz val="8"/>
            <color indexed="81"/>
            <rFont val="Tahoma"/>
            <family val="2"/>
          </rPr>
          <t>estimate has a relative standard error between 25% and 50% and should be used with caution</t>
        </r>
      </text>
    </comment>
    <comment ref="FY15" authorId="0" shapeId="0" xr:uid="{00000000-0006-0000-0600-000098000000}">
      <text>
        <r>
          <rPr>
            <sz val="8"/>
            <color indexed="81"/>
            <rFont val="Tahoma"/>
            <family val="2"/>
          </rPr>
          <t>estimate has a relative standard error between 25% and 50% and should be used with caution</t>
        </r>
      </text>
    </comment>
    <comment ref="FZ15" authorId="0" shapeId="0" xr:uid="{00000000-0006-0000-0600-000099000000}">
      <text>
        <r>
          <rPr>
            <sz val="8"/>
            <color indexed="81"/>
            <rFont val="Tahoma"/>
            <family val="2"/>
          </rPr>
          <t>estimate has a relative standard error between 25% and 50% and should be used with caution</t>
        </r>
      </text>
    </comment>
    <comment ref="GE15" authorId="0" shapeId="0" xr:uid="{00000000-0006-0000-0600-00009A000000}">
      <text>
        <r>
          <rPr>
            <sz val="8"/>
            <color indexed="81"/>
            <rFont val="Tahoma"/>
            <family val="2"/>
          </rPr>
          <t>estimate has a relative standard error between 25% and 50% and should be used with caution</t>
        </r>
      </text>
    </comment>
    <comment ref="GF15" authorId="0" shapeId="0" xr:uid="{00000000-0006-0000-0600-00009B000000}">
      <text>
        <r>
          <rPr>
            <sz val="8"/>
            <color indexed="81"/>
            <rFont val="Tahoma"/>
            <family val="2"/>
          </rPr>
          <t>estimate has a relative standard error between 25% and 50% and should be used with caution</t>
        </r>
      </text>
    </comment>
    <comment ref="GJ15" authorId="0" shapeId="0" xr:uid="{00000000-0006-0000-0600-00009C000000}">
      <text>
        <r>
          <rPr>
            <sz val="8"/>
            <color indexed="81"/>
            <rFont val="Tahoma"/>
            <family val="2"/>
          </rPr>
          <t>estimate has a relative standard error between 25% and 50% and should be used with caution</t>
        </r>
      </text>
    </comment>
    <comment ref="GK15" authorId="0" shapeId="0" xr:uid="{00000000-0006-0000-0600-00009D000000}">
      <text>
        <r>
          <rPr>
            <sz val="8"/>
            <color indexed="81"/>
            <rFont val="Tahoma"/>
            <family val="2"/>
          </rPr>
          <t>estimate has a relative standard error greater than 50% and is considered too unreliable for general use</t>
        </r>
      </text>
    </comment>
    <comment ref="GL15" authorId="0" shapeId="0" xr:uid="{00000000-0006-0000-0600-00009E000000}">
      <text>
        <r>
          <rPr>
            <sz val="8"/>
            <color indexed="81"/>
            <rFont val="Tahoma"/>
            <family val="2"/>
          </rPr>
          <t>estimate has a relative standard error greater than 50% and is considered too unreliable for general use</t>
        </r>
      </text>
    </comment>
    <comment ref="GM15" authorId="0" shapeId="0" xr:uid="{00000000-0006-0000-0600-00009F000000}">
      <text>
        <r>
          <rPr>
            <sz val="8"/>
            <color indexed="81"/>
            <rFont val="Tahoma"/>
            <family val="2"/>
          </rPr>
          <t>estimate has a relative standard error between 25% and 50% and should be used with caution</t>
        </r>
      </text>
    </comment>
    <comment ref="GN15" authorId="0" shapeId="0" xr:uid="{00000000-0006-0000-0600-0000A0000000}">
      <text>
        <r>
          <rPr>
            <sz val="8"/>
            <color indexed="81"/>
            <rFont val="Tahoma"/>
            <family val="2"/>
          </rPr>
          <t>estimate has a relative standard error greater than 50% and is considered too unreliable for general use</t>
        </r>
      </text>
    </comment>
    <comment ref="GO15" authorId="0" shapeId="0" xr:uid="{00000000-0006-0000-0600-0000A1000000}">
      <text>
        <r>
          <rPr>
            <sz val="8"/>
            <color indexed="81"/>
            <rFont val="Tahoma"/>
            <family val="2"/>
          </rPr>
          <t>estimate has a relative standard error between 25% and 50% and should be used with caution</t>
        </r>
      </text>
    </comment>
    <comment ref="GP15" authorId="0" shapeId="0" xr:uid="{00000000-0006-0000-0600-0000A2000000}">
      <text>
        <r>
          <rPr>
            <sz val="8"/>
            <color indexed="81"/>
            <rFont val="Tahoma"/>
            <family val="2"/>
          </rPr>
          <t>estimate has a relative standard error between 25% and 50% and should be used with caution</t>
        </r>
      </text>
    </comment>
    <comment ref="GQ15" authorId="0" shapeId="0" xr:uid="{00000000-0006-0000-0600-0000A3000000}">
      <text>
        <r>
          <rPr>
            <sz val="8"/>
            <color indexed="81"/>
            <rFont val="Tahoma"/>
            <family val="2"/>
          </rPr>
          <t>estimate has a relative standard error greater than 50% and is considered too unreliable for general use</t>
        </r>
      </text>
    </comment>
    <comment ref="GR15" authorId="0" shapeId="0" xr:uid="{00000000-0006-0000-0600-0000A4000000}">
      <text>
        <r>
          <rPr>
            <sz val="8"/>
            <color indexed="81"/>
            <rFont val="Tahoma"/>
            <family val="2"/>
          </rPr>
          <t>estimate has a relative standard error between 25% and 50% and should be used with caution</t>
        </r>
      </text>
    </comment>
    <comment ref="GZ15" authorId="0" shapeId="0" xr:uid="{00000000-0006-0000-0600-0000A5000000}">
      <text>
        <r>
          <rPr>
            <sz val="8"/>
            <color indexed="81"/>
            <rFont val="Tahoma"/>
            <family val="2"/>
          </rPr>
          <t>estimate has a relative standard error between 25% and 50% and should be used with caution</t>
        </r>
      </text>
    </comment>
    <comment ref="HA15" authorId="0" shapeId="0" xr:uid="{00000000-0006-0000-0600-0000A6000000}">
      <text>
        <r>
          <rPr>
            <sz val="8"/>
            <color indexed="81"/>
            <rFont val="Tahoma"/>
            <family val="2"/>
          </rPr>
          <t>estimate has a relative standard error between 25% and 50% and should be used with caution</t>
        </r>
      </text>
    </comment>
    <comment ref="BP16" authorId="0" shapeId="0" xr:uid="{00000000-0006-0000-0600-0000A7000000}">
      <text>
        <r>
          <rPr>
            <sz val="8"/>
            <color indexed="81"/>
            <rFont val="Tahoma"/>
            <family val="2"/>
          </rPr>
          <t>estimate has a relative standard error between 25% and 50% and should be used with caution</t>
        </r>
      </text>
    </comment>
    <comment ref="BX16" authorId="0" shapeId="0" xr:uid="{00000000-0006-0000-0600-0000A8000000}">
      <text>
        <r>
          <rPr>
            <sz val="8"/>
            <color indexed="81"/>
            <rFont val="Tahoma"/>
            <family val="2"/>
          </rPr>
          <t>estimate has a relative standard error between 25% and 50% and should be used with caution</t>
        </r>
      </text>
    </comment>
    <comment ref="BY16" authorId="0" shapeId="0" xr:uid="{00000000-0006-0000-0600-0000A9000000}">
      <text>
        <r>
          <rPr>
            <sz val="8"/>
            <color indexed="81"/>
            <rFont val="Tahoma"/>
            <family val="2"/>
          </rPr>
          <t>estimate has a relative standard error between 25% and 50% and should be used with caution</t>
        </r>
      </text>
    </comment>
    <comment ref="CD16" authorId="0" shapeId="0" xr:uid="{00000000-0006-0000-0600-0000AA000000}">
      <text>
        <r>
          <rPr>
            <sz val="8"/>
            <color indexed="81"/>
            <rFont val="Tahoma"/>
            <family val="2"/>
          </rPr>
          <t>estimate has a relative standard error between 25% and 50% and should be used with caution</t>
        </r>
      </text>
    </comment>
    <comment ref="CI16" authorId="0" shapeId="0" xr:uid="{00000000-0006-0000-0600-0000AB000000}">
      <text>
        <r>
          <rPr>
            <sz val="8"/>
            <color indexed="81"/>
            <rFont val="Tahoma"/>
            <family val="2"/>
          </rPr>
          <t>estimate has a relative standard error between 25% and 50% and should be used with caution</t>
        </r>
      </text>
    </comment>
    <comment ref="CJ16" authorId="0" shapeId="0" xr:uid="{00000000-0006-0000-0600-0000AC000000}">
      <text>
        <r>
          <rPr>
            <sz val="8"/>
            <color indexed="81"/>
            <rFont val="Tahoma"/>
            <family val="2"/>
          </rPr>
          <t>estimate has a relative standard error between 25% and 50% and should be used with caution</t>
        </r>
      </text>
    </comment>
    <comment ref="CK16" authorId="0" shapeId="0" xr:uid="{00000000-0006-0000-0600-0000AD000000}">
      <text>
        <r>
          <rPr>
            <sz val="8"/>
            <color indexed="81"/>
            <rFont val="Tahoma"/>
            <family val="2"/>
          </rPr>
          <t>estimate has a relative standard error greater than 50% and is considered too unreliable for general use</t>
        </r>
      </text>
    </comment>
    <comment ref="CL16" authorId="0" shapeId="0" xr:uid="{00000000-0006-0000-0600-0000AE000000}">
      <text>
        <r>
          <rPr>
            <sz val="8"/>
            <color indexed="81"/>
            <rFont val="Tahoma"/>
            <family val="2"/>
          </rPr>
          <t>estimate has a relative standard error between 25% and 50% and should be used with caution</t>
        </r>
      </text>
    </comment>
    <comment ref="CM16" authorId="0" shapeId="0" xr:uid="{00000000-0006-0000-0600-0000AF000000}">
      <text>
        <r>
          <rPr>
            <sz val="8"/>
            <color indexed="81"/>
            <rFont val="Tahoma"/>
            <family val="2"/>
          </rPr>
          <t>estimate has a relative standard error greater than 50% and is considered too unreliable for general use</t>
        </r>
      </text>
    </comment>
    <comment ref="CN16" authorId="0" shapeId="0" xr:uid="{00000000-0006-0000-0600-0000B0000000}">
      <text>
        <r>
          <rPr>
            <sz val="8"/>
            <color indexed="81"/>
            <rFont val="Tahoma"/>
            <family val="2"/>
          </rPr>
          <t>estimate has a relative standard error between 25% and 50% and should be used with caution</t>
        </r>
      </text>
    </comment>
    <comment ref="CP16" authorId="0" shapeId="0" xr:uid="{00000000-0006-0000-0600-0000B1000000}">
      <text>
        <r>
          <rPr>
            <sz val="8"/>
            <color indexed="81"/>
            <rFont val="Tahoma"/>
            <family val="2"/>
          </rPr>
          <t>estimate has a relative standard error greater than 50% and is considered too unreliable for general use</t>
        </r>
      </text>
    </comment>
    <comment ref="CY16" authorId="0" shapeId="0" xr:uid="{00000000-0006-0000-0600-0000B2000000}">
      <text>
        <r>
          <rPr>
            <sz val="8"/>
            <color indexed="81"/>
            <rFont val="Tahoma"/>
            <family val="2"/>
          </rPr>
          <t>estimate has a relative standard error between 25% and 50% and should be used with caution</t>
        </r>
      </text>
    </comment>
    <comment ref="DZ16" authorId="0" shapeId="0" xr:uid="{00000000-0006-0000-0600-0000B3000000}">
      <text>
        <r>
          <rPr>
            <sz val="8"/>
            <color indexed="81"/>
            <rFont val="Tahoma"/>
            <family val="2"/>
          </rPr>
          <t>estimate has a relative standard error between 25% and 50% and should be used with caution</t>
        </r>
      </text>
    </comment>
    <comment ref="EA16" authorId="0" shapeId="0" xr:uid="{00000000-0006-0000-0600-0000B4000000}">
      <text>
        <r>
          <rPr>
            <sz val="8"/>
            <color indexed="81"/>
            <rFont val="Tahoma"/>
            <family val="2"/>
          </rPr>
          <t>estimate has a relative standard error between 25% and 50% and should be used with caution</t>
        </r>
      </text>
    </comment>
    <comment ref="FP16" authorId="0" shapeId="0" xr:uid="{00000000-0006-0000-0600-0000B5000000}">
      <text>
        <r>
          <rPr>
            <sz val="8"/>
            <color indexed="81"/>
            <rFont val="Tahoma"/>
            <family val="2"/>
          </rPr>
          <t>estimate has a relative standard error between 25% and 50% and should be used with caution</t>
        </r>
      </text>
    </comment>
    <comment ref="FV16" authorId="0" shapeId="0" xr:uid="{00000000-0006-0000-0600-0000B6000000}">
      <text>
        <r>
          <rPr>
            <sz val="8"/>
            <color indexed="81"/>
            <rFont val="Tahoma"/>
            <family val="2"/>
          </rPr>
          <t>estimate has a relative standard error between 25% and 50% and should be used with caution</t>
        </r>
      </text>
    </comment>
    <comment ref="FX16" authorId="0" shapeId="0" xr:uid="{00000000-0006-0000-0600-0000B7000000}">
      <text>
        <r>
          <rPr>
            <sz val="8"/>
            <color indexed="81"/>
            <rFont val="Tahoma"/>
            <family val="2"/>
          </rPr>
          <t>estimate has a relative standard error between 25% and 50% and should be used with caution</t>
        </r>
      </text>
    </comment>
    <comment ref="FY16" authorId="0" shapeId="0" xr:uid="{00000000-0006-0000-0600-0000B8000000}">
      <text>
        <r>
          <rPr>
            <sz val="8"/>
            <color indexed="81"/>
            <rFont val="Tahoma"/>
            <family val="2"/>
          </rPr>
          <t>estimate has a relative standard error between 25% and 50% and should be used with caution</t>
        </r>
      </text>
    </comment>
    <comment ref="FZ16" authorId="0" shapeId="0" xr:uid="{00000000-0006-0000-0600-0000B9000000}">
      <text>
        <r>
          <rPr>
            <sz val="8"/>
            <color indexed="81"/>
            <rFont val="Tahoma"/>
            <family val="2"/>
          </rPr>
          <t>estimate has a relative standard error between 25% and 50% and should be used with caution</t>
        </r>
      </text>
    </comment>
    <comment ref="GB16" authorId="0" shapeId="0" xr:uid="{00000000-0006-0000-0600-0000BA000000}">
      <text>
        <r>
          <rPr>
            <sz val="8"/>
            <color indexed="81"/>
            <rFont val="Tahoma"/>
            <family val="2"/>
          </rPr>
          <t>estimate has a relative standard error between 25% and 50% and should be used with caution</t>
        </r>
      </text>
    </comment>
    <comment ref="GD16" authorId="0" shapeId="0" xr:uid="{00000000-0006-0000-0600-0000BB000000}">
      <text>
        <r>
          <rPr>
            <sz val="8"/>
            <color indexed="81"/>
            <rFont val="Tahoma"/>
            <family val="2"/>
          </rPr>
          <t>estimate has a relative standard error between 25% and 50% and should be used with caution</t>
        </r>
      </text>
    </comment>
    <comment ref="GE16" authorId="0" shapeId="0" xr:uid="{00000000-0006-0000-0600-0000BC000000}">
      <text>
        <r>
          <rPr>
            <sz val="8"/>
            <color indexed="81"/>
            <rFont val="Tahoma"/>
            <family val="2"/>
          </rPr>
          <t>estimate has a relative standard error between 25% and 50% and should be used with caution</t>
        </r>
      </text>
    </comment>
    <comment ref="GF16" authorId="0" shapeId="0" xr:uid="{00000000-0006-0000-0600-0000BD000000}">
      <text>
        <r>
          <rPr>
            <sz val="8"/>
            <color indexed="81"/>
            <rFont val="Tahoma"/>
            <family val="2"/>
          </rPr>
          <t>estimate has a relative standard error between 25% and 50% and should be used with caution</t>
        </r>
      </text>
    </comment>
    <comment ref="GJ16" authorId="0" shapeId="0" xr:uid="{00000000-0006-0000-0600-0000BE000000}">
      <text>
        <r>
          <rPr>
            <sz val="8"/>
            <color indexed="81"/>
            <rFont val="Tahoma"/>
            <family val="2"/>
          </rPr>
          <t>estimate has a relative standard error between 25% and 50% and should be used with caution</t>
        </r>
      </text>
    </comment>
    <comment ref="GK16" authorId="0" shapeId="0" xr:uid="{00000000-0006-0000-0600-0000BF000000}">
      <text>
        <r>
          <rPr>
            <sz val="8"/>
            <color indexed="81"/>
            <rFont val="Tahoma"/>
            <family val="2"/>
          </rPr>
          <t>estimate has a relative standard error between 25% and 50% and should be used with caution</t>
        </r>
      </text>
    </comment>
    <comment ref="GL16" authorId="0" shapeId="0" xr:uid="{00000000-0006-0000-0600-0000C0000000}">
      <text>
        <r>
          <rPr>
            <sz val="8"/>
            <color indexed="81"/>
            <rFont val="Tahoma"/>
            <family val="2"/>
          </rPr>
          <t>estimate has a relative standard error greater than 50% and is considered too unreliable for general use</t>
        </r>
      </text>
    </comment>
    <comment ref="GM16" authorId="0" shapeId="0" xr:uid="{00000000-0006-0000-0600-0000C1000000}">
      <text>
        <r>
          <rPr>
            <sz val="8"/>
            <color indexed="81"/>
            <rFont val="Tahoma"/>
            <family val="2"/>
          </rPr>
          <t>estimate has a relative standard error greater than 50% and is considered too unreliable for general use</t>
        </r>
      </text>
    </comment>
    <comment ref="GO16" authorId="0" shapeId="0" xr:uid="{00000000-0006-0000-0600-0000C2000000}">
      <text>
        <r>
          <rPr>
            <sz val="8"/>
            <color indexed="81"/>
            <rFont val="Tahoma"/>
            <family val="2"/>
          </rPr>
          <t>estimate has a relative standard error greater than 50% and is considered too unreliable for general use</t>
        </r>
      </text>
    </comment>
    <comment ref="GQ16" authorId="0" shapeId="0" xr:uid="{00000000-0006-0000-0600-0000C3000000}">
      <text>
        <r>
          <rPr>
            <sz val="8"/>
            <color indexed="81"/>
            <rFont val="Tahoma"/>
            <family val="2"/>
          </rPr>
          <t>estimate has a relative standard error greater than 50% and is considered too unreliable for general use</t>
        </r>
      </text>
    </comment>
    <comment ref="GY16" authorId="0" shapeId="0" xr:uid="{00000000-0006-0000-0600-0000C4000000}">
      <text>
        <r>
          <rPr>
            <sz val="8"/>
            <color indexed="81"/>
            <rFont val="Tahoma"/>
            <family val="2"/>
          </rPr>
          <t>estimate has a relative standard error between 25% and 50% and should be used with caution</t>
        </r>
      </text>
    </comment>
    <comment ref="GZ16" authorId="0" shapeId="0" xr:uid="{00000000-0006-0000-0600-0000C5000000}">
      <text>
        <r>
          <rPr>
            <sz val="8"/>
            <color indexed="81"/>
            <rFont val="Tahoma"/>
            <family val="2"/>
          </rPr>
          <t>estimate has a relative standard error between 25% and 50% and should be used with caution</t>
        </r>
      </text>
    </comment>
    <comment ref="HL16" authorId="0" shapeId="0" xr:uid="{00000000-0006-0000-0600-0000C6000000}">
      <text>
        <r>
          <rPr>
            <sz val="8"/>
            <color indexed="81"/>
            <rFont val="Tahoma"/>
            <family val="2"/>
          </rPr>
          <t>estimate has a relative standard error between 25% and 50% and should be used with caution</t>
        </r>
      </text>
    </comment>
    <comment ref="BW17" authorId="0" shapeId="0" xr:uid="{00000000-0006-0000-0600-0000C7000000}">
      <text>
        <r>
          <rPr>
            <sz val="8"/>
            <color indexed="81"/>
            <rFont val="Tahoma"/>
            <family val="2"/>
          </rPr>
          <t>estimate has a relative standard error between 25% and 50% and should be used with caution</t>
        </r>
      </text>
    </comment>
    <comment ref="BX17" authorId="0" shapeId="0" xr:uid="{00000000-0006-0000-0600-0000C8000000}">
      <text>
        <r>
          <rPr>
            <sz val="8"/>
            <color indexed="81"/>
            <rFont val="Tahoma"/>
            <family val="2"/>
          </rPr>
          <t>estimate has a relative standard error greater than 50% and is considered too unreliable for general use</t>
        </r>
      </text>
    </comment>
    <comment ref="BY17" authorId="0" shapeId="0" xr:uid="{00000000-0006-0000-0600-0000C9000000}">
      <text>
        <r>
          <rPr>
            <sz val="8"/>
            <color indexed="81"/>
            <rFont val="Tahoma"/>
            <family val="2"/>
          </rPr>
          <t>estimate has a relative standard error between 25% and 50% and should be used with caution</t>
        </r>
      </text>
    </comment>
    <comment ref="CC17" authorId="0" shapeId="0" xr:uid="{00000000-0006-0000-0600-0000CA000000}">
      <text>
        <r>
          <rPr>
            <sz val="8"/>
            <color indexed="81"/>
            <rFont val="Tahoma"/>
            <family val="2"/>
          </rPr>
          <t>estimate has a relative standard error between 25% and 50% and should be used with caution</t>
        </r>
      </text>
    </comment>
    <comment ref="CD17" authorId="0" shapeId="0" xr:uid="{00000000-0006-0000-0600-0000CB000000}">
      <text>
        <r>
          <rPr>
            <sz val="8"/>
            <color indexed="81"/>
            <rFont val="Tahoma"/>
            <family val="2"/>
          </rPr>
          <t>estimate has a relative standard error greater than 50% and is considered too unreliable for general use</t>
        </r>
      </text>
    </comment>
    <comment ref="CE17" authorId="0" shapeId="0" xr:uid="{00000000-0006-0000-0600-0000CC000000}">
      <text>
        <r>
          <rPr>
            <sz val="8"/>
            <color indexed="81"/>
            <rFont val="Tahoma"/>
            <family val="2"/>
          </rPr>
          <t>estimate has a relative standard error between 25% and 50% and should be used with caution</t>
        </r>
      </text>
    </comment>
    <comment ref="CG17" authorId="0" shapeId="0" xr:uid="{00000000-0006-0000-0600-0000CD000000}">
      <text>
        <r>
          <rPr>
            <sz val="8"/>
            <color indexed="81"/>
            <rFont val="Tahoma"/>
            <family val="2"/>
          </rPr>
          <t>estimate has a relative standard error between 25% and 50% and should be used with caution</t>
        </r>
      </text>
    </comment>
    <comment ref="CI17" authorId="0" shapeId="0" xr:uid="{00000000-0006-0000-0600-0000CE000000}">
      <text>
        <r>
          <rPr>
            <sz val="8"/>
            <color indexed="81"/>
            <rFont val="Tahoma"/>
            <family val="2"/>
          </rPr>
          <t>estimate has a relative standard error between 25% and 50% and should be used with caution</t>
        </r>
      </text>
    </comment>
    <comment ref="CJ17" authorId="0" shapeId="0" xr:uid="{00000000-0006-0000-0600-0000CF000000}">
      <text>
        <r>
          <rPr>
            <sz val="8"/>
            <color indexed="81"/>
            <rFont val="Tahoma"/>
            <family val="2"/>
          </rPr>
          <t>estimate has a relative standard error between 25% and 50% and should be used with caution</t>
        </r>
      </text>
    </comment>
    <comment ref="CK17" authorId="0" shapeId="0" xr:uid="{00000000-0006-0000-0600-0000D0000000}">
      <text>
        <r>
          <rPr>
            <sz val="8"/>
            <color indexed="81"/>
            <rFont val="Tahoma"/>
            <family val="2"/>
          </rPr>
          <t>estimate has a relative standard error greater than 50% and is considered too unreliable for general use</t>
        </r>
      </text>
    </comment>
    <comment ref="CL17" authorId="0" shapeId="0" xr:uid="{00000000-0006-0000-0600-0000D1000000}">
      <text>
        <r>
          <rPr>
            <sz val="8"/>
            <color indexed="81"/>
            <rFont val="Tahoma"/>
            <family val="2"/>
          </rPr>
          <t>estimate has a relative standard error between 25% and 50% and should be used with caution</t>
        </r>
      </text>
    </comment>
    <comment ref="CM17" authorId="0" shapeId="0" xr:uid="{00000000-0006-0000-0600-0000D2000000}">
      <text>
        <r>
          <rPr>
            <sz val="8"/>
            <color indexed="81"/>
            <rFont val="Tahoma"/>
            <family val="2"/>
          </rPr>
          <t>estimate has a relative standard error greater than 50% and is considered too unreliable for general use</t>
        </r>
      </text>
    </comment>
    <comment ref="CN17" authorId="0" shapeId="0" xr:uid="{00000000-0006-0000-0600-0000D3000000}">
      <text>
        <r>
          <rPr>
            <sz val="8"/>
            <color indexed="81"/>
            <rFont val="Tahoma"/>
            <family val="2"/>
          </rPr>
          <t>estimate has a relative standard error between 25% and 50% and should be used with caution</t>
        </r>
      </text>
    </comment>
    <comment ref="CP17" authorId="0" shapeId="0" xr:uid="{00000000-0006-0000-0600-0000D4000000}">
      <text>
        <r>
          <rPr>
            <sz val="8"/>
            <color indexed="81"/>
            <rFont val="Tahoma"/>
            <family val="2"/>
          </rPr>
          <t>estimate has a relative standard error greater than 50% and is considered too unreliable for general use</t>
        </r>
      </text>
    </comment>
    <comment ref="CX17" authorId="0" shapeId="0" xr:uid="{00000000-0006-0000-0600-0000D5000000}">
      <text>
        <r>
          <rPr>
            <sz val="8"/>
            <color indexed="81"/>
            <rFont val="Tahoma"/>
            <family val="2"/>
          </rPr>
          <t>estimate has a relative standard error between 25% and 50% and should be used with caution</t>
        </r>
      </text>
    </comment>
    <comment ref="CY17" authorId="0" shapeId="0" xr:uid="{00000000-0006-0000-0600-0000D6000000}">
      <text>
        <r>
          <rPr>
            <sz val="8"/>
            <color indexed="81"/>
            <rFont val="Tahoma"/>
            <family val="2"/>
          </rPr>
          <t>estimate has a relative standard error between 25% and 50% and should be used with caution</t>
        </r>
      </text>
    </comment>
    <comment ref="CZ17" authorId="0" shapeId="0" xr:uid="{00000000-0006-0000-0600-0000D7000000}">
      <text>
        <r>
          <rPr>
            <sz val="8"/>
            <color indexed="81"/>
            <rFont val="Tahoma"/>
            <family val="2"/>
          </rPr>
          <t>estimate has a relative standard error between 25% and 50% and should be used with caution</t>
        </r>
      </text>
    </comment>
    <comment ref="EA17" authorId="0" shapeId="0" xr:uid="{00000000-0006-0000-0600-0000D8000000}">
      <text>
        <r>
          <rPr>
            <sz val="8"/>
            <color indexed="81"/>
            <rFont val="Tahoma"/>
            <family val="2"/>
          </rPr>
          <t>estimate has a relative standard error between 25% and 50% and should be used with caution</t>
        </r>
      </text>
    </comment>
    <comment ref="FY17" authorId="0" shapeId="0" xr:uid="{00000000-0006-0000-0600-0000D9000000}">
      <text>
        <r>
          <rPr>
            <sz val="8"/>
            <color indexed="81"/>
            <rFont val="Tahoma"/>
            <family val="2"/>
          </rPr>
          <t>estimate has a relative standard error between 25% and 50% and should be used with caution</t>
        </r>
      </text>
    </comment>
    <comment ref="GD17" authorId="0" shapeId="0" xr:uid="{00000000-0006-0000-0600-0000DA000000}">
      <text>
        <r>
          <rPr>
            <sz val="8"/>
            <color indexed="81"/>
            <rFont val="Tahoma"/>
            <family val="2"/>
          </rPr>
          <t>estimate has a relative standard error between 25% and 50% and should be used with caution</t>
        </r>
      </text>
    </comment>
    <comment ref="GE17" authorId="0" shapeId="0" xr:uid="{00000000-0006-0000-0600-0000DB000000}">
      <text>
        <r>
          <rPr>
            <sz val="8"/>
            <color indexed="81"/>
            <rFont val="Tahoma"/>
            <family val="2"/>
          </rPr>
          <t>estimate has a relative standard error between 25% and 50% and should be used with caution</t>
        </r>
      </text>
    </comment>
    <comment ref="GF17" authorId="0" shapeId="0" xr:uid="{00000000-0006-0000-0600-0000DC000000}">
      <text>
        <r>
          <rPr>
            <sz val="8"/>
            <color indexed="81"/>
            <rFont val="Tahoma"/>
            <family val="2"/>
          </rPr>
          <t>estimate has a relative standard error between 25% and 50% and should be used with caution</t>
        </r>
      </text>
    </comment>
    <comment ref="GJ17" authorId="0" shapeId="0" xr:uid="{00000000-0006-0000-0600-0000DD000000}">
      <text>
        <r>
          <rPr>
            <sz val="8"/>
            <color indexed="81"/>
            <rFont val="Tahoma"/>
            <family val="2"/>
          </rPr>
          <t>estimate has a relative standard error between 25% and 50% and should be used with caution</t>
        </r>
      </text>
    </comment>
    <comment ref="GK17" authorId="0" shapeId="0" xr:uid="{00000000-0006-0000-0600-0000DE000000}">
      <text>
        <r>
          <rPr>
            <sz val="8"/>
            <color indexed="81"/>
            <rFont val="Tahoma"/>
            <family val="2"/>
          </rPr>
          <t>estimate has a relative standard error greater than 50% and is considered too unreliable for general use</t>
        </r>
      </text>
    </comment>
    <comment ref="GL17" authorId="0" shapeId="0" xr:uid="{00000000-0006-0000-0600-0000DF000000}">
      <text>
        <r>
          <rPr>
            <sz val="8"/>
            <color indexed="81"/>
            <rFont val="Tahoma"/>
            <family val="2"/>
          </rPr>
          <t>estimate has a relative standard error between 25% and 50% and should be used with caution</t>
        </r>
      </text>
    </comment>
    <comment ref="GM17" authorId="0" shapeId="0" xr:uid="{00000000-0006-0000-0600-0000E0000000}">
      <text>
        <r>
          <rPr>
            <sz val="8"/>
            <color indexed="81"/>
            <rFont val="Tahoma"/>
            <family val="2"/>
          </rPr>
          <t>estimate has a relative standard error between 25% and 50% and should be used with caution</t>
        </r>
      </text>
    </comment>
    <comment ref="GN17" authorId="0" shapeId="0" xr:uid="{00000000-0006-0000-0600-0000E1000000}">
      <text>
        <r>
          <rPr>
            <sz val="8"/>
            <color indexed="81"/>
            <rFont val="Tahoma"/>
            <family val="2"/>
          </rPr>
          <t>estimate has a relative standard error greater than 50% and is considered too unreliable for general use</t>
        </r>
      </text>
    </comment>
    <comment ref="GO17" authorId="0" shapeId="0" xr:uid="{00000000-0006-0000-0600-0000E2000000}">
      <text>
        <r>
          <rPr>
            <sz val="8"/>
            <color indexed="81"/>
            <rFont val="Tahoma"/>
            <family val="2"/>
          </rPr>
          <t>estimate has a relative standard error between 25% and 50% and should be used with caution</t>
        </r>
      </text>
    </comment>
    <comment ref="GQ17" authorId="0" shapeId="0" xr:uid="{00000000-0006-0000-0600-0000E3000000}">
      <text>
        <r>
          <rPr>
            <sz val="8"/>
            <color indexed="81"/>
            <rFont val="Tahoma"/>
            <family val="2"/>
          </rPr>
          <t>estimate has a relative standard error greater than 50% and is considered too unreliable for general use</t>
        </r>
      </text>
    </comment>
    <comment ref="GZ17" authorId="0" shapeId="0" xr:uid="{00000000-0006-0000-0600-0000E4000000}">
      <text>
        <r>
          <rPr>
            <sz val="8"/>
            <color indexed="81"/>
            <rFont val="Tahoma"/>
            <family val="2"/>
          </rPr>
          <t>estimate has a relative standard error between 25% and 50% and should be used with caution</t>
        </r>
      </text>
    </comment>
    <comment ref="HA17" authorId="0" shapeId="0" xr:uid="{00000000-0006-0000-0600-0000E5000000}">
      <text>
        <r>
          <rPr>
            <sz val="8"/>
            <color indexed="81"/>
            <rFont val="Tahoma"/>
            <family val="2"/>
          </rPr>
          <t>estimate has a relative standard error between 25% and 50% and should be used with caution</t>
        </r>
      </text>
    </comment>
    <comment ref="Z18" authorId="0" shapeId="0" xr:uid="{00000000-0006-0000-0600-0000E6000000}">
      <text>
        <r>
          <rPr>
            <sz val="8"/>
            <color indexed="81"/>
            <rFont val="Tahoma"/>
            <family val="2"/>
          </rPr>
          <t>estimate has a relative standard error between 25% and 50% and should be used with caution</t>
        </r>
      </text>
    </comment>
    <comment ref="BO18" authorId="0" shapeId="0" xr:uid="{00000000-0006-0000-0600-0000E7000000}">
      <text>
        <r>
          <rPr>
            <sz val="8"/>
            <color indexed="81"/>
            <rFont val="Tahoma"/>
            <family val="2"/>
          </rPr>
          <t>estimate has a relative standard error between 25% and 50% and should be used with caution</t>
        </r>
      </text>
    </comment>
    <comment ref="BX18" authorId="0" shapeId="0" xr:uid="{00000000-0006-0000-0600-0000E8000000}">
      <text>
        <r>
          <rPr>
            <sz val="8"/>
            <color indexed="81"/>
            <rFont val="Tahoma"/>
            <family val="2"/>
          </rPr>
          <t>estimate has a relative standard error between 25% and 50% and should be used with caution</t>
        </r>
      </text>
    </comment>
    <comment ref="CD18" authorId="0" shapeId="0" xr:uid="{00000000-0006-0000-0600-0000E9000000}">
      <text>
        <r>
          <rPr>
            <sz val="8"/>
            <color indexed="81"/>
            <rFont val="Tahoma"/>
            <family val="2"/>
          </rPr>
          <t>estimate has a relative standard error between 25% and 50% and should be used with caution</t>
        </r>
      </text>
    </comment>
    <comment ref="CE18" authorId="0" shapeId="0" xr:uid="{00000000-0006-0000-0600-0000EA000000}">
      <text>
        <r>
          <rPr>
            <sz val="8"/>
            <color indexed="81"/>
            <rFont val="Tahoma"/>
            <family val="2"/>
          </rPr>
          <t>estimate has a relative standard error between 25% and 50% and should be used with caution</t>
        </r>
      </text>
    </comment>
    <comment ref="CI18" authorId="0" shapeId="0" xr:uid="{00000000-0006-0000-0600-0000EB000000}">
      <text>
        <r>
          <rPr>
            <sz val="8"/>
            <color indexed="81"/>
            <rFont val="Tahoma"/>
            <family val="2"/>
          </rPr>
          <t>estimate has a relative standard error between 25% and 50% and should be used with caution</t>
        </r>
      </text>
    </comment>
    <comment ref="CJ18" authorId="0" shapeId="0" xr:uid="{00000000-0006-0000-0600-0000EC000000}">
      <text>
        <r>
          <rPr>
            <sz val="8"/>
            <color indexed="81"/>
            <rFont val="Tahoma"/>
            <family val="2"/>
          </rPr>
          <t>estimate has a relative standard error greater than 50% and is considered too unreliable for general use</t>
        </r>
      </text>
    </comment>
    <comment ref="CK18" authorId="0" shapeId="0" xr:uid="{00000000-0006-0000-0600-0000ED000000}">
      <text>
        <r>
          <rPr>
            <sz val="8"/>
            <color indexed="81"/>
            <rFont val="Tahoma"/>
            <family val="2"/>
          </rPr>
          <t>estimate has a relative standard error between 25% and 50% and should be used with caution</t>
        </r>
      </text>
    </comment>
    <comment ref="CL18" authorId="0" shapeId="0" xr:uid="{00000000-0006-0000-0600-0000EE000000}">
      <text>
        <r>
          <rPr>
            <sz val="8"/>
            <color indexed="81"/>
            <rFont val="Tahoma"/>
            <family val="2"/>
          </rPr>
          <t>estimate has a relative standard error between 25% and 50% and should be used with caution</t>
        </r>
      </text>
    </comment>
    <comment ref="CM18" authorId="0" shapeId="0" xr:uid="{00000000-0006-0000-0600-0000EF000000}">
      <text>
        <r>
          <rPr>
            <sz val="8"/>
            <color indexed="81"/>
            <rFont val="Tahoma"/>
            <family val="2"/>
          </rPr>
          <t>estimate has a relative standard error between 25% and 50% and should be used with caution</t>
        </r>
      </text>
    </comment>
    <comment ref="CN18" authorId="0" shapeId="0" xr:uid="{00000000-0006-0000-0600-0000F0000000}">
      <text>
        <r>
          <rPr>
            <sz val="8"/>
            <color indexed="81"/>
            <rFont val="Tahoma"/>
            <family val="2"/>
          </rPr>
          <t>estimate has a relative standard error between 25% and 50% and should be used with caution</t>
        </r>
      </text>
    </comment>
    <comment ref="CO18" authorId="0" shapeId="0" xr:uid="{00000000-0006-0000-0600-0000F1000000}">
      <text>
        <r>
          <rPr>
            <sz val="8"/>
            <color indexed="81"/>
            <rFont val="Tahoma"/>
            <family val="2"/>
          </rPr>
          <t>estimate has a relative standard error between 25% and 50% and should be used with caution</t>
        </r>
      </text>
    </comment>
    <comment ref="CP18" authorId="0" shapeId="0" xr:uid="{00000000-0006-0000-0600-0000F2000000}">
      <text>
        <r>
          <rPr>
            <sz val="8"/>
            <color indexed="81"/>
            <rFont val="Tahoma"/>
            <family val="2"/>
          </rPr>
          <t>estimate has a relative standard error greater than 50% and is considered too unreliable for general use</t>
        </r>
      </text>
    </comment>
    <comment ref="CQ18" authorId="0" shapeId="0" xr:uid="{00000000-0006-0000-0600-0000F3000000}">
      <text>
        <r>
          <rPr>
            <sz val="8"/>
            <color indexed="81"/>
            <rFont val="Tahoma"/>
            <family val="2"/>
          </rPr>
          <t>estimate has a relative standard error between 25% and 50% and should be used with caution</t>
        </r>
      </text>
    </comment>
    <comment ref="CY18" authorId="0" shapeId="0" xr:uid="{00000000-0006-0000-0600-0000F4000000}">
      <text>
        <r>
          <rPr>
            <sz val="8"/>
            <color indexed="81"/>
            <rFont val="Tahoma"/>
            <family val="2"/>
          </rPr>
          <t>estimate has a relative standard error between 25% and 50% and should be used with caution</t>
        </r>
      </text>
    </comment>
    <comment ref="DZ18" authorId="0" shapeId="0" xr:uid="{00000000-0006-0000-0600-0000F5000000}">
      <text>
        <r>
          <rPr>
            <sz val="8"/>
            <color indexed="81"/>
            <rFont val="Tahoma"/>
            <family val="2"/>
          </rPr>
          <t>estimate has a relative standard error between 25% and 50% and should be used with caution</t>
        </r>
      </text>
    </comment>
    <comment ref="EA18" authorId="0" shapeId="0" xr:uid="{00000000-0006-0000-0600-0000F6000000}">
      <text>
        <r>
          <rPr>
            <sz val="8"/>
            <color indexed="81"/>
            <rFont val="Tahoma"/>
            <family val="2"/>
          </rPr>
          <t>estimate has a relative standard error between 25% and 50% and should be used with caution</t>
        </r>
      </text>
    </comment>
    <comment ref="ED18" authorId="0" shapeId="0" xr:uid="{00000000-0006-0000-0600-0000F7000000}">
      <text>
        <r>
          <rPr>
            <sz val="8"/>
            <color indexed="81"/>
            <rFont val="Tahoma"/>
            <family val="2"/>
          </rPr>
          <t>estimate has a relative standard error between 25% and 50% and should be used with caution</t>
        </r>
      </text>
    </comment>
    <comment ref="EG18" authorId="0" shapeId="0" xr:uid="{00000000-0006-0000-0600-0000F8000000}">
      <text>
        <r>
          <rPr>
            <sz val="8"/>
            <color indexed="81"/>
            <rFont val="Tahoma"/>
            <family val="2"/>
          </rPr>
          <t>estimate has a relative standard error between 25% and 50% and should be used with caution</t>
        </r>
      </text>
    </comment>
    <comment ref="FY18" authorId="0" shapeId="0" xr:uid="{00000000-0006-0000-0600-0000F9000000}">
      <text>
        <r>
          <rPr>
            <sz val="8"/>
            <color indexed="81"/>
            <rFont val="Tahoma"/>
            <family val="2"/>
          </rPr>
          <t>estimate has a relative standard error between 25% and 50% and should be used with caution</t>
        </r>
      </text>
    </comment>
    <comment ref="FZ18" authorId="0" shapeId="0" xr:uid="{00000000-0006-0000-0600-0000FA000000}">
      <text>
        <r>
          <rPr>
            <sz val="8"/>
            <color indexed="81"/>
            <rFont val="Tahoma"/>
            <family val="2"/>
          </rPr>
          <t>estimate has a relative standard error between 25% and 50% and should be used with caution</t>
        </r>
      </text>
    </comment>
    <comment ref="GE18" authorId="0" shapeId="0" xr:uid="{00000000-0006-0000-0600-0000FB000000}">
      <text>
        <r>
          <rPr>
            <sz val="8"/>
            <color indexed="81"/>
            <rFont val="Tahoma"/>
            <family val="2"/>
          </rPr>
          <t>estimate has a relative standard error between 25% and 50% and should be used with caution</t>
        </r>
      </text>
    </comment>
    <comment ref="GF18" authorId="0" shapeId="0" xr:uid="{00000000-0006-0000-0600-0000FC000000}">
      <text>
        <r>
          <rPr>
            <sz val="8"/>
            <color indexed="81"/>
            <rFont val="Tahoma"/>
            <family val="2"/>
          </rPr>
          <t>estimate has a relative standard error between 25% and 50% and should be used with caution</t>
        </r>
      </text>
    </comment>
    <comment ref="GJ18" authorId="0" shapeId="0" xr:uid="{00000000-0006-0000-0600-0000FD000000}">
      <text>
        <r>
          <rPr>
            <sz val="8"/>
            <color indexed="81"/>
            <rFont val="Tahoma"/>
            <family val="2"/>
          </rPr>
          <t>estimate has a relative standard error greater than 50% and is considered too unreliable for general use</t>
        </r>
      </text>
    </comment>
    <comment ref="GK18" authorId="0" shapeId="0" xr:uid="{00000000-0006-0000-0600-0000FE000000}">
      <text>
        <r>
          <rPr>
            <sz val="8"/>
            <color indexed="81"/>
            <rFont val="Tahoma"/>
            <family val="2"/>
          </rPr>
          <t>estimate has a relative standard error greater than 50% and is considered too unreliable for general use</t>
        </r>
      </text>
    </comment>
    <comment ref="GL18" authorId="0" shapeId="0" xr:uid="{00000000-0006-0000-0600-0000FF000000}">
      <text>
        <r>
          <rPr>
            <sz val="8"/>
            <color indexed="81"/>
            <rFont val="Tahoma"/>
            <family val="2"/>
          </rPr>
          <t>estimate has a relative standard error greater than 50% and is considered too unreliable for general use</t>
        </r>
      </text>
    </comment>
    <comment ref="GM18" authorId="0" shapeId="0" xr:uid="{00000000-0006-0000-0600-000000010000}">
      <text>
        <r>
          <rPr>
            <sz val="8"/>
            <color indexed="81"/>
            <rFont val="Tahoma"/>
            <family val="2"/>
          </rPr>
          <t>estimate has a relative standard error between 25% and 50% and should be used with caution</t>
        </r>
      </text>
    </comment>
    <comment ref="GN18" authorId="0" shapeId="0" xr:uid="{00000000-0006-0000-0600-000001010000}">
      <text>
        <r>
          <rPr>
            <sz val="8"/>
            <color indexed="81"/>
            <rFont val="Tahoma"/>
            <family val="2"/>
          </rPr>
          <t>estimate has a relative standard error greater than 50% and is considered too unreliable for general use</t>
        </r>
      </text>
    </comment>
    <comment ref="GO18" authorId="0" shapeId="0" xr:uid="{00000000-0006-0000-0600-000002010000}">
      <text>
        <r>
          <rPr>
            <sz val="8"/>
            <color indexed="81"/>
            <rFont val="Tahoma"/>
            <family val="2"/>
          </rPr>
          <t>estimate has a relative standard error between 25% and 50% and should be used with caution</t>
        </r>
      </text>
    </comment>
    <comment ref="GP18" authorId="0" shapeId="0" xr:uid="{00000000-0006-0000-0600-000003010000}">
      <text>
        <r>
          <rPr>
            <sz val="8"/>
            <color indexed="81"/>
            <rFont val="Tahoma"/>
            <family val="2"/>
          </rPr>
          <t>estimate has a relative standard error between 25% and 50% and should be used with caution</t>
        </r>
      </text>
    </comment>
    <comment ref="GR18" authorId="0" shapeId="0" xr:uid="{00000000-0006-0000-0600-000004010000}">
      <text>
        <r>
          <rPr>
            <sz val="8"/>
            <color indexed="81"/>
            <rFont val="Tahoma"/>
            <family val="2"/>
          </rPr>
          <t>estimate has a relative standard error between 25% and 50% and should be used with caution</t>
        </r>
      </text>
    </comment>
    <comment ref="GZ18" authorId="0" shapeId="0" xr:uid="{00000000-0006-0000-0600-000005010000}">
      <text>
        <r>
          <rPr>
            <sz val="8"/>
            <color indexed="81"/>
            <rFont val="Tahoma"/>
            <family val="2"/>
          </rPr>
          <t>estimate has a relative standard error between 25% and 50% and should be used with caution</t>
        </r>
      </text>
    </comment>
    <comment ref="HA18" authorId="0" shapeId="0" xr:uid="{00000000-0006-0000-0600-000006010000}">
      <text>
        <r>
          <rPr>
            <sz val="8"/>
            <color indexed="81"/>
            <rFont val="Tahoma"/>
            <family val="2"/>
          </rPr>
          <t>estimate has a relative standard error between 25% and 50% and should be used with caution</t>
        </r>
      </text>
    </comment>
    <comment ref="V19" authorId="0" shapeId="0" xr:uid="{00000000-0006-0000-0600-000007010000}">
      <text>
        <r>
          <rPr>
            <sz val="8"/>
            <color indexed="81"/>
            <rFont val="Tahoma"/>
            <family val="2"/>
          </rPr>
          <t>estimate has a relative standard error between 25% and 50% and should be used with caution</t>
        </r>
      </text>
    </comment>
    <comment ref="Y19" authorId="0" shapeId="0" xr:uid="{00000000-0006-0000-0600-000008010000}">
      <text>
        <r>
          <rPr>
            <sz val="8"/>
            <color indexed="81"/>
            <rFont val="Tahoma"/>
            <family val="2"/>
          </rPr>
          <t>estimate has a relative standard error between 25% and 50% and should be used with caution</t>
        </r>
      </text>
    </comment>
    <comment ref="AE19" authorId="0" shapeId="0" xr:uid="{00000000-0006-0000-0600-000009010000}">
      <text>
        <r>
          <rPr>
            <sz val="8"/>
            <color indexed="81"/>
            <rFont val="Tahoma"/>
            <family val="2"/>
          </rPr>
          <t>estimate has a relative standard error between 25% and 50% and should be used with caution</t>
        </r>
      </text>
    </comment>
    <comment ref="BP19" authorId="0" shapeId="0" xr:uid="{00000000-0006-0000-0600-00000A010000}">
      <text>
        <r>
          <rPr>
            <sz val="8"/>
            <color indexed="81"/>
            <rFont val="Tahoma"/>
            <family val="2"/>
          </rPr>
          <t>estimate has a relative standard error between 25% and 50% and should be used with caution</t>
        </r>
      </text>
    </comment>
    <comment ref="BW19" authorId="0" shapeId="0" xr:uid="{00000000-0006-0000-0600-00000B010000}">
      <text>
        <r>
          <rPr>
            <sz val="8"/>
            <color indexed="81"/>
            <rFont val="Tahoma"/>
            <family val="2"/>
          </rPr>
          <t>estimate has a relative standard error between 25% and 50% and should be used with caution</t>
        </r>
      </text>
    </comment>
    <comment ref="BX19" authorId="0" shapeId="0" xr:uid="{00000000-0006-0000-0600-00000C010000}">
      <text>
        <r>
          <rPr>
            <sz val="8"/>
            <color indexed="81"/>
            <rFont val="Tahoma"/>
            <family val="2"/>
          </rPr>
          <t>estimate has a relative standard error between 25% and 50% and should be used with caution</t>
        </r>
      </text>
    </comment>
    <comment ref="BY19" authorId="0" shapeId="0" xr:uid="{00000000-0006-0000-0600-00000D010000}">
      <text>
        <r>
          <rPr>
            <sz val="8"/>
            <color indexed="81"/>
            <rFont val="Tahoma"/>
            <family val="2"/>
          </rPr>
          <t>estimate has a relative standard error between 25% and 50% and should be used with caution</t>
        </r>
      </text>
    </comment>
    <comment ref="CC19" authorId="0" shapeId="0" xr:uid="{00000000-0006-0000-0600-00000E010000}">
      <text>
        <r>
          <rPr>
            <sz val="8"/>
            <color indexed="81"/>
            <rFont val="Tahoma"/>
            <family val="2"/>
          </rPr>
          <t>estimate has a relative standard error between 25% and 50% and should be used with caution</t>
        </r>
      </text>
    </comment>
    <comment ref="CD19" authorId="0" shapeId="0" xr:uid="{00000000-0006-0000-0600-00000F010000}">
      <text>
        <r>
          <rPr>
            <sz val="8"/>
            <color indexed="81"/>
            <rFont val="Tahoma"/>
            <family val="2"/>
          </rPr>
          <t>estimate has a relative standard error greater than 50% and is considered too unreliable for general use</t>
        </r>
      </text>
    </comment>
    <comment ref="CE19" authorId="0" shapeId="0" xr:uid="{00000000-0006-0000-0600-000010010000}">
      <text>
        <r>
          <rPr>
            <sz val="8"/>
            <color indexed="81"/>
            <rFont val="Tahoma"/>
            <family val="2"/>
          </rPr>
          <t>estimate has a relative standard error between 25% and 50% and should be used with caution</t>
        </r>
      </text>
    </comment>
    <comment ref="CG19" authorId="0" shapeId="0" xr:uid="{00000000-0006-0000-0600-000011010000}">
      <text>
        <r>
          <rPr>
            <sz val="8"/>
            <color indexed="81"/>
            <rFont val="Tahoma"/>
            <family val="2"/>
          </rPr>
          <t>estimate has a relative standard error between 25% and 50% and should be used with caution</t>
        </r>
      </text>
    </comment>
    <comment ref="CI19" authorId="0" shapeId="0" xr:uid="{00000000-0006-0000-0600-000012010000}">
      <text>
        <r>
          <rPr>
            <sz val="8"/>
            <color indexed="81"/>
            <rFont val="Tahoma"/>
            <family val="2"/>
          </rPr>
          <t>estimate has a relative standard error greater than 50% and is considered too unreliable for general use</t>
        </r>
      </text>
    </comment>
    <comment ref="CK19" authorId="0" shapeId="0" xr:uid="{00000000-0006-0000-0600-000013010000}">
      <text>
        <r>
          <rPr>
            <sz val="8"/>
            <color indexed="81"/>
            <rFont val="Tahoma"/>
            <family val="2"/>
          </rPr>
          <t>estimate has a relative standard error greater than 50% and is considered too unreliable for general use</t>
        </r>
      </text>
    </comment>
    <comment ref="CL19" authorId="0" shapeId="0" xr:uid="{00000000-0006-0000-0600-000014010000}">
      <text>
        <r>
          <rPr>
            <sz val="8"/>
            <color indexed="81"/>
            <rFont val="Tahoma"/>
            <family val="2"/>
          </rPr>
          <t>estimate has a relative standard error between 25% and 50% and should be used with caution</t>
        </r>
      </text>
    </comment>
    <comment ref="CM19" authorId="0" shapeId="0" xr:uid="{00000000-0006-0000-0600-000015010000}">
      <text>
        <r>
          <rPr>
            <sz val="8"/>
            <color indexed="81"/>
            <rFont val="Tahoma"/>
            <family val="2"/>
          </rPr>
          <t>estimate has a relative standard error greater than 50% and is considered too unreliable for general use</t>
        </r>
      </text>
    </comment>
    <comment ref="CN19" authorId="0" shapeId="0" xr:uid="{00000000-0006-0000-0600-000016010000}">
      <text>
        <r>
          <rPr>
            <sz val="8"/>
            <color indexed="81"/>
            <rFont val="Tahoma"/>
            <family val="2"/>
          </rPr>
          <t>estimate has a relative standard error greater than 50% and is considered too unreliable for general use</t>
        </r>
      </text>
    </comment>
    <comment ref="CO19" authorId="0" shapeId="0" xr:uid="{00000000-0006-0000-0600-000017010000}">
      <text>
        <r>
          <rPr>
            <sz val="8"/>
            <color indexed="81"/>
            <rFont val="Tahoma"/>
            <family val="2"/>
          </rPr>
          <t>estimate has a relative standard error between 25% and 50% and should be used with caution</t>
        </r>
      </text>
    </comment>
    <comment ref="CP19" authorId="0" shapeId="0" xr:uid="{00000000-0006-0000-0600-000018010000}">
      <text>
        <r>
          <rPr>
            <sz val="8"/>
            <color indexed="81"/>
            <rFont val="Tahoma"/>
            <family val="2"/>
          </rPr>
          <t>estimate has a relative standard error greater than 50% and is considered too unreliable for general use</t>
        </r>
      </text>
    </comment>
    <comment ref="CQ19" authorId="0" shapeId="0" xr:uid="{00000000-0006-0000-0600-000019010000}">
      <text>
        <r>
          <rPr>
            <sz val="8"/>
            <color indexed="81"/>
            <rFont val="Tahoma"/>
            <family val="2"/>
          </rPr>
          <t>estimate has a relative standard error between 25% and 50% and should be used with caution</t>
        </r>
      </text>
    </comment>
    <comment ref="CX19" authorId="0" shapeId="0" xr:uid="{00000000-0006-0000-0600-00001A010000}">
      <text>
        <r>
          <rPr>
            <sz val="8"/>
            <color indexed="81"/>
            <rFont val="Tahoma"/>
            <family val="2"/>
          </rPr>
          <t>estimate has a relative standard error between 25% and 50% and should be used with caution</t>
        </r>
      </text>
    </comment>
    <comment ref="CY19" authorId="0" shapeId="0" xr:uid="{00000000-0006-0000-0600-00001B010000}">
      <text>
        <r>
          <rPr>
            <sz val="8"/>
            <color indexed="81"/>
            <rFont val="Tahoma"/>
            <family val="2"/>
          </rPr>
          <t>estimate has a relative standard error between 25% and 50% and should be used with caution</t>
        </r>
      </text>
    </comment>
    <comment ref="CZ19" authorId="0" shapeId="0" xr:uid="{00000000-0006-0000-0600-00001C010000}">
      <text>
        <r>
          <rPr>
            <sz val="8"/>
            <color indexed="81"/>
            <rFont val="Tahoma"/>
            <family val="2"/>
          </rPr>
          <t>estimate has a relative standard error between 25% and 50% and should be used with caution</t>
        </r>
      </text>
    </comment>
    <comment ref="DK19" authorId="0" shapeId="0" xr:uid="{00000000-0006-0000-0600-00001D010000}">
      <text>
        <r>
          <rPr>
            <sz val="8"/>
            <color indexed="81"/>
            <rFont val="Tahoma"/>
            <family val="2"/>
          </rPr>
          <t>estimate has a relative standard error between 25% and 50% and should be used with caution</t>
        </r>
      </text>
    </comment>
    <comment ref="EA19" authorId="0" shapeId="0" xr:uid="{00000000-0006-0000-0600-00001E010000}">
      <text>
        <r>
          <rPr>
            <sz val="8"/>
            <color indexed="81"/>
            <rFont val="Tahoma"/>
            <family val="2"/>
          </rPr>
          <t>estimate has a relative standard error between 25% and 50% and should be used with caution</t>
        </r>
      </text>
    </comment>
    <comment ref="FY19" authorId="0" shapeId="0" xr:uid="{00000000-0006-0000-0600-00001F010000}">
      <text>
        <r>
          <rPr>
            <sz val="8"/>
            <color indexed="81"/>
            <rFont val="Tahoma"/>
            <family val="2"/>
          </rPr>
          <t>estimate has a relative standard error between 25% and 50% and should be used with caution</t>
        </r>
      </text>
    </comment>
    <comment ref="FZ19" authorId="0" shapeId="0" xr:uid="{00000000-0006-0000-0600-000020010000}">
      <text>
        <r>
          <rPr>
            <sz val="8"/>
            <color indexed="81"/>
            <rFont val="Tahoma"/>
            <family val="2"/>
          </rPr>
          <t>estimate has a relative standard error between 25% and 50% and should be used with caution</t>
        </r>
      </text>
    </comment>
    <comment ref="GE19" authorId="0" shapeId="0" xr:uid="{00000000-0006-0000-0600-000021010000}">
      <text>
        <r>
          <rPr>
            <sz val="8"/>
            <color indexed="81"/>
            <rFont val="Tahoma"/>
            <family val="2"/>
          </rPr>
          <t>estimate has a relative standard error between 25% and 50% and should be used with caution</t>
        </r>
      </text>
    </comment>
    <comment ref="GF19" authorId="0" shapeId="0" xr:uid="{00000000-0006-0000-0600-000022010000}">
      <text>
        <r>
          <rPr>
            <sz val="8"/>
            <color indexed="81"/>
            <rFont val="Tahoma"/>
            <family val="2"/>
          </rPr>
          <t>estimate has a relative standard error between 25% and 50% and should be used with caution</t>
        </r>
      </text>
    </comment>
    <comment ref="GH19" authorId="0" shapeId="0" xr:uid="{00000000-0006-0000-0600-000023010000}">
      <text>
        <r>
          <rPr>
            <sz val="8"/>
            <color indexed="81"/>
            <rFont val="Tahoma"/>
            <family val="2"/>
          </rPr>
          <t>estimate has a relative standard error between 25% and 50% and should be used with caution</t>
        </r>
      </text>
    </comment>
    <comment ref="GJ19" authorId="0" shapeId="0" xr:uid="{00000000-0006-0000-0600-000024010000}">
      <text>
        <r>
          <rPr>
            <sz val="8"/>
            <color indexed="81"/>
            <rFont val="Tahoma"/>
            <family val="2"/>
          </rPr>
          <t>estimate has a relative standard error between 25% and 50% and should be used with caution</t>
        </r>
      </text>
    </comment>
    <comment ref="GK19" authorId="0" shapeId="0" xr:uid="{00000000-0006-0000-0600-000025010000}">
      <text>
        <r>
          <rPr>
            <sz val="8"/>
            <color indexed="81"/>
            <rFont val="Tahoma"/>
            <family val="2"/>
          </rPr>
          <t>estimate has a relative standard error greater than 50% and is considered too unreliable for general use</t>
        </r>
      </text>
    </comment>
    <comment ref="GL19" authorId="0" shapeId="0" xr:uid="{00000000-0006-0000-0600-000026010000}">
      <text>
        <r>
          <rPr>
            <sz val="8"/>
            <color indexed="81"/>
            <rFont val="Tahoma"/>
            <family val="2"/>
          </rPr>
          <t>estimate has a relative standard error greater than 50% and is considered too unreliable for general use</t>
        </r>
      </text>
    </comment>
    <comment ref="GM19" authorId="0" shapeId="0" xr:uid="{00000000-0006-0000-0600-000027010000}">
      <text>
        <r>
          <rPr>
            <sz val="8"/>
            <color indexed="81"/>
            <rFont val="Tahoma"/>
            <family val="2"/>
          </rPr>
          <t>estimate has a relative standard error between 25% and 50% and should be used with caution</t>
        </r>
      </text>
    </comment>
    <comment ref="GN19" authorId="0" shapeId="0" xr:uid="{00000000-0006-0000-0600-000028010000}">
      <text>
        <r>
          <rPr>
            <sz val="8"/>
            <color indexed="81"/>
            <rFont val="Tahoma"/>
            <family val="2"/>
          </rPr>
          <t>estimate has a relative standard error greater than 50% and is considered too unreliable for general use</t>
        </r>
      </text>
    </comment>
    <comment ref="GO19" authorId="0" shapeId="0" xr:uid="{00000000-0006-0000-0600-000029010000}">
      <text>
        <r>
          <rPr>
            <sz val="8"/>
            <color indexed="81"/>
            <rFont val="Tahoma"/>
            <family val="2"/>
          </rPr>
          <t>estimate has a relative standard error between 25% and 50% and should be used with caution</t>
        </r>
      </text>
    </comment>
    <comment ref="GP19" authorId="0" shapeId="0" xr:uid="{00000000-0006-0000-0600-00002A010000}">
      <text>
        <r>
          <rPr>
            <sz val="8"/>
            <color indexed="81"/>
            <rFont val="Tahoma"/>
            <family val="2"/>
          </rPr>
          <t>estimate has a relative standard error between 25% and 50% and should be used with caution</t>
        </r>
      </text>
    </comment>
    <comment ref="GR19" authorId="0" shapeId="0" xr:uid="{00000000-0006-0000-0600-00002B010000}">
      <text>
        <r>
          <rPr>
            <sz val="8"/>
            <color indexed="81"/>
            <rFont val="Tahoma"/>
            <family val="2"/>
          </rPr>
          <t>estimate has a relative standard error between 25% and 50% and should be used with caution</t>
        </r>
      </text>
    </comment>
    <comment ref="GZ19" authorId="0" shapeId="0" xr:uid="{00000000-0006-0000-0600-00002C010000}">
      <text>
        <r>
          <rPr>
            <sz val="8"/>
            <color indexed="81"/>
            <rFont val="Tahoma"/>
            <family val="2"/>
          </rPr>
          <t>estimate has a relative standard error between 25% and 50% and should be used with caution</t>
        </r>
      </text>
    </comment>
    <comment ref="HA19" authorId="0" shapeId="0" xr:uid="{00000000-0006-0000-0600-00002D010000}">
      <text>
        <r>
          <rPr>
            <sz val="8"/>
            <color indexed="81"/>
            <rFont val="Tahoma"/>
            <family val="2"/>
          </rPr>
          <t>estimate has a relative standard error between 25% and 50% and should be used with caution</t>
        </r>
      </text>
    </comment>
    <comment ref="Y20" authorId="0" shapeId="0" xr:uid="{00000000-0006-0000-0600-00002E010000}">
      <text>
        <r>
          <rPr>
            <sz val="8"/>
            <color indexed="81"/>
            <rFont val="Tahoma"/>
            <family val="2"/>
          </rPr>
          <t>estimate has a relative standard error between 25% and 50% and should be used with caution</t>
        </r>
      </text>
    </comment>
    <comment ref="Z20" authorId="0" shapeId="0" xr:uid="{00000000-0006-0000-0600-00002F010000}">
      <text>
        <r>
          <rPr>
            <sz val="8"/>
            <color indexed="81"/>
            <rFont val="Tahoma"/>
            <family val="2"/>
          </rPr>
          <t>estimate has a relative standard error between 25% and 50% and should be used with caution</t>
        </r>
      </text>
    </comment>
    <comment ref="BW20" authorId="0" shapeId="0" xr:uid="{00000000-0006-0000-0600-000030010000}">
      <text>
        <r>
          <rPr>
            <sz val="8"/>
            <color indexed="81"/>
            <rFont val="Tahoma"/>
            <family val="2"/>
          </rPr>
          <t>estimate has a relative standard error between 25% and 50% and should be used with caution</t>
        </r>
      </text>
    </comment>
    <comment ref="BX20" authorId="0" shapeId="0" xr:uid="{00000000-0006-0000-0600-000031010000}">
      <text>
        <r>
          <rPr>
            <sz val="8"/>
            <color indexed="81"/>
            <rFont val="Tahoma"/>
            <family val="2"/>
          </rPr>
          <t>estimate has a relative standard error between 25% and 50% and should be used with caution</t>
        </r>
      </text>
    </comment>
    <comment ref="BY20" authorId="0" shapeId="0" xr:uid="{00000000-0006-0000-0600-000032010000}">
      <text>
        <r>
          <rPr>
            <sz val="8"/>
            <color indexed="81"/>
            <rFont val="Tahoma"/>
            <family val="2"/>
          </rPr>
          <t>estimate has a relative standard error between 25% and 50% and should be used with caution</t>
        </r>
      </text>
    </comment>
    <comment ref="CC20" authorId="0" shapeId="0" xr:uid="{00000000-0006-0000-0600-000033010000}">
      <text>
        <r>
          <rPr>
            <sz val="8"/>
            <color indexed="81"/>
            <rFont val="Tahoma"/>
            <family val="2"/>
          </rPr>
          <t>estimate has a relative standard error between 25% and 50% and should be used with caution</t>
        </r>
      </text>
    </comment>
    <comment ref="CD20" authorId="0" shapeId="0" xr:uid="{00000000-0006-0000-0600-000034010000}">
      <text>
        <r>
          <rPr>
            <sz val="8"/>
            <color indexed="81"/>
            <rFont val="Tahoma"/>
            <family val="2"/>
          </rPr>
          <t>estimate has a relative standard error between 25% and 50% and should be used with caution</t>
        </r>
      </text>
    </comment>
    <comment ref="CE20" authorId="0" shapeId="0" xr:uid="{00000000-0006-0000-0600-000035010000}">
      <text>
        <r>
          <rPr>
            <sz val="8"/>
            <color indexed="81"/>
            <rFont val="Tahoma"/>
            <family val="2"/>
          </rPr>
          <t>estimate has a relative standard error between 25% and 50% and should be used with caution</t>
        </r>
      </text>
    </comment>
    <comment ref="CG20" authorId="0" shapeId="0" xr:uid="{00000000-0006-0000-0600-000036010000}">
      <text>
        <r>
          <rPr>
            <sz val="8"/>
            <color indexed="81"/>
            <rFont val="Tahoma"/>
            <family val="2"/>
          </rPr>
          <t>estimate has a relative standard error between 25% and 50% and should be used with caution</t>
        </r>
      </text>
    </comment>
    <comment ref="CI20" authorId="0" shapeId="0" xr:uid="{00000000-0006-0000-0600-000037010000}">
      <text>
        <r>
          <rPr>
            <sz val="8"/>
            <color indexed="81"/>
            <rFont val="Tahoma"/>
            <family val="2"/>
          </rPr>
          <t>estimate has a relative standard error greater than 50% and is considered too unreliable for general use</t>
        </r>
      </text>
    </comment>
    <comment ref="CJ20" authorId="0" shapeId="0" xr:uid="{00000000-0006-0000-0600-000038010000}">
      <text>
        <r>
          <rPr>
            <sz val="8"/>
            <color indexed="81"/>
            <rFont val="Tahoma"/>
            <family val="2"/>
          </rPr>
          <t>estimate has a relative standard error greater than 50% and is considered too unreliable for general use</t>
        </r>
      </text>
    </comment>
    <comment ref="CK20" authorId="0" shapeId="0" xr:uid="{00000000-0006-0000-0600-000039010000}">
      <text>
        <r>
          <rPr>
            <sz val="8"/>
            <color indexed="81"/>
            <rFont val="Tahoma"/>
            <family val="2"/>
          </rPr>
          <t>estimate has a relative standard error greater than 50% and is considered too unreliable for general use</t>
        </r>
      </text>
    </comment>
    <comment ref="CL20" authorId="0" shapeId="0" xr:uid="{00000000-0006-0000-0600-00003A010000}">
      <text>
        <r>
          <rPr>
            <sz val="8"/>
            <color indexed="81"/>
            <rFont val="Tahoma"/>
            <family val="2"/>
          </rPr>
          <t>estimate has a relative standard error between 25% and 50% and should be used with caution</t>
        </r>
      </text>
    </comment>
    <comment ref="CM20" authorId="0" shapeId="0" xr:uid="{00000000-0006-0000-0600-00003B010000}">
      <text>
        <r>
          <rPr>
            <sz val="8"/>
            <color indexed="81"/>
            <rFont val="Tahoma"/>
            <family val="2"/>
          </rPr>
          <t>estimate has a relative standard error between 25% and 50% and should be used with caution</t>
        </r>
      </text>
    </comment>
    <comment ref="CN20" authorId="0" shapeId="0" xr:uid="{00000000-0006-0000-0600-00003C010000}">
      <text>
        <r>
          <rPr>
            <sz val="8"/>
            <color indexed="81"/>
            <rFont val="Tahoma"/>
            <family val="2"/>
          </rPr>
          <t>estimate has a relative standard error between 25% and 50% and should be used with caution</t>
        </r>
      </text>
    </comment>
    <comment ref="CO20" authorId="0" shapeId="0" xr:uid="{00000000-0006-0000-0600-00003D010000}">
      <text>
        <r>
          <rPr>
            <sz val="8"/>
            <color indexed="81"/>
            <rFont val="Tahoma"/>
            <family val="2"/>
          </rPr>
          <t>estimate has a relative standard error between 25% and 50% and should be used with caution</t>
        </r>
      </text>
    </comment>
    <comment ref="CP20" authorId="0" shapeId="0" xr:uid="{00000000-0006-0000-0600-00003E010000}">
      <text>
        <r>
          <rPr>
            <sz val="8"/>
            <color indexed="81"/>
            <rFont val="Tahoma"/>
            <family val="2"/>
          </rPr>
          <t>estimate has a relative standard error greater than 50% and is considered too unreliable for general use</t>
        </r>
      </text>
    </comment>
    <comment ref="CQ20" authorId="0" shapeId="0" xr:uid="{00000000-0006-0000-0600-00003F010000}">
      <text>
        <r>
          <rPr>
            <sz val="8"/>
            <color indexed="81"/>
            <rFont val="Tahoma"/>
            <family val="2"/>
          </rPr>
          <t>estimate has a relative standard error between 25% and 50% and should be used with caution</t>
        </r>
      </text>
    </comment>
    <comment ref="CY20" authorId="0" shapeId="0" xr:uid="{00000000-0006-0000-0600-000040010000}">
      <text>
        <r>
          <rPr>
            <sz val="8"/>
            <color indexed="81"/>
            <rFont val="Tahoma"/>
            <family val="2"/>
          </rPr>
          <t>estimate has a relative standard error between 25% and 50% and should be used with caution</t>
        </r>
      </text>
    </comment>
    <comment ref="CZ20" authorId="0" shapeId="0" xr:uid="{00000000-0006-0000-0600-000041010000}">
      <text>
        <r>
          <rPr>
            <sz val="8"/>
            <color indexed="81"/>
            <rFont val="Tahoma"/>
            <family val="2"/>
          </rPr>
          <t>estimate has a relative standard error between 25% and 50% and should be used with caution</t>
        </r>
      </text>
    </comment>
    <comment ref="EA20" authorId="0" shapeId="0" xr:uid="{00000000-0006-0000-0600-000042010000}">
      <text>
        <r>
          <rPr>
            <sz val="8"/>
            <color indexed="81"/>
            <rFont val="Tahoma"/>
            <family val="2"/>
          </rPr>
          <t>estimate has a relative standard error between 25% and 50% and should be used with caution</t>
        </r>
      </text>
    </comment>
    <comment ref="FY20" authorId="0" shapeId="0" xr:uid="{00000000-0006-0000-0600-000043010000}">
      <text>
        <r>
          <rPr>
            <sz val="8"/>
            <color indexed="81"/>
            <rFont val="Tahoma"/>
            <family val="2"/>
          </rPr>
          <t>estimate has a relative standard error between 25% and 50% and should be used with caution</t>
        </r>
      </text>
    </comment>
    <comment ref="FZ20" authorId="0" shapeId="0" xr:uid="{00000000-0006-0000-0600-000044010000}">
      <text>
        <r>
          <rPr>
            <sz val="8"/>
            <color indexed="81"/>
            <rFont val="Tahoma"/>
            <family val="2"/>
          </rPr>
          <t>estimate has a relative standard error between 25% and 50% and should be used with caution</t>
        </r>
      </text>
    </comment>
    <comment ref="GD20" authorId="0" shapeId="0" xr:uid="{00000000-0006-0000-0600-000045010000}">
      <text>
        <r>
          <rPr>
            <sz val="8"/>
            <color indexed="81"/>
            <rFont val="Tahoma"/>
            <family val="2"/>
          </rPr>
          <t>estimate has a relative standard error between 25% and 50% and should be used with caution</t>
        </r>
      </text>
    </comment>
    <comment ref="GE20" authorId="0" shapeId="0" xr:uid="{00000000-0006-0000-0600-000046010000}">
      <text>
        <r>
          <rPr>
            <sz val="8"/>
            <color indexed="81"/>
            <rFont val="Tahoma"/>
            <family val="2"/>
          </rPr>
          <t>estimate has a relative standard error greater than 50% and is considered too unreliable for general use</t>
        </r>
      </text>
    </comment>
    <comment ref="GF20" authorId="0" shapeId="0" xr:uid="{00000000-0006-0000-0600-000047010000}">
      <text>
        <r>
          <rPr>
            <sz val="8"/>
            <color indexed="81"/>
            <rFont val="Tahoma"/>
            <family val="2"/>
          </rPr>
          <t>estimate has a relative standard error between 25% and 50% and should be used with caution</t>
        </r>
      </text>
    </comment>
    <comment ref="GJ20" authorId="0" shapeId="0" xr:uid="{00000000-0006-0000-0600-000048010000}">
      <text>
        <r>
          <rPr>
            <sz val="8"/>
            <color indexed="81"/>
            <rFont val="Tahoma"/>
            <family val="2"/>
          </rPr>
          <t>estimate has a relative standard error greater than 50% and is considered too unreliable for general use</t>
        </r>
      </text>
    </comment>
    <comment ref="GK20" authorId="0" shapeId="0" xr:uid="{00000000-0006-0000-0600-000049010000}">
      <text>
        <r>
          <rPr>
            <sz val="8"/>
            <color indexed="81"/>
            <rFont val="Tahoma"/>
            <family val="2"/>
          </rPr>
          <t>estimate has a relative standard error greater than 50% and is considered too unreliable for general use</t>
        </r>
      </text>
    </comment>
    <comment ref="GL20" authorId="0" shapeId="0" xr:uid="{00000000-0006-0000-0600-00004A010000}">
      <text>
        <r>
          <rPr>
            <sz val="8"/>
            <color indexed="81"/>
            <rFont val="Tahoma"/>
            <family val="2"/>
          </rPr>
          <t>estimate has a relative standard error greater than 50% and is considered too unreliable for general use</t>
        </r>
      </text>
    </comment>
    <comment ref="GM20" authorId="0" shapeId="0" xr:uid="{00000000-0006-0000-0600-00004B010000}">
      <text>
        <r>
          <rPr>
            <sz val="8"/>
            <color indexed="81"/>
            <rFont val="Tahoma"/>
            <family val="2"/>
          </rPr>
          <t>estimate has a relative standard error between 25% and 50% and should be used with caution</t>
        </r>
      </text>
    </comment>
    <comment ref="GN20" authorId="0" shapeId="0" xr:uid="{00000000-0006-0000-0600-00004C010000}">
      <text>
        <r>
          <rPr>
            <sz val="8"/>
            <color indexed="81"/>
            <rFont val="Tahoma"/>
            <family val="2"/>
          </rPr>
          <t>estimate has a relative standard error greater than 50% and is considered too unreliable for general use</t>
        </r>
      </text>
    </comment>
    <comment ref="GO20" authorId="0" shapeId="0" xr:uid="{00000000-0006-0000-0600-00004D010000}">
      <text>
        <r>
          <rPr>
            <sz val="8"/>
            <color indexed="81"/>
            <rFont val="Tahoma"/>
            <family val="2"/>
          </rPr>
          <t>estimate has a relative standard error between 25% and 50% and should be used with caution</t>
        </r>
      </text>
    </comment>
    <comment ref="GP20" authorId="0" shapeId="0" xr:uid="{00000000-0006-0000-0600-00004E010000}">
      <text>
        <r>
          <rPr>
            <sz val="8"/>
            <color indexed="81"/>
            <rFont val="Tahoma"/>
            <family val="2"/>
          </rPr>
          <t>estimate has a relative standard error between 25% and 50% and should be used with caution</t>
        </r>
      </text>
    </comment>
    <comment ref="GQ20" authorId="0" shapeId="0" xr:uid="{00000000-0006-0000-0600-00004F010000}">
      <text>
        <r>
          <rPr>
            <sz val="8"/>
            <color indexed="81"/>
            <rFont val="Tahoma"/>
            <family val="2"/>
          </rPr>
          <t>estimate has a relative standard error greater than 50% and is considered too unreliable for general use</t>
        </r>
      </text>
    </comment>
    <comment ref="GR20" authorId="0" shapeId="0" xr:uid="{00000000-0006-0000-0600-000050010000}">
      <text>
        <r>
          <rPr>
            <sz val="8"/>
            <color indexed="81"/>
            <rFont val="Tahoma"/>
            <family val="2"/>
          </rPr>
          <t>estimate has a relative standard error between 25% and 50% and should be used with caution</t>
        </r>
      </text>
    </comment>
    <comment ref="GZ20" authorId="0" shapeId="0" xr:uid="{00000000-0006-0000-0600-000051010000}">
      <text>
        <r>
          <rPr>
            <sz val="8"/>
            <color indexed="81"/>
            <rFont val="Tahoma"/>
            <family val="2"/>
          </rPr>
          <t>estimate has a relative standard error between 25% and 50% and should be used with caution</t>
        </r>
      </text>
    </comment>
    <comment ref="HA20" authorId="0" shapeId="0" xr:uid="{00000000-0006-0000-0600-000052010000}">
      <text>
        <r>
          <rPr>
            <sz val="8"/>
            <color indexed="81"/>
            <rFont val="Tahoma"/>
            <family val="2"/>
          </rPr>
          <t>estimate has a relative standard error between 25% and 50% and should be used with caution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<sst xmlns="http://schemas.openxmlformats.org/spreadsheetml/2006/main" count="19774" uniqueCount="3034">
  <si>
    <t>P01 - Civilian population ;  Persons ;</t>
  </si>
  <si>
    <t>P01 - Civilian population ;  &gt; Males ;</t>
  </si>
  <si>
    <t>P01 - Civilian population ;  &gt; Females ;</t>
  </si>
  <si>
    <t>P02 - Employed people ;  Persons ;</t>
  </si>
  <si>
    <t>P02 - Employed people ;  &gt; Males ;</t>
  </si>
  <si>
    <t>P02 - Employed people ;  &gt; Females ;</t>
  </si>
  <si>
    <t>P03 - Employed people who would prefer more hours ;  Persons ;</t>
  </si>
  <si>
    <t>P03 - Employed people who would prefer more hours ;  &gt; Males ;</t>
  </si>
  <si>
    <t>P03 - Employed people who would prefer more hours ;  &gt; Females ;</t>
  </si>
  <si>
    <t>P04 - Part-time workers who would prefer more hours ;  Persons ;</t>
  </si>
  <si>
    <t>P04 - Part-time workers who would prefer more hours ;  &gt; Males ;</t>
  </si>
  <si>
    <t>P04 - Part-time workers who would prefer more hours ;  &gt; Females ;</t>
  </si>
  <si>
    <t>P05 - Part-time workers who would prefer full-time hours ;  Persons ;</t>
  </si>
  <si>
    <t>P05 - Part-time workers who would prefer full-time hours ;  &gt; Males ;</t>
  </si>
  <si>
    <t>P05 - Part-time workers who would prefer full-time hours ;  &gt; Females ;</t>
  </si>
  <si>
    <t>P06 - Underemployed workers ;  Persons ;</t>
  </si>
  <si>
    <t>P06 - Underemployed workers ;  &gt; Males ;</t>
  </si>
  <si>
    <t>P06 - Underemployed workers ;  &gt; Females ;</t>
  </si>
  <si>
    <t>P07 - Underemployed part-time workers ;  Persons ;</t>
  </si>
  <si>
    <t>P07 - Underemployed part-time workers ;  &gt; Males ;</t>
  </si>
  <si>
    <t>P07 - Underemployed part-time workers ;  &gt; Females ;</t>
  </si>
  <si>
    <t>P08 - People who started current job In the last year ;  Persons ;</t>
  </si>
  <si>
    <t>P08 - People who started current job In the last year ;  &gt; Males ;</t>
  </si>
  <si>
    <t>P08 - People who started current job In the last year ;  &gt; Females ;</t>
  </si>
  <si>
    <t>P09 - People employed in current job for a year or more ;  Persons ;</t>
  </si>
  <si>
    <t>P09 - People employed in current job for a year or more ;  &gt; Males ;</t>
  </si>
  <si>
    <t>P09 - People employed in current job for a year or more ;  &gt; Females ;</t>
  </si>
  <si>
    <t>P10 - Employees who started current job In the last year ;  Persons ;</t>
  </si>
  <si>
    <t>P10 - Employees who started current job In the last year ;  &gt; Males ;</t>
  </si>
  <si>
    <t>P10 - Employees who started current job In the last year ;  &gt; Females ;</t>
  </si>
  <si>
    <t>P11 - Employees in current job for a year or more ;  Persons ;</t>
  </si>
  <si>
    <t>P11 - Employees in current job for a year or more ;  &gt; Males ;</t>
  </si>
  <si>
    <t>P11 - Employees in current job for a year or more ;  &gt; Females ;</t>
  </si>
  <si>
    <t>P12 - Looked for work while in current job over the last year ;  Persons ;</t>
  </si>
  <si>
    <t>P12 - Looked for work while in current job over the last year ;  &gt; Males ;</t>
  </si>
  <si>
    <t>P12 - Looked for work while in current job over the last year ;  &gt; Females ;</t>
  </si>
  <si>
    <t>P13 - People who worked at some time during the last year ;  Persons ;</t>
  </si>
  <si>
    <t>P13 - People who worked at some time during the last year ;  &gt; Males ;</t>
  </si>
  <si>
    <t>P13 - People who worked at some time during the last year ;  &gt; Females ;</t>
  </si>
  <si>
    <t>P14 - People who were working 12 months ago ;  Persons ;</t>
  </si>
  <si>
    <t>P14 - People who were working 12 months ago ;  &gt; Males ;</t>
  </si>
  <si>
    <t>P14 - People who were working 12 months ago ;  &gt; Females ;</t>
  </si>
  <si>
    <t>P15 - People currently employed and employed 12 months ago ;  Persons ;</t>
  </si>
  <si>
    <t>P15 - People currently employed and employed 12 months ago ;  &gt; Males ;</t>
  </si>
  <si>
    <t>P15 - People currently employed and employed 12 months ago ;  &gt; Females ;</t>
  </si>
  <si>
    <t>P16 - People who left, lost or worked multiple jobs last year ;  Persons ;</t>
  </si>
  <si>
    <t>P16 - People who left, lost or worked multiple jobs last year ;  &gt; Males ;</t>
  </si>
  <si>
    <t>P16 - People who left, lost or worked multiple jobs last year ;  &gt; Females ;</t>
  </si>
  <si>
    <t>P17 - People who left or lost a job last year ;  Persons ;</t>
  </si>
  <si>
    <t>P17 - People who left or lost a job last year ;  &gt; Males ;</t>
  </si>
  <si>
    <t>P17 - People who left or lost a job last year ;  &gt; Females ;</t>
  </si>
  <si>
    <t>P18 - Employed people who left or lost a job last year ;  Persons ;</t>
  </si>
  <si>
    <t>P18 - Employed people who left or lost a job last year ;  &gt; Males ;</t>
  </si>
  <si>
    <t>P18 - Employed people who left or lost a job last year ;  &gt; Females ;</t>
  </si>
  <si>
    <t>P19 - Unemployed people ;  Persons ;</t>
  </si>
  <si>
    <t>P19 - Unemployed people ;  &gt; Males ;</t>
  </si>
  <si>
    <t>P19 - Unemployed people ;  &gt; Females ;</t>
  </si>
  <si>
    <t>P20 - People not in the labour force (PNILF) ;  Persons ;</t>
  </si>
  <si>
    <t>P20 - People not in the labour force (PNILF) ;  &gt; Males ;</t>
  </si>
  <si>
    <t>P20 - People not in the labour force (PNILF) ;  &gt; Females ;</t>
  </si>
  <si>
    <t>P21 - PNILF who wanted to work ;  Persons ;</t>
  </si>
  <si>
    <t>P21 - PNILF who wanted to work ;  &gt; Males ;</t>
  </si>
  <si>
    <t>P21 - PNILF who wanted to work ;  &gt; Females ;</t>
  </si>
  <si>
    <t>P22 - PNILF who looked for work ;  Persons ;</t>
  </si>
  <si>
    <t>P22 - PNILF who looked for work ;  &gt; Males ;</t>
  </si>
  <si>
    <t>P22 - PNILF who looked for work ;  &gt; Females ;</t>
  </si>
  <si>
    <t>P23 - PNILF with marginal attachment to the labour force ;  Persons ;</t>
  </si>
  <si>
    <t>P23 - PNILF with marginal attachment to the labour force ;  &gt; Males ;</t>
  </si>
  <si>
    <t>P23 - PNILF with marginal attachment to the labour force ;  &gt; Females ;</t>
  </si>
  <si>
    <t>P24 - PNILF who had a job to go or return to ;  Persons ;</t>
  </si>
  <si>
    <t>P24 - PNILF who had a job to go or return to ;  &gt; Males ;</t>
  </si>
  <si>
    <t>P24 - PNILF who had a job to go or return to ;  &gt; Females ;</t>
  </si>
  <si>
    <t>P25 - PNILF who wanted work and could start within four weeks ;  Persons ;</t>
  </si>
  <si>
    <t>P25 - PNILF who wanted work and could start within four weeks ;  &gt; Males ;</t>
  </si>
  <si>
    <t>P25 - PNILF who wanted work and could start within four weeks ;  &gt; Females ;</t>
  </si>
  <si>
    <t>P26 - Discouraged job seekers ;  Persons ;</t>
  </si>
  <si>
    <t>P26 - Discouraged job seekers ;  &gt; Males ;</t>
  </si>
  <si>
    <t>P26 - Discouraged job seekers ;  &gt; Females ;</t>
  </si>
  <si>
    <t>P27 - PNILF who wanted work but unavailable within four weeks ;  Persons ;</t>
  </si>
  <si>
    <t>P27 - PNILF who wanted work but unavailable within four weeks ;  &gt; Males ;</t>
  </si>
  <si>
    <t>P27 - PNILF who wanted work but unavailable within four weeks ;  &gt; Females ;</t>
  </si>
  <si>
    <t>P28 - PNILF who wanted work but were caring for children ;  Persons ;</t>
  </si>
  <si>
    <t>P28 - PNILF who wanted work but were caring for children ;  &gt; Males ;</t>
  </si>
  <si>
    <t>P28 - PNILF who wanted work but were caring for children ;  &gt; Females ;</t>
  </si>
  <si>
    <t>P29 - PNILF whose last job was less than 10 years ago ;  Persons ;</t>
  </si>
  <si>
    <t>P29 - PNILF whose last job was less than 10 years ago ;  &gt; Males ;</t>
  </si>
  <si>
    <t>P29 - PNILF whose last job was less than 10 years ago ;  &gt; Females ;</t>
  </si>
  <si>
    <t>P30 - Potential workers ;  Persons ;</t>
  </si>
  <si>
    <t>P30 - Potential workers ;  &gt; Males ;</t>
  </si>
  <si>
    <t>P30 - Potential workers ;  &gt; Females ;</t>
  </si>
  <si>
    <t>P31 - Potential workers with job attachment ;  Persons ;</t>
  </si>
  <si>
    <t>P31 - Potential workers with job attachment ;  &gt; Males ;</t>
  </si>
  <si>
    <t>P31 - Potential workers with job attachment ;  &gt; Females ;</t>
  </si>
  <si>
    <t>P32 - Potential workers without job attachment ;  Persons ;</t>
  </si>
  <si>
    <t>P32 - Potential workers without job attachment ;  &gt; Males ;</t>
  </si>
  <si>
    <t>P32 - Potential workers without job attachment ;  &gt; Females ;</t>
  </si>
  <si>
    <t>P33 - People with job attachment ;  Persons ;</t>
  </si>
  <si>
    <t>P33 - People with job attachment ;  &gt; Males ;</t>
  </si>
  <si>
    <t>P33 - People with job attachment ;  &gt; Females ;</t>
  </si>
  <si>
    <t>P34 - People without job attachment ;  Persons ;</t>
  </si>
  <si>
    <t>P34 - People without job attachment ;  &gt; Males ;</t>
  </si>
  <si>
    <t>P34 - People without job attachment ;  &gt; Females ;</t>
  </si>
  <si>
    <t>P35 - PNILF with marginal attachment to the labour force (historical ver.) ;  Persons ;</t>
  </si>
  <si>
    <t>P35 - PNILF with marginal attachment to the labour force (historical ver.) ;  &gt; Males ;</t>
  </si>
  <si>
    <t>P35 - PNILF with marginal attachment to the labour force (historical ver.) ;  &gt; Females ;</t>
  </si>
  <si>
    <t>15-64 years ;  P01 - Civilian population ;  Persons ;</t>
  </si>
  <si>
    <t>15-64 years ;  P01 - Civilian population ;  &gt; Males ;</t>
  </si>
  <si>
    <t>15-64 years ;  P01 - Civilian population ;  &gt; Females ;</t>
  </si>
  <si>
    <t>15-64 years ;  P02 - Employed people ;  Persons ;</t>
  </si>
  <si>
    <t>15-64 years ;  P02 - Employed people ;  &gt; Males ;</t>
  </si>
  <si>
    <t>15-64 years ;  P02 - Employed people ;  &gt; Females ;</t>
  </si>
  <si>
    <t>15-64 years ;  P03 - Employed people who would prefer more hours ;  Persons ;</t>
  </si>
  <si>
    <t>15-64 years ;  P03 - Employed people who would prefer more hours ;  &gt; Males ;</t>
  </si>
  <si>
    <t>15-64 years ;  P03 - Employed people who would prefer more hours ;  &gt; Females ;</t>
  </si>
  <si>
    <t>15-64 years ;  P04 - Part-time workers who would prefer more hours ;  Persons ;</t>
  </si>
  <si>
    <t>15-64 years ;  P04 - Part-time workers who would prefer more hours ;  &gt; Males ;</t>
  </si>
  <si>
    <t>15-64 years ;  P04 - Part-time workers who would prefer more hours ;  &gt; Females ;</t>
  </si>
  <si>
    <t>15-64 years ;  P05 - Part-time workers who would prefer full-time hours ;  Persons ;</t>
  </si>
  <si>
    <t>15-64 years ;  P05 - Part-time workers who would prefer full-time hours ;  &gt; Males ;</t>
  </si>
  <si>
    <t>15-64 years ;  P05 - Part-time workers who would prefer full-time hours ;  &gt; Females ;</t>
  </si>
  <si>
    <t>15-64 years ;  P06 - Underemployed workers ;  Persons ;</t>
  </si>
  <si>
    <t>15-64 years ;  P06 - Underemployed workers ;  &gt; Males ;</t>
  </si>
  <si>
    <t>15-64 years ;  P06 - Underemployed workers ;  &gt; Females ;</t>
  </si>
  <si>
    <t>15-64 years ;  P07 - Underemployed part-time workers ;  Persons ;</t>
  </si>
  <si>
    <t>15-64 years ;  P07 - Underemployed part-time workers ;  &gt; Males ;</t>
  </si>
  <si>
    <t>15-64 years ;  P07 - Underemployed part-time workers ;  &gt; Females ;</t>
  </si>
  <si>
    <t>15-64 years ;  P08 - People who started current job In the last year ;  Persons ;</t>
  </si>
  <si>
    <t>15-64 years ;  P08 - People who started current job In the last year ;  &gt; Males ;</t>
  </si>
  <si>
    <t>15-64 years ;  P08 - People who started current job In the last year ;  &gt; Females ;</t>
  </si>
  <si>
    <t>15-64 years ;  P09 - People employed in current job for a year or more ;  Persons ;</t>
  </si>
  <si>
    <t>15-64 years ;  P09 - People employed in current job for a year or more ;  &gt; Males ;</t>
  </si>
  <si>
    <t>15-64 years ;  P09 - People employed in current job for a year or more ;  &gt; Females ;</t>
  </si>
  <si>
    <t>15-64 years ;  P10 - Employees who started current job In the last year ;  Persons ;</t>
  </si>
  <si>
    <t>15-64 years ;  P10 - Employees who started current job In the last year ;  &gt; Males ;</t>
  </si>
  <si>
    <t>15-64 years ;  P10 - Employees who started current job In the last year ;  &gt; Females ;</t>
  </si>
  <si>
    <t>15-64 years ;  P11 - Employees in current job for a year or more ;  Persons ;</t>
  </si>
  <si>
    <t>15-64 years ;  P11 - Employees in current job for a year or more ;  &gt; Males ;</t>
  </si>
  <si>
    <t>15-64 years ;  P11 - Employees in current job for a year or more ;  &gt; Females ;</t>
  </si>
  <si>
    <t>15-64 years ;  P12 - Looked for work while in current job over the last year ;  Persons ;</t>
  </si>
  <si>
    <t>15-64 years ;  P12 - Looked for work while in current job over the last year ;  &gt; Males ;</t>
  </si>
  <si>
    <t>15-64 years ;  P12 - Looked for work while in current job over the last year ;  &gt; Females ;</t>
  </si>
  <si>
    <t>15-64 years ;  P13 - People who worked at some time during the last year ;  Persons ;</t>
  </si>
  <si>
    <t>15-64 years ;  P13 - People who worked at some time during the last year ;  &gt; Males ;</t>
  </si>
  <si>
    <t>15-64 years ;  P13 - People who worked at some time during the last year ;  &gt; Females ;</t>
  </si>
  <si>
    <t>15-64 years ;  P14 - People who were working 12 months ago ;  Persons ;</t>
  </si>
  <si>
    <t>15-64 years ;  P14 - People who were working 12 months ago ;  &gt; Males ;</t>
  </si>
  <si>
    <t>15-64 years ;  P14 - People who were working 12 months ago ;  &gt; Females ;</t>
  </si>
  <si>
    <t>15-64 years ;  P15 - People currently employed and employed 12 months ago ;  Persons ;</t>
  </si>
  <si>
    <t>15-64 years ;  P15 - People currently employed and employed 12 months ago ;  &gt; Males ;</t>
  </si>
  <si>
    <t>15-64 years ;  P15 - People currently employed and employed 12 months ago ;  &gt; Females ;</t>
  </si>
  <si>
    <t>15-64 years ;  P16 - People who left, lost or worked multiple jobs last year ;  Persons ;</t>
  </si>
  <si>
    <t>15-64 years ;  P16 - People who left, lost or worked multiple jobs last year ;  &gt; Males ;</t>
  </si>
  <si>
    <t>15-64 years ;  P16 - People who left, lost or worked multiple jobs last year ;  &gt; Females ;</t>
  </si>
  <si>
    <t>15-64 years ;  P17 - People who left or lost a job last year ;  Persons ;</t>
  </si>
  <si>
    <t>15-64 years ;  P17 - People who left or lost a job last year ;  &gt; Males ;</t>
  </si>
  <si>
    <t>15-64 years ;  P17 - People who left or lost a job last year ;  &gt; Females ;</t>
  </si>
  <si>
    <t>15-64 years ;  P18 - Employed people who left or lost a job last year ;  Persons ;</t>
  </si>
  <si>
    <t>15-64 years ;  P18 - Employed people who left or lost a job last year ;  &gt; Males ;</t>
  </si>
  <si>
    <t>15-64 years ;  P18 - Employed people who left or lost a job last year ;  &gt; Females ;</t>
  </si>
  <si>
    <t>15-64 years ;  P19 - Unemployed people ;  Persons ;</t>
  </si>
  <si>
    <t>15-64 years ;  P19 - Unemployed people ;  &gt; Males ;</t>
  </si>
  <si>
    <t>15-64 years ;  P19 - Unemployed people ;  &gt; Females ;</t>
  </si>
  <si>
    <t>15-64 years ;  P20 - People not in the labour force (PNILF) ;  Persons ;</t>
  </si>
  <si>
    <t>15-64 years ;  P20 - People not in the labour force (PNILF) ;  &gt; Males ;</t>
  </si>
  <si>
    <t>15-64 years ;  P20 - People not in the labour force (PNILF) ;  &gt; Females ;</t>
  </si>
  <si>
    <t>15-64 years ;  P21 - PNILF who wanted to work ;  Persons ;</t>
  </si>
  <si>
    <t>15-64 years ;  P21 - PNILF who wanted to work ;  &gt; Males ;</t>
  </si>
  <si>
    <t>15-64 years ;  P21 - PNILF who wanted to work ;  &gt; Females ;</t>
  </si>
  <si>
    <t>15-64 years ;  P22 - PNILF who looked for work ;  Persons ;</t>
  </si>
  <si>
    <t>15-64 years ;  P22 - PNILF who looked for work ;  &gt; Males ;</t>
  </si>
  <si>
    <t>15-64 years ;  P22 - PNILF who looked for work ;  &gt; Females ;</t>
  </si>
  <si>
    <t>15-64 years ;  P23 - PNILF with marginal attachment to the labour force ;  Persons ;</t>
  </si>
  <si>
    <t>15-64 years ;  P23 - PNILF with marginal attachment to the labour force ;  &gt; Males ;</t>
  </si>
  <si>
    <t>15-64 years ;  P23 - PNILF with marginal attachment to the labour force ;  &gt; Females ;</t>
  </si>
  <si>
    <t>15-64 years ;  P24 - PNILF who had a job to go or return to ;  Persons ;</t>
  </si>
  <si>
    <t>15-64 years ;  P24 - PNILF who had a job to go or return to ;  &gt; Males ;</t>
  </si>
  <si>
    <t>15-64 years ;  P24 - PNILF who had a job to go or return to ;  &gt; Females ;</t>
  </si>
  <si>
    <t>15-64 years ;  P25 - PNILF who wanted work and could start within four weeks ;  Persons ;</t>
  </si>
  <si>
    <t>15-64 years ;  P25 - PNILF who wanted work and could start within four weeks ;  &gt; Males ;</t>
  </si>
  <si>
    <t>15-64 years ;  P25 - PNILF who wanted work and could start within four weeks ;  &gt; Females ;</t>
  </si>
  <si>
    <t>15-64 years ;  P26 - Discouraged job seekers ;  Persons ;</t>
  </si>
  <si>
    <t>15-64 years ;  P26 - Discouraged job seekers ;  &gt; Males ;</t>
  </si>
  <si>
    <t>15-64 years ;  P26 - Discouraged job seekers ;  &gt; Females ;</t>
  </si>
  <si>
    <t>15-64 years ;  P27 - PNILF who wanted work but unavailable within four weeks ;  Persons ;</t>
  </si>
  <si>
    <t>15-64 years ;  P27 - PNILF who wanted work but unavailable within four weeks ;  &gt; Males ;</t>
  </si>
  <si>
    <t>15-64 years ;  P27 - PNILF who wanted work but unavailable within four weeks ;  &gt; Females ;</t>
  </si>
  <si>
    <t>15-64 years ;  P28 - PNILF who wanted work but were caring for children ;  Persons ;</t>
  </si>
  <si>
    <t>15-64 years ;  P28 - PNILF who wanted work but were caring for children ;  &gt; Males ;</t>
  </si>
  <si>
    <t>15-64 years ;  P28 - PNILF who wanted work but were caring for children ;  &gt; Females ;</t>
  </si>
  <si>
    <t>15-64 years ;  P29 - PNILF whose last job was less than 10 years ago ;  Persons ;</t>
  </si>
  <si>
    <t>15-64 years ;  P29 - PNILF whose last job was less than 10 years ago ;  &gt; Males ;</t>
  </si>
  <si>
    <t>15-64 years ;  P29 - PNILF whose last job was less than 10 years ago ;  &gt; Females ;</t>
  </si>
  <si>
    <t>15-64 years ;  P30 - Potential workers ;  Persons ;</t>
  </si>
  <si>
    <t>15-64 years ;  P30 - Potential workers ;  &gt; Males ;</t>
  </si>
  <si>
    <t>15-64 years ;  P30 - Potential workers ;  &gt; Females ;</t>
  </si>
  <si>
    <t>15-64 years ;  P31 - Potential workers with job attachment ;  Persons ;</t>
  </si>
  <si>
    <t>15-64 years ;  P31 - Potential workers with job attachment ;  &gt; Males ;</t>
  </si>
  <si>
    <t>15-64 years ;  P31 - Potential workers with job attachment ;  &gt; Females ;</t>
  </si>
  <si>
    <t>15-64 years ;  P32 - Potential workers without job attachment ;  Persons ;</t>
  </si>
  <si>
    <t>15-64 years ;  P32 - Potential workers without job attachment ;  &gt; Males ;</t>
  </si>
  <si>
    <t>15-64 years ;  P32 - Potential workers without job attachment ;  &gt; Females ;</t>
  </si>
  <si>
    <t>15-64 years ;  P33 - People with job attachment ;  Persons ;</t>
  </si>
  <si>
    <t>15-64 years ;  P33 - People with job attachment ;  &gt; Males ;</t>
  </si>
  <si>
    <t>15-64 years ;  P33 - People with job attachment ;  &gt; Females ;</t>
  </si>
  <si>
    <t>15-64 years ;  P34 - People without job attachment ;  Persons ;</t>
  </si>
  <si>
    <t>15-64 years ;  P34 - People without job attachment ;  &gt; Males ;</t>
  </si>
  <si>
    <t>15-64 years ;  P34 - People without job attachment ;  &gt; Females ;</t>
  </si>
  <si>
    <t>15-64 years ;  P35 - PNILF with marginal attachment to the labour force (historical ver.) ;  Persons ;</t>
  </si>
  <si>
    <t>15-64 years ;  P35 - PNILF with marginal attachment to the labour force (historical ver.) ;  &gt; Males ;</t>
  </si>
  <si>
    <t>15-64 years ;  P35 - PNILF with marginal attachment to the labour force (historical ver.) ;  &gt; Females ;</t>
  </si>
  <si>
    <t>&gt; 15-24 years ;  P01 - Civilian population ;  Persons ;</t>
  </si>
  <si>
    <t>&gt; 15-24 years ;  P01 - Civilian population ;  &gt; Males ;</t>
  </si>
  <si>
    <t>&gt; 15-24 years ;  P01 - Civilian population ;  &gt; Females ;</t>
  </si>
  <si>
    <t>&gt; 15-24 years ;  P02 - Employed people ;  Persons ;</t>
  </si>
  <si>
    <t>&gt; 15-24 years ;  P02 - Employed people ;  &gt; Males ;</t>
  </si>
  <si>
    <t>&gt; 15-24 years ;  P02 - Employed people ;  &gt; Females ;</t>
  </si>
  <si>
    <t>&gt; 15-24 years ;  P03 - Employed people who would prefer more hours ;  Persons ;</t>
  </si>
  <si>
    <t>&gt; 15-24 years ;  P03 - Employed people who would prefer more hours ;  &gt; Males ;</t>
  </si>
  <si>
    <t>&gt; 15-24 years ;  P03 - Employed people who would prefer more hours ;  &gt; Females ;</t>
  </si>
  <si>
    <t>&gt; 15-24 years ;  P04 - Part-time workers who would prefer more hours ;  Persons ;</t>
  </si>
  <si>
    <t>&gt; 15-24 years ;  P04 - Part-time workers who would prefer more hours ;  &gt; Males ;</t>
  </si>
  <si>
    <t>&gt; 15-24 years ;  P04 - Part-time workers who would prefer more hours ;  &gt; Females ;</t>
  </si>
  <si>
    <t>&gt; 15-24 years ;  P05 - Part-time workers who would prefer full-time hours ;  Persons ;</t>
  </si>
  <si>
    <t>&gt; 15-24 years ;  P05 - Part-time workers who would prefer full-time hours ;  &gt; Males ;</t>
  </si>
  <si>
    <t>&gt; 15-24 years ;  P05 - Part-time workers who would prefer full-time hours ;  &gt; Females ;</t>
  </si>
  <si>
    <t>&gt; 15-24 years ;  P06 - Underemployed workers ;  Persons ;</t>
  </si>
  <si>
    <t>&gt; 15-24 years ;  P06 - Underemployed workers ;  &gt; Males ;</t>
  </si>
  <si>
    <t>&gt; 15-24 years ;  P06 - Underemployed workers ;  &gt; Females ;</t>
  </si>
  <si>
    <t>&gt; 15-24 years ;  P07 - Underemployed part-time workers ;  Persons ;</t>
  </si>
  <si>
    <t>&gt; 15-24 years ;  P07 - Underemployed part-time workers ;  &gt; Males ;</t>
  </si>
  <si>
    <t>&gt; 15-24 years ;  P07 - Underemployed part-time workers ;  &gt; Females ;</t>
  </si>
  <si>
    <t>&gt; 15-24 years ;  P08 - People who started current job In the last year ;  Persons ;</t>
  </si>
  <si>
    <t>&gt; 15-24 years ;  P08 - People who started current job In the last year ;  &gt; Males ;</t>
  </si>
  <si>
    <t>&gt; 15-24 years ;  P08 - People who started current job In the last year ;  &gt; Females ;</t>
  </si>
  <si>
    <t>&gt; 15-24 years ;  P09 - People employed in current job for a year or more ;  Persons ;</t>
  </si>
  <si>
    <t>&gt; 15-24 years ;  P09 - People employed in current job for a year or more ;  &gt; Males ;</t>
  </si>
  <si>
    <t>&gt; 15-24 years ;  P09 - People employed in current job for a year or more ;  &gt; Females ;</t>
  </si>
  <si>
    <t>&gt; 15-24 years ;  P10 - Employees who started current job In the last year ;  Persons ;</t>
  </si>
  <si>
    <t>&gt; 15-24 years ;  P10 - Employees who started current job In the last year ;  &gt; Males ;</t>
  </si>
  <si>
    <t>&gt; 15-24 years ;  P10 - Employees who started current job In the last year ;  &gt; Females ;</t>
  </si>
  <si>
    <t>&gt; 15-24 years ;  P11 - Employees in current job for a year or more ;  Persons ;</t>
  </si>
  <si>
    <t>&gt; 15-24 years ;  P11 - Employees in current job for a year or more ;  &gt; Males ;</t>
  </si>
  <si>
    <t>&gt; 15-24 years ;  P11 - Employees in current job for a year or more ;  &gt; Females ;</t>
  </si>
  <si>
    <t>&gt; 15-24 years ;  P12 - Looked for work while in current job over the last year ;  Persons ;</t>
  </si>
  <si>
    <t>&gt; 15-24 years ;  P12 - Looked for work while in current job over the last year ;  &gt; Males ;</t>
  </si>
  <si>
    <t>&gt; 15-24 years ;  P12 - Looked for work while in current job over the last year ;  &gt; Females ;</t>
  </si>
  <si>
    <t>&gt; 15-24 years ;  P13 - People who worked at some time during the last year ;  Persons ;</t>
  </si>
  <si>
    <t>&gt; 15-24 years ;  P13 - People who worked at some time during the last year ;  &gt; Males ;</t>
  </si>
  <si>
    <t>&gt; 15-24 years ;  P13 - People who worked at some time during the last year ;  &gt; Females ;</t>
  </si>
  <si>
    <t>&gt; 15-24 years ;  P14 - People who were working 12 months ago ;  Persons ;</t>
  </si>
  <si>
    <t>Unit</t>
  </si>
  <si>
    <t>Series Type</t>
  </si>
  <si>
    <t>Data Type</t>
  </si>
  <si>
    <t>Frequency</t>
  </si>
  <si>
    <t>Collection Month</t>
  </si>
  <si>
    <t>Series Start</t>
  </si>
  <si>
    <t>Series End</t>
  </si>
  <si>
    <t>No. Obs</t>
  </si>
  <si>
    <t>Series ID</t>
  </si>
  <si>
    <t>000</t>
  </si>
  <si>
    <t>Original</t>
  </si>
  <si>
    <t>STOCK</t>
  </si>
  <si>
    <t>A126094922J</t>
  </si>
  <si>
    <t>A126110042V</t>
  </si>
  <si>
    <t>A126102482X</t>
  </si>
  <si>
    <t>A126094878K</t>
  </si>
  <si>
    <t>A126109998R</t>
  </si>
  <si>
    <t>A126102438R</t>
  </si>
  <si>
    <t>A126094926T</t>
  </si>
  <si>
    <t>A126110046C</t>
  </si>
  <si>
    <t>A126102486J</t>
  </si>
  <si>
    <t>A126094930J</t>
  </si>
  <si>
    <t>A126110050V</t>
  </si>
  <si>
    <t>A126102490X</t>
  </si>
  <si>
    <t>A126094882A</t>
  </si>
  <si>
    <t>A126110002A</t>
  </si>
  <si>
    <t>A126102442F</t>
  </si>
  <si>
    <t>A126094886K</t>
  </si>
  <si>
    <t>A126110006K</t>
  </si>
  <si>
    <t>A126102446R</t>
  </si>
  <si>
    <t>A126094910X</t>
  </si>
  <si>
    <t>A126110030K</t>
  </si>
  <si>
    <t>A126102470R</t>
  </si>
  <si>
    <t>A126094858A</t>
  </si>
  <si>
    <t>A126109978F</t>
  </si>
  <si>
    <t>A126102418F</t>
  </si>
  <si>
    <t>A126094934T</t>
  </si>
  <si>
    <t>A126110054C</t>
  </si>
  <si>
    <t>A126102494J</t>
  </si>
  <si>
    <t>A126094914J</t>
  </si>
  <si>
    <t>A126110034V</t>
  </si>
  <si>
    <t>A126102474X</t>
  </si>
  <si>
    <t>A126094946A</t>
  </si>
  <si>
    <t>A126110066L</t>
  </si>
  <si>
    <t>A126102506F</t>
  </si>
  <si>
    <t>A126094862T</t>
  </si>
  <si>
    <t>A126109982W</t>
  </si>
  <si>
    <t>A126102422W</t>
  </si>
  <si>
    <t>A126094818J</t>
  </si>
  <si>
    <t>A126109938L</t>
  </si>
  <si>
    <t>A126102378X</t>
  </si>
  <si>
    <t>A126094838T</t>
  </si>
  <si>
    <t>A126109958W</t>
  </si>
  <si>
    <t>A126102398J</t>
  </si>
  <si>
    <t>A126094890A</t>
  </si>
  <si>
    <t>A126110010A</t>
  </si>
  <si>
    <t>A126102450F</t>
  </si>
  <si>
    <t>A126094842J</t>
  </si>
  <si>
    <t>A126109962L</t>
  </si>
  <si>
    <t>A126102402L</t>
  </si>
  <si>
    <t>A126094894K</t>
  </si>
  <si>
    <t>A126110014K</t>
  </si>
  <si>
    <t>A126102454R</t>
  </si>
  <si>
    <t>A126094898V</t>
  </si>
  <si>
    <t>A126110018V</t>
  </si>
  <si>
    <t>A126102458X</t>
  </si>
  <si>
    <t>A126094950T</t>
  </si>
  <si>
    <t>A126110070C</t>
  </si>
  <si>
    <t>A126102510W</t>
  </si>
  <si>
    <t>A126094822X</t>
  </si>
  <si>
    <t>A126109942C</t>
  </si>
  <si>
    <t>A126102382R</t>
  </si>
  <si>
    <t>A126094938A</t>
  </si>
  <si>
    <t>A126110058L</t>
  </si>
  <si>
    <t>A126102498T</t>
  </si>
  <si>
    <t>A126094942T</t>
  </si>
  <si>
    <t>A126110062C</t>
  </si>
  <si>
    <t>A126102502W</t>
  </si>
  <si>
    <t>A126094830X</t>
  </si>
  <si>
    <t>A126109950C</t>
  </si>
  <si>
    <t>A126102390R</t>
  </si>
  <si>
    <t>A126094866A</t>
  </si>
  <si>
    <t>A126109986F</t>
  </si>
  <si>
    <t>A126102426F</t>
  </si>
  <si>
    <t>A126094902X</t>
  </si>
  <si>
    <t>A126110022K</t>
  </si>
  <si>
    <t>A126102462R</t>
  </si>
  <si>
    <t>A126094954A</t>
  </si>
  <si>
    <t>A126110074L</t>
  </si>
  <si>
    <t>A126102514F</t>
  </si>
  <si>
    <t>A126094826J</t>
  </si>
  <si>
    <t>A126109946L</t>
  </si>
  <si>
    <t>A126102386X</t>
  </si>
  <si>
    <t>A126094906J</t>
  </si>
  <si>
    <t>A126110026V</t>
  </si>
  <si>
    <t>A126102466X</t>
  </si>
  <si>
    <t>A126094918T</t>
  </si>
  <si>
    <t>A126110038C</t>
  </si>
  <si>
    <t>A126102478J</t>
  </si>
  <si>
    <t>A126094850J</t>
  </si>
  <si>
    <t>A126109970L</t>
  </si>
  <si>
    <t>A126102410L</t>
  </si>
  <si>
    <t>A126094834J</t>
  </si>
  <si>
    <t>A126109954L</t>
  </si>
  <si>
    <t>A126102394X</t>
  </si>
  <si>
    <t>A126094870T</t>
  </si>
  <si>
    <t>A126109990W</t>
  </si>
  <si>
    <t>A126102430W</t>
  </si>
  <si>
    <t>A126094846T</t>
  </si>
  <si>
    <t>A126109966W</t>
  </si>
  <si>
    <t>A126102406W</t>
  </si>
  <si>
    <t>A126094874A</t>
  </si>
  <si>
    <t>A126109994F</t>
  </si>
  <si>
    <t>A126102434F</t>
  </si>
  <si>
    <t>A126094854T</t>
  </si>
  <si>
    <t>A126109974W</t>
  </si>
  <si>
    <t>A126102414W</t>
  </si>
  <si>
    <t>A126098702C</t>
  </si>
  <si>
    <t>A126113822L</t>
  </si>
  <si>
    <t>A126106262V</t>
  </si>
  <si>
    <t>A126098658F</t>
  </si>
  <si>
    <t>A126113778R</t>
  </si>
  <si>
    <t>A126106218K</t>
  </si>
  <si>
    <t>A126098706L</t>
  </si>
  <si>
    <t>A126113826W</t>
  </si>
  <si>
    <t>A126106266C</t>
  </si>
  <si>
    <t>A126098710C</t>
  </si>
  <si>
    <t>A126113830L</t>
  </si>
  <si>
    <t>A126106270V</t>
  </si>
  <si>
    <t>A126098662W</t>
  </si>
  <si>
    <t>A126113782F</t>
  </si>
  <si>
    <t>A126106222A</t>
  </si>
  <si>
    <t>A126098666F</t>
  </si>
  <si>
    <t>A126113786R</t>
  </si>
  <si>
    <t>A126106226K</t>
  </si>
  <si>
    <t>A126098690F</t>
  </si>
  <si>
    <t>A126113810C</t>
  </si>
  <si>
    <t>A126106250K</t>
  </si>
  <si>
    <t>A126098638W</t>
  </si>
  <si>
    <t>A126113758F</t>
  </si>
  <si>
    <t>A126106198L</t>
  </si>
  <si>
    <t>A126098714L</t>
  </si>
  <si>
    <t>A126113834W</t>
  </si>
  <si>
    <t>A126106274C</t>
  </si>
  <si>
    <t>A126098694R</t>
  </si>
  <si>
    <t>A126113814L</t>
  </si>
  <si>
    <t>A126106254V</t>
  </si>
  <si>
    <t>A126098726W</t>
  </si>
  <si>
    <t>A126113846F</t>
  </si>
  <si>
    <t>A126106286L</t>
  </si>
  <si>
    <t>A126098642L</t>
  </si>
  <si>
    <t>A126113762W</t>
  </si>
  <si>
    <t>A126106202T</t>
  </si>
  <si>
    <t>A126098598R</t>
  </si>
  <si>
    <t>A126113718L</t>
  </si>
  <si>
    <t>A126106158V</t>
  </si>
  <si>
    <t>A126098618L</t>
  </si>
  <si>
    <t>A126113738W</t>
  </si>
  <si>
    <t>A126106178C</t>
  </si>
  <si>
    <t>A126098670W</t>
  </si>
  <si>
    <t>A126113790F</t>
  </si>
  <si>
    <t>A126106230A</t>
  </si>
  <si>
    <t>A126098622C</t>
  </si>
  <si>
    <t>A126113742L</t>
  </si>
  <si>
    <t>A126106182V</t>
  </si>
  <si>
    <t>A126098674F</t>
  </si>
  <si>
    <t>A126113794R</t>
  </si>
  <si>
    <t>A126106234K</t>
  </si>
  <si>
    <t>A126098678R</t>
  </si>
  <si>
    <t>A126113798X</t>
  </si>
  <si>
    <t>A126106238V</t>
  </si>
  <si>
    <t>A126098730L</t>
  </si>
  <si>
    <t>A126113850W</t>
  </si>
  <si>
    <t>A126106290C</t>
  </si>
  <si>
    <t>A126098602V</t>
  </si>
  <si>
    <t>A126113722C</t>
  </si>
  <si>
    <t>A126106162K</t>
  </si>
  <si>
    <t>A126098718W</t>
  </si>
  <si>
    <t>A126113838F</t>
  </si>
  <si>
    <t>A126106278L</t>
  </si>
  <si>
    <t>A126098722L</t>
  </si>
  <si>
    <t>A126113842W</t>
  </si>
  <si>
    <t>A126106282C</t>
  </si>
  <si>
    <t>A126098610V</t>
  </si>
  <si>
    <t>A126113730C</t>
  </si>
  <si>
    <t>A126106170K</t>
  </si>
  <si>
    <t>A126098646W</t>
  </si>
  <si>
    <t>A126113766F</t>
  </si>
  <si>
    <t>A126106206A</t>
  </si>
  <si>
    <t>A126098682F</t>
  </si>
  <si>
    <t>A126113802C</t>
  </si>
  <si>
    <t>A126106242K</t>
  </si>
  <si>
    <t>A126098734W</t>
  </si>
  <si>
    <t>A126113854F</t>
  </si>
  <si>
    <t>A126106294L</t>
  </si>
  <si>
    <t>A126098606C</t>
  </si>
  <si>
    <t>A126113726L</t>
  </si>
  <si>
    <t>A126106166V</t>
  </si>
  <si>
    <t>A126098686R</t>
  </si>
  <si>
    <t>A126113806L</t>
  </si>
  <si>
    <t>A126106246V</t>
  </si>
  <si>
    <t>A126098698X</t>
  </si>
  <si>
    <t>A126113818W</t>
  </si>
  <si>
    <t>A126106258C</t>
  </si>
  <si>
    <t>A126098630C</t>
  </si>
  <si>
    <t>A126113750L</t>
  </si>
  <si>
    <t>A126106190V</t>
  </si>
  <si>
    <t>A126098614C</t>
  </si>
  <si>
    <t>A126113734L</t>
  </si>
  <si>
    <t>A126106174V</t>
  </si>
  <si>
    <t>A126098650L</t>
  </si>
  <si>
    <t>A126113770W</t>
  </si>
  <si>
    <t>A126106210T</t>
  </si>
  <si>
    <t>A126098626L</t>
  </si>
  <si>
    <t>A126113746W</t>
  </si>
  <si>
    <t>A126106186C</t>
  </si>
  <si>
    <t>A126098654W</t>
  </si>
  <si>
    <t>A126113774F</t>
  </si>
  <si>
    <t>A126106214A</t>
  </si>
  <si>
    <t>A126098634L</t>
  </si>
  <si>
    <t>A126113754W</t>
  </si>
  <si>
    <t>A126106194C</t>
  </si>
  <si>
    <t>A126096182X</t>
  </si>
  <si>
    <t>A126111302W</t>
  </si>
  <si>
    <t>A126103742A</t>
  </si>
  <si>
    <t>A126096138R</t>
  </si>
  <si>
    <t>A126111258X</t>
  </si>
  <si>
    <t>A126103698C</t>
  </si>
  <si>
    <t>A126096186J</t>
  </si>
  <si>
    <t>A126111306F</t>
  </si>
  <si>
    <t>A126103746K</t>
  </si>
  <si>
    <t>A126096190X</t>
  </si>
  <si>
    <t>A126111310W</t>
  </si>
  <si>
    <t>A126103750A</t>
  </si>
  <si>
    <t>A126096142F</t>
  </si>
  <si>
    <t>A126111262R</t>
  </si>
  <si>
    <t>A126103702J</t>
  </si>
  <si>
    <t>A126096146R</t>
  </si>
  <si>
    <t>A126111266X</t>
  </si>
  <si>
    <t>A126103706T</t>
  </si>
  <si>
    <t>A126096170R</t>
  </si>
  <si>
    <t>A126111290X</t>
  </si>
  <si>
    <t>A126103730T</t>
  </si>
  <si>
    <t>A126096118F</t>
  </si>
  <si>
    <t>A126111238R</t>
  </si>
  <si>
    <t>A126103678V</t>
  </si>
  <si>
    <t>A126096194J</t>
  </si>
  <si>
    <t>A126111314F</t>
  </si>
  <si>
    <t>A126103754K</t>
  </si>
  <si>
    <t>A126096174X</t>
  </si>
  <si>
    <t>A126111294J</t>
  </si>
  <si>
    <t>A126103734A</t>
  </si>
  <si>
    <t>A126096206F</t>
  </si>
  <si>
    <t>A126111326R</t>
  </si>
  <si>
    <t>A126103766V</t>
  </si>
  <si>
    <t>A126096122W</t>
  </si>
  <si>
    <t>A126111242F</t>
  </si>
  <si>
    <t>A126103682K</t>
  </si>
  <si>
    <t>A126096078X</t>
  </si>
  <si>
    <t>A126111198J</t>
  </si>
  <si>
    <t>A126103638A</t>
  </si>
  <si>
    <t>A126096098J</t>
  </si>
  <si>
    <t>&gt; 15-24 years ;  P14 - People who were working 12 months ago ;  &gt; Males ;</t>
  </si>
  <si>
    <t>&gt; 15-24 years ;  P14 - People who were working 12 months ago ;  &gt; Females ;</t>
  </si>
  <si>
    <t>&gt; 15-24 years ;  P15 - People currently employed and employed 12 months ago ;  Persons ;</t>
  </si>
  <si>
    <t>&gt; 15-24 years ;  P15 - People currently employed and employed 12 months ago ;  &gt; Males ;</t>
  </si>
  <si>
    <t>&gt; 15-24 years ;  P15 - People currently employed and employed 12 months ago ;  &gt; Females ;</t>
  </si>
  <si>
    <t>&gt; 15-24 years ;  P16 - People who left, lost or worked multiple jobs last year ;  Persons ;</t>
  </si>
  <si>
    <t>&gt; 15-24 years ;  P16 - People who left, lost or worked multiple jobs last year ;  &gt; Males ;</t>
  </si>
  <si>
    <t>&gt; 15-24 years ;  P16 - People who left, lost or worked multiple jobs last year ;  &gt; Females ;</t>
  </si>
  <si>
    <t>&gt; 15-24 years ;  P17 - People who left or lost a job last year ;  Persons ;</t>
  </si>
  <si>
    <t>&gt; 15-24 years ;  P17 - People who left or lost a job last year ;  &gt; Males ;</t>
  </si>
  <si>
    <t>&gt; 15-24 years ;  P17 - People who left or lost a job last year ;  &gt; Females ;</t>
  </si>
  <si>
    <t>&gt; 15-24 years ;  P18 - Employed people who left or lost a job last year ;  Persons ;</t>
  </si>
  <si>
    <t>&gt; 15-24 years ;  P18 - Employed people who left or lost a job last year ;  &gt; Males ;</t>
  </si>
  <si>
    <t>&gt; 15-24 years ;  P18 - Employed people who left or lost a job last year ;  &gt; Females ;</t>
  </si>
  <si>
    <t>&gt; 15-24 years ;  P19 - Unemployed people ;  Persons ;</t>
  </si>
  <si>
    <t>&gt; 15-24 years ;  P19 - Unemployed people ;  &gt; Males ;</t>
  </si>
  <si>
    <t>&gt; 15-24 years ;  P19 - Unemployed people ;  &gt; Females ;</t>
  </si>
  <si>
    <t>&gt; 15-24 years ;  P20 - People not in the labour force (PNILF) ;  Persons ;</t>
  </si>
  <si>
    <t>&gt; 15-24 years ;  P20 - People not in the labour force (PNILF) ;  &gt; Males ;</t>
  </si>
  <si>
    <t>&gt; 15-24 years ;  P20 - People not in the labour force (PNILF) ;  &gt; Females ;</t>
  </si>
  <si>
    <t>&gt; 15-24 years ;  P21 - PNILF who wanted to work ;  Persons ;</t>
  </si>
  <si>
    <t>&gt; 15-24 years ;  P21 - PNILF who wanted to work ;  &gt; Males ;</t>
  </si>
  <si>
    <t>&gt; 15-24 years ;  P21 - PNILF who wanted to work ;  &gt; Females ;</t>
  </si>
  <si>
    <t>&gt; 15-24 years ;  P22 - PNILF who looked for work ;  Persons ;</t>
  </si>
  <si>
    <t>&gt; 15-24 years ;  P22 - PNILF who looked for work ;  &gt; Males ;</t>
  </si>
  <si>
    <t>&gt; 15-24 years ;  P22 - PNILF who looked for work ;  &gt; Females ;</t>
  </si>
  <si>
    <t>&gt; 15-24 years ;  P23 - PNILF with marginal attachment to the labour force ;  Persons ;</t>
  </si>
  <si>
    <t>&gt; 15-24 years ;  P23 - PNILF with marginal attachment to the labour force ;  &gt; Males ;</t>
  </si>
  <si>
    <t>&gt; 15-24 years ;  P23 - PNILF with marginal attachment to the labour force ;  &gt; Females ;</t>
  </si>
  <si>
    <t>&gt; 15-24 years ;  P24 - PNILF who had a job to go or return to ;  Persons ;</t>
  </si>
  <si>
    <t>&gt; 15-24 years ;  P24 - PNILF who had a job to go or return to ;  &gt; Males ;</t>
  </si>
  <si>
    <t>&gt; 15-24 years ;  P24 - PNILF who had a job to go or return to ;  &gt; Females ;</t>
  </si>
  <si>
    <t>&gt; 15-24 years ;  P25 - PNILF who wanted work and could start within four weeks ;  Persons ;</t>
  </si>
  <si>
    <t>&gt; 15-24 years ;  P25 - PNILF who wanted work and could start within four weeks ;  &gt; Males ;</t>
  </si>
  <si>
    <t>&gt; 15-24 years ;  P25 - PNILF who wanted work and could start within four weeks ;  &gt; Females ;</t>
  </si>
  <si>
    <t>&gt; 15-24 years ;  P26 - Discouraged job seekers ;  Persons ;</t>
  </si>
  <si>
    <t>&gt; 15-24 years ;  P26 - Discouraged job seekers ;  &gt; Males ;</t>
  </si>
  <si>
    <t>&gt; 15-24 years ;  P26 - Discouraged job seekers ;  &gt; Females ;</t>
  </si>
  <si>
    <t>&gt; 15-24 years ;  P27 - PNILF who wanted work but unavailable within four weeks ;  Persons ;</t>
  </si>
  <si>
    <t>&gt; 15-24 years ;  P27 - PNILF who wanted work but unavailable within four weeks ;  &gt; Males ;</t>
  </si>
  <si>
    <t>&gt; 15-24 years ;  P27 - PNILF who wanted work but unavailable within four weeks ;  &gt; Females ;</t>
  </si>
  <si>
    <t>&gt; 15-24 years ;  P28 - PNILF who wanted work but were caring for children ;  Persons ;</t>
  </si>
  <si>
    <t>&gt; 15-24 years ;  P28 - PNILF who wanted work but were caring for children ;  &gt; Males ;</t>
  </si>
  <si>
    <t>&gt; 15-24 years ;  P28 - PNILF who wanted work but were caring for children ;  &gt; Females ;</t>
  </si>
  <si>
    <t>&gt; 15-24 years ;  P29 - PNILF whose last job was less than 10 years ago ;  Persons ;</t>
  </si>
  <si>
    <t>&gt; 15-24 years ;  P29 - PNILF whose last job was less than 10 years ago ;  &gt; Males ;</t>
  </si>
  <si>
    <t>&gt; 15-24 years ;  P29 - PNILF whose last job was less than 10 years ago ;  &gt; Females ;</t>
  </si>
  <si>
    <t>&gt; 15-24 years ;  P30 - Potential workers ;  Persons ;</t>
  </si>
  <si>
    <t>&gt; 15-24 years ;  P30 - Potential workers ;  &gt; Males ;</t>
  </si>
  <si>
    <t>&gt; 15-24 years ;  P30 - Potential workers ;  &gt; Females ;</t>
  </si>
  <si>
    <t>&gt; 15-24 years ;  P31 - Potential workers with job attachment ;  Persons ;</t>
  </si>
  <si>
    <t>&gt; 15-24 years ;  P31 - Potential workers with job attachment ;  &gt; Males ;</t>
  </si>
  <si>
    <t>&gt; 15-24 years ;  P31 - Potential workers with job attachment ;  &gt; Females ;</t>
  </si>
  <si>
    <t>&gt; 15-24 years ;  P32 - Potential workers without job attachment ;  Persons ;</t>
  </si>
  <si>
    <t>&gt; 15-24 years ;  P32 - Potential workers without job attachment ;  &gt; Males ;</t>
  </si>
  <si>
    <t>&gt; 15-24 years ;  P32 - Potential workers without job attachment ;  &gt; Females ;</t>
  </si>
  <si>
    <t>&gt; 15-24 years ;  P33 - People with job attachment ;  Persons ;</t>
  </si>
  <si>
    <t>&gt; 15-24 years ;  P33 - People with job attachment ;  &gt; Males ;</t>
  </si>
  <si>
    <t>&gt; 15-24 years ;  P33 - People with job attachment ;  &gt; Females ;</t>
  </si>
  <si>
    <t>&gt; 15-24 years ;  P34 - People without job attachment ;  Persons ;</t>
  </si>
  <si>
    <t>&gt; 15-24 years ;  P34 - People without job attachment ;  &gt; Males ;</t>
  </si>
  <si>
    <t>&gt; 15-24 years ;  P34 - People without job attachment ;  &gt; Females ;</t>
  </si>
  <si>
    <t>&gt; 15-24 years ;  P35 - PNILF with marginal attachment to the labour force (historical ver.) ;  Persons ;</t>
  </si>
  <si>
    <t>&gt; 15-24 years ;  P35 - PNILF with marginal attachment to the labour force (historical ver.) ;  &gt; Males ;</t>
  </si>
  <si>
    <t>&gt; 15-24 years ;  P35 - PNILF with marginal attachment to the labour force (historical ver.) ;  &gt; Females ;</t>
  </si>
  <si>
    <t>&gt; 25-44 years ;  P01 - Civilian population ;  Persons ;</t>
  </si>
  <si>
    <t>&gt; 25-44 years ;  P01 - Civilian population ;  &gt; Males ;</t>
  </si>
  <si>
    <t>&gt; 25-44 years ;  P01 - Civilian population ;  &gt; Females ;</t>
  </si>
  <si>
    <t>&gt; 25-44 years ;  P02 - Employed people ;  Persons ;</t>
  </si>
  <si>
    <t>&gt; 25-44 years ;  P02 - Employed people ;  &gt; Males ;</t>
  </si>
  <si>
    <t>&gt; 25-44 years ;  P02 - Employed people ;  &gt; Females ;</t>
  </si>
  <si>
    <t>&gt; 25-44 years ;  P03 - Employed people who would prefer more hours ;  Persons ;</t>
  </si>
  <si>
    <t>&gt; 25-44 years ;  P03 - Employed people who would prefer more hours ;  &gt; Males ;</t>
  </si>
  <si>
    <t>&gt; 25-44 years ;  P03 - Employed people who would prefer more hours ;  &gt; Females ;</t>
  </si>
  <si>
    <t>&gt; 25-44 years ;  P04 - Part-time workers who would prefer more hours ;  Persons ;</t>
  </si>
  <si>
    <t>&gt; 25-44 years ;  P04 - Part-time workers who would prefer more hours ;  &gt; Males ;</t>
  </si>
  <si>
    <t>&gt; 25-44 years ;  P04 - Part-time workers who would prefer more hours ;  &gt; Females ;</t>
  </si>
  <si>
    <t>&gt; 25-44 years ;  P05 - Part-time workers who would prefer full-time hours ;  Persons ;</t>
  </si>
  <si>
    <t>&gt; 25-44 years ;  P05 - Part-time workers who would prefer full-time hours ;  &gt; Males ;</t>
  </si>
  <si>
    <t>&gt; 25-44 years ;  P05 - Part-time workers who would prefer full-time hours ;  &gt; Females ;</t>
  </si>
  <si>
    <t>&gt; 25-44 years ;  P06 - Underemployed workers ;  Persons ;</t>
  </si>
  <si>
    <t>&gt; 25-44 years ;  P06 - Underemployed workers ;  &gt; Males ;</t>
  </si>
  <si>
    <t>&gt; 25-44 years ;  P06 - Underemployed workers ;  &gt; Females ;</t>
  </si>
  <si>
    <t>&gt; 25-44 years ;  P07 - Underemployed part-time workers ;  Persons ;</t>
  </si>
  <si>
    <t>&gt; 25-44 years ;  P07 - Underemployed part-time workers ;  &gt; Males ;</t>
  </si>
  <si>
    <t>&gt; 25-44 years ;  P07 - Underemployed part-time workers ;  &gt; Females ;</t>
  </si>
  <si>
    <t>&gt; 25-44 years ;  P08 - People who started current job In the last year ;  Persons ;</t>
  </si>
  <si>
    <t>&gt; 25-44 years ;  P08 - People who started current job In the last year ;  &gt; Males ;</t>
  </si>
  <si>
    <t>&gt; 25-44 years ;  P08 - People who started current job In the last year ;  &gt; Females ;</t>
  </si>
  <si>
    <t>&gt; 25-44 years ;  P09 - People employed in current job for a year or more ;  Persons ;</t>
  </si>
  <si>
    <t>&gt; 25-44 years ;  P09 - People employed in current job for a year or more ;  &gt; Males ;</t>
  </si>
  <si>
    <t>&gt; 25-44 years ;  P09 - People employed in current job for a year or more ;  &gt; Females ;</t>
  </si>
  <si>
    <t>&gt; 25-44 years ;  P10 - Employees who started current job In the last year ;  Persons ;</t>
  </si>
  <si>
    <t>&gt; 25-44 years ;  P10 - Employees who started current job In the last year ;  &gt; Males ;</t>
  </si>
  <si>
    <t>&gt; 25-44 years ;  P10 - Employees who started current job In the last year ;  &gt; Females ;</t>
  </si>
  <si>
    <t>&gt; 25-44 years ;  P11 - Employees in current job for a year or more ;  Persons ;</t>
  </si>
  <si>
    <t>&gt; 25-44 years ;  P11 - Employees in current job for a year or more ;  &gt; Males ;</t>
  </si>
  <si>
    <t>&gt; 25-44 years ;  P11 - Employees in current job for a year or more ;  &gt; Females ;</t>
  </si>
  <si>
    <t>&gt; 25-44 years ;  P12 - Looked for work while in current job over the last year ;  Persons ;</t>
  </si>
  <si>
    <t>&gt; 25-44 years ;  P12 - Looked for work while in current job over the last year ;  &gt; Males ;</t>
  </si>
  <si>
    <t>&gt; 25-44 years ;  P12 - Looked for work while in current job over the last year ;  &gt; Females ;</t>
  </si>
  <si>
    <t>&gt; 25-44 years ;  P13 - People who worked at some time during the last year ;  Persons ;</t>
  </si>
  <si>
    <t>&gt; 25-44 years ;  P13 - People who worked at some time during the last year ;  &gt; Males ;</t>
  </si>
  <si>
    <t>&gt; 25-44 years ;  P13 - People who worked at some time during the last year ;  &gt; Females ;</t>
  </si>
  <si>
    <t>&gt; 25-44 years ;  P14 - People who were working 12 months ago ;  Persons ;</t>
  </si>
  <si>
    <t>&gt; 25-44 years ;  P14 - People who were working 12 months ago ;  &gt; Males ;</t>
  </si>
  <si>
    <t>&gt; 25-44 years ;  P14 - People who were working 12 months ago ;  &gt; Females ;</t>
  </si>
  <si>
    <t>&gt; 25-44 years ;  P15 - People currently employed and employed 12 months ago ;  Persons ;</t>
  </si>
  <si>
    <t>&gt; 25-44 years ;  P15 - People currently employed and employed 12 months ago ;  &gt; Males ;</t>
  </si>
  <si>
    <t>&gt; 25-44 years ;  P15 - People currently employed and employed 12 months ago ;  &gt; Females ;</t>
  </si>
  <si>
    <t>&gt; 25-44 years ;  P16 - People who left, lost or worked multiple jobs last year ;  Persons ;</t>
  </si>
  <si>
    <t>&gt; 25-44 years ;  P16 - People who left, lost or worked multiple jobs last year ;  &gt; Males ;</t>
  </si>
  <si>
    <t>&gt; 25-44 years ;  P16 - People who left, lost or worked multiple jobs last year ;  &gt; Females ;</t>
  </si>
  <si>
    <t>&gt; 25-44 years ;  P17 - People who left or lost a job last year ;  Persons ;</t>
  </si>
  <si>
    <t>&gt; 25-44 years ;  P17 - People who left or lost a job last year ;  &gt; Males ;</t>
  </si>
  <si>
    <t>&gt; 25-44 years ;  P17 - People who left or lost a job last year ;  &gt; Females ;</t>
  </si>
  <si>
    <t>&gt; 25-44 years ;  P18 - Employed people who left or lost a job last year ;  Persons ;</t>
  </si>
  <si>
    <t>&gt; 25-44 years ;  P18 - Employed people who left or lost a job last year ;  &gt; Males ;</t>
  </si>
  <si>
    <t>&gt; 25-44 years ;  P18 - Employed people who left or lost a job last year ;  &gt; Females ;</t>
  </si>
  <si>
    <t>&gt; 25-44 years ;  P19 - Unemployed people ;  Persons ;</t>
  </si>
  <si>
    <t>&gt; 25-44 years ;  P19 - Unemployed people ;  &gt; Males ;</t>
  </si>
  <si>
    <t>&gt; 25-44 years ;  P19 - Unemployed people ;  &gt; Females ;</t>
  </si>
  <si>
    <t>&gt; 25-44 years ;  P20 - People not in the labour force (PNILF) ;  Persons ;</t>
  </si>
  <si>
    <t>&gt; 25-44 years ;  P20 - People not in the labour force (PNILF) ;  &gt; Males ;</t>
  </si>
  <si>
    <t>&gt; 25-44 years ;  P20 - People not in the labour force (PNILF) ;  &gt; Females ;</t>
  </si>
  <si>
    <t>&gt; 25-44 years ;  P21 - PNILF who wanted to work ;  Persons ;</t>
  </si>
  <si>
    <t>&gt; 25-44 years ;  P21 - PNILF who wanted to work ;  &gt; Males ;</t>
  </si>
  <si>
    <t>&gt; 25-44 years ;  P21 - PNILF who wanted to work ;  &gt; Females ;</t>
  </si>
  <si>
    <t>&gt; 25-44 years ;  P22 - PNILF who looked for work ;  Persons ;</t>
  </si>
  <si>
    <t>&gt; 25-44 years ;  P22 - PNILF who looked for work ;  &gt; Males ;</t>
  </si>
  <si>
    <t>&gt; 25-44 years ;  P22 - PNILF who looked for work ;  &gt; Females ;</t>
  </si>
  <si>
    <t>&gt; 25-44 years ;  P23 - PNILF with marginal attachment to the labour force ;  Persons ;</t>
  </si>
  <si>
    <t>&gt; 25-44 years ;  P23 - PNILF with marginal attachment to the labour force ;  &gt; Males ;</t>
  </si>
  <si>
    <t>&gt; 25-44 years ;  P23 - PNILF with marginal attachment to the labour force ;  &gt; Females ;</t>
  </si>
  <si>
    <t>&gt; 25-44 years ;  P24 - PNILF who had a job to go or return to ;  Persons ;</t>
  </si>
  <si>
    <t>&gt; 25-44 years ;  P24 - PNILF who had a job to go or return to ;  &gt; Males ;</t>
  </si>
  <si>
    <t>&gt; 25-44 years ;  P24 - PNILF who had a job to go or return to ;  &gt; Females ;</t>
  </si>
  <si>
    <t>&gt; 25-44 years ;  P25 - PNILF who wanted work and could start within four weeks ;  Persons ;</t>
  </si>
  <si>
    <t>&gt; 25-44 years ;  P25 - PNILF who wanted work and could start within four weeks ;  &gt; Males ;</t>
  </si>
  <si>
    <t>&gt; 25-44 years ;  P25 - PNILF who wanted work and could start within four weeks ;  &gt; Females ;</t>
  </si>
  <si>
    <t>&gt; 25-44 years ;  P26 - Discouraged job seekers ;  Persons ;</t>
  </si>
  <si>
    <t>&gt; 25-44 years ;  P26 - Discouraged job seekers ;  &gt; Males ;</t>
  </si>
  <si>
    <t>&gt; 25-44 years ;  P26 - Discouraged job seekers ;  &gt; Females ;</t>
  </si>
  <si>
    <t>&gt; 25-44 years ;  P27 - PNILF who wanted work but unavailable within four weeks ;  Persons ;</t>
  </si>
  <si>
    <t>&gt; 25-44 years ;  P27 - PNILF who wanted work but unavailable within four weeks ;  &gt; Males ;</t>
  </si>
  <si>
    <t>&gt; 25-44 years ;  P27 - PNILF who wanted work but unavailable within four weeks ;  &gt; Females ;</t>
  </si>
  <si>
    <t>&gt; 25-44 years ;  P28 - PNILF who wanted work but were caring for children ;  Persons ;</t>
  </si>
  <si>
    <t>&gt; 25-44 years ;  P28 - PNILF who wanted work but were caring for children ;  &gt; Males ;</t>
  </si>
  <si>
    <t>&gt; 25-44 years ;  P28 - PNILF who wanted work but were caring for children ;  &gt; Females ;</t>
  </si>
  <si>
    <t>&gt; 25-44 years ;  P29 - PNILF whose last job was less than 10 years ago ;  Persons ;</t>
  </si>
  <si>
    <t>&gt; 25-44 years ;  P29 - PNILF whose last job was less than 10 years ago ;  &gt; Males ;</t>
  </si>
  <si>
    <t>&gt; 25-44 years ;  P29 - PNILF whose last job was less than 10 years ago ;  &gt; Females ;</t>
  </si>
  <si>
    <t>&gt; 25-44 years ;  P30 - Potential workers ;  Persons ;</t>
  </si>
  <si>
    <t>&gt; 25-44 years ;  P30 - Potential workers ;  &gt; Males ;</t>
  </si>
  <si>
    <t>&gt; 25-44 years ;  P30 - Potential workers ;  &gt; Females ;</t>
  </si>
  <si>
    <t>&gt; 25-44 years ;  P31 - Potential workers with job attachment ;  Persons ;</t>
  </si>
  <si>
    <t>&gt; 25-44 years ;  P31 - Potential workers with job attachment ;  &gt; Males ;</t>
  </si>
  <si>
    <t>&gt; 25-44 years ;  P31 - Potential workers with job attachment ;  &gt; Females ;</t>
  </si>
  <si>
    <t>&gt; 25-44 years ;  P32 - Potential workers without job attachment ;  Persons ;</t>
  </si>
  <si>
    <t>&gt; 25-44 years ;  P32 - Potential workers without job attachment ;  &gt; Males ;</t>
  </si>
  <si>
    <t>&gt; 25-44 years ;  P32 - Potential workers without job attachment ;  &gt; Females ;</t>
  </si>
  <si>
    <t>&gt; 25-44 years ;  P33 - People with job attachment ;  Persons ;</t>
  </si>
  <si>
    <t>&gt; 25-44 years ;  P33 - People with job attachment ;  &gt; Males ;</t>
  </si>
  <si>
    <t>&gt; 25-44 years ;  P33 - People with job attachment ;  &gt; Females ;</t>
  </si>
  <si>
    <t>&gt; 25-44 years ;  P34 - People without job attachment ;  Persons ;</t>
  </si>
  <si>
    <t>&gt; 25-44 years ;  P34 - People without job attachment ;  &gt; Males ;</t>
  </si>
  <si>
    <t>&gt; 25-44 years ;  P34 - People without job attachment ;  &gt; Females ;</t>
  </si>
  <si>
    <t>&gt; 25-44 years ;  P35 - PNILF with marginal attachment to the labour force (historical ver.) ;  Persons ;</t>
  </si>
  <si>
    <t>&gt; 25-44 years ;  P35 - PNILF with marginal attachment to the labour force (historical ver.) ;  &gt; Males ;</t>
  </si>
  <si>
    <t>&gt; 25-44 years ;  P35 - PNILF with marginal attachment to the labour force (historical ver.) ;  &gt; Females ;</t>
  </si>
  <si>
    <t>&gt; 45-64 years ;  P01 - Civilian population ;  Persons ;</t>
  </si>
  <si>
    <t>&gt; 45-64 years ;  P01 - Civilian population ;  &gt; Males ;</t>
  </si>
  <si>
    <t>&gt; 45-64 years ;  P01 - Civilian population ;  &gt; Females ;</t>
  </si>
  <si>
    <t>&gt; 45-64 years ;  P02 - Employed people ;  Persons ;</t>
  </si>
  <si>
    <t>&gt; 45-64 years ;  P02 - Employed people ;  &gt; Males ;</t>
  </si>
  <si>
    <t>&gt; 45-64 years ;  P02 - Employed people ;  &gt; Females ;</t>
  </si>
  <si>
    <t>&gt; 45-64 years ;  P03 - Employed people who would prefer more hours ;  Persons ;</t>
  </si>
  <si>
    <t>&gt; 45-64 years ;  P03 - Employed people who would prefer more hours ;  &gt; Males ;</t>
  </si>
  <si>
    <t>&gt; 45-64 years ;  P03 - Employed people who would prefer more hours ;  &gt; Females ;</t>
  </si>
  <si>
    <t>&gt; 45-64 years ;  P04 - Part-time workers who would prefer more hours ;  Persons ;</t>
  </si>
  <si>
    <t>&gt; 45-64 years ;  P04 - Part-time workers who would prefer more hours ;  &gt; Males ;</t>
  </si>
  <si>
    <t>&gt; 45-64 years ;  P04 - Part-time workers who would prefer more hours ;  &gt; Females ;</t>
  </si>
  <si>
    <t>&gt; 45-64 years ;  P05 - Part-time workers who would prefer full-time hours ;  Persons ;</t>
  </si>
  <si>
    <t>&gt; 45-64 years ;  P05 - Part-time workers who would prefer full-time hours ;  &gt; Males ;</t>
  </si>
  <si>
    <t>&gt; 45-64 years ;  P05 - Part-time workers who would prefer full-time hours ;  &gt; Females ;</t>
  </si>
  <si>
    <t>&gt; 45-64 years ;  P06 - Underemployed workers ;  Persons ;</t>
  </si>
  <si>
    <t>&gt; 45-64 years ;  P06 - Underemployed workers ;  &gt; Males ;</t>
  </si>
  <si>
    <t>&gt; 45-64 years ;  P06 - Underemployed workers ;  &gt; Females ;</t>
  </si>
  <si>
    <t>&gt; 45-64 years ;  P07 - Underemployed part-time workers ;  Persons ;</t>
  </si>
  <si>
    <t>&gt; 45-64 years ;  P07 - Underemployed part-time workers ;  &gt; Males ;</t>
  </si>
  <si>
    <t>&gt; 45-64 years ;  P07 - Underemployed part-time workers ;  &gt; Females ;</t>
  </si>
  <si>
    <t>&gt; 45-64 years ;  P08 - People who started current job In the last year ;  Persons ;</t>
  </si>
  <si>
    <t>&gt; 45-64 years ;  P08 - People who started current job In the last year ;  &gt; Males ;</t>
  </si>
  <si>
    <t>&gt; 45-64 years ;  P08 - People who started current job In the last year ;  &gt; Females ;</t>
  </si>
  <si>
    <t>&gt; 45-64 years ;  P09 - People employed in current job for a year or more ;  Persons ;</t>
  </si>
  <si>
    <t>&gt; 45-64 years ;  P09 - People employed in current job for a year or more ;  &gt; Males ;</t>
  </si>
  <si>
    <t>&gt; 45-64 years ;  P09 - People employed in current job for a year or more ;  &gt; Females ;</t>
  </si>
  <si>
    <t>&gt; 45-64 years ;  P10 - Employees who started current job In the last year ;  Persons ;</t>
  </si>
  <si>
    <t>&gt; 45-64 years ;  P10 - Employees who started current job In the last year ;  &gt; Males ;</t>
  </si>
  <si>
    <t>&gt; 45-64 years ;  P10 - Employees who started current job In the last year ;  &gt; Females ;</t>
  </si>
  <si>
    <t>&gt; 45-64 years ;  P11 - Employees in current job for a year or more ;  Persons ;</t>
  </si>
  <si>
    <t>&gt; 45-64 years ;  P11 - Employees in current job for a year or more ;  &gt; Males ;</t>
  </si>
  <si>
    <t>&gt; 45-64 years ;  P11 - Employees in current job for a year or more ;  &gt; Females ;</t>
  </si>
  <si>
    <t>&gt; 45-64 years ;  P12 - Looked for work while in current job over the last year ;  Persons ;</t>
  </si>
  <si>
    <t>&gt; 45-64 years ;  P12 - Looked for work while in current job over the last year ;  &gt; Males ;</t>
  </si>
  <si>
    <t>&gt; 45-64 years ;  P12 - Looked for work while in current job over the last year ;  &gt; Females ;</t>
  </si>
  <si>
    <t>&gt; 45-64 years ;  P13 - People who worked at some time during the last year ;  Persons ;</t>
  </si>
  <si>
    <t>&gt; 45-64 years ;  P13 - People who worked at some time during the last year ;  &gt; Males ;</t>
  </si>
  <si>
    <t>&gt; 45-64 years ;  P13 - People who worked at some time during the last year ;  &gt; Females ;</t>
  </si>
  <si>
    <t>&gt; 45-64 years ;  P14 - People who were working 12 months ago ;  Persons ;</t>
  </si>
  <si>
    <t>&gt; 45-64 years ;  P14 - People who were working 12 months ago ;  &gt; Males ;</t>
  </si>
  <si>
    <t>&gt; 45-64 years ;  P14 - People who were working 12 months ago ;  &gt; Females ;</t>
  </si>
  <si>
    <t>&gt; 45-64 years ;  P15 - People currently employed and employed 12 months ago ;  Persons ;</t>
  </si>
  <si>
    <t>&gt; 45-64 years ;  P15 - People currently employed and employed 12 months ago ;  &gt; Males ;</t>
  </si>
  <si>
    <t>&gt; 45-64 years ;  P15 - People currently employed and employed 12 months ago ;  &gt; Females ;</t>
  </si>
  <si>
    <t>&gt; 45-64 years ;  P16 - People who left, lost or worked multiple jobs last year ;  Persons ;</t>
  </si>
  <si>
    <t>&gt; 45-64 years ;  P16 - People who left, lost or worked multiple jobs last year ;  &gt; Males ;</t>
  </si>
  <si>
    <t>&gt; 45-64 years ;  P16 - People who left, lost or worked multiple jobs last year ;  &gt; Females ;</t>
  </si>
  <si>
    <t>&gt; 45-64 years ;  P17 - People who left or lost a job last year ;  Persons ;</t>
  </si>
  <si>
    <t>&gt; 45-64 years ;  P17 - People who left or lost a job last year ;  &gt; Males ;</t>
  </si>
  <si>
    <t>&gt; 45-64 years ;  P17 - People who left or lost a job last year ;  &gt; Females ;</t>
  </si>
  <si>
    <t>&gt; 45-64 years ;  P18 - Employed people who left or lost a job last year ;  Persons ;</t>
  </si>
  <si>
    <t>&gt; 45-64 years ;  P18 - Employed people who left or lost a job last year ;  &gt; Males ;</t>
  </si>
  <si>
    <t>&gt; 45-64 years ;  P18 - Employed people who left or lost a job last year ;  &gt; Females ;</t>
  </si>
  <si>
    <t>&gt; 45-64 years ;  P19 - Unemployed people ;  Persons ;</t>
  </si>
  <si>
    <t>&gt; 45-64 years ;  P19 - Unemployed people ;  &gt; Males ;</t>
  </si>
  <si>
    <t>&gt; 45-64 years ;  P19 - Unemployed people ;  &gt; Females ;</t>
  </si>
  <si>
    <t>&gt; 45-64 years ;  P20 - People not in the labour force (PNILF) ;  Persons ;</t>
  </si>
  <si>
    <t>&gt; 45-64 years ;  P20 - People not in the labour force (PNILF) ;  &gt; Males ;</t>
  </si>
  <si>
    <t>&gt; 45-64 years ;  P20 - People not in the labour force (PNILF) ;  &gt; Females ;</t>
  </si>
  <si>
    <t>&gt; 45-64 years ;  P21 - PNILF who wanted to work ;  Persons ;</t>
  </si>
  <si>
    <t>&gt; 45-64 years ;  P21 - PNILF who wanted to work ;  &gt; Males ;</t>
  </si>
  <si>
    <t>&gt; 45-64 years ;  P21 - PNILF who wanted to work ;  &gt; Females ;</t>
  </si>
  <si>
    <t>&gt; 45-64 years ;  P22 - PNILF who looked for work ;  Persons ;</t>
  </si>
  <si>
    <t>&gt; 45-64 years ;  P22 - PNILF who looked for work ;  &gt; Males ;</t>
  </si>
  <si>
    <t>&gt; 45-64 years ;  P22 - PNILF who looked for work ;  &gt; Females ;</t>
  </si>
  <si>
    <t>&gt; 45-64 years ;  P23 - PNILF with marginal attachment to the labour force ;  Persons ;</t>
  </si>
  <si>
    <t>&gt; 45-64 years ;  P23 - PNILF with marginal attachment to the labour force ;  &gt; Males ;</t>
  </si>
  <si>
    <t>&gt; 45-64 years ;  P23 - PNILF with marginal attachment to the labour force ;  &gt; Females ;</t>
  </si>
  <si>
    <t>&gt; 45-64 years ;  P24 - PNILF who had a job to go or return to ;  Persons ;</t>
  </si>
  <si>
    <t>&gt; 45-64 years ;  P24 - PNILF who had a job to go or return to ;  &gt; Males ;</t>
  </si>
  <si>
    <t>&gt; 45-64 years ;  P24 - PNILF who had a job to go or return to ;  &gt; Females ;</t>
  </si>
  <si>
    <t>&gt; 45-64 years ;  P25 - PNILF who wanted work and could start within four weeks ;  Persons ;</t>
  </si>
  <si>
    <t>&gt; 45-64 years ;  P25 - PNILF who wanted work and could start within four weeks ;  &gt; Males ;</t>
  </si>
  <si>
    <t>&gt; 45-64 years ;  P25 - PNILF who wanted work and could start within four weeks ;  &gt; Females ;</t>
  </si>
  <si>
    <t>&gt; 45-64 years ;  P26 - Discouraged job seekers ;  Persons ;</t>
  </si>
  <si>
    <t>&gt; 45-64 years ;  P26 - Discouraged job seekers ;  &gt; Males ;</t>
  </si>
  <si>
    <t>&gt; 45-64 years ;  P26 - Discouraged job seekers ;  &gt; Females ;</t>
  </si>
  <si>
    <t>&gt; 45-64 years ;  P27 - PNILF who wanted work but unavailable within four weeks ;  Persons ;</t>
  </si>
  <si>
    <t>&gt; 45-64 years ;  P27 - PNILF who wanted work but unavailable within four weeks ;  &gt; Males ;</t>
  </si>
  <si>
    <t>A126111218F</t>
  </si>
  <si>
    <t>A126103658K</t>
  </si>
  <si>
    <t>A126096150F</t>
  </si>
  <si>
    <t>A126111270R</t>
  </si>
  <si>
    <t>A126103710J</t>
  </si>
  <si>
    <t>A126096102L</t>
  </si>
  <si>
    <t>A126111222W</t>
  </si>
  <si>
    <t>A126103662A</t>
  </si>
  <si>
    <t>A126096154R</t>
  </si>
  <si>
    <t>A126111274X</t>
  </si>
  <si>
    <t>A126103714T</t>
  </si>
  <si>
    <t>A126096158X</t>
  </si>
  <si>
    <t>A126111278J</t>
  </si>
  <si>
    <t>A126103718A</t>
  </si>
  <si>
    <t>A126096210W</t>
  </si>
  <si>
    <t>A126111330F</t>
  </si>
  <si>
    <t>A126103770K</t>
  </si>
  <si>
    <t>A126096082R</t>
  </si>
  <si>
    <t>A126111202L</t>
  </si>
  <si>
    <t>A126103642T</t>
  </si>
  <si>
    <t>A126096198T</t>
  </si>
  <si>
    <t>A126111318R</t>
  </si>
  <si>
    <t>A126103758V</t>
  </si>
  <si>
    <t>A126096202W</t>
  </si>
  <si>
    <t>A126111322F</t>
  </si>
  <si>
    <t>A126103762K</t>
  </si>
  <si>
    <t>A126096090R</t>
  </si>
  <si>
    <t>A126111210L</t>
  </si>
  <si>
    <t>A126103650T</t>
  </si>
  <si>
    <t>A126096126F</t>
  </si>
  <si>
    <t>A126111246R</t>
  </si>
  <si>
    <t>A126103686V</t>
  </si>
  <si>
    <t>A126096162R</t>
  </si>
  <si>
    <t>A126111282X</t>
  </si>
  <si>
    <t>A126103722T</t>
  </si>
  <si>
    <t>A126096214F</t>
  </si>
  <si>
    <t>A126111334R</t>
  </si>
  <si>
    <t>A126103774V</t>
  </si>
  <si>
    <t>A126096086X</t>
  </si>
  <si>
    <t>A126111206W</t>
  </si>
  <si>
    <t>A126103646A</t>
  </si>
  <si>
    <t>A126096166X</t>
  </si>
  <si>
    <t>A126111286J</t>
  </si>
  <si>
    <t>A126103726A</t>
  </si>
  <si>
    <t>A126096178J</t>
  </si>
  <si>
    <t>A126111298T</t>
  </si>
  <si>
    <t>A126103738K</t>
  </si>
  <si>
    <t>A126096110L</t>
  </si>
  <si>
    <t>A126111230W</t>
  </si>
  <si>
    <t>A126103670A</t>
  </si>
  <si>
    <t>A126096094X</t>
  </si>
  <si>
    <t>A126111214W</t>
  </si>
  <si>
    <t>A126103654A</t>
  </si>
  <si>
    <t>A126096130W</t>
  </si>
  <si>
    <t>A126111250F</t>
  </si>
  <si>
    <t>A126103690K</t>
  </si>
  <si>
    <t>A126096106W</t>
  </si>
  <si>
    <t>A126111226F</t>
  </si>
  <si>
    <t>A126103666K</t>
  </si>
  <si>
    <t>A126096134F</t>
  </si>
  <si>
    <t>A126111254R</t>
  </si>
  <si>
    <t>A126103694V</t>
  </si>
  <si>
    <t>A126096114W</t>
  </si>
  <si>
    <t>A126111234F</t>
  </si>
  <si>
    <t>A126103674K</t>
  </si>
  <si>
    <t>A126099962T</t>
  </si>
  <si>
    <t>A126115082C</t>
  </si>
  <si>
    <t>A126107522W</t>
  </si>
  <si>
    <t>A126099918J</t>
  </si>
  <si>
    <t>A126115038V</t>
  </si>
  <si>
    <t>A126107478X</t>
  </si>
  <si>
    <t>A126099966A</t>
  </si>
  <si>
    <t>A126115086L</t>
  </si>
  <si>
    <t>A126107526F</t>
  </si>
  <si>
    <t>A126099970T</t>
  </si>
  <si>
    <t>A126115090C</t>
  </si>
  <si>
    <t>A126107530W</t>
  </si>
  <si>
    <t>A126099922X</t>
  </si>
  <si>
    <t>A126115042K</t>
  </si>
  <si>
    <t>A126107482R</t>
  </si>
  <si>
    <t>A126099926J</t>
  </si>
  <si>
    <t>A126115046V</t>
  </si>
  <si>
    <t>A126107486X</t>
  </si>
  <si>
    <t>A126099950J</t>
  </si>
  <si>
    <t>A126115070V</t>
  </si>
  <si>
    <t>A126107510L</t>
  </si>
  <si>
    <t>A126099898K</t>
  </si>
  <si>
    <t>A126115018K</t>
  </si>
  <si>
    <t>A126107458R</t>
  </si>
  <si>
    <t>A126099974A</t>
  </si>
  <si>
    <t>A126115094L</t>
  </si>
  <si>
    <t>A126107534F</t>
  </si>
  <si>
    <t>A126099954T</t>
  </si>
  <si>
    <t>A126115074C</t>
  </si>
  <si>
    <t>A126107514W</t>
  </si>
  <si>
    <t>A126099986K</t>
  </si>
  <si>
    <t>A126115106K</t>
  </si>
  <si>
    <t>A126107546R</t>
  </si>
  <si>
    <t>A126099902R</t>
  </si>
  <si>
    <t>A126115022A</t>
  </si>
  <si>
    <t>A126107462F</t>
  </si>
  <si>
    <t>A126099858T</t>
  </si>
  <si>
    <t>A126114978A</t>
  </si>
  <si>
    <t>A126107418W</t>
  </si>
  <si>
    <t>A126099878A</t>
  </si>
  <si>
    <t>A126114998K</t>
  </si>
  <si>
    <t>A126107438F</t>
  </si>
  <si>
    <t>A126099930X</t>
  </si>
  <si>
    <t>A126115050K</t>
  </si>
  <si>
    <t>A126107490R</t>
  </si>
  <si>
    <t>A126099882T</t>
  </si>
  <si>
    <t>A126115002T</t>
  </si>
  <si>
    <t>A126107442W</t>
  </si>
  <si>
    <t>A126099934J</t>
  </si>
  <si>
    <t>A126115054V</t>
  </si>
  <si>
    <t>A126107494X</t>
  </si>
  <si>
    <t>A126099938T</t>
  </si>
  <si>
    <t>A126115058C</t>
  </si>
  <si>
    <t>A126107498J</t>
  </si>
  <si>
    <t>A126099990A</t>
  </si>
  <si>
    <t>A126115110A</t>
  </si>
  <si>
    <t>A126107550F</t>
  </si>
  <si>
    <t>A126099862J</t>
  </si>
  <si>
    <t>A126114982T</t>
  </si>
  <si>
    <t>A126107422L</t>
  </si>
  <si>
    <t>A126099978K</t>
  </si>
  <si>
    <t>A126115098W</t>
  </si>
  <si>
    <t>A126107538R</t>
  </si>
  <si>
    <t>A126099982A</t>
  </si>
  <si>
    <t>A126115102A</t>
  </si>
  <si>
    <t>A126107542F</t>
  </si>
  <si>
    <t>A126099870J</t>
  </si>
  <si>
    <t>A126114990T</t>
  </si>
  <si>
    <t>A126107430L</t>
  </si>
  <si>
    <t>A126099906X</t>
  </si>
  <si>
    <t>A126115026K</t>
  </si>
  <si>
    <t>A126107466R</t>
  </si>
  <si>
    <t>A126099942J</t>
  </si>
  <si>
    <t>A126115062V</t>
  </si>
  <si>
    <t>A126107502L</t>
  </si>
  <si>
    <t>A126099994K</t>
  </si>
  <si>
    <t>A126115114K</t>
  </si>
  <si>
    <t>A126107554R</t>
  </si>
  <si>
    <t>A126099866T</t>
  </si>
  <si>
    <t>A126114986A</t>
  </si>
  <si>
    <t>A126107426W</t>
  </si>
  <si>
    <t>A126099946T</t>
  </si>
  <si>
    <t>A126115066C</t>
  </si>
  <si>
    <t>A126107506W</t>
  </si>
  <si>
    <t>A126099958A</t>
  </si>
  <si>
    <t>A126115078L</t>
  </si>
  <si>
    <t>A126107518F</t>
  </si>
  <si>
    <t>A126099890T</t>
  </si>
  <si>
    <t>A126115010T</t>
  </si>
  <si>
    <t>A126107450W</t>
  </si>
  <si>
    <t>A126099874T</t>
  </si>
  <si>
    <t>A126114994A</t>
  </si>
  <si>
    <t>A126107434W</t>
  </si>
  <si>
    <t>A126099910R</t>
  </si>
  <si>
    <t>A126115030A</t>
  </si>
  <si>
    <t>A126107470F</t>
  </si>
  <si>
    <t>A126099886A</t>
  </si>
  <si>
    <t>A126115006A</t>
  </si>
  <si>
    <t>A126107446F</t>
  </si>
  <si>
    <t>A126099914X</t>
  </si>
  <si>
    <t>A126115034K</t>
  </si>
  <si>
    <t>A126107474R</t>
  </si>
  <si>
    <t>A126099894A</t>
  </si>
  <si>
    <t>A126115014A</t>
  </si>
  <si>
    <t>A126107454F</t>
  </si>
  <si>
    <t>A126101222K</t>
  </si>
  <si>
    <t>A126116342F</t>
  </si>
  <si>
    <t>A126108782K</t>
  </si>
  <si>
    <t>A126101178L</t>
  </si>
  <si>
    <t>A126116298J</t>
  </si>
  <si>
    <t>A126108738A</t>
  </si>
  <si>
    <t>A126101226V</t>
  </si>
  <si>
    <t>A126116346R</t>
  </si>
  <si>
    <t>A126108786V</t>
  </si>
  <si>
    <t>A126101230K</t>
  </si>
  <si>
    <t>A126116350F</t>
  </si>
  <si>
    <t>A126108790K</t>
  </si>
  <si>
    <t>A126101182C</t>
  </si>
  <si>
    <t>A126116302L</t>
  </si>
  <si>
    <t>A126108742T</t>
  </si>
  <si>
    <t>A126101186L</t>
  </si>
  <si>
    <t>A126116306W</t>
  </si>
  <si>
    <t>A126108746A</t>
  </si>
  <si>
    <t>A126101210A</t>
  </si>
  <si>
    <t>A126116330W</t>
  </si>
  <si>
    <t>A126108770A</t>
  </si>
  <si>
    <t>A126101158C</t>
  </si>
  <si>
    <t>A126116278X</t>
  </si>
  <si>
    <t>A126108718T</t>
  </si>
  <si>
    <t>A126101234V</t>
  </si>
  <si>
    <t>A126116354R</t>
  </si>
  <si>
    <t>A126108794V</t>
  </si>
  <si>
    <t>A126101214K</t>
  </si>
  <si>
    <t>A126116334F</t>
  </si>
  <si>
    <t>A126108774K</t>
  </si>
  <si>
    <t>A126101246C</t>
  </si>
  <si>
    <t>A126116366X</t>
  </si>
  <si>
    <t>A126108806T</t>
  </si>
  <si>
    <t>A126101162V</t>
  </si>
  <si>
    <t>A126116282R</t>
  </si>
  <si>
    <t>A126108722J</t>
  </si>
  <si>
    <t>A126101118K</t>
  </si>
  <si>
    <t>A126116238F</t>
  </si>
  <si>
    <t>A126108678K</t>
  </si>
  <si>
    <t>A126101138V</t>
  </si>
  <si>
    <t>A126116258R</t>
  </si>
  <si>
    <t>A126108698V</t>
  </si>
  <si>
    <t>A126101190C</t>
  </si>
  <si>
    <t>A126116310L</t>
  </si>
  <si>
    <t>A126108750T</t>
  </si>
  <si>
    <t>A126101142K</t>
  </si>
  <si>
    <t>A126116262F</t>
  </si>
  <si>
    <t>A126108702X</t>
  </si>
  <si>
    <t>A126101194L</t>
  </si>
  <si>
    <t>A126116314W</t>
  </si>
  <si>
    <t>A126108754A</t>
  </si>
  <si>
    <t>A126101198W</t>
  </si>
  <si>
    <t>A126116318F</t>
  </si>
  <si>
    <t>A126108758K</t>
  </si>
  <si>
    <t>A126101250V</t>
  </si>
  <si>
    <t>A126116370R</t>
  </si>
  <si>
    <t>A126108810J</t>
  </si>
  <si>
    <t>A126101122A</t>
  </si>
  <si>
    <t>A126116242W</t>
  </si>
  <si>
    <t>A126108682A</t>
  </si>
  <si>
    <t>A126101238C</t>
  </si>
  <si>
    <t>A126116358X</t>
  </si>
  <si>
    <t>A126108798C</t>
  </si>
  <si>
    <t>A126101242V</t>
  </si>
  <si>
    <t>A126116362R</t>
  </si>
  <si>
    <t>A126108802J</t>
  </si>
  <si>
    <t>A126101130A</t>
  </si>
  <si>
    <t>A126116250W</t>
  </si>
  <si>
    <t>A126108690A</t>
  </si>
  <si>
    <t>A126101166C</t>
  </si>
  <si>
    <t>A126116286X</t>
  </si>
  <si>
    <t>A126108726T</t>
  </si>
  <si>
    <t>A126101202A</t>
  </si>
  <si>
    <t>A126116322W</t>
  </si>
  <si>
    <t>A126108762A</t>
  </si>
  <si>
    <t>A126101254C</t>
  </si>
  <si>
    <t>A126116374X</t>
  </si>
  <si>
    <t>A126108814T</t>
  </si>
  <si>
    <t>A126101126K</t>
  </si>
  <si>
    <t>A126116246F</t>
  </si>
  <si>
    <t>&gt; 45-64 years ;  P27 - PNILF who wanted work but unavailable within four weeks ;  &gt; Females ;</t>
  </si>
  <si>
    <t>&gt; 45-64 years ;  P28 - PNILF who wanted work but were caring for children ;  Persons ;</t>
  </si>
  <si>
    <t>&gt; 45-64 years ;  P28 - PNILF who wanted work but were caring for children ;  &gt; Males ;</t>
  </si>
  <si>
    <t>&gt; 45-64 years ;  P28 - PNILF who wanted work but were caring for children ;  &gt; Females ;</t>
  </si>
  <si>
    <t>&gt; 45-64 years ;  P29 - PNILF whose last job was less than 10 years ago ;  Persons ;</t>
  </si>
  <si>
    <t>&gt; 45-64 years ;  P29 - PNILF whose last job was less than 10 years ago ;  &gt; Males ;</t>
  </si>
  <si>
    <t>&gt; 45-64 years ;  P29 - PNILF whose last job was less than 10 years ago ;  &gt; Females ;</t>
  </si>
  <si>
    <t>&gt; 45-64 years ;  P30 - Potential workers ;  Persons ;</t>
  </si>
  <si>
    <t>&gt; 45-64 years ;  P30 - Potential workers ;  &gt; Males ;</t>
  </si>
  <si>
    <t>&gt; 45-64 years ;  P30 - Potential workers ;  &gt; Females ;</t>
  </si>
  <si>
    <t>&gt; 45-64 years ;  P31 - Potential workers with job attachment ;  Persons ;</t>
  </si>
  <si>
    <t>&gt; 45-64 years ;  P31 - Potential workers with job attachment ;  &gt; Males ;</t>
  </si>
  <si>
    <t>&gt; 45-64 years ;  P31 - Potential workers with job attachment ;  &gt; Females ;</t>
  </si>
  <si>
    <t>&gt; 45-64 years ;  P32 - Potential workers without job attachment ;  Persons ;</t>
  </si>
  <si>
    <t>&gt; 45-64 years ;  P32 - Potential workers without job attachment ;  &gt; Males ;</t>
  </si>
  <si>
    <t>&gt; 45-64 years ;  P32 - Potential workers without job attachment ;  &gt; Females ;</t>
  </si>
  <si>
    <t>&gt; 45-64 years ;  P33 - People with job attachment ;  Persons ;</t>
  </si>
  <si>
    <t>&gt; 45-64 years ;  P33 - People with job attachment ;  &gt; Males ;</t>
  </si>
  <si>
    <t>&gt; 45-64 years ;  P33 - People with job attachment ;  &gt; Females ;</t>
  </si>
  <si>
    <t>&gt; 45-64 years ;  P34 - People without job attachment ;  Persons ;</t>
  </si>
  <si>
    <t>&gt; 45-64 years ;  P34 - People without job attachment ;  &gt; Males ;</t>
  </si>
  <si>
    <t>&gt; 45-64 years ;  P34 - People without job attachment ;  &gt; Females ;</t>
  </si>
  <si>
    <t>&gt; 45-64 years ;  P35 - PNILF with marginal attachment to the labour force (historical ver.) ;  Persons ;</t>
  </si>
  <si>
    <t>&gt; 45-64 years ;  P35 - PNILF with marginal attachment to the labour force (historical ver.) ;  &gt; Males ;</t>
  </si>
  <si>
    <t>&gt; 45-64 years ;  P35 - PNILF with marginal attachment to the labour force (historical ver.) ;  &gt; Females ;</t>
  </si>
  <si>
    <t>65 years and over ;  P01 - Civilian population ;  Persons ;</t>
  </si>
  <si>
    <t>65 years and over ;  P01 - Civilian population ;  &gt; Males ;</t>
  </si>
  <si>
    <t>65 years and over ;  P01 - Civilian population ;  &gt; Females ;</t>
  </si>
  <si>
    <t>65 years and over ;  P02 - Employed people ;  Persons ;</t>
  </si>
  <si>
    <t>65 years and over ;  P02 - Employed people ;  &gt; Males ;</t>
  </si>
  <si>
    <t>65 years and over ;  P02 - Employed people ;  &gt; Females ;</t>
  </si>
  <si>
    <t>65 years and over ;  P03 - Employed people who would prefer more hours ;  Persons ;</t>
  </si>
  <si>
    <t>65 years and over ;  P03 - Employed people who would prefer more hours ;  &gt; Males ;</t>
  </si>
  <si>
    <t>65 years and over ;  P03 - Employed people who would prefer more hours ;  &gt; Females ;</t>
  </si>
  <si>
    <t>65 years and over ;  P04 - Part-time workers who would prefer more hours ;  Persons ;</t>
  </si>
  <si>
    <t>65 years and over ;  P04 - Part-time workers who would prefer more hours ;  &gt; Males ;</t>
  </si>
  <si>
    <t>65 years and over ;  P04 - Part-time workers who would prefer more hours ;  &gt; Females ;</t>
  </si>
  <si>
    <t>65 years and over ;  P05 - Part-time workers who would prefer full-time hours ;  Persons ;</t>
  </si>
  <si>
    <t>65 years and over ;  P05 - Part-time workers who would prefer full-time hours ;  &gt; Males ;</t>
  </si>
  <si>
    <t>65 years and over ;  P05 - Part-time workers who would prefer full-time hours ;  &gt; Females ;</t>
  </si>
  <si>
    <t>65 years and over ;  P06 - Underemployed workers ;  Persons ;</t>
  </si>
  <si>
    <t>65 years and over ;  P06 - Underemployed workers ;  &gt; Males ;</t>
  </si>
  <si>
    <t>65 years and over ;  P06 - Underemployed workers ;  &gt; Females ;</t>
  </si>
  <si>
    <t>65 years and over ;  P07 - Underemployed part-time workers ;  Persons ;</t>
  </si>
  <si>
    <t>65 years and over ;  P07 - Underemployed part-time workers ;  &gt; Males ;</t>
  </si>
  <si>
    <t>65 years and over ;  P07 - Underemployed part-time workers ;  &gt; Females ;</t>
  </si>
  <si>
    <t>65 years and over ;  P08 - People who started current job In the last year ;  Persons ;</t>
  </si>
  <si>
    <t>65 years and over ;  P08 - People who started current job In the last year ;  &gt; Males ;</t>
  </si>
  <si>
    <t>65 years and over ;  P08 - People who started current job In the last year ;  &gt; Females ;</t>
  </si>
  <si>
    <t>65 years and over ;  P09 - People employed in current job for a year or more ;  Persons ;</t>
  </si>
  <si>
    <t>65 years and over ;  P09 - People employed in current job for a year or more ;  &gt; Males ;</t>
  </si>
  <si>
    <t>65 years and over ;  P09 - People employed in current job for a year or more ;  &gt; Females ;</t>
  </si>
  <si>
    <t>65 years and over ;  P10 - Employees who started current job In the last year ;  Persons ;</t>
  </si>
  <si>
    <t>65 years and over ;  P10 - Employees who started current job In the last year ;  &gt; Males ;</t>
  </si>
  <si>
    <t>65 years and over ;  P10 - Employees who started current job In the last year ;  &gt; Females ;</t>
  </si>
  <si>
    <t>65 years and over ;  P11 - Employees in current job for a year or more ;  Persons ;</t>
  </si>
  <si>
    <t>65 years and over ;  P11 - Employees in current job for a year or more ;  &gt; Males ;</t>
  </si>
  <si>
    <t>65 years and over ;  P11 - Employees in current job for a year or more ;  &gt; Females ;</t>
  </si>
  <si>
    <t>65 years and over ;  P12 - Looked for work while in current job over the last year ;  Persons ;</t>
  </si>
  <si>
    <t>65 years and over ;  P12 - Looked for work while in current job over the last year ;  &gt; Males ;</t>
  </si>
  <si>
    <t>65 years and over ;  P12 - Looked for work while in current job over the last year ;  &gt; Females ;</t>
  </si>
  <si>
    <t>65 years and over ;  P13 - People who worked at some time during the last year ;  Persons ;</t>
  </si>
  <si>
    <t>65 years and over ;  P13 - People who worked at some time during the last year ;  &gt; Males ;</t>
  </si>
  <si>
    <t>65 years and over ;  P13 - People who worked at some time during the last year ;  &gt; Females ;</t>
  </si>
  <si>
    <t>65 years and over ;  P14 - People who were working 12 months ago ;  Persons ;</t>
  </si>
  <si>
    <t>65 years and over ;  P14 - People who were working 12 months ago ;  &gt; Males ;</t>
  </si>
  <si>
    <t>65 years and over ;  P14 - People who were working 12 months ago ;  &gt; Females ;</t>
  </si>
  <si>
    <t>65 years and over ;  P15 - People currently employed and employed 12 months ago ;  Persons ;</t>
  </si>
  <si>
    <t>65 years and over ;  P15 - People currently employed and employed 12 months ago ;  &gt; Males ;</t>
  </si>
  <si>
    <t>65 years and over ;  P15 - People currently employed and employed 12 months ago ;  &gt; Females ;</t>
  </si>
  <si>
    <t>65 years and over ;  P16 - People who left, lost or worked multiple jobs last year ;  Persons ;</t>
  </si>
  <si>
    <t>65 years and over ;  P16 - People who left, lost or worked multiple jobs last year ;  &gt; Males ;</t>
  </si>
  <si>
    <t>65 years and over ;  P16 - People who left, lost or worked multiple jobs last year ;  &gt; Females ;</t>
  </si>
  <si>
    <t>65 years and over ;  P17 - People who left or lost a job last year ;  Persons ;</t>
  </si>
  <si>
    <t>65 years and over ;  P17 - People who left or lost a job last year ;  &gt; Males ;</t>
  </si>
  <si>
    <t>65 years and over ;  P17 - People who left or lost a job last year ;  &gt; Females ;</t>
  </si>
  <si>
    <t>65 years and over ;  P18 - Employed people who left or lost a job last year ;  Persons ;</t>
  </si>
  <si>
    <t>65 years and over ;  P18 - Employed people who left or lost a job last year ;  &gt; Males ;</t>
  </si>
  <si>
    <t>65 years and over ;  P18 - Employed people who left or lost a job last year ;  &gt; Females ;</t>
  </si>
  <si>
    <t>65 years and over ;  P19 - Unemployed people ;  Persons ;</t>
  </si>
  <si>
    <t>65 years and over ;  P19 - Unemployed people ;  &gt; Males ;</t>
  </si>
  <si>
    <t>65 years and over ;  P19 - Unemployed people ;  &gt; Females ;</t>
  </si>
  <si>
    <t>65 years and over ;  P20 - People not in the labour force (PNILF) ;  Persons ;</t>
  </si>
  <si>
    <t>65 years and over ;  P20 - People not in the labour force (PNILF) ;  &gt; Males ;</t>
  </si>
  <si>
    <t>65 years and over ;  P20 - People not in the labour force (PNILF) ;  &gt; Females ;</t>
  </si>
  <si>
    <t>65 years and over ;  P21 - PNILF who wanted to work ;  Persons ;</t>
  </si>
  <si>
    <t>65 years and over ;  P21 - PNILF who wanted to work ;  &gt; Males ;</t>
  </si>
  <si>
    <t>65 years and over ;  P21 - PNILF who wanted to work ;  &gt; Females ;</t>
  </si>
  <si>
    <t>65 years and over ;  P22 - PNILF who looked for work ;  Persons ;</t>
  </si>
  <si>
    <t>65 years and over ;  P22 - PNILF who looked for work ;  &gt; Males ;</t>
  </si>
  <si>
    <t>65 years and over ;  P22 - PNILF who looked for work ;  &gt; Females ;</t>
  </si>
  <si>
    <t>65 years and over ;  P23 - PNILF with marginal attachment to the labour force ;  Persons ;</t>
  </si>
  <si>
    <t>65 years and over ;  P23 - PNILF with marginal attachment to the labour force ;  &gt; Males ;</t>
  </si>
  <si>
    <t>65 years and over ;  P23 - PNILF with marginal attachment to the labour force ;  &gt; Females ;</t>
  </si>
  <si>
    <t>65 years and over ;  P24 - PNILF who had a job to go or return to ;  Persons ;</t>
  </si>
  <si>
    <t>65 years and over ;  P24 - PNILF who had a job to go or return to ;  &gt; Males ;</t>
  </si>
  <si>
    <t>65 years and over ;  P24 - PNILF who had a job to go or return to ;  &gt; Females ;</t>
  </si>
  <si>
    <t>65 years and over ;  P25 - PNILF who wanted work and could start within four weeks ;  Persons ;</t>
  </si>
  <si>
    <t>65 years and over ;  P25 - PNILF who wanted work and could start within four weeks ;  &gt; Males ;</t>
  </si>
  <si>
    <t>65 years and over ;  P25 - PNILF who wanted work and could start within four weeks ;  &gt; Females ;</t>
  </si>
  <si>
    <t>65 years and over ;  P26 - Discouraged job seekers ;  Persons ;</t>
  </si>
  <si>
    <t>65 years and over ;  P26 - Discouraged job seekers ;  &gt; Males ;</t>
  </si>
  <si>
    <t>65 years and over ;  P26 - Discouraged job seekers ;  &gt; Females ;</t>
  </si>
  <si>
    <t>65 years and over ;  P27 - PNILF who wanted work but unavailable within four weeks ;  Persons ;</t>
  </si>
  <si>
    <t>65 years and over ;  P27 - PNILF who wanted work but unavailable within four weeks ;  &gt; Males ;</t>
  </si>
  <si>
    <t>65 years and over ;  P27 - PNILF who wanted work but unavailable within four weeks ;  &gt; Females ;</t>
  </si>
  <si>
    <t>65 years and over ;  P28 - PNILF who wanted work but were caring for children ;  Persons ;</t>
  </si>
  <si>
    <t>65 years and over ;  P28 - PNILF who wanted work but were caring for children ;  &gt; Males ;</t>
  </si>
  <si>
    <t>65 years and over ;  P28 - PNILF who wanted work but were caring for children ;  &gt; Females ;</t>
  </si>
  <si>
    <t>65 years and over ;  P29 - PNILF whose last job was less than 10 years ago ;  Persons ;</t>
  </si>
  <si>
    <t>65 years and over ;  P29 - PNILF whose last job was less than 10 years ago ;  &gt; Males ;</t>
  </si>
  <si>
    <t>65 years and over ;  P29 - PNILF whose last job was less than 10 years ago ;  &gt; Females ;</t>
  </si>
  <si>
    <t>65 years and over ;  P30 - Potential workers ;  Persons ;</t>
  </si>
  <si>
    <t>65 years and over ;  P30 - Potential workers ;  &gt; Males ;</t>
  </si>
  <si>
    <t>65 years and over ;  P30 - Potential workers ;  &gt; Females ;</t>
  </si>
  <si>
    <t>65 years and over ;  P31 - Potential workers with job attachment ;  Persons ;</t>
  </si>
  <si>
    <t>65 years and over ;  P31 - Potential workers with job attachment ;  &gt; Males ;</t>
  </si>
  <si>
    <t>65 years and over ;  P31 - Potential workers with job attachment ;  &gt; Females ;</t>
  </si>
  <si>
    <t>65 years and over ;  P32 - Potential workers without job attachment ;  Persons ;</t>
  </si>
  <si>
    <t>65 years and over ;  P32 - Potential workers without job attachment ;  &gt; Males ;</t>
  </si>
  <si>
    <t>65 years and over ;  P32 - Potential workers without job attachment ;  &gt; Females ;</t>
  </si>
  <si>
    <t>65 years and over ;  P33 - People with job attachment ;  Persons ;</t>
  </si>
  <si>
    <t>65 years and over ;  P33 - People with job attachment ;  &gt; Males ;</t>
  </si>
  <si>
    <t>65 years and over ;  P33 - People with job attachment ;  &gt; Females ;</t>
  </si>
  <si>
    <t>65 years and over ;  P34 - People without job attachment ;  Persons ;</t>
  </si>
  <si>
    <t>65 years and over ;  P34 - People without job attachment ;  &gt; Males ;</t>
  </si>
  <si>
    <t>65 years and over ;  P34 - People without job attachment ;  &gt; Females ;</t>
  </si>
  <si>
    <t>65 years and over ;  P35 - PNILF with marginal attachment to the labour force (historical ver.) ;  Persons ;</t>
  </si>
  <si>
    <t>65 years and over ;  P35 - PNILF with marginal attachment to the labour force (historical ver.) ;  &gt; Males ;</t>
  </si>
  <si>
    <t>65 years and over ;  P35 - PNILF with marginal attachment to the labour force (historical ver.) ;  &gt; Females ;</t>
  </si>
  <si>
    <t>New South Wales ;  P01 - Civilian population ;  Persons ;</t>
  </si>
  <si>
    <t>New South Wales ;  P01 - Civilian population ;  &gt; Males ;</t>
  </si>
  <si>
    <t>New South Wales ;  P01 - Civilian population ;  &gt; Females ;</t>
  </si>
  <si>
    <t>New South Wales ;  P02 - Employed people ;  Persons ;</t>
  </si>
  <si>
    <t>New South Wales ;  P02 - Employed people ;  &gt; Males ;</t>
  </si>
  <si>
    <t>New South Wales ;  P02 - Employed people ;  &gt; Females ;</t>
  </si>
  <si>
    <t>New South Wales ;  P03 - Employed people who would prefer more hours ;  Persons ;</t>
  </si>
  <si>
    <t>New South Wales ;  P03 - Employed people who would prefer more hours ;  &gt; Males ;</t>
  </si>
  <si>
    <t>New South Wales ;  P03 - Employed people who would prefer more hours ;  &gt; Females ;</t>
  </si>
  <si>
    <t>New South Wales ;  P04 - Part-time workers who would prefer more hours ;  Persons ;</t>
  </si>
  <si>
    <t>New South Wales ;  P04 - Part-time workers who would prefer more hours ;  &gt; Males ;</t>
  </si>
  <si>
    <t>New South Wales ;  P04 - Part-time workers who would prefer more hours ;  &gt; Females ;</t>
  </si>
  <si>
    <t>New South Wales ;  P05 - Part-time workers who would prefer full-time hours ;  Persons ;</t>
  </si>
  <si>
    <t>New South Wales ;  P05 - Part-time workers who would prefer full-time hours ;  &gt; Males ;</t>
  </si>
  <si>
    <t>New South Wales ;  P05 - Part-time workers who would prefer full-time hours ;  &gt; Females ;</t>
  </si>
  <si>
    <t>New South Wales ;  P06 - Underemployed workers ;  Persons ;</t>
  </si>
  <si>
    <t>New South Wales ;  P06 - Underemployed workers ;  &gt; Males ;</t>
  </si>
  <si>
    <t>New South Wales ;  P06 - Underemployed workers ;  &gt; Females ;</t>
  </si>
  <si>
    <t>New South Wales ;  P07 - Underemployed part-time workers ;  Persons ;</t>
  </si>
  <si>
    <t>New South Wales ;  P07 - Underemployed part-time workers ;  &gt; Males ;</t>
  </si>
  <si>
    <t>New South Wales ;  P07 - Underemployed part-time workers ;  &gt; Females ;</t>
  </si>
  <si>
    <t>New South Wales ;  P08 - People who started current job In the last year ;  Persons ;</t>
  </si>
  <si>
    <t>New South Wales ;  P08 - People who started current job In the last year ;  &gt; Males ;</t>
  </si>
  <si>
    <t>New South Wales ;  P08 - People who started current job In the last year ;  &gt; Females ;</t>
  </si>
  <si>
    <t>New South Wales ;  P09 - People employed in current job for a year or more ;  Persons ;</t>
  </si>
  <si>
    <t>New South Wales ;  P09 - People employed in current job for a year or more ;  &gt; Males ;</t>
  </si>
  <si>
    <t>New South Wales ;  P09 - People employed in current job for a year or more ;  &gt; Females ;</t>
  </si>
  <si>
    <t>New South Wales ;  P10 - Employees who started current job In the last year ;  Persons ;</t>
  </si>
  <si>
    <t>New South Wales ;  P10 - Employees who started current job In the last year ;  &gt; Males ;</t>
  </si>
  <si>
    <t>New South Wales ;  P10 - Employees who started current job In the last year ;  &gt; Females ;</t>
  </si>
  <si>
    <t>New South Wales ;  P11 - Employees in current job for a year or more ;  Persons ;</t>
  </si>
  <si>
    <t>New South Wales ;  P11 - Employees in current job for a year or more ;  &gt; Males ;</t>
  </si>
  <si>
    <t>New South Wales ;  P11 - Employees in current job for a year or more ;  &gt; Females ;</t>
  </si>
  <si>
    <t>New South Wales ;  P12 - Looked for work while in current job over the last year ;  Persons ;</t>
  </si>
  <si>
    <t>New South Wales ;  P12 - Looked for work while in current job over the last year ;  &gt; Males ;</t>
  </si>
  <si>
    <t>New South Wales ;  P12 - Looked for work while in current job over the last year ;  &gt; Females ;</t>
  </si>
  <si>
    <t>New South Wales ;  P13 - People who worked at some time during the last year ;  Persons ;</t>
  </si>
  <si>
    <t>New South Wales ;  P13 - People who worked at some time during the last year ;  &gt; Males ;</t>
  </si>
  <si>
    <t>New South Wales ;  P13 - People who worked at some time during the last year ;  &gt; Females ;</t>
  </si>
  <si>
    <t>New South Wales ;  P14 - People who were working 12 months ago ;  Persons ;</t>
  </si>
  <si>
    <t>New South Wales ;  P14 - People who were working 12 months ago ;  &gt; Males ;</t>
  </si>
  <si>
    <t>New South Wales ;  P14 - People who were working 12 months ago ;  &gt; Females ;</t>
  </si>
  <si>
    <t>New South Wales ;  P15 - People currently employed and employed 12 months ago ;  Persons ;</t>
  </si>
  <si>
    <t>New South Wales ;  P15 - People currently employed and employed 12 months ago ;  &gt; Males ;</t>
  </si>
  <si>
    <t>New South Wales ;  P15 - People currently employed and employed 12 months ago ;  &gt; Females ;</t>
  </si>
  <si>
    <t>New South Wales ;  P16 - People who left, lost or worked multiple jobs last year ;  Persons ;</t>
  </si>
  <si>
    <t>New South Wales ;  P16 - People who left, lost or worked multiple jobs last year ;  &gt; Males ;</t>
  </si>
  <si>
    <t>New South Wales ;  P16 - People who left, lost or worked multiple jobs last year ;  &gt; Females ;</t>
  </si>
  <si>
    <t>New South Wales ;  P17 - People who left or lost a job last year ;  Persons ;</t>
  </si>
  <si>
    <t>New South Wales ;  P17 - People who left or lost a job last year ;  &gt; Males ;</t>
  </si>
  <si>
    <t>New South Wales ;  P17 - People who left or lost a job last year ;  &gt; Females ;</t>
  </si>
  <si>
    <t>New South Wales ;  P18 - Employed people who left or lost a job last year ;  Persons ;</t>
  </si>
  <si>
    <t>New South Wales ;  P18 - Employed people who left or lost a job last year ;  &gt; Males ;</t>
  </si>
  <si>
    <t>New South Wales ;  P18 - Employed people who left or lost a job last year ;  &gt; Females ;</t>
  </si>
  <si>
    <t>New South Wales ;  P19 - Unemployed people ;  Persons ;</t>
  </si>
  <si>
    <t>New South Wales ;  P19 - Unemployed people ;  &gt; Males ;</t>
  </si>
  <si>
    <t>New South Wales ;  P19 - Unemployed people ;  &gt; Females ;</t>
  </si>
  <si>
    <t>New South Wales ;  P20 - People not in the labour force (PNILF) ;  Persons ;</t>
  </si>
  <si>
    <t>New South Wales ;  P20 - People not in the labour force (PNILF) ;  &gt; Males ;</t>
  </si>
  <si>
    <t>New South Wales ;  P20 - People not in the labour force (PNILF) ;  &gt; Females ;</t>
  </si>
  <si>
    <t>New South Wales ;  P21 - PNILF who wanted to work ;  Persons ;</t>
  </si>
  <si>
    <t>New South Wales ;  P21 - PNILF who wanted to work ;  &gt; Males ;</t>
  </si>
  <si>
    <t>New South Wales ;  P21 - PNILF who wanted to work ;  &gt; Females ;</t>
  </si>
  <si>
    <t>New South Wales ;  P22 - PNILF who looked for work ;  Persons ;</t>
  </si>
  <si>
    <t>New South Wales ;  P22 - PNILF who looked for work ;  &gt; Males ;</t>
  </si>
  <si>
    <t>New South Wales ;  P22 - PNILF who looked for work ;  &gt; Females ;</t>
  </si>
  <si>
    <t>New South Wales ;  P23 - PNILF with marginal attachment to the labour force ;  Persons ;</t>
  </si>
  <si>
    <t>New South Wales ;  P23 - PNILF with marginal attachment to the labour force ;  &gt; Males ;</t>
  </si>
  <si>
    <t>New South Wales ;  P23 - PNILF with marginal attachment to the labour force ;  &gt; Females ;</t>
  </si>
  <si>
    <t>New South Wales ;  P24 - PNILF who had a job to go or return to ;  Persons ;</t>
  </si>
  <si>
    <t>New South Wales ;  P24 - PNILF who had a job to go or return to ;  &gt; Males ;</t>
  </si>
  <si>
    <t>New South Wales ;  P24 - PNILF who had a job to go or return to ;  &gt; Females ;</t>
  </si>
  <si>
    <t>New South Wales ;  P25 - PNILF who wanted work and could start within four weeks ;  Persons ;</t>
  </si>
  <si>
    <t>New South Wales ;  P25 - PNILF who wanted work and could start within four weeks ;  &gt; Males ;</t>
  </si>
  <si>
    <t>New South Wales ;  P25 - PNILF who wanted work and could start within four weeks ;  &gt; Females ;</t>
  </si>
  <si>
    <t>New South Wales ;  P26 - Discouraged job seekers ;  Persons ;</t>
  </si>
  <si>
    <t>New South Wales ;  P26 - Discouraged job seekers ;  &gt; Males ;</t>
  </si>
  <si>
    <t>New South Wales ;  P26 - Discouraged job seekers ;  &gt; Females ;</t>
  </si>
  <si>
    <t>New South Wales ;  P27 - PNILF who wanted work but unavailable within four weeks ;  Persons ;</t>
  </si>
  <si>
    <t>New South Wales ;  P27 - PNILF who wanted work but unavailable within four weeks ;  &gt; Males ;</t>
  </si>
  <si>
    <t>New South Wales ;  P27 - PNILF who wanted work but unavailable within four weeks ;  &gt; Females ;</t>
  </si>
  <si>
    <t>New South Wales ;  P28 - PNILF who wanted work but were caring for children ;  Persons ;</t>
  </si>
  <si>
    <t>New South Wales ;  P28 - PNILF who wanted work but were caring for children ;  &gt; Males ;</t>
  </si>
  <si>
    <t>New South Wales ;  P28 - PNILF who wanted work but were caring for children ;  &gt; Females ;</t>
  </si>
  <si>
    <t>New South Wales ;  P29 - PNILF whose last job was less than 10 years ago ;  Persons ;</t>
  </si>
  <si>
    <t>New South Wales ;  P29 - PNILF whose last job was less than 10 years ago ;  &gt; Males ;</t>
  </si>
  <si>
    <t>New South Wales ;  P29 - PNILF whose last job was less than 10 years ago ;  &gt; Females ;</t>
  </si>
  <si>
    <t>New South Wales ;  P30 - Potential workers ;  Persons ;</t>
  </si>
  <si>
    <t>New South Wales ;  P30 - Potential workers ;  &gt; Males ;</t>
  </si>
  <si>
    <t>New South Wales ;  P30 - Potential workers ;  &gt; Females ;</t>
  </si>
  <si>
    <t>New South Wales ;  P31 - Potential workers with job attachment ;  Persons ;</t>
  </si>
  <si>
    <t>New South Wales ;  P31 - Potential workers with job attachment ;  &gt; Males ;</t>
  </si>
  <si>
    <t>New South Wales ;  P31 - Potential workers with job attachment ;  &gt; Females ;</t>
  </si>
  <si>
    <t>New South Wales ;  P32 - Potential workers without job attachment ;  Persons ;</t>
  </si>
  <si>
    <t>New South Wales ;  P32 - Potential workers without job attachment ;  &gt; Males ;</t>
  </si>
  <si>
    <t>New South Wales ;  P32 - Potential workers without job attachment ;  &gt; Females ;</t>
  </si>
  <si>
    <t>New South Wales ;  P33 - People with job attachment ;  Persons ;</t>
  </si>
  <si>
    <t>New South Wales ;  P33 - People with job attachment ;  &gt; Males ;</t>
  </si>
  <si>
    <t>New South Wales ;  P33 - People with job attachment ;  &gt; Females ;</t>
  </si>
  <si>
    <t>New South Wales ;  P34 - People without job attachment ;  Persons ;</t>
  </si>
  <si>
    <t>New South Wales ;  P34 - People without job attachment ;  &gt; Males ;</t>
  </si>
  <si>
    <t>New South Wales ;  P34 - People without job attachment ;  &gt; Females ;</t>
  </si>
  <si>
    <t>New South Wales ;  P35 - PNILF with marginal attachment to the labour force (historical ver.) ;  Persons ;</t>
  </si>
  <si>
    <t>New South Wales ;  P35 - PNILF with marginal attachment to the labour force (historical ver.) ;  &gt; Males ;</t>
  </si>
  <si>
    <t>New South Wales ;  P35 - PNILF with marginal attachment to the labour force (historical ver.) ;  &gt; Females ;</t>
  </si>
  <si>
    <t>Victoria ;  P01 - Civilian population ;  Persons ;</t>
  </si>
  <si>
    <t>Victoria ;  P01 - Civilian population ;  &gt; Males ;</t>
  </si>
  <si>
    <t>Victoria ;  P01 - Civilian population ;  &gt; Females ;</t>
  </si>
  <si>
    <t>Victoria ;  P02 - Employed people ;  Persons ;</t>
  </si>
  <si>
    <t>Victoria ;  P02 - Employed people ;  &gt; Males ;</t>
  </si>
  <si>
    <t>Victoria ;  P02 - Employed people ;  &gt; Females ;</t>
  </si>
  <si>
    <t>Victoria ;  P03 - Employed people who would prefer more hours ;  Persons ;</t>
  </si>
  <si>
    <t>Victoria ;  P03 - Employed people who would prefer more hours ;  &gt; Males ;</t>
  </si>
  <si>
    <t>Victoria ;  P03 - Employed people who would prefer more hours ;  &gt; Females ;</t>
  </si>
  <si>
    <t>Victoria ;  P04 - Part-time workers who would prefer more hours ;  Persons ;</t>
  </si>
  <si>
    <t>Victoria ;  P04 - Part-time workers who would prefer more hours ;  &gt; Males ;</t>
  </si>
  <si>
    <t>Victoria ;  P04 - Part-time workers who would prefer more hours ;  &gt; Females ;</t>
  </si>
  <si>
    <t>Victoria ;  P05 - Part-time workers who would prefer full-time hours ;  Persons ;</t>
  </si>
  <si>
    <t>Victoria ;  P05 - Part-time workers who would prefer full-time hours ;  &gt; Males ;</t>
  </si>
  <si>
    <t>Victoria ;  P05 - Part-time workers who would prefer full-time hours ;  &gt; Females ;</t>
  </si>
  <si>
    <t>A126108686K</t>
  </si>
  <si>
    <t>A126101206K</t>
  </si>
  <si>
    <t>A126116326F</t>
  </si>
  <si>
    <t>A126108766K</t>
  </si>
  <si>
    <t>A126101218V</t>
  </si>
  <si>
    <t>A126116338R</t>
  </si>
  <si>
    <t>A126108778V</t>
  </si>
  <si>
    <t>A126101150K</t>
  </si>
  <si>
    <t>A126116270F</t>
  </si>
  <si>
    <t>A126108710X</t>
  </si>
  <si>
    <t>A126101134K</t>
  </si>
  <si>
    <t>A126116254F</t>
  </si>
  <si>
    <t>A126108694K</t>
  </si>
  <si>
    <t>A126101170V</t>
  </si>
  <si>
    <t>A126116290R</t>
  </si>
  <si>
    <t>A126108730J</t>
  </si>
  <si>
    <t>A126101146V</t>
  </si>
  <si>
    <t>A126116266R</t>
  </si>
  <si>
    <t>A126108706J</t>
  </si>
  <si>
    <t>A126101174C</t>
  </si>
  <si>
    <t>A126116294X</t>
  </si>
  <si>
    <t>A126108734T</t>
  </si>
  <si>
    <t>A126101154V</t>
  </si>
  <si>
    <t>A126116274R</t>
  </si>
  <si>
    <t>A126108714J</t>
  </si>
  <si>
    <t>A126097442A</t>
  </si>
  <si>
    <t>A126112562K</t>
  </si>
  <si>
    <t>A126105002F</t>
  </si>
  <si>
    <t>A126097398C</t>
  </si>
  <si>
    <t>A126112518A</t>
  </si>
  <si>
    <t>A126104958F</t>
  </si>
  <si>
    <t>A126097446K</t>
  </si>
  <si>
    <t>A126112566V</t>
  </si>
  <si>
    <t>A126105006R</t>
  </si>
  <si>
    <t>A126097450A</t>
  </si>
  <si>
    <t>A126112570K</t>
  </si>
  <si>
    <t>A126105010F</t>
  </si>
  <si>
    <t>A126097402J</t>
  </si>
  <si>
    <t>A126112522T</t>
  </si>
  <si>
    <t>A126104962W</t>
  </si>
  <si>
    <t>A126097406T</t>
  </si>
  <si>
    <t>A126112526A</t>
  </si>
  <si>
    <t>A126104966F</t>
  </si>
  <si>
    <t>A126097430T</t>
  </si>
  <si>
    <t>A126112550A</t>
  </si>
  <si>
    <t>A126104990F</t>
  </si>
  <si>
    <t>A126097378V</t>
  </si>
  <si>
    <t>A126112498C</t>
  </si>
  <si>
    <t>A126104938W</t>
  </si>
  <si>
    <t>A126097454K</t>
  </si>
  <si>
    <t>A126112574V</t>
  </si>
  <si>
    <t>A126105014R</t>
  </si>
  <si>
    <t>A126097434A</t>
  </si>
  <si>
    <t>A126112554K</t>
  </si>
  <si>
    <t>A126104994R</t>
  </si>
  <si>
    <t>A126097466V</t>
  </si>
  <si>
    <t>A126112586C</t>
  </si>
  <si>
    <t>A126105026X</t>
  </si>
  <si>
    <t>A126097382K</t>
  </si>
  <si>
    <t>A126112502J</t>
  </si>
  <si>
    <t>A126104942L</t>
  </si>
  <si>
    <t>A126097338A</t>
  </si>
  <si>
    <t>A126112458K</t>
  </si>
  <si>
    <t>A126104898R</t>
  </si>
  <si>
    <t>A126097358K</t>
  </si>
  <si>
    <t>A126112478V</t>
  </si>
  <si>
    <t>A126104918L</t>
  </si>
  <si>
    <t>A126097410J</t>
  </si>
  <si>
    <t>A126112530T</t>
  </si>
  <si>
    <t>A126104970W</t>
  </si>
  <si>
    <t>A126097362A</t>
  </si>
  <si>
    <t>A126112482K</t>
  </si>
  <si>
    <t>A126104922C</t>
  </si>
  <si>
    <t>A126097414T</t>
  </si>
  <si>
    <t>A126112534A</t>
  </si>
  <si>
    <t>A126104974F</t>
  </si>
  <si>
    <t>A126097418A</t>
  </si>
  <si>
    <t>A126112538K</t>
  </si>
  <si>
    <t>A126104978R</t>
  </si>
  <si>
    <t>A126097470K</t>
  </si>
  <si>
    <t>A126112590V</t>
  </si>
  <si>
    <t>A126105030R</t>
  </si>
  <si>
    <t>A126097342T</t>
  </si>
  <si>
    <t>A126112462A</t>
  </si>
  <si>
    <t>A126104902V</t>
  </si>
  <si>
    <t>A126097458V</t>
  </si>
  <si>
    <t>A126112578C</t>
  </si>
  <si>
    <t>A126105018X</t>
  </si>
  <si>
    <t>A126097462K</t>
  </si>
  <si>
    <t>A126112582V</t>
  </si>
  <si>
    <t>A126105022R</t>
  </si>
  <si>
    <t>A126097350T</t>
  </si>
  <si>
    <t>A126112470A</t>
  </si>
  <si>
    <t>A126104910V</t>
  </si>
  <si>
    <t>A126097386V</t>
  </si>
  <si>
    <t>A126112506T</t>
  </si>
  <si>
    <t>A126104946W</t>
  </si>
  <si>
    <t>A126097422T</t>
  </si>
  <si>
    <t>A126112542A</t>
  </si>
  <si>
    <t>A126104982F</t>
  </si>
  <si>
    <t>A126097474V</t>
  </si>
  <si>
    <t>A126112594C</t>
  </si>
  <si>
    <t>A126105034X</t>
  </si>
  <si>
    <t>A126097346A</t>
  </si>
  <si>
    <t>A126112466K</t>
  </si>
  <si>
    <t>A126104906C</t>
  </si>
  <si>
    <t>A126097426A</t>
  </si>
  <si>
    <t>A126112546K</t>
  </si>
  <si>
    <t>A126104986R</t>
  </si>
  <si>
    <t>A126097438K</t>
  </si>
  <si>
    <t>A126112558V</t>
  </si>
  <si>
    <t>A126104998X</t>
  </si>
  <si>
    <t>A126097370A</t>
  </si>
  <si>
    <t>A126112490K</t>
  </si>
  <si>
    <t>A126104930C</t>
  </si>
  <si>
    <t>A126097354A</t>
  </si>
  <si>
    <t>A126112474K</t>
  </si>
  <si>
    <t>A126104914C</t>
  </si>
  <si>
    <t>A126097390K</t>
  </si>
  <si>
    <t>A126112510J</t>
  </si>
  <si>
    <t>A126104950L</t>
  </si>
  <si>
    <t>A126097366K</t>
  </si>
  <si>
    <t>A126112486V</t>
  </si>
  <si>
    <t>A126104926L</t>
  </si>
  <si>
    <t>A126097394V</t>
  </si>
  <si>
    <t>A126112514T</t>
  </si>
  <si>
    <t>A126104954W</t>
  </si>
  <si>
    <t>A126097374K</t>
  </si>
  <si>
    <t>A126112494V</t>
  </si>
  <si>
    <t>A126104934L</t>
  </si>
  <si>
    <t>A126095762A</t>
  </si>
  <si>
    <t>A126110882K</t>
  </si>
  <si>
    <t>A126103322F</t>
  </si>
  <si>
    <t>A126095718T</t>
  </si>
  <si>
    <t>A126110838A</t>
  </si>
  <si>
    <t>A126103278J</t>
  </si>
  <si>
    <t>A126095766K</t>
  </si>
  <si>
    <t>A126110886V</t>
  </si>
  <si>
    <t>A126103326R</t>
  </si>
  <si>
    <t>A126095770A</t>
  </si>
  <si>
    <t>A126110890K</t>
  </si>
  <si>
    <t>A126103330F</t>
  </si>
  <si>
    <t>A126095722J</t>
  </si>
  <si>
    <t>A126110842T</t>
  </si>
  <si>
    <t>A126103282X</t>
  </si>
  <si>
    <t>A126095726T</t>
  </si>
  <si>
    <t>A126110846A</t>
  </si>
  <si>
    <t>A126103286J</t>
  </si>
  <si>
    <t>A126095750T</t>
  </si>
  <si>
    <t>A126110870A</t>
  </si>
  <si>
    <t>A126103310W</t>
  </si>
  <si>
    <t>A126095698V</t>
  </si>
  <si>
    <t>A126110818T</t>
  </si>
  <si>
    <t>A126103258X</t>
  </si>
  <si>
    <t>A126095774K</t>
  </si>
  <si>
    <t>A126110894V</t>
  </si>
  <si>
    <t>A126103334R</t>
  </si>
  <si>
    <t>A126095754A</t>
  </si>
  <si>
    <t>A126110874K</t>
  </si>
  <si>
    <t>A126103314F</t>
  </si>
  <si>
    <t>A126095786V</t>
  </si>
  <si>
    <t>A126110906T</t>
  </si>
  <si>
    <t>A126103346X</t>
  </si>
  <si>
    <t>A126095702X</t>
  </si>
  <si>
    <t>A126110822J</t>
  </si>
  <si>
    <t>A126103262R</t>
  </si>
  <si>
    <t>A126095658A</t>
  </si>
  <si>
    <t>A126110778K</t>
  </si>
  <si>
    <t>A126103218F</t>
  </si>
  <si>
    <t>A126095678K</t>
  </si>
  <si>
    <t>A126110798V</t>
  </si>
  <si>
    <t>A126103238R</t>
  </si>
  <si>
    <t>A126095730J</t>
  </si>
  <si>
    <t>A126110850T</t>
  </si>
  <si>
    <t>A126103290X</t>
  </si>
  <si>
    <t>A126095682A</t>
  </si>
  <si>
    <t>A126110802X</t>
  </si>
  <si>
    <t>A126103242F</t>
  </si>
  <si>
    <t>A126095734T</t>
  </si>
  <si>
    <t>A126110854A</t>
  </si>
  <si>
    <t>A126103294J</t>
  </si>
  <si>
    <t>A126095738A</t>
  </si>
  <si>
    <t>A126110858K</t>
  </si>
  <si>
    <t>A126103298T</t>
  </si>
  <si>
    <t>A126095790K</t>
  </si>
  <si>
    <t>A126110910J</t>
  </si>
  <si>
    <t>A126103350R</t>
  </si>
  <si>
    <t>A126095662T</t>
  </si>
  <si>
    <t>A126110782A</t>
  </si>
  <si>
    <t>A126103222W</t>
  </si>
  <si>
    <t>A126095778V</t>
  </si>
  <si>
    <t>A126110898C</t>
  </si>
  <si>
    <t>A126103338X</t>
  </si>
  <si>
    <t>A126095782K</t>
  </si>
  <si>
    <t>A126110902J</t>
  </si>
  <si>
    <t>A126103342R</t>
  </si>
  <si>
    <t>A126095670T</t>
  </si>
  <si>
    <t>A126110790A</t>
  </si>
  <si>
    <t>A126103230W</t>
  </si>
  <si>
    <t>A126095706J</t>
  </si>
  <si>
    <t>A126110826T</t>
  </si>
  <si>
    <t>A126103266X</t>
  </si>
  <si>
    <t>A126095742T</t>
  </si>
  <si>
    <t>A126110862A</t>
  </si>
  <si>
    <t>A126103302W</t>
  </si>
  <si>
    <t>A126095794V</t>
  </si>
  <si>
    <t>A126110914T</t>
  </si>
  <si>
    <t>A126103354X</t>
  </si>
  <si>
    <t>A126095666A</t>
  </si>
  <si>
    <t>A126110786K</t>
  </si>
  <si>
    <t>A126103226F</t>
  </si>
  <si>
    <t>A126095746A</t>
  </si>
  <si>
    <t>A126110866K</t>
  </si>
  <si>
    <t>A126103306F</t>
  </si>
  <si>
    <t>A126095758K</t>
  </si>
  <si>
    <t>A126110878V</t>
  </si>
  <si>
    <t>A126103318R</t>
  </si>
  <si>
    <t>A126095690A</t>
  </si>
  <si>
    <t>A126110810X</t>
  </si>
  <si>
    <t>A126103250F</t>
  </si>
  <si>
    <t>A126095674A</t>
  </si>
  <si>
    <t>A126110794K</t>
  </si>
  <si>
    <t>A126103234F</t>
  </si>
  <si>
    <t>A126095710X</t>
  </si>
  <si>
    <t>A126110830J</t>
  </si>
  <si>
    <t>A126103270R</t>
  </si>
  <si>
    <t>A126095686K</t>
  </si>
  <si>
    <t>A126110806J</t>
  </si>
  <si>
    <t>A126103246R</t>
  </si>
  <si>
    <t>A126095714J</t>
  </si>
  <si>
    <t>A126110834T</t>
  </si>
  <si>
    <t>A126103274X</t>
  </si>
  <si>
    <t>A126095694K</t>
  </si>
  <si>
    <t>A126110814J</t>
  </si>
  <si>
    <t>A126103254R</t>
  </si>
  <si>
    <t>A126095202C</t>
  </si>
  <si>
    <t>A126110322L</t>
  </si>
  <si>
    <t>A126102762T</t>
  </si>
  <si>
    <t>A126095158F</t>
  </si>
  <si>
    <t>A126110278R</t>
  </si>
  <si>
    <t>A126102718J</t>
  </si>
  <si>
    <t>A126095206L</t>
  </si>
  <si>
    <t>A126110326W</t>
  </si>
  <si>
    <t>A126102766A</t>
  </si>
  <si>
    <t>A126095210C</t>
  </si>
  <si>
    <t>A126110330L</t>
  </si>
  <si>
    <t>A126102770T</t>
  </si>
  <si>
    <t>A126095162W</t>
  </si>
  <si>
    <t>A126110282F</t>
  </si>
  <si>
    <t>A126102722X</t>
  </si>
  <si>
    <t>Victoria ;  P06 - Underemployed workers ;  Persons ;</t>
  </si>
  <si>
    <t>Victoria ;  P06 - Underemployed workers ;  &gt; Males ;</t>
  </si>
  <si>
    <t>Victoria ;  P06 - Underemployed workers ;  &gt; Females ;</t>
  </si>
  <si>
    <t>Victoria ;  P07 - Underemployed part-time workers ;  Persons ;</t>
  </si>
  <si>
    <t>Victoria ;  P07 - Underemployed part-time workers ;  &gt; Males ;</t>
  </si>
  <si>
    <t>Victoria ;  P07 - Underemployed part-time workers ;  &gt; Females ;</t>
  </si>
  <si>
    <t>Victoria ;  P08 - People who started current job In the last year ;  Persons ;</t>
  </si>
  <si>
    <t>Victoria ;  P08 - People who started current job In the last year ;  &gt; Males ;</t>
  </si>
  <si>
    <t>Victoria ;  P08 - People who started current job In the last year ;  &gt; Females ;</t>
  </si>
  <si>
    <t>Victoria ;  P09 - People employed in current job for a year or more ;  Persons ;</t>
  </si>
  <si>
    <t>Victoria ;  P09 - People employed in current job for a year or more ;  &gt; Males ;</t>
  </si>
  <si>
    <t>Victoria ;  P09 - People employed in current job for a year or more ;  &gt; Females ;</t>
  </si>
  <si>
    <t>Victoria ;  P10 - Employees who started current job In the last year ;  Persons ;</t>
  </si>
  <si>
    <t>Victoria ;  P10 - Employees who started current job In the last year ;  &gt; Males ;</t>
  </si>
  <si>
    <t>Victoria ;  P10 - Employees who started current job In the last year ;  &gt; Females ;</t>
  </si>
  <si>
    <t>Victoria ;  P11 - Employees in current job for a year or more ;  Persons ;</t>
  </si>
  <si>
    <t>Victoria ;  P11 - Employees in current job for a year or more ;  &gt; Males ;</t>
  </si>
  <si>
    <t>Victoria ;  P11 - Employees in current job for a year or more ;  &gt; Females ;</t>
  </si>
  <si>
    <t>Victoria ;  P12 - Looked for work while in current job over the last year ;  Persons ;</t>
  </si>
  <si>
    <t>Victoria ;  P12 - Looked for work while in current job over the last year ;  &gt; Males ;</t>
  </si>
  <si>
    <t>Victoria ;  P12 - Looked for work while in current job over the last year ;  &gt; Females ;</t>
  </si>
  <si>
    <t>Victoria ;  P13 - People who worked at some time during the last year ;  Persons ;</t>
  </si>
  <si>
    <t>Victoria ;  P13 - People who worked at some time during the last year ;  &gt; Males ;</t>
  </si>
  <si>
    <t>Victoria ;  P13 - People who worked at some time during the last year ;  &gt; Females ;</t>
  </si>
  <si>
    <t>Victoria ;  P14 - People who were working 12 months ago ;  Persons ;</t>
  </si>
  <si>
    <t>Victoria ;  P14 - People who were working 12 months ago ;  &gt; Males ;</t>
  </si>
  <si>
    <t>Victoria ;  P14 - People who were working 12 months ago ;  &gt; Females ;</t>
  </si>
  <si>
    <t>Victoria ;  P15 - People currently employed and employed 12 months ago ;  Persons ;</t>
  </si>
  <si>
    <t>Victoria ;  P15 - People currently employed and employed 12 months ago ;  &gt; Males ;</t>
  </si>
  <si>
    <t>Victoria ;  P15 - People currently employed and employed 12 months ago ;  &gt; Females ;</t>
  </si>
  <si>
    <t>Victoria ;  P16 - People who left, lost or worked multiple jobs last year ;  Persons ;</t>
  </si>
  <si>
    <t>Victoria ;  P16 - People who left, lost or worked multiple jobs last year ;  &gt; Males ;</t>
  </si>
  <si>
    <t>Victoria ;  P16 - People who left, lost or worked multiple jobs last year ;  &gt; Females ;</t>
  </si>
  <si>
    <t>Victoria ;  P17 - People who left or lost a job last year ;  Persons ;</t>
  </si>
  <si>
    <t>Victoria ;  P17 - People who left or lost a job last year ;  &gt; Males ;</t>
  </si>
  <si>
    <t>Victoria ;  P17 - People who left or lost a job last year ;  &gt; Females ;</t>
  </si>
  <si>
    <t>Victoria ;  P18 - Employed people who left or lost a job last year ;  Persons ;</t>
  </si>
  <si>
    <t>Victoria ;  P18 - Employed people who left or lost a job last year ;  &gt; Males ;</t>
  </si>
  <si>
    <t>Victoria ;  P18 - Employed people who left or lost a job last year ;  &gt; Females ;</t>
  </si>
  <si>
    <t>Victoria ;  P19 - Unemployed people ;  Persons ;</t>
  </si>
  <si>
    <t>Victoria ;  P19 - Unemployed people ;  &gt; Males ;</t>
  </si>
  <si>
    <t>Victoria ;  P19 - Unemployed people ;  &gt; Females ;</t>
  </si>
  <si>
    <t>Victoria ;  P20 - People not in the labour force (PNILF) ;  Persons ;</t>
  </si>
  <si>
    <t>Victoria ;  P20 - People not in the labour force (PNILF) ;  &gt; Males ;</t>
  </si>
  <si>
    <t>Victoria ;  P20 - People not in the labour force (PNILF) ;  &gt; Females ;</t>
  </si>
  <si>
    <t>Victoria ;  P21 - PNILF who wanted to work ;  Persons ;</t>
  </si>
  <si>
    <t>Victoria ;  P21 - PNILF who wanted to work ;  &gt; Males ;</t>
  </si>
  <si>
    <t>Victoria ;  P21 - PNILF who wanted to work ;  &gt; Females ;</t>
  </si>
  <si>
    <t>Victoria ;  P22 - PNILF who looked for work ;  Persons ;</t>
  </si>
  <si>
    <t>Victoria ;  P22 - PNILF who looked for work ;  &gt; Males ;</t>
  </si>
  <si>
    <t>Victoria ;  P22 - PNILF who looked for work ;  &gt; Females ;</t>
  </si>
  <si>
    <t>Victoria ;  P23 - PNILF with marginal attachment to the labour force ;  Persons ;</t>
  </si>
  <si>
    <t>Victoria ;  P23 - PNILF with marginal attachment to the labour force ;  &gt; Males ;</t>
  </si>
  <si>
    <t>Victoria ;  P23 - PNILF with marginal attachment to the labour force ;  &gt; Females ;</t>
  </si>
  <si>
    <t>Victoria ;  P24 - PNILF who had a job to go or return to ;  Persons ;</t>
  </si>
  <si>
    <t>Victoria ;  P24 - PNILF who had a job to go or return to ;  &gt; Males ;</t>
  </si>
  <si>
    <t>Victoria ;  P24 - PNILF who had a job to go or return to ;  &gt; Females ;</t>
  </si>
  <si>
    <t>Victoria ;  P25 - PNILF who wanted work and could start within four weeks ;  Persons ;</t>
  </si>
  <si>
    <t>Victoria ;  P25 - PNILF who wanted work and could start within four weeks ;  &gt; Males ;</t>
  </si>
  <si>
    <t>Victoria ;  P25 - PNILF who wanted work and could start within four weeks ;  &gt; Females ;</t>
  </si>
  <si>
    <t>Victoria ;  P26 - Discouraged job seekers ;  Persons ;</t>
  </si>
  <si>
    <t>Victoria ;  P26 - Discouraged job seekers ;  &gt; Males ;</t>
  </si>
  <si>
    <t>Victoria ;  P26 - Discouraged job seekers ;  &gt; Females ;</t>
  </si>
  <si>
    <t>Victoria ;  P27 - PNILF who wanted work but unavailable within four weeks ;  Persons ;</t>
  </si>
  <si>
    <t>Victoria ;  P27 - PNILF who wanted work but unavailable within four weeks ;  &gt; Males ;</t>
  </si>
  <si>
    <t>Victoria ;  P27 - PNILF who wanted work but unavailable within four weeks ;  &gt; Females ;</t>
  </si>
  <si>
    <t>Victoria ;  P28 - PNILF who wanted work but were caring for children ;  Persons ;</t>
  </si>
  <si>
    <t>Victoria ;  P28 - PNILF who wanted work but were caring for children ;  &gt; Males ;</t>
  </si>
  <si>
    <t>Victoria ;  P28 - PNILF who wanted work but were caring for children ;  &gt; Females ;</t>
  </si>
  <si>
    <t>Victoria ;  P29 - PNILF whose last job was less than 10 years ago ;  Persons ;</t>
  </si>
  <si>
    <t>Victoria ;  P29 - PNILF whose last job was less than 10 years ago ;  &gt; Males ;</t>
  </si>
  <si>
    <t>Victoria ;  P29 - PNILF whose last job was less than 10 years ago ;  &gt; Females ;</t>
  </si>
  <si>
    <t>Victoria ;  P30 - Potential workers ;  Persons ;</t>
  </si>
  <si>
    <t>Victoria ;  P30 - Potential workers ;  &gt; Males ;</t>
  </si>
  <si>
    <t>Victoria ;  P30 - Potential workers ;  &gt; Females ;</t>
  </si>
  <si>
    <t>Victoria ;  P31 - Potential workers with job attachment ;  Persons ;</t>
  </si>
  <si>
    <t>Victoria ;  P31 - Potential workers with job attachment ;  &gt; Males ;</t>
  </si>
  <si>
    <t>Victoria ;  P31 - Potential workers with job attachment ;  &gt; Females ;</t>
  </si>
  <si>
    <t>Victoria ;  P32 - Potential workers without job attachment ;  Persons ;</t>
  </si>
  <si>
    <t>Victoria ;  P32 - Potential workers without job attachment ;  &gt; Males ;</t>
  </si>
  <si>
    <t>Victoria ;  P32 - Potential workers without job attachment ;  &gt; Females ;</t>
  </si>
  <si>
    <t>Victoria ;  P33 - People with job attachment ;  Persons ;</t>
  </si>
  <si>
    <t>Victoria ;  P33 - People with job attachment ;  &gt; Males ;</t>
  </si>
  <si>
    <t>Victoria ;  P33 - People with job attachment ;  &gt; Females ;</t>
  </si>
  <si>
    <t>Victoria ;  P34 - People without job attachment ;  Persons ;</t>
  </si>
  <si>
    <t>Victoria ;  P34 - People without job attachment ;  &gt; Males ;</t>
  </si>
  <si>
    <t>Victoria ;  P34 - People without job attachment ;  &gt; Females ;</t>
  </si>
  <si>
    <t>Victoria ;  P35 - PNILF with marginal attachment to the labour force (historical ver.) ;  Persons ;</t>
  </si>
  <si>
    <t>Victoria ;  P35 - PNILF with marginal attachment to the labour force (historical ver.) ;  &gt; Males ;</t>
  </si>
  <si>
    <t>Victoria ;  P35 - PNILF with marginal attachment to the labour force (historical ver.) ;  &gt; Females ;</t>
  </si>
  <si>
    <t>Queensland ;  P01 - Civilian population ;  Persons ;</t>
  </si>
  <si>
    <t>Queensland ;  P01 - Civilian population ;  &gt; Males ;</t>
  </si>
  <si>
    <t>Queensland ;  P01 - Civilian population ;  &gt; Females ;</t>
  </si>
  <si>
    <t>Queensland ;  P02 - Employed people ;  Persons ;</t>
  </si>
  <si>
    <t>Queensland ;  P02 - Employed people ;  &gt; Males ;</t>
  </si>
  <si>
    <t>Queensland ;  P02 - Employed people ;  &gt; Females ;</t>
  </si>
  <si>
    <t>Queensland ;  P03 - Employed people who would prefer more hours ;  Persons ;</t>
  </si>
  <si>
    <t>Queensland ;  P03 - Employed people who would prefer more hours ;  &gt; Males ;</t>
  </si>
  <si>
    <t>Queensland ;  P03 - Employed people who would prefer more hours ;  &gt; Females ;</t>
  </si>
  <si>
    <t>Queensland ;  P04 - Part-time workers who would prefer more hours ;  Persons ;</t>
  </si>
  <si>
    <t>Queensland ;  P04 - Part-time workers who would prefer more hours ;  &gt; Males ;</t>
  </si>
  <si>
    <t>Queensland ;  P04 - Part-time workers who would prefer more hours ;  &gt; Females ;</t>
  </si>
  <si>
    <t>Queensland ;  P05 - Part-time workers who would prefer full-time hours ;  Persons ;</t>
  </si>
  <si>
    <t>Queensland ;  P05 - Part-time workers who would prefer full-time hours ;  &gt; Males ;</t>
  </si>
  <si>
    <t>Queensland ;  P05 - Part-time workers who would prefer full-time hours ;  &gt; Females ;</t>
  </si>
  <si>
    <t>Queensland ;  P06 - Underemployed workers ;  Persons ;</t>
  </si>
  <si>
    <t>Queensland ;  P06 - Underemployed workers ;  &gt; Males ;</t>
  </si>
  <si>
    <t>Queensland ;  P06 - Underemployed workers ;  &gt; Females ;</t>
  </si>
  <si>
    <t>Queensland ;  P07 - Underemployed part-time workers ;  Persons ;</t>
  </si>
  <si>
    <t>Queensland ;  P07 - Underemployed part-time workers ;  &gt; Males ;</t>
  </si>
  <si>
    <t>Queensland ;  P07 - Underemployed part-time workers ;  &gt; Females ;</t>
  </si>
  <si>
    <t>Queensland ;  P08 - People who started current job In the last year ;  Persons ;</t>
  </si>
  <si>
    <t>Queensland ;  P08 - People who started current job In the last year ;  &gt; Males ;</t>
  </si>
  <si>
    <t>Queensland ;  P08 - People who started current job In the last year ;  &gt; Females ;</t>
  </si>
  <si>
    <t>Queensland ;  P09 - People employed in current job for a year or more ;  Persons ;</t>
  </si>
  <si>
    <t>Queensland ;  P09 - People employed in current job for a year or more ;  &gt; Males ;</t>
  </si>
  <si>
    <t>Queensland ;  P09 - People employed in current job for a year or more ;  &gt; Females ;</t>
  </si>
  <si>
    <t>Queensland ;  P10 - Employees who started current job In the last year ;  Persons ;</t>
  </si>
  <si>
    <t>Queensland ;  P10 - Employees who started current job In the last year ;  &gt; Males ;</t>
  </si>
  <si>
    <t>Queensland ;  P10 - Employees who started current job In the last year ;  &gt; Females ;</t>
  </si>
  <si>
    <t>Queensland ;  P11 - Employees in current job for a year or more ;  Persons ;</t>
  </si>
  <si>
    <t>Queensland ;  P11 - Employees in current job for a year or more ;  &gt; Males ;</t>
  </si>
  <si>
    <t>Queensland ;  P11 - Employees in current job for a year or more ;  &gt; Females ;</t>
  </si>
  <si>
    <t>Queensland ;  P12 - Looked for work while in current job over the last year ;  Persons ;</t>
  </si>
  <si>
    <t>Queensland ;  P12 - Looked for work while in current job over the last year ;  &gt; Males ;</t>
  </si>
  <si>
    <t>Queensland ;  P12 - Looked for work while in current job over the last year ;  &gt; Females ;</t>
  </si>
  <si>
    <t>Queensland ;  P13 - People who worked at some time during the last year ;  Persons ;</t>
  </si>
  <si>
    <t>Queensland ;  P13 - People who worked at some time during the last year ;  &gt; Males ;</t>
  </si>
  <si>
    <t>Queensland ;  P13 - People who worked at some time during the last year ;  &gt; Females ;</t>
  </si>
  <si>
    <t>Queensland ;  P14 - People who were working 12 months ago ;  Persons ;</t>
  </si>
  <si>
    <t>Queensland ;  P14 - People who were working 12 months ago ;  &gt; Males ;</t>
  </si>
  <si>
    <t>Queensland ;  P14 - People who were working 12 months ago ;  &gt; Females ;</t>
  </si>
  <si>
    <t>Queensland ;  P15 - People currently employed and employed 12 months ago ;  Persons ;</t>
  </si>
  <si>
    <t>Queensland ;  P15 - People currently employed and employed 12 months ago ;  &gt; Males ;</t>
  </si>
  <si>
    <t>Queensland ;  P15 - People currently employed and employed 12 months ago ;  &gt; Females ;</t>
  </si>
  <si>
    <t>Queensland ;  P16 - People who left, lost or worked multiple jobs last year ;  Persons ;</t>
  </si>
  <si>
    <t>Queensland ;  P16 - People who left, lost or worked multiple jobs last year ;  &gt; Males ;</t>
  </si>
  <si>
    <t>Queensland ;  P16 - People who left, lost or worked multiple jobs last year ;  &gt; Females ;</t>
  </si>
  <si>
    <t>Queensland ;  P17 - People who left or lost a job last year ;  Persons ;</t>
  </si>
  <si>
    <t>Queensland ;  P17 - People who left or lost a job last year ;  &gt; Males ;</t>
  </si>
  <si>
    <t>Queensland ;  P17 - People who left or lost a job last year ;  &gt; Females ;</t>
  </si>
  <si>
    <t>Queensland ;  P18 - Employed people who left or lost a job last year ;  Persons ;</t>
  </si>
  <si>
    <t>Queensland ;  P18 - Employed people who left or lost a job last year ;  &gt; Males ;</t>
  </si>
  <si>
    <t>Queensland ;  P18 - Employed people who left or lost a job last year ;  &gt; Females ;</t>
  </si>
  <si>
    <t>Queensland ;  P19 - Unemployed people ;  Persons ;</t>
  </si>
  <si>
    <t>Queensland ;  P19 - Unemployed people ;  &gt; Males ;</t>
  </si>
  <si>
    <t>Queensland ;  P19 - Unemployed people ;  &gt; Females ;</t>
  </si>
  <si>
    <t>Queensland ;  P20 - People not in the labour force (PNILF) ;  Persons ;</t>
  </si>
  <si>
    <t>Queensland ;  P20 - People not in the labour force (PNILF) ;  &gt; Males ;</t>
  </si>
  <si>
    <t>Queensland ;  P20 - People not in the labour force (PNILF) ;  &gt; Females ;</t>
  </si>
  <si>
    <t>Queensland ;  P21 - PNILF who wanted to work ;  Persons ;</t>
  </si>
  <si>
    <t>Queensland ;  P21 - PNILF who wanted to work ;  &gt; Males ;</t>
  </si>
  <si>
    <t>Queensland ;  P21 - PNILF who wanted to work ;  &gt; Females ;</t>
  </si>
  <si>
    <t>Queensland ;  P22 - PNILF who looked for work ;  Persons ;</t>
  </si>
  <si>
    <t>Queensland ;  P22 - PNILF who looked for work ;  &gt; Males ;</t>
  </si>
  <si>
    <t>Queensland ;  P22 - PNILF who looked for work ;  &gt; Females ;</t>
  </si>
  <si>
    <t>Queensland ;  P23 - PNILF with marginal attachment to the labour force ;  Persons ;</t>
  </si>
  <si>
    <t>Queensland ;  P23 - PNILF with marginal attachment to the labour force ;  &gt; Males ;</t>
  </si>
  <si>
    <t>Queensland ;  P23 - PNILF with marginal attachment to the labour force ;  &gt; Females ;</t>
  </si>
  <si>
    <t>Queensland ;  P24 - PNILF who had a job to go or return to ;  Persons ;</t>
  </si>
  <si>
    <t>Queensland ;  P24 - PNILF who had a job to go or return to ;  &gt; Males ;</t>
  </si>
  <si>
    <t>Queensland ;  P24 - PNILF who had a job to go or return to ;  &gt; Females ;</t>
  </si>
  <si>
    <t>Queensland ;  P25 - PNILF who wanted work and could start within four weeks ;  Persons ;</t>
  </si>
  <si>
    <t>Queensland ;  P25 - PNILF who wanted work and could start within four weeks ;  &gt; Males ;</t>
  </si>
  <si>
    <t>Queensland ;  P25 - PNILF who wanted work and could start within four weeks ;  &gt; Females ;</t>
  </si>
  <si>
    <t>Queensland ;  P26 - Discouraged job seekers ;  Persons ;</t>
  </si>
  <si>
    <t>Queensland ;  P26 - Discouraged job seekers ;  &gt; Males ;</t>
  </si>
  <si>
    <t>Queensland ;  P26 - Discouraged job seekers ;  &gt; Females ;</t>
  </si>
  <si>
    <t>Queensland ;  P27 - PNILF who wanted work but unavailable within four weeks ;  Persons ;</t>
  </si>
  <si>
    <t>Queensland ;  P27 - PNILF who wanted work but unavailable within four weeks ;  &gt; Males ;</t>
  </si>
  <si>
    <t>Queensland ;  P27 - PNILF who wanted work but unavailable within four weeks ;  &gt; Females ;</t>
  </si>
  <si>
    <t>Queensland ;  P28 - PNILF who wanted work but were caring for children ;  Persons ;</t>
  </si>
  <si>
    <t>Queensland ;  P28 - PNILF who wanted work but were caring for children ;  &gt; Males ;</t>
  </si>
  <si>
    <t>Queensland ;  P28 - PNILF who wanted work but were caring for children ;  &gt; Females ;</t>
  </si>
  <si>
    <t>Queensland ;  P29 - PNILF whose last job was less than 10 years ago ;  Persons ;</t>
  </si>
  <si>
    <t>Queensland ;  P29 - PNILF whose last job was less than 10 years ago ;  &gt; Males ;</t>
  </si>
  <si>
    <t>Queensland ;  P29 - PNILF whose last job was less than 10 years ago ;  &gt; Females ;</t>
  </si>
  <si>
    <t>Queensland ;  P30 - Potential workers ;  Persons ;</t>
  </si>
  <si>
    <t>Queensland ;  P30 - Potential workers ;  &gt; Males ;</t>
  </si>
  <si>
    <t>Queensland ;  P30 - Potential workers ;  &gt; Females ;</t>
  </si>
  <si>
    <t>Queensland ;  P31 - Potential workers with job attachment ;  Persons ;</t>
  </si>
  <si>
    <t>Queensland ;  P31 - Potential workers with job attachment ;  &gt; Males ;</t>
  </si>
  <si>
    <t>Queensland ;  P31 - Potential workers with job attachment ;  &gt; Females ;</t>
  </si>
  <si>
    <t>Queensland ;  P32 - Potential workers without job attachment ;  Persons ;</t>
  </si>
  <si>
    <t>Queensland ;  P32 - Potential workers without job attachment ;  &gt; Males ;</t>
  </si>
  <si>
    <t>Queensland ;  P32 - Potential workers without job attachment ;  &gt; Females ;</t>
  </si>
  <si>
    <t>Queensland ;  P33 - People with job attachment ;  Persons ;</t>
  </si>
  <si>
    <t>Queensland ;  P33 - People with job attachment ;  &gt; Males ;</t>
  </si>
  <si>
    <t>Queensland ;  P33 - People with job attachment ;  &gt; Females ;</t>
  </si>
  <si>
    <t>Queensland ;  P34 - People without job attachment ;  Persons ;</t>
  </si>
  <si>
    <t>Queensland ;  P34 - People without job attachment ;  &gt; Males ;</t>
  </si>
  <si>
    <t>Queensland ;  P34 - People without job attachment ;  &gt; Females ;</t>
  </si>
  <si>
    <t>Queensland ;  P35 - PNILF with marginal attachment to the labour force (historical ver.) ;  Persons ;</t>
  </si>
  <si>
    <t>Queensland ;  P35 - PNILF with marginal attachment to the labour force (historical ver.) ;  &gt; Males ;</t>
  </si>
  <si>
    <t>Queensland ;  P35 - PNILF with marginal attachment to the labour force (historical ver.) ;  &gt; Females ;</t>
  </si>
  <si>
    <t>South Australia ;  P01 - Civilian population ;  Persons ;</t>
  </si>
  <si>
    <t>South Australia ;  P01 - Civilian population ;  &gt; Males ;</t>
  </si>
  <si>
    <t>South Australia ;  P01 - Civilian population ;  &gt; Females ;</t>
  </si>
  <si>
    <t>South Australia ;  P02 - Employed people ;  Persons ;</t>
  </si>
  <si>
    <t>South Australia ;  P02 - Employed people ;  &gt; Males ;</t>
  </si>
  <si>
    <t>South Australia ;  P02 - Employed people ;  &gt; Females ;</t>
  </si>
  <si>
    <t>South Australia ;  P03 - Employed people who would prefer more hours ;  Persons ;</t>
  </si>
  <si>
    <t>South Australia ;  P03 - Employed people who would prefer more hours ;  &gt; Males ;</t>
  </si>
  <si>
    <t>South Australia ;  P03 - Employed people who would prefer more hours ;  &gt; Females ;</t>
  </si>
  <si>
    <t>South Australia ;  P04 - Part-time workers who would prefer more hours ;  Persons ;</t>
  </si>
  <si>
    <t>South Australia ;  P04 - Part-time workers who would prefer more hours ;  &gt; Males ;</t>
  </si>
  <si>
    <t>South Australia ;  P04 - Part-time workers who would prefer more hours ;  &gt; Females ;</t>
  </si>
  <si>
    <t>South Australia ;  P05 - Part-time workers who would prefer full-time hours ;  Persons ;</t>
  </si>
  <si>
    <t>South Australia ;  P05 - Part-time workers who would prefer full-time hours ;  &gt; Males ;</t>
  </si>
  <si>
    <t>South Australia ;  P05 - Part-time workers who would prefer full-time hours ;  &gt; Females ;</t>
  </si>
  <si>
    <t>South Australia ;  P06 - Underemployed workers ;  Persons ;</t>
  </si>
  <si>
    <t>South Australia ;  P06 - Underemployed workers ;  &gt; Males ;</t>
  </si>
  <si>
    <t>South Australia ;  P06 - Underemployed workers ;  &gt; Females ;</t>
  </si>
  <si>
    <t>South Australia ;  P07 - Underemployed part-time workers ;  Persons ;</t>
  </si>
  <si>
    <t>South Australia ;  P07 - Underemployed part-time workers ;  &gt; Males ;</t>
  </si>
  <si>
    <t>South Australia ;  P07 - Underemployed part-time workers ;  &gt; Females ;</t>
  </si>
  <si>
    <t>South Australia ;  P08 - People who started current job In the last year ;  Persons ;</t>
  </si>
  <si>
    <t>South Australia ;  P08 - People who started current job In the last year ;  &gt; Males ;</t>
  </si>
  <si>
    <t>South Australia ;  P08 - People who started current job In the last year ;  &gt; Females ;</t>
  </si>
  <si>
    <t>South Australia ;  P09 - People employed in current job for a year or more ;  Persons ;</t>
  </si>
  <si>
    <t>South Australia ;  P09 - People employed in current job for a year or more ;  &gt; Males ;</t>
  </si>
  <si>
    <t>South Australia ;  P09 - People employed in current job for a year or more ;  &gt; Females ;</t>
  </si>
  <si>
    <t>South Australia ;  P10 - Employees who started current job In the last year ;  Persons ;</t>
  </si>
  <si>
    <t>South Australia ;  P10 - Employees who started current job In the last year ;  &gt; Males ;</t>
  </si>
  <si>
    <t>South Australia ;  P10 - Employees who started current job In the last year ;  &gt; Females ;</t>
  </si>
  <si>
    <t>South Australia ;  P11 - Employees in current job for a year or more ;  Persons ;</t>
  </si>
  <si>
    <t>South Australia ;  P11 - Employees in current job for a year or more ;  &gt; Males ;</t>
  </si>
  <si>
    <t>South Australia ;  P11 - Employees in current job for a year or more ;  &gt; Females ;</t>
  </si>
  <si>
    <t>South Australia ;  P12 - Looked for work while in current job over the last year ;  Persons ;</t>
  </si>
  <si>
    <t>South Australia ;  P12 - Looked for work while in current job over the last year ;  &gt; Males ;</t>
  </si>
  <si>
    <t>South Australia ;  P12 - Looked for work while in current job over the last year ;  &gt; Females ;</t>
  </si>
  <si>
    <t>South Australia ;  P13 - People who worked at some time during the last year ;  Persons ;</t>
  </si>
  <si>
    <t>South Australia ;  P13 - People who worked at some time during the last year ;  &gt; Males ;</t>
  </si>
  <si>
    <t>South Australia ;  P13 - People who worked at some time during the last year ;  &gt; Females ;</t>
  </si>
  <si>
    <t>South Australia ;  P14 - People who were working 12 months ago ;  Persons ;</t>
  </si>
  <si>
    <t>South Australia ;  P14 - People who were working 12 months ago ;  &gt; Males ;</t>
  </si>
  <si>
    <t>South Australia ;  P14 - People who were working 12 months ago ;  &gt; Females ;</t>
  </si>
  <si>
    <t>South Australia ;  P15 - People currently employed and employed 12 months ago ;  Persons ;</t>
  </si>
  <si>
    <t>South Australia ;  P15 - People currently employed and employed 12 months ago ;  &gt; Males ;</t>
  </si>
  <si>
    <t>South Australia ;  P15 - People currently employed and employed 12 months ago ;  &gt; Females ;</t>
  </si>
  <si>
    <t>South Australia ;  P16 - People who left, lost or worked multiple jobs last year ;  Persons ;</t>
  </si>
  <si>
    <t>South Australia ;  P16 - People who left, lost or worked multiple jobs last year ;  &gt; Males ;</t>
  </si>
  <si>
    <t>South Australia ;  P16 - People who left, lost or worked multiple jobs last year ;  &gt; Females ;</t>
  </si>
  <si>
    <t>South Australia ;  P17 - People who left or lost a job last year ;  Persons ;</t>
  </si>
  <si>
    <t>South Australia ;  P17 - People who left or lost a job last year ;  &gt; Males ;</t>
  </si>
  <si>
    <t>South Australia ;  P17 - People who left or lost a job last year ;  &gt; Females ;</t>
  </si>
  <si>
    <t>South Australia ;  P18 - Employed people who left or lost a job last year ;  Persons ;</t>
  </si>
  <si>
    <t>South Australia ;  P18 - Employed people who left or lost a job last year ;  &gt; Males ;</t>
  </si>
  <si>
    <t>South Australia ;  P18 - Employed people who left or lost a job last year ;  &gt; Females ;</t>
  </si>
  <si>
    <t>South Australia ;  P19 - Unemployed people ;  Persons ;</t>
  </si>
  <si>
    <t>A126095166F</t>
  </si>
  <si>
    <t>A126110286R</t>
  </si>
  <si>
    <t>A126102726J</t>
  </si>
  <si>
    <t>A126095190F</t>
  </si>
  <si>
    <t>A126110310C</t>
  </si>
  <si>
    <t>A126102750J</t>
  </si>
  <si>
    <t>A126095138W</t>
  </si>
  <si>
    <t>A126110258F</t>
  </si>
  <si>
    <t>A126102698K</t>
  </si>
  <si>
    <t>A126095214L</t>
  </si>
  <si>
    <t>A126110334W</t>
  </si>
  <si>
    <t>A126102774A</t>
  </si>
  <si>
    <t>A126095194R</t>
  </si>
  <si>
    <t>A126110314L</t>
  </si>
  <si>
    <t>A126102754T</t>
  </si>
  <si>
    <t>A126095226W</t>
  </si>
  <si>
    <t>A126110346F</t>
  </si>
  <si>
    <t>A126102786K</t>
  </si>
  <si>
    <t>A126095142L</t>
  </si>
  <si>
    <t>A126110262W</t>
  </si>
  <si>
    <t>A126102702R</t>
  </si>
  <si>
    <t>A126095098R</t>
  </si>
  <si>
    <t>A126110218L</t>
  </si>
  <si>
    <t>A126102658T</t>
  </si>
  <si>
    <t>A126095118L</t>
  </si>
  <si>
    <t>A126110238W</t>
  </si>
  <si>
    <t>A126102678A</t>
  </si>
  <si>
    <t>A126095170W</t>
  </si>
  <si>
    <t>A126110290F</t>
  </si>
  <si>
    <t>A126102730X</t>
  </si>
  <si>
    <t>A126095122C</t>
  </si>
  <si>
    <t>A126110242L</t>
  </si>
  <si>
    <t>A126102682T</t>
  </si>
  <si>
    <t>A126095174F</t>
  </si>
  <si>
    <t>A126110294R</t>
  </si>
  <si>
    <t>A126102734J</t>
  </si>
  <si>
    <t>A126095178R</t>
  </si>
  <si>
    <t>A126110298X</t>
  </si>
  <si>
    <t>A126102738T</t>
  </si>
  <si>
    <t>A126095230L</t>
  </si>
  <si>
    <t>A126110350W</t>
  </si>
  <si>
    <t>A126102790A</t>
  </si>
  <si>
    <t>A126095102V</t>
  </si>
  <si>
    <t>A126110222C</t>
  </si>
  <si>
    <t>A126102662J</t>
  </si>
  <si>
    <t>A126095218W</t>
  </si>
  <si>
    <t>A126110338F</t>
  </si>
  <si>
    <t>A126102778K</t>
  </si>
  <si>
    <t>A126095222L</t>
  </si>
  <si>
    <t>A126110342W</t>
  </si>
  <si>
    <t>A126102782A</t>
  </si>
  <si>
    <t>A126095110V</t>
  </si>
  <si>
    <t>A126110230C</t>
  </si>
  <si>
    <t>A126102670J</t>
  </si>
  <si>
    <t>A126095146W</t>
  </si>
  <si>
    <t>A126110266F</t>
  </si>
  <si>
    <t>A126102706X</t>
  </si>
  <si>
    <t>A126095182F</t>
  </si>
  <si>
    <t>A126110302C</t>
  </si>
  <si>
    <t>A126102742J</t>
  </si>
  <si>
    <t>A126095234W</t>
  </si>
  <si>
    <t>A126110354F</t>
  </si>
  <si>
    <t>A126102794K</t>
  </si>
  <si>
    <t>A126095106C</t>
  </si>
  <si>
    <t>A126110226L</t>
  </si>
  <si>
    <t>A126102666T</t>
  </si>
  <si>
    <t>A126095186R</t>
  </si>
  <si>
    <t>A126110306L</t>
  </si>
  <si>
    <t>A126102746T</t>
  </si>
  <si>
    <t>A126095198X</t>
  </si>
  <si>
    <t>A126110318W</t>
  </si>
  <si>
    <t>A126102758A</t>
  </si>
  <si>
    <t>A126095130C</t>
  </si>
  <si>
    <t>A126110250L</t>
  </si>
  <si>
    <t>A126102690T</t>
  </si>
  <si>
    <t>A126095114C</t>
  </si>
  <si>
    <t>A126110234L</t>
  </si>
  <si>
    <t>A126102674T</t>
  </si>
  <si>
    <t>A126095150L</t>
  </si>
  <si>
    <t>A126110270W</t>
  </si>
  <si>
    <t>A126102710R</t>
  </si>
  <si>
    <t>A126095126L</t>
  </si>
  <si>
    <t>A126110246W</t>
  </si>
  <si>
    <t>A126102686A</t>
  </si>
  <si>
    <t>A126095154W</t>
  </si>
  <si>
    <t>A126110274F</t>
  </si>
  <si>
    <t>A126102714X</t>
  </si>
  <si>
    <t>A126095134L</t>
  </si>
  <si>
    <t>A126110254W</t>
  </si>
  <si>
    <t>A126102694A</t>
  </si>
  <si>
    <t>A126095902T</t>
  </si>
  <si>
    <t>A126111022C</t>
  </si>
  <si>
    <t>A126103462J</t>
  </si>
  <si>
    <t>A126095858V</t>
  </si>
  <si>
    <t>A126110978C</t>
  </si>
  <si>
    <t>A126103418X</t>
  </si>
  <si>
    <t>A126095906A</t>
  </si>
  <si>
    <t>A126111026L</t>
  </si>
  <si>
    <t>A126103466T</t>
  </si>
  <si>
    <t>A126095910T</t>
  </si>
  <si>
    <t>A126111030C</t>
  </si>
  <si>
    <t>A126103470J</t>
  </si>
  <si>
    <t>A126095862K</t>
  </si>
  <si>
    <t>A126110982V</t>
  </si>
  <si>
    <t>A126103422R</t>
  </si>
  <si>
    <t>A126095866V</t>
  </si>
  <si>
    <t>A126110986C</t>
  </si>
  <si>
    <t>A126103426X</t>
  </si>
  <si>
    <t>A126095890V</t>
  </si>
  <si>
    <t>A126111010V</t>
  </si>
  <si>
    <t>A126103450X</t>
  </si>
  <si>
    <t>A126095838K</t>
  </si>
  <si>
    <t>A126110958V</t>
  </si>
  <si>
    <t>A126103398A</t>
  </si>
  <si>
    <t>A126095914A</t>
  </si>
  <si>
    <t>A126111034L</t>
  </si>
  <si>
    <t>A126103474T</t>
  </si>
  <si>
    <t>A126095894C</t>
  </si>
  <si>
    <t>A126111014C</t>
  </si>
  <si>
    <t>A126103454J</t>
  </si>
  <si>
    <t>A126095926K</t>
  </si>
  <si>
    <t>A126111046W</t>
  </si>
  <si>
    <t>A126103486A</t>
  </si>
  <si>
    <t>A126095842A</t>
  </si>
  <si>
    <t>A126110962K</t>
  </si>
  <si>
    <t>A126103402F</t>
  </si>
  <si>
    <t>A126095798C</t>
  </si>
  <si>
    <t>A126110918A</t>
  </si>
  <si>
    <t>A126103358J</t>
  </si>
  <si>
    <t>A126095818A</t>
  </si>
  <si>
    <t>A126110938K</t>
  </si>
  <si>
    <t>A126103378T</t>
  </si>
  <si>
    <t>A126095870K</t>
  </si>
  <si>
    <t>A126110990V</t>
  </si>
  <si>
    <t>A126103430R</t>
  </si>
  <si>
    <t>A126095822T</t>
  </si>
  <si>
    <t>A126110942A</t>
  </si>
  <si>
    <t>A126103382J</t>
  </si>
  <si>
    <t>A126095874V</t>
  </si>
  <si>
    <t>A126110994C</t>
  </si>
  <si>
    <t>A126103434X</t>
  </si>
  <si>
    <t>A126095878C</t>
  </si>
  <si>
    <t>A126110998L</t>
  </si>
  <si>
    <t>A126103438J</t>
  </si>
  <si>
    <t>A126095930A</t>
  </si>
  <si>
    <t>A126111050L</t>
  </si>
  <si>
    <t>A126103490T</t>
  </si>
  <si>
    <t>A126095802J</t>
  </si>
  <si>
    <t>A126110922T</t>
  </si>
  <si>
    <t>A126103362X</t>
  </si>
  <si>
    <t>A126095918K</t>
  </si>
  <si>
    <t>A126111038W</t>
  </si>
  <si>
    <t>A126103478A</t>
  </si>
  <si>
    <t>A126095922A</t>
  </si>
  <si>
    <t>A126111042L</t>
  </si>
  <si>
    <t>A126103482T</t>
  </si>
  <si>
    <t>A126095810J</t>
  </si>
  <si>
    <t>A126110930T</t>
  </si>
  <si>
    <t>A126103370X</t>
  </si>
  <si>
    <t>A126095846K</t>
  </si>
  <si>
    <t>A126110966V</t>
  </si>
  <si>
    <t>A126103406R</t>
  </si>
  <si>
    <t>A126095882V</t>
  </si>
  <si>
    <t>A126111002V</t>
  </si>
  <si>
    <t>A126103442X</t>
  </si>
  <si>
    <t>A126095934K</t>
  </si>
  <si>
    <t>A126111054W</t>
  </si>
  <si>
    <t>A126103494A</t>
  </si>
  <si>
    <t>A126095806T</t>
  </si>
  <si>
    <t>A126110926A</t>
  </si>
  <si>
    <t>A126103366J</t>
  </si>
  <si>
    <t>A126095886C</t>
  </si>
  <si>
    <t>A126111006C</t>
  </si>
  <si>
    <t>A126103446J</t>
  </si>
  <si>
    <t>A126095898L</t>
  </si>
  <si>
    <t>A126111018L</t>
  </si>
  <si>
    <t>A126103458T</t>
  </si>
  <si>
    <t>A126095830T</t>
  </si>
  <si>
    <t>A126110950A</t>
  </si>
  <si>
    <t>A126103390J</t>
  </si>
  <si>
    <t>A126095814T</t>
  </si>
  <si>
    <t>A126110934A</t>
  </si>
  <si>
    <t>A126103374J</t>
  </si>
  <si>
    <t>A126095850A</t>
  </si>
  <si>
    <t>A126110970K</t>
  </si>
  <si>
    <t>A126103410F</t>
  </si>
  <si>
    <t>A126095826A</t>
  </si>
  <si>
    <t>A126110946K</t>
  </si>
  <si>
    <t>A126103386T</t>
  </si>
  <si>
    <t>A126095854K</t>
  </si>
  <si>
    <t>A126110974V</t>
  </si>
  <si>
    <t>A126103414R</t>
  </si>
  <si>
    <t>A126095834A</t>
  </si>
  <si>
    <t>A126110954K</t>
  </si>
  <si>
    <t>A126103394T</t>
  </si>
  <si>
    <t>A126096042W</t>
  </si>
  <si>
    <t>A126111162F</t>
  </si>
  <si>
    <t>A126103602X</t>
  </si>
  <si>
    <t>A126095998W</t>
  </si>
  <si>
    <t>A126111118W</t>
  </si>
  <si>
    <t>A126103558A</t>
  </si>
  <si>
    <t>A126096046F</t>
  </si>
  <si>
    <t>A126111166R</t>
  </si>
  <si>
    <t>A126103606J</t>
  </si>
  <si>
    <t>A126096050W</t>
  </si>
  <si>
    <t>A126111170F</t>
  </si>
  <si>
    <t>A126103610X</t>
  </si>
  <si>
    <t>A126096002C</t>
  </si>
  <si>
    <t>A126111122L</t>
  </si>
  <si>
    <t>A126103562T</t>
  </si>
  <si>
    <t>A126096006L</t>
  </si>
  <si>
    <t>A126111126W</t>
  </si>
  <si>
    <t>A126103566A</t>
  </si>
  <si>
    <t>A126096030L</t>
  </si>
  <si>
    <t>A126111150W</t>
  </si>
  <si>
    <t>A126103590A</t>
  </si>
  <si>
    <t>A126095978L</t>
  </si>
  <si>
    <t>A126111098X</t>
  </si>
  <si>
    <t>A126103538T</t>
  </si>
  <si>
    <t>A126096054F</t>
  </si>
  <si>
    <t>A126111174R</t>
  </si>
  <si>
    <t>A126103614J</t>
  </si>
  <si>
    <t>A126096034W</t>
  </si>
  <si>
    <t>A126111154F</t>
  </si>
  <si>
    <t>A126103594K</t>
  </si>
  <si>
    <t>A126096066R</t>
  </si>
  <si>
    <t>A126111186X</t>
  </si>
  <si>
    <t>A126103626T</t>
  </si>
  <si>
    <t>A126095982C</t>
  </si>
  <si>
    <t>A126111102C</t>
  </si>
  <si>
    <t>A126103542J</t>
  </si>
  <si>
    <t>A126095938V</t>
  </si>
  <si>
    <t>A126111058F</t>
  </si>
  <si>
    <t>A126103498K</t>
  </si>
  <si>
    <t>A126095958C</t>
  </si>
  <si>
    <t>A126111078R</t>
  </si>
  <si>
    <t>A126103518J</t>
  </si>
  <si>
    <t>A126096010C</t>
  </si>
  <si>
    <t>A126111130L</t>
  </si>
  <si>
    <t>A126103570T</t>
  </si>
  <si>
    <t>A126095962V</t>
  </si>
  <si>
    <t>A126111082F</t>
  </si>
  <si>
    <t>A126103522X</t>
  </si>
  <si>
    <t>A126096014L</t>
  </si>
  <si>
    <t>A126111134W</t>
  </si>
  <si>
    <t>A126103574A</t>
  </si>
  <si>
    <t>A126096018W</t>
  </si>
  <si>
    <t>A126111138F</t>
  </si>
  <si>
    <t>A126103578K</t>
  </si>
  <si>
    <t>A126096070F</t>
  </si>
  <si>
    <t>South Australia ;  P19 - Unemployed people ;  &gt; Males ;</t>
  </si>
  <si>
    <t>South Australia ;  P19 - Unemployed people ;  &gt; Females ;</t>
  </si>
  <si>
    <t>South Australia ;  P20 - People not in the labour force (PNILF) ;  Persons ;</t>
  </si>
  <si>
    <t>South Australia ;  P20 - People not in the labour force (PNILF) ;  &gt; Males ;</t>
  </si>
  <si>
    <t>South Australia ;  P20 - People not in the labour force (PNILF) ;  &gt; Females ;</t>
  </si>
  <si>
    <t>South Australia ;  P21 - PNILF who wanted to work ;  Persons ;</t>
  </si>
  <si>
    <t>South Australia ;  P21 - PNILF who wanted to work ;  &gt; Males ;</t>
  </si>
  <si>
    <t>South Australia ;  P21 - PNILF who wanted to work ;  &gt; Females ;</t>
  </si>
  <si>
    <t>South Australia ;  P22 - PNILF who looked for work ;  Persons ;</t>
  </si>
  <si>
    <t>South Australia ;  P22 - PNILF who looked for work ;  &gt; Males ;</t>
  </si>
  <si>
    <t>South Australia ;  P22 - PNILF who looked for work ;  &gt; Females ;</t>
  </si>
  <si>
    <t>South Australia ;  P23 - PNILF with marginal attachment to the labour force ;  Persons ;</t>
  </si>
  <si>
    <t>South Australia ;  P23 - PNILF with marginal attachment to the labour force ;  &gt; Males ;</t>
  </si>
  <si>
    <t>South Australia ;  P23 - PNILF with marginal attachment to the labour force ;  &gt; Females ;</t>
  </si>
  <si>
    <t>South Australia ;  P24 - PNILF who had a job to go or return to ;  Persons ;</t>
  </si>
  <si>
    <t>South Australia ;  P24 - PNILF who had a job to go or return to ;  &gt; Males ;</t>
  </si>
  <si>
    <t>South Australia ;  P24 - PNILF who had a job to go or return to ;  &gt; Females ;</t>
  </si>
  <si>
    <t>South Australia ;  P25 - PNILF who wanted work and could start within four weeks ;  Persons ;</t>
  </si>
  <si>
    <t>South Australia ;  P25 - PNILF who wanted work and could start within four weeks ;  &gt; Males ;</t>
  </si>
  <si>
    <t>South Australia ;  P25 - PNILF who wanted work and could start within four weeks ;  &gt; Females ;</t>
  </si>
  <si>
    <t>South Australia ;  P26 - Discouraged job seekers ;  Persons ;</t>
  </si>
  <si>
    <t>South Australia ;  P26 - Discouraged job seekers ;  &gt; Males ;</t>
  </si>
  <si>
    <t>South Australia ;  P26 - Discouraged job seekers ;  &gt; Females ;</t>
  </si>
  <si>
    <t>South Australia ;  P27 - PNILF who wanted work but unavailable within four weeks ;  Persons ;</t>
  </si>
  <si>
    <t>South Australia ;  P27 - PNILF who wanted work but unavailable within four weeks ;  &gt; Males ;</t>
  </si>
  <si>
    <t>South Australia ;  P27 - PNILF who wanted work but unavailable within four weeks ;  &gt; Females ;</t>
  </si>
  <si>
    <t>South Australia ;  P28 - PNILF who wanted work but were caring for children ;  Persons ;</t>
  </si>
  <si>
    <t>South Australia ;  P28 - PNILF who wanted work but were caring for children ;  &gt; Males ;</t>
  </si>
  <si>
    <t>South Australia ;  P28 - PNILF who wanted work but were caring for children ;  &gt; Females ;</t>
  </si>
  <si>
    <t>South Australia ;  P29 - PNILF whose last job was less than 10 years ago ;  Persons ;</t>
  </si>
  <si>
    <t>South Australia ;  P29 - PNILF whose last job was less than 10 years ago ;  &gt; Males ;</t>
  </si>
  <si>
    <t>South Australia ;  P29 - PNILF whose last job was less than 10 years ago ;  &gt; Females ;</t>
  </si>
  <si>
    <t>South Australia ;  P30 - Potential workers ;  Persons ;</t>
  </si>
  <si>
    <t>South Australia ;  P30 - Potential workers ;  &gt; Males ;</t>
  </si>
  <si>
    <t>South Australia ;  P30 - Potential workers ;  &gt; Females ;</t>
  </si>
  <si>
    <t>South Australia ;  P31 - Potential workers with job attachment ;  Persons ;</t>
  </si>
  <si>
    <t>South Australia ;  P31 - Potential workers with job attachment ;  &gt; Males ;</t>
  </si>
  <si>
    <t>South Australia ;  P31 - Potential workers with job attachment ;  &gt; Females ;</t>
  </si>
  <si>
    <t>South Australia ;  P32 - Potential workers without job attachment ;  Persons ;</t>
  </si>
  <si>
    <t>South Australia ;  P32 - Potential workers without job attachment ;  &gt; Males ;</t>
  </si>
  <si>
    <t>South Australia ;  P32 - Potential workers without job attachment ;  &gt; Females ;</t>
  </si>
  <si>
    <t>South Australia ;  P33 - People with job attachment ;  Persons ;</t>
  </si>
  <si>
    <t>South Australia ;  P33 - People with job attachment ;  &gt; Males ;</t>
  </si>
  <si>
    <t>South Australia ;  P33 - People with job attachment ;  &gt; Females ;</t>
  </si>
  <si>
    <t>South Australia ;  P34 - People without job attachment ;  Persons ;</t>
  </si>
  <si>
    <t>South Australia ;  P34 - People without job attachment ;  &gt; Males ;</t>
  </si>
  <si>
    <t>South Australia ;  P34 - People without job attachment ;  &gt; Females ;</t>
  </si>
  <si>
    <t>South Australia ;  P35 - PNILF with marginal attachment to the labour force (historical ver.) ;  Persons ;</t>
  </si>
  <si>
    <t>South Australia ;  P35 - PNILF with marginal attachment to the labour force (historical ver.) ;  &gt; Males ;</t>
  </si>
  <si>
    <t>South Australia ;  P35 - PNILF with marginal attachment to the labour force (historical ver.) ;  &gt; Females ;</t>
  </si>
  <si>
    <t>Western Australia ;  P01 - Civilian population ;  Persons ;</t>
  </si>
  <si>
    <t>Western Australia ;  P01 - Civilian population ;  &gt; Males ;</t>
  </si>
  <si>
    <t>Western Australia ;  P01 - Civilian population ;  &gt; Females ;</t>
  </si>
  <si>
    <t>Western Australia ;  P02 - Employed people ;  Persons ;</t>
  </si>
  <si>
    <t>Western Australia ;  P02 - Employed people ;  &gt; Males ;</t>
  </si>
  <si>
    <t>Western Australia ;  P02 - Employed people ;  &gt; Females ;</t>
  </si>
  <si>
    <t>Western Australia ;  P03 - Employed people who would prefer more hours ;  Persons ;</t>
  </si>
  <si>
    <t>Western Australia ;  P03 - Employed people who would prefer more hours ;  &gt; Males ;</t>
  </si>
  <si>
    <t>Western Australia ;  P03 - Employed people who would prefer more hours ;  &gt; Females ;</t>
  </si>
  <si>
    <t>Western Australia ;  P04 - Part-time workers who would prefer more hours ;  Persons ;</t>
  </si>
  <si>
    <t>Western Australia ;  P04 - Part-time workers who would prefer more hours ;  &gt; Males ;</t>
  </si>
  <si>
    <t>Western Australia ;  P04 - Part-time workers who would prefer more hours ;  &gt; Females ;</t>
  </si>
  <si>
    <t>Western Australia ;  P05 - Part-time workers who would prefer full-time hours ;  Persons ;</t>
  </si>
  <si>
    <t>Western Australia ;  P05 - Part-time workers who would prefer full-time hours ;  &gt; Males ;</t>
  </si>
  <si>
    <t>Western Australia ;  P05 - Part-time workers who would prefer full-time hours ;  &gt; Females ;</t>
  </si>
  <si>
    <t>Western Australia ;  P06 - Underemployed workers ;  Persons ;</t>
  </si>
  <si>
    <t>Western Australia ;  P06 - Underemployed workers ;  &gt; Males ;</t>
  </si>
  <si>
    <t>Western Australia ;  P06 - Underemployed workers ;  &gt; Females ;</t>
  </si>
  <si>
    <t>Western Australia ;  P07 - Underemployed part-time workers ;  Persons ;</t>
  </si>
  <si>
    <t>Western Australia ;  P07 - Underemployed part-time workers ;  &gt; Males ;</t>
  </si>
  <si>
    <t>Western Australia ;  P07 - Underemployed part-time workers ;  &gt; Females ;</t>
  </si>
  <si>
    <t>Western Australia ;  P08 - People who started current job In the last year ;  Persons ;</t>
  </si>
  <si>
    <t>Western Australia ;  P08 - People who started current job In the last year ;  &gt; Males ;</t>
  </si>
  <si>
    <t>Western Australia ;  P08 - People who started current job In the last year ;  &gt; Females ;</t>
  </si>
  <si>
    <t>Western Australia ;  P09 - People employed in current job for a year or more ;  Persons ;</t>
  </si>
  <si>
    <t>Western Australia ;  P09 - People employed in current job for a year or more ;  &gt; Males ;</t>
  </si>
  <si>
    <t>Western Australia ;  P09 - People employed in current job for a year or more ;  &gt; Females ;</t>
  </si>
  <si>
    <t>Western Australia ;  P10 - Employees who started current job In the last year ;  Persons ;</t>
  </si>
  <si>
    <t>Western Australia ;  P10 - Employees who started current job In the last year ;  &gt; Males ;</t>
  </si>
  <si>
    <t>Western Australia ;  P10 - Employees who started current job In the last year ;  &gt; Females ;</t>
  </si>
  <si>
    <t>Western Australia ;  P11 - Employees in current job for a year or more ;  Persons ;</t>
  </si>
  <si>
    <t>Western Australia ;  P11 - Employees in current job for a year or more ;  &gt; Males ;</t>
  </si>
  <si>
    <t>Western Australia ;  P11 - Employees in current job for a year or more ;  &gt; Females ;</t>
  </si>
  <si>
    <t>Western Australia ;  P12 - Looked for work while in current job over the last year ;  Persons ;</t>
  </si>
  <si>
    <t>Western Australia ;  P12 - Looked for work while in current job over the last year ;  &gt; Males ;</t>
  </si>
  <si>
    <t>Western Australia ;  P12 - Looked for work while in current job over the last year ;  &gt; Females ;</t>
  </si>
  <si>
    <t>Western Australia ;  P13 - People who worked at some time during the last year ;  Persons ;</t>
  </si>
  <si>
    <t>Western Australia ;  P13 - People who worked at some time during the last year ;  &gt; Males ;</t>
  </si>
  <si>
    <t>Western Australia ;  P13 - People who worked at some time during the last year ;  &gt; Females ;</t>
  </si>
  <si>
    <t>Western Australia ;  P14 - People who were working 12 months ago ;  Persons ;</t>
  </si>
  <si>
    <t>Western Australia ;  P14 - People who were working 12 months ago ;  &gt; Males ;</t>
  </si>
  <si>
    <t>Western Australia ;  P14 - People who were working 12 months ago ;  &gt; Females ;</t>
  </si>
  <si>
    <t>Western Australia ;  P15 - People currently employed and employed 12 months ago ;  Persons ;</t>
  </si>
  <si>
    <t>Western Australia ;  P15 - People currently employed and employed 12 months ago ;  &gt; Males ;</t>
  </si>
  <si>
    <t>Western Australia ;  P15 - People currently employed and employed 12 months ago ;  &gt; Females ;</t>
  </si>
  <si>
    <t>Western Australia ;  P16 - People who left, lost or worked multiple jobs last year ;  Persons ;</t>
  </si>
  <si>
    <t>Western Australia ;  P16 - People who left, lost or worked multiple jobs last year ;  &gt; Males ;</t>
  </si>
  <si>
    <t>Western Australia ;  P16 - People who left, lost or worked multiple jobs last year ;  &gt; Females ;</t>
  </si>
  <si>
    <t>Western Australia ;  P17 - People who left or lost a job last year ;  Persons ;</t>
  </si>
  <si>
    <t>Western Australia ;  P17 - People who left or lost a job last year ;  &gt; Males ;</t>
  </si>
  <si>
    <t>Western Australia ;  P17 - People who left or lost a job last year ;  &gt; Females ;</t>
  </si>
  <si>
    <t>Western Australia ;  P18 - Employed people who left or lost a job last year ;  Persons ;</t>
  </si>
  <si>
    <t>Western Australia ;  P18 - Employed people who left or lost a job last year ;  &gt; Males ;</t>
  </si>
  <si>
    <t>Western Australia ;  P18 - Employed people who left or lost a job last year ;  &gt; Females ;</t>
  </si>
  <si>
    <t>Western Australia ;  P19 - Unemployed people ;  Persons ;</t>
  </si>
  <si>
    <t>Western Australia ;  P19 - Unemployed people ;  &gt; Males ;</t>
  </si>
  <si>
    <t>Western Australia ;  P19 - Unemployed people ;  &gt; Females ;</t>
  </si>
  <si>
    <t>Western Australia ;  P20 - People not in the labour force (PNILF) ;  Persons ;</t>
  </si>
  <si>
    <t>Western Australia ;  P20 - People not in the labour force (PNILF) ;  &gt; Males ;</t>
  </si>
  <si>
    <t>Western Australia ;  P20 - People not in the labour force (PNILF) ;  &gt; Females ;</t>
  </si>
  <si>
    <t>Western Australia ;  P21 - PNILF who wanted to work ;  Persons ;</t>
  </si>
  <si>
    <t>Western Australia ;  P21 - PNILF who wanted to work ;  &gt; Males ;</t>
  </si>
  <si>
    <t>Western Australia ;  P21 - PNILF who wanted to work ;  &gt; Females ;</t>
  </si>
  <si>
    <t>Western Australia ;  P22 - PNILF who looked for work ;  Persons ;</t>
  </si>
  <si>
    <t>Western Australia ;  P22 - PNILF who looked for work ;  &gt; Males ;</t>
  </si>
  <si>
    <t>Western Australia ;  P22 - PNILF who looked for work ;  &gt; Females ;</t>
  </si>
  <si>
    <t>Western Australia ;  P23 - PNILF with marginal attachment to the labour force ;  Persons ;</t>
  </si>
  <si>
    <t>Western Australia ;  P23 - PNILF with marginal attachment to the labour force ;  &gt; Males ;</t>
  </si>
  <si>
    <t>Western Australia ;  P23 - PNILF with marginal attachment to the labour force ;  &gt; Females ;</t>
  </si>
  <si>
    <t>Western Australia ;  P24 - PNILF who had a job to go or return to ;  Persons ;</t>
  </si>
  <si>
    <t>Western Australia ;  P24 - PNILF who had a job to go or return to ;  &gt; Males ;</t>
  </si>
  <si>
    <t>Western Australia ;  P24 - PNILF who had a job to go or return to ;  &gt; Females ;</t>
  </si>
  <si>
    <t>Western Australia ;  P25 - PNILF who wanted work and could start within four weeks ;  Persons ;</t>
  </si>
  <si>
    <t>Western Australia ;  P25 - PNILF who wanted work and could start within four weeks ;  &gt; Males ;</t>
  </si>
  <si>
    <t>Western Australia ;  P25 - PNILF who wanted work and could start within four weeks ;  &gt; Females ;</t>
  </si>
  <si>
    <t>Western Australia ;  P26 - Discouraged job seekers ;  Persons ;</t>
  </si>
  <si>
    <t>Western Australia ;  P26 - Discouraged job seekers ;  &gt; Males ;</t>
  </si>
  <si>
    <t>Western Australia ;  P26 - Discouraged job seekers ;  &gt; Females ;</t>
  </si>
  <si>
    <t>Western Australia ;  P27 - PNILF who wanted work but unavailable within four weeks ;  Persons ;</t>
  </si>
  <si>
    <t>Western Australia ;  P27 - PNILF who wanted work but unavailable within four weeks ;  &gt; Males ;</t>
  </si>
  <si>
    <t>Western Australia ;  P27 - PNILF who wanted work but unavailable within four weeks ;  &gt; Females ;</t>
  </si>
  <si>
    <t>Western Australia ;  P28 - PNILF who wanted work but were caring for children ;  Persons ;</t>
  </si>
  <si>
    <t>Western Australia ;  P28 - PNILF who wanted work but were caring for children ;  &gt; Males ;</t>
  </si>
  <si>
    <t>Western Australia ;  P28 - PNILF who wanted work but were caring for children ;  &gt; Females ;</t>
  </si>
  <si>
    <t>Western Australia ;  P29 - PNILF whose last job was less than 10 years ago ;  Persons ;</t>
  </si>
  <si>
    <t>Western Australia ;  P29 - PNILF whose last job was less than 10 years ago ;  &gt; Males ;</t>
  </si>
  <si>
    <t>Western Australia ;  P29 - PNILF whose last job was less than 10 years ago ;  &gt; Females ;</t>
  </si>
  <si>
    <t>Western Australia ;  P30 - Potential workers ;  Persons ;</t>
  </si>
  <si>
    <t>Western Australia ;  P30 - Potential workers ;  &gt; Males ;</t>
  </si>
  <si>
    <t>Western Australia ;  P30 - Potential workers ;  &gt; Females ;</t>
  </si>
  <si>
    <t>Western Australia ;  P31 - Potential workers with job attachment ;  Persons ;</t>
  </si>
  <si>
    <t>Western Australia ;  P31 - Potential workers with job attachment ;  &gt; Males ;</t>
  </si>
  <si>
    <t>Western Australia ;  P31 - Potential workers with job attachment ;  &gt; Females ;</t>
  </si>
  <si>
    <t>Western Australia ;  P32 - Potential workers without job attachment ;  Persons ;</t>
  </si>
  <si>
    <t>Western Australia ;  P32 - Potential workers without job attachment ;  &gt; Males ;</t>
  </si>
  <si>
    <t>Western Australia ;  P32 - Potential workers without job attachment ;  &gt; Females ;</t>
  </si>
  <si>
    <t>Western Australia ;  P33 - People with job attachment ;  Persons ;</t>
  </si>
  <si>
    <t>Western Australia ;  P33 - People with job attachment ;  &gt; Males ;</t>
  </si>
  <si>
    <t>Western Australia ;  P33 - People with job attachment ;  &gt; Females ;</t>
  </si>
  <si>
    <t>Western Australia ;  P34 - People without job attachment ;  Persons ;</t>
  </si>
  <si>
    <t>Western Australia ;  P34 - People without job attachment ;  &gt; Males ;</t>
  </si>
  <si>
    <t>Western Australia ;  P34 - People without job attachment ;  &gt; Females ;</t>
  </si>
  <si>
    <t>Western Australia ;  P35 - PNILF with marginal attachment to the labour force (historical ver.) ;  Persons ;</t>
  </si>
  <si>
    <t>Western Australia ;  P35 - PNILF with marginal attachment to the labour force (historical ver.) ;  &gt; Males ;</t>
  </si>
  <si>
    <t>Western Australia ;  P35 - PNILF with marginal attachment to the labour force (historical ver.) ;  &gt; Females ;</t>
  </si>
  <si>
    <t>Tasmania ;  P01 - Civilian population ;  Persons ;</t>
  </si>
  <si>
    <t>Tasmania ;  P01 - Civilian population ;  &gt; Males ;</t>
  </si>
  <si>
    <t>Tasmania ;  P01 - Civilian population ;  &gt; Females ;</t>
  </si>
  <si>
    <t>Tasmania ;  P02 - Employed people ;  Persons ;</t>
  </si>
  <si>
    <t>Tasmania ;  P02 - Employed people ;  &gt; Males ;</t>
  </si>
  <si>
    <t>Tasmania ;  P02 - Employed people ;  &gt; Females ;</t>
  </si>
  <si>
    <t>Tasmania ;  P03 - Employed people who would prefer more hours ;  Persons ;</t>
  </si>
  <si>
    <t>Tasmania ;  P03 - Employed people who would prefer more hours ;  &gt; Males ;</t>
  </si>
  <si>
    <t>Tasmania ;  P03 - Employed people who would prefer more hours ;  &gt; Females ;</t>
  </si>
  <si>
    <t>Tasmania ;  P04 - Part-time workers who would prefer more hours ;  Persons ;</t>
  </si>
  <si>
    <t>Tasmania ;  P04 - Part-time workers who would prefer more hours ;  &gt; Males ;</t>
  </si>
  <si>
    <t>Tasmania ;  P04 - Part-time workers who would prefer more hours ;  &gt; Females ;</t>
  </si>
  <si>
    <t>Tasmania ;  P05 - Part-time workers who would prefer full-time hours ;  Persons ;</t>
  </si>
  <si>
    <t>Tasmania ;  P05 - Part-time workers who would prefer full-time hours ;  &gt; Males ;</t>
  </si>
  <si>
    <t>Tasmania ;  P05 - Part-time workers who would prefer full-time hours ;  &gt; Females ;</t>
  </si>
  <si>
    <t>Tasmania ;  P06 - Underemployed workers ;  Persons ;</t>
  </si>
  <si>
    <t>Tasmania ;  P06 - Underemployed workers ;  &gt; Males ;</t>
  </si>
  <si>
    <t>Tasmania ;  P06 - Underemployed workers ;  &gt; Females ;</t>
  </si>
  <si>
    <t>Tasmania ;  P07 - Underemployed part-time workers ;  Persons ;</t>
  </si>
  <si>
    <t>Tasmania ;  P07 - Underemployed part-time workers ;  &gt; Males ;</t>
  </si>
  <si>
    <t>Tasmania ;  P07 - Underemployed part-time workers ;  &gt; Females ;</t>
  </si>
  <si>
    <t>Tasmania ;  P08 - People who started current job In the last year ;  Persons ;</t>
  </si>
  <si>
    <t>Tasmania ;  P08 - People who started current job In the last year ;  &gt; Males ;</t>
  </si>
  <si>
    <t>Tasmania ;  P08 - People who started current job In the last year ;  &gt; Females ;</t>
  </si>
  <si>
    <t>Tasmania ;  P09 - People employed in current job for a year or more ;  Persons ;</t>
  </si>
  <si>
    <t>Tasmania ;  P09 - People employed in current job for a year or more ;  &gt; Males ;</t>
  </si>
  <si>
    <t>Tasmania ;  P09 - People employed in current job for a year or more ;  &gt; Females ;</t>
  </si>
  <si>
    <t>Tasmania ;  P10 - Employees who started current job In the last year ;  Persons ;</t>
  </si>
  <si>
    <t>Tasmania ;  P10 - Employees who started current job In the last year ;  &gt; Males ;</t>
  </si>
  <si>
    <t>Tasmania ;  P10 - Employees who started current job In the last year ;  &gt; Females ;</t>
  </si>
  <si>
    <t>Tasmania ;  P11 - Employees in current job for a year or more ;  Persons ;</t>
  </si>
  <si>
    <t>Tasmania ;  P11 - Employees in current job for a year or more ;  &gt; Males ;</t>
  </si>
  <si>
    <t>Tasmania ;  P11 - Employees in current job for a year or more ;  &gt; Females ;</t>
  </si>
  <si>
    <t>Tasmania ;  P12 - Looked for work while in current job over the last year ;  Persons ;</t>
  </si>
  <si>
    <t>Tasmania ;  P12 - Looked for work while in current job over the last year ;  &gt; Males ;</t>
  </si>
  <si>
    <t>Tasmania ;  P12 - Looked for work while in current job over the last year ;  &gt; Females ;</t>
  </si>
  <si>
    <t>Tasmania ;  P13 - People who worked at some time during the last year ;  Persons ;</t>
  </si>
  <si>
    <t>Tasmania ;  P13 - People who worked at some time during the last year ;  &gt; Males ;</t>
  </si>
  <si>
    <t>Tasmania ;  P13 - People who worked at some time during the last year ;  &gt; Females ;</t>
  </si>
  <si>
    <t>Tasmania ;  P14 - People who were working 12 months ago ;  Persons ;</t>
  </si>
  <si>
    <t>Tasmania ;  P14 - People who were working 12 months ago ;  &gt; Males ;</t>
  </si>
  <si>
    <t>Tasmania ;  P14 - People who were working 12 months ago ;  &gt; Females ;</t>
  </si>
  <si>
    <t>Tasmania ;  P15 - People currently employed and employed 12 months ago ;  Persons ;</t>
  </si>
  <si>
    <t>Tasmania ;  P15 - People currently employed and employed 12 months ago ;  &gt; Males ;</t>
  </si>
  <si>
    <t>Tasmania ;  P15 - People currently employed and employed 12 months ago ;  &gt; Females ;</t>
  </si>
  <si>
    <t>Tasmania ;  P16 - People who left, lost or worked multiple jobs last year ;  Persons ;</t>
  </si>
  <si>
    <t>Tasmania ;  P16 - People who left, lost or worked multiple jobs last year ;  &gt; Males ;</t>
  </si>
  <si>
    <t>Tasmania ;  P16 - People who left, lost or worked multiple jobs last year ;  &gt; Females ;</t>
  </si>
  <si>
    <t>Tasmania ;  P17 - People who left or lost a job last year ;  Persons ;</t>
  </si>
  <si>
    <t>Tasmania ;  P17 - People who left or lost a job last year ;  &gt; Males ;</t>
  </si>
  <si>
    <t>Tasmania ;  P17 - People who left or lost a job last year ;  &gt; Females ;</t>
  </si>
  <si>
    <t>Tasmania ;  P18 - Employed people who left or lost a job last year ;  Persons ;</t>
  </si>
  <si>
    <t>Tasmania ;  P18 - Employed people who left or lost a job last year ;  &gt; Males ;</t>
  </si>
  <si>
    <t>Tasmania ;  P18 - Employed people who left or lost a job last year ;  &gt; Females ;</t>
  </si>
  <si>
    <t>Tasmania ;  P19 - Unemployed people ;  Persons ;</t>
  </si>
  <si>
    <t>Tasmania ;  P19 - Unemployed people ;  &gt; Males ;</t>
  </si>
  <si>
    <t>Tasmania ;  P19 - Unemployed people ;  &gt; Females ;</t>
  </si>
  <si>
    <t>Tasmania ;  P20 - People not in the labour force (PNILF) ;  Persons ;</t>
  </si>
  <si>
    <t>Tasmania ;  P20 - People not in the labour force (PNILF) ;  &gt; Males ;</t>
  </si>
  <si>
    <t>Tasmania ;  P20 - People not in the labour force (PNILF) ;  &gt; Females ;</t>
  </si>
  <si>
    <t>Tasmania ;  P21 - PNILF who wanted to work ;  Persons ;</t>
  </si>
  <si>
    <t>Tasmania ;  P21 - PNILF who wanted to work ;  &gt; Males ;</t>
  </si>
  <si>
    <t>Tasmania ;  P21 - PNILF who wanted to work ;  &gt; Females ;</t>
  </si>
  <si>
    <t>Tasmania ;  P22 - PNILF who looked for work ;  Persons ;</t>
  </si>
  <si>
    <t>Tasmania ;  P22 - PNILF who looked for work ;  &gt; Males ;</t>
  </si>
  <si>
    <t>Tasmania ;  P22 - PNILF who looked for work ;  &gt; Females ;</t>
  </si>
  <si>
    <t>Tasmania ;  P23 - PNILF with marginal attachment to the labour force ;  Persons ;</t>
  </si>
  <si>
    <t>Tasmania ;  P23 - PNILF with marginal attachment to the labour force ;  &gt; Males ;</t>
  </si>
  <si>
    <t>Tasmania ;  P23 - PNILF with marginal attachment to the labour force ;  &gt; Females ;</t>
  </si>
  <si>
    <t>Tasmania ;  P24 - PNILF who had a job to go or return to ;  Persons ;</t>
  </si>
  <si>
    <t>Tasmania ;  P24 - PNILF who had a job to go or return to ;  &gt; Males ;</t>
  </si>
  <si>
    <t>Tasmania ;  P24 - PNILF who had a job to go or return to ;  &gt; Females ;</t>
  </si>
  <si>
    <t>Tasmania ;  P25 - PNILF who wanted work and could start within four weeks ;  Persons ;</t>
  </si>
  <si>
    <t>Tasmania ;  P25 - PNILF who wanted work and could start within four weeks ;  &gt; Males ;</t>
  </si>
  <si>
    <t>Tasmania ;  P25 - PNILF who wanted work and could start within four weeks ;  &gt; Females ;</t>
  </si>
  <si>
    <t>Tasmania ;  P26 - Discouraged job seekers ;  Persons ;</t>
  </si>
  <si>
    <t>Tasmania ;  P26 - Discouraged job seekers ;  &gt; Males ;</t>
  </si>
  <si>
    <t>Tasmania ;  P26 - Discouraged job seekers ;  &gt; Females ;</t>
  </si>
  <si>
    <t>Tasmania ;  P27 - PNILF who wanted work but unavailable within four weeks ;  Persons ;</t>
  </si>
  <si>
    <t>Tasmania ;  P27 - PNILF who wanted work but unavailable within four weeks ;  &gt; Males ;</t>
  </si>
  <si>
    <t>Tasmania ;  P27 - PNILF who wanted work but unavailable within four weeks ;  &gt; Females ;</t>
  </si>
  <si>
    <t>Tasmania ;  P28 - PNILF who wanted work but were caring for children ;  Persons ;</t>
  </si>
  <si>
    <t>Tasmania ;  P28 - PNILF who wanted work but were caring for children ;  &gt; Males ;</t>
  </si>
  <si>
    <t>Tasmania ;  P28 - PNILF who wanted work but were caring for children ;  &gt; Females ;</t>
  </si>
  <si>
    <t>Tasmania ;  P29 - PNILF whose last job was less than 10 years ago ;  Persons ;</t>
  </si>
  <si>
    <t>Tasmania ;  P29 - PNILF whose last job was less than 10 years ago ;  &gt; Males ;</t>
  </si>
  <si>
    <t>Tasmania ;  P29 - PNILF whose last job was less than 10 years ago ;  &gt; Females ;</t>
  </si>
  <si>
    <t>Tasmania ;  P30 - Potential workers ;  Persons ;</t>
  </si>
  <si>
    <t>Tasmania ;  P30 - Potential workers ;  &gt; Males ;</t>
  </si>
  <si>
    <t>Tasmania ;  P30 - Potential workers ;  &gt; Females ;</t>
  </si>
  <si>
    <t>Tasmania ;  P31 - Potential workers with job attachment ;  Persons ;</t>
  </si>
  <si>
    <t>Tasmania ;  P31 - Potential workers with job attachment ;  &gt; Males ;</t>
  </si>
  <si>
    <t>Tasmania ;  P31 - Potential workers with job attachment ;  &gt; Females ;</t>
  </si>
  <si>
    <t>Tasmania ;  P32 - Potential workers without job attachment ;  Persons ;</t>
  </si>
  <si>
    <t>Tasmania ;  P32 - Potential workers without job attachment ;  &gt; Males ;</t>
  </si>
  <si>
    <t>A126111190R</t>
  </si>
  <si>
    <t>A126103630J</t>
  </si>
  <si>
    <t>A126095942K</t>
  </si>
  <si>
    <t>A126111062W</t>
  </si>
  <si>
    <t>A126103502R</t>
  </si>
  <si>
    <t>A126096058R</t>
  </si>
  <si>
    <t>A126111178X</t>
  </si>
  <si>
    <t>A126103618T</t>
  </si>
  <si>
    <t>A126096062F</t>
  </si>
  <si>
    <t>A126111182R</t>
  </si>
  <si>
    <t>A126103622J</t>
  </si>
  <si>
    <t>A126095950K</t>
  </si>
  <si>
    <t>A126111070W</t>
  </si>
  <si>
    <t>A126103510R</t>
  </si>
  <si>
    <t>A126095986L</t>
  </si>
  <si>
    <t>A126111106L</t>
  </si>
  <si>
    <t>A126103546T</t>
  </si>
  <si>
    <t>A126096022L</t>
  </si>
  <si>
    <t>A126111142W</t>
  </si>
  <si>
    <t>A126103582A</t>
  </si>
  <si>
    <t>A126096074R</t>
  </si>
  <si>
    <t>A126111194X</t>
  </si>
  <si>
    <t>A126103634T</t>
  </si>
  <si>
    <t>A126095946V</t>
  </si>
  <si>
    <t>A126111066F</t>
  </si>
  <si>
    <t>A126103506X</t>
  </si>
  <si>
    <t>A126096026W</t>
  </si>
  <si>
    <t>A126111146F</t>
  </si>
  <si>
    <t>A126103586K</t>
  </si>
  <si>
    <t>A126096038F</t>
  </si>
  <si>
    <t>A126111158R</t>
  </si>
  <si>
    <t>A126103598V</t>
  </si>
  <si>
    <t>A126095970V</t>
  </si>
  <si>
    <t>A126111090F</t>
  </si>
  <si>
    <t>A126103530X</t>
  </si>
  <si>
    <t>A126095954V</t>
  </si>
  <si>
    <t>A126111074F</t>
  </si>
  <si>
    <t>A126103514X</t>
  </si>
  <si>
    <t>A126095990C</t>
  </si>
  <si>
    <t>A126111110C</t>
  </si>
  <si>
    <t>A126103550J</t>
  </si>
  <si>
    <t>A126095966C</t>
  </si>
  <si>
    <t>A126111086R</t>
  </si>
  <si>
    <t>A126103526J</t>
  </si>
  <si>
    <t>A126095994L</t>
  </si>
  <si>
    <t>A126111114L</t>
  </si>
  <si>
    <t>A126103554T</t>
  </si>
  <si>
    <t>A126095974C</t>
  </si>
  <si>
    <t>A126111094R</t>
  </si>
  <si>
    <t>A126103534J</t>
  </si>
  <si>
    <t>A126095342F</t>
  </si>
  <si>
    <t>A126110462R</t>
  </si>
  <si>
    <t>A126102902J</t>
  </si>
  <si>
    <t>A126095298J</t>
  </si>
  <si>
    <t>A126110418F</t>
  </si>
  <si>
    <t>A126102858K</t>
  </si>
  <si>
    <t>A126095346R</t>
  </si>
  <si>
    <t>A126110466X</t>
  </si>
  <si>
    <t>A126102906T</t>
  </si>
  <si>
    <t>A126095350F</t>
  </si>
  <si>
    <t>A126110470R</t>
  </si>
  <si>
    <t>A126102910J</t>
  </si>
  <si>
    <t>A126095302L</t>
  </si>
  <si>
    <t>A126110422W</t>
  </si>
  <si>
    <t>A126102862A</t>
  </si>
  <si>
    <t>A126095306W</t>
  </si>
  <si>
    <t>A126110426F</t>
  </si>
  <si>
    <t>A126102866K</t>
  </si>
  <si>
    <t>A126095330W</t>
  </si>
  <si>
    <t>A126110450F</t>
  </si>
  <si>
    <t>A126102890K</t>
  </si>
  <si>
    <t>A126095278X</t>
  </si>
  <si>
    <t>A126110398J</t>
  </si>
  <si>
    <t>A126102838A</t>
  </si>
  <si>
    <t>A126095354R</t>
  </si>
  <si>
    <t>A126110474X</t>
  </si>
  <si>
    <t>A126102914T</t>
  </si>
  <si>
    <t>A126095334F</t>
  </si>
  <si>
    <t>A126110454R</t>
  </si>
  <si>
    <t>A126102894V</t>
  </si>
  <si>
    <t>A126095366X</t>
  </si>
  <si>
    <t>A126110486J</t>
  </si>
  <si>
    <t>A126102926A</t>
  </si>
  <si>
    <t>A126095282R</t>
  </si>
  <si>
    <t>A126110402L</t>
  </si>
  <si>
    <t>A126102842T</t>
  </si>
  <si>
    <t>A126095238F</t>
  </si>
  <si>
    <t>A126110358R</t>
  </si>
  <si>
    <t>A126102798V</t>
  </si>
  <si>
    <t>A126095258R</t>
  </si>
  <si>
    <t>A126110378X</t>
  </si>
  <si>
    <t>A126102818T</t>
  </si>
  <si>
    <t>A126095310L</t>
  </si>
  <si>
    <t>A126110430W</t>
  </si>
  <si>
    <t>A126102870A</t>
  </si>
  <si>
    <t>A126095262F</t>
  </si>
  <si>
    <t>A126110382R</t>
  </si>
  <si>
    <t>A126102822J</t>
  </si>
  <si>
    <t>A126095314W</t>
  </si>
  <si>
    <t>A126110434F</t>
  </si>
  <si>
    <t>A126102874K</t>
  </si>
  <si>
    <t>A126095318F</t>
  </si>
  <si>
    <t>A126110438R</t>
  </si>
  <si>
    <t>A126102878V</t>
  </si>
  <si>
    <t>A126095370R</t>
  </si>
  <si>
    <t>A126110490X</t>
  </si>
  <si>
    <t>A126102930T</t>
  </si>
  <si>
    <t>A126095242W</t>
  </si>
  <si>
    <t>A126110362F</t>
  </si>
  <si>
    <t>A126102802X</t>
  </si>
  <si>
    <t>A126095358X</t>
  </si>
  <si>
    <t>A126110478J</t>
  </si>
  <si>
    <t>A126102918A</t>
  </si>
  <si>
    <t>A126095362R</t>
  </si>
  <si>
    <t>A126110482X</t>
  </si>
  <si>
    <t>A126102922T</t>
  </si>
  <si>
    <t>A126095250W</t>
  </si>
  <si>
    <t>A126110370F</t>
  </si>
  <si>
    <t>A126102810X</t>
  </si>
  <si>
    <t>A126095286X</t>
  </si>
  <si>
    <t>A126110406W</t>
  </si>
  <si>
    <t>A126102846A</t>
  </si>
  <si>
    <t>A126095322W</t>
  </si>
  <si>
    <t>A126110442F</t>
  </si>
  <si>
    <t>A126102882K</t>
  </si>
  <si>
    <t>A126095374X</t>
  </si>
  <si>
    <t>A126110494J</t>
  </si>
  <si>
    <t>A126102934A</t>
  </si>
  <si>
    <t>A126095246F</t>
  </si>
  <si>
    <t>A126110366R</t>
  </si>
  <si>
    <t>A126102806J</t>
  </si>
  <si>
    <t>A126095326F</t>
  </si>
  <si>
    <t>A126110446R</t>
  </si>
  <si>
    <t>A126102886V</t>
  </si>
  <si>
    <t>A126095338R</t>
  </si>
  <si>
    <t>A126110458X</t>
  </si>
  <si>
    <t>A126102898C</t>
  </si>
  <si>
    <t>A126095270F</t>
  </si>
  <si>
    <t>A126110390R</t>
  </si>
  <si>
    <t>A126102830J</t>
  </si>
  <si>
    <t>A126095254F</t>
  </si>
  <si>
    <t>A126110374R</t>
  </si>
  <si>
    <t>A126102814J</t>
  </si>
  <si>
    <t>A126095290R</t>
  </si>
  <si>
    <t>A126110410L</t>
  </si>
  <si>
    <t>A126102850T</t>
  </si>
  <si>
    <t>A126095266R</t>
  </si>
  <si>
    <t>A126110386X</t>
  </si>
  <si>
    <t>A126102826T</t>
  </si>
  <si>
    <t>A126095294X</t>
  </si>
  <si>
    <t>A126110414W</t>
  </si>
  <si>
    <t>A126102854A</t>
  </si>
  <si>
    <t>A126095274R</t>
  </si>
  <si>
    <t>A126110394X</t>
  </si>
  <si>
    <t>A126102834T</t>
  </si>
  <si>
    <t>A126095482J</t>
  </si>
  <si>
    <t>A126110602F</t>
  </si>
  <si>
    <t>A126103042L</t>
  </si>
  <si>
    <t>A126095438X</t>
  </si>
  <si>
    <t>A126110558J</t>
  </si>
  <si>
    <t>A126102998L</t>
  </si>
  <si>
    <t>A126095486T</t>
  </si>
  <si>
    <t>A126110606R</t>
  </si>
  <si>
    <t>A126103046W</t>
  </si>
  <si>
    <t>A126095490J</t>
  </si>
  <si>
    <t>A126110610F</t>
  </si>
  <si>
    <t>A126103050L</t>
  </si>
  <si>
    <t>A126095442R</t>
  </si>
  <si>
    <t>A126110562X</t>
  </si>
  <si>
    <t>A126103002V</t>
  </si>
  <si>
    <t>A126095446X</t>
  </si>
  <si>
    <t>A126110566J</t>
  </si>
  <si>
    <t>A126103006C</t>
  </si>
  <si>
    <t>A126095470X</t>
  </si>
  <si>
    <t>A126110590J</t>
  </si>
  <si>
    <t>A126103030C</t>
  </si>
  <si>
    <t>A126095418R</t>
  </si>
  <si>
    <t>A126110538X</t>
  </si>
  <si>
    <t>A126102978C</t>
  </si>
  <si>
    <t>A126095494T</t>
  </si>
  <si>
    <t>A126110614R</t>
  </si>
  <si>
    <t>A126103054W</t>
  </si>
  <si>
    <t>A126095474J</t>
  </si>
  <si>
    <t>A126110594T</t>
  </si>
  <si>
    <t>A126103034L</t>
  </si>
  <si>
    <t>A126095506R</t>
  </si>
  <si>
    <t>A126110626X</t>
  </si>
  <si>
    <t>A126103066F</t>
  </si>
  <si>
    <t>A126095422F</t>
  </si>
  <si>
    <t>A126110542R</t>
  </si>
  <si>
    <t>A126102982V</t>
  </si>
  <si>
    <t>A126095378J</t>
  </si>
  <si>
    <t>A126110498T</t>
  </si>
  <si>
    <t>A126102938K</t>
  </si>
  <si>
    <t>A126095398T</t>
  </si>
  <si>
    <t>A126110518R</t>
  </si>
  <si>
    <t>A126102958V</t>
  </si>
  <si>
    <t>A126095450R</t>
  </si>
  <si>
    <t>A126110570X</t>
  </si>
  <si>
    <t>A126103010V</t>
  </si>
  <si>
    <t>A126095402W</t>
  </si>
  <si>
    <t>A126110522F</t>
  </si>
  <si>
    <t>A126102962K</t>
  </si>
  <si>
    <t>A126095454X</t>
  </si>
  <si>
    <t>A126110574J</t>
  </si>
  <si>
    <t>A126103014C</t>
  </si>
  <si>
    <t>A126095458J</t>
  </si>
  <si>
    <t>A126110578T</t>
  </si>
  <si>
    <t>A126103018L</t>
  </si>
  <si>
    <t>A126095510F</t>
  </si>
  <si>
    <t>A126110630R</t>
  </si>
  <si>
    <t>A126103070W</t>
  </si>
  <si>
    <t>A126095382X</t>
  </si>
  <si>
    <t>A126110502W</t>
  </si>
  <si>
    <t>A126102942A</t>
  </si>
  <si>
    <t>A126095498A</t>
  </si>
  <si>
    <t>A126110618X</t>
  </si>
  <si>
    <t>A126103058F</t>
  </si>
  <si>
    <t>A126095502F</t>
  </si>
  <si>
    <t>A126110622R</t>
  </si>
  <si>
    <t>A126103062W</t>
  </si>
  <si>
    <t>A126095390X</t>
  </si>
  <si>
    <t>A126110510W</t>
  </si>
  <si>
    <t>A126102950A</t>
  </si>
  <si>
    <t>A126095426R</t>
  </si>
  <si>
    <t>A126110546X</t>
  </si>
  <si>
    <t>A126102986C</t>
  </si>
  <si>
    <t>A126095462X</t>
  </si>
  <si>
    <t>A126110582J</t>
  </si>
  <si>
    <t>A126103022C</t>
  </si>
  <si>
    <t>A126095514R</t>
  </si>
  <si>
    <t>A126110634X</t>
  </si>
  <si>
    <t>A126103074F</t>
  </si>
  <si>
    <t>A126095386J</t>
  </si>
  <si>
    <t>A126110506F</t>
  </si>
  <si>
    <t>A126102946K</t>
  </si>
  <si>
    <t>A126095466J</t>
  </si>
  <si>
    <t>A126110586T</t>
  </si>
  <si>
    <t>A126103026L</t>
  </si>
  <si>
    <t>A126095478T</t>
  </si>
  <si>
    <t>A126110598A</t>
  </si>
  <si>
    <t>A126103038W</t>
  </si>
  <si>
    <t>A126095410W</t>
  </si>
  <si>
    <t>A126110530F</t>
  </si>
  <si>
    <t>A126102970K</t>
  </si>
  <si>
    <t>A126095394J</t>
  </si>
  <si>
    <t>A126110514F</t>
  </si>
  <si>
    <t>A126102954K</t>
  </si>
  <si>
    <t>A126095430F</t>
  </si>
  <si>
    <t>A126110550R</t>
  </si>
  <si>
    <t>Tasmania ;  P32 - Potential workers without job attachment ;  &gt; Females ;</t>
  </si>
  <si>
    <t>Tasmania ;  P33 - People with job attachment ;  Persons ;</t>
  </si>
  <si>
    <t>Tasmania ;  P33 - People with job attachment ;  &gt; Males ;</t>
  </si>
  <si>
    <t>Tasmania ;  P33 - People with job attachment ;  &gt; Females ;</t>
  </si>
  <si>
    <t>Tasmania ;  P34 - People without job attachment ;  Persons ;</t>
  </si>
  <si>
    <t>Tasmania ;  P34 - People without job attachment ;  &gt; Males ;</t>
  </si>
  <si>
    <t>Tasmania ;  P34 - People without job attachment ;  &gt; Females ;</t>
  </si>
  <si>
    <t>Tasmania ;  P35 - PNILF with marginal attachment to the labour force (historical ver.) ;  Persons ;</t>
  </si>
  <si>
    <t>Tasmania ;  P35 - PNILF with marginal attachment to the labour force (historical ver.) ;  &gt; Males ;</t>
  </si>
  <si>
    <t>Tasmania ;  P35 - PNILF with marginal attachment to the labour force (historical ver.) ;  &gt; Females ;</t>
  </si>
  <si>
    <t>Northern Territory ;  P01 - Civilian population ;  Persons ;</t>
  </si>
  <si>
    <t>Northern Territory ;  P01 - Civilian population ;  &gt; Males ;</t>
  </si>
  <si>
    <t>Northern Territory ;  P01 - Civilian population ;  &gt; Females ;</t>
  </si>
  <si>
    <t>Northern Territory ;  P02 - Employed people ;  Persons ;</t>
  </si>
  <si>
    <t>Northern Territory ;  P02 - Employed people ;  &gt; Males ;</t>
  </si>
  <si>
    <t>Northern Territory ;  P02 - Employed people ;  &gt; Females ;</t>
  </si>
  <si>
    <t>Northern Territory ;  P03 - Employed people who would prefer more hours ;  Persons ;</t>
  </si>
  <si>
    <t>Northern Territory ;  P03 - Employed people who would prefer more hours ;  &gt; Males ;</t>
  </si>
  <si>
    <t>Northern Territory ;  P03 - Employed people who would prefer more hours ;  &gt; Females ;</t>
  </si>
  <si>
    <t>Northern Territory ;  P04 - Part-time workers who would prefer more hours ;  Persons ;</t>
  </si>
  <si>
    <t>Northern Territory ;  P04 - Part-time workers who would prefer more hours ;  &gt; Males ;</t>
  </si>
  <si>
    <t>Northern Territory ;  P04 - Part-time workers who would prefer more hours ;  &gt; Females ;</t>
  </si>
  <si>
    <t>Northern Territory ;  P05 - Part-time workers who would prefer full-time hours ;  Persons ;</t>
  </si>
  <si>
    <t>Northern Territory ;  P05 - Part-time workers who would prefer full-time hours ;  &gt; Males ;</t>
  </si>
  <si>
    <t>Northern Territory ;  P05 - Part-time workers who would prefer full-time hours ;  &gt; Females ;</t>
  </si>
  <si>
    <t>Northern Territory ;  P06 - Underemployed workers ;  Persons ;</t>
  </si>
  <si>
    <t>Northern Territory ;  P06 - Underemployed workers ;  &gt; Males ;</t>
  </si>
  <si>
    <t>Northern Territory ;  P06 - Underemployed workers ;  &gt; Females ;</t>
  </si>
  <si>
    <t>Northern Territory ;  P07 - Underemployed part-time workers ;  Persons ;</t>
  </si>
  <si>
    <t>Northern Territory ;  P07 - Underemployed part-time workers ;  &gt; Males ;</t>
  </si>
  <si>
    <t>Northern Territory ;  P07 - Underemployed part-time workers ;  &gt; Females ;</t>
  </si>
  <si>
    <t>Northern Territory ;  P08 - People who started current job In the last year ;  Persons ;</t>
  </si>
  <si>
    <t>Northern Territory ;  P08 - People who started current job In the last year ;  &gt; Males ;</t>
  </si>
  <si>
    <t>Northern Territory ;  P08 - People who started current job In the last year ;  &gt; Females ;</t>
  </si>
  <si>
    <t>Northern Territory ;  P09 - People employed in current job for a year or more ;  Persons ;</t>
  </si>
  <si>
    <t>Northern Territory ;  P09 - People employed in current job for a year or more ;  &gt; Males ;</t>
  </si>
  <si>
    <t>Northern Territory ;  P09 - People employed in current job for a year or more ;  &gt; Females ;</t>
  </si>
  <si>
    <t>Northern Territory ;  P10 - Employees who started current job In the last year ;  Persons ;</t>
  </si>
  <si>
    <t>Northern Territory ;  P10 - Employees who started current job In the last year ;  &gt; Males ;</t>
  </si>
  <si>
    <t>Northern Territory ;  P10 - Employees who started current job In the last year ;  &gt; Females ;</t>
  </si>
  <si>
    <t>Northern Territory ;  P11 - Employees in current job for a year or more ;  Persons ;</t>
  </si>
  <si>
    <t>Northern Territory ;  P11 - Employees in current job for a year or more ;  &gt; Males ;</t>
  </si>
  <si>
    <t>Northern Territory ;  P11 - Employees in current job for a year or more ;  &gt; Females ;</t>
  </si>
  <si>
    <t>Northern Territory ;  P12 - Looked for work while in current job over the last year ;  Persons ;</t>
  </si>
  <si>
    <t>Northern Territory ;  P12 - Looked for work while in current job over the last year ;  &gt; Males ;</t>
  </si>
  <si>
    <t>Northern Territory ;  P12 - Looked for work while in current job over the last year ;  &gt; Females ;</t>
  </si>
  <si>
    <t>Northern Territory ;  P13 - People who worked at some time during the last year ;  Persons ;</t>
  </si>
  <si>
    <t>Northern Territory ;  P13 - People who worked at some time during the last year ;  &gt; Males ;</t>
  </si>
  <si>
    <t>Northern Territory ;  P13 - People who worked at some time during the last year ;  &gt; Females ;</t>
  </si>
  <si>
    <t>Northern Territory ;  P14 - People who were working 12 months ago ;  Persons ;</t>
  </si>
  <si>
    <t>Northern Territory ;  P14 - People who were working 12 months ago ;  &gt; Males ;</t>
  </si>
  <si>
    <t>Northern Territory ;  P14 - People who were working 12 months ago ;  &gt; Females ;</t>
  </si>
  <si>
    <t>Northern Territory ;  P15 - People currently employed and employed 12 months ago ;  Persons ;</t>
  </si>
  <si>
    <t>Northern Territory ;  P15 - People currently employed and employed 12 months ago ;  &gt; Males ;</t>
  </si>
  <si>
    <t>Northern Territory ;  P15 - People currently employed and employed 12 months ago ;  &gt; Females ;</t>
  </si>
  <si>
    <t>Northern Territory ;  P16 - People who left, lost or worked multiple jobs last year ;  Persons ;</t>
  </si>
  <si>
    <t>Northern Territory ;  P16 - People who left, lost or worked multiple jobs last year ;  &gt; Males ;</t>
  </si>
  <si>
    <t>Northern Territory ;  P16 - People who left, lost or worked multiple jobs last year ;  &gt; Females ;</t>
  </si>
  <si>
    <t>Northern Territory ;  P17 - People who left or lost a job last year ;  Persons ;</t>
  </si>
  <si>
    <t>Northern Territory ;  P17 - People who left or lost a job last year ;  &gt; Males ;</t>
  </si>
  <si>
    <t>Northern Territory ;  P17 - People who left or lost a job last year ;  &gt; Females ;</t>
  </si>
  <si>
    <t>Northern Territory ;  P18 - Employed people who left or lost a job last year ;  Persons ;</t>
  </si>
  <si>
    <t>Northern Territory ;  P18 - Employed people who left or lost a job last year ;  &gt; Males ;</t>
  </si>
  <si>
    <t>Northern Territory ;  P18 - Employed people who left or lost a job last year ;  &gt; Females ;</t>
  </si>
  <si>
    <t>Northern Territory ;  P19 - Unemployed people ;  Persons ;</t>
  </si>
  <si>
    <t>Northern Territory ;  P19 - Unemployed people ;  &gt; Males ;</t>
  </si>
  <si>
    <t>Northern Territory ;  P19 - Unemployed people ;  &gt; Females ;</t>
  </si>
  <si>
    <t>Northern Territory ;  P20 - People not in the labour force (PNILF) ;  Persons ;</t>
  </si>
  <si>
    <t>Northern Territory ;  P20 - People not in the labour force (PNILF) ;  &gt; Males ;</t>
  </si>
  <si>
    <t>Northern Territory ;  P20 - People not in the labour force (PNILF) ;  &gt; Females ;</t>
  </si>
  <si>
    <t>Northern Territory ;  P21 - PNILF who wanted to work ;  Persons ;</t>
  </si>
  <si>
    <t>Northern Territory ;  P21 - PNILF who wanted to work ;  &gt; Males ;</t>
  </si>
  <si>
    <t>Northern Territory ;  P21 - PNILF who wanted to work ;  &gt; Females ;</t>
  </si>
  <si>
    <t>Northern Territory ;  P22 - PNILF who looked for work ;  Persons ;</t>
  </si>
  <si>
    <t>Northern Territory ;  P22 - PNILF who looked for work ;  &gt; Males ;</t>
  </si>
  <si>
    <t>Northern Territory ;  P22 - PNILF who looked for work ;  &gt; Females ;</t>
  </si>
  <si>
    <t>Northern Territory ;  P23 - PNILF with marginal attachment to the labour force ;  Persons ;</t>
  </si>
  <si>
    <t>Northern Territory ;  P23 - PNILF with marginal attachment to the labour force ;  &gt; Males ;</t>
  </si>
  <si>
    <t>Northern Territory ;  P23 - PNILF with marginal attachment to the labour force ;  &gt; Females ;</t>
  </si>
  <si>
    <t>Northern Territory ;  P24 - PNILF who had a job to go or return to ;  Persons ;</t>
  </si>
  <si>
    <t>Northern Territory ;  P24 - PNILF who had a job to go or return to ;  &gt; Males ;</t>
  </si>
  <si>
    <t>Northern Territory ;  P24 - PNILF who had a job to go or return to ;  &gt; Females ;</t>
  </si>
  <si>
    <t>Northern Territory ;  P25 - PNILF who wanted work and could start within four weeks ;  Persons ;</t>
  </si>
  <si>
    <t>Northern Territory ;  P25 - PNILF who wanted work and could start within four weeks ;  &gt; Males ;</t>
  </si>
  <si>
    <t>Northern Territory ;  P25 - PNILF who wanted work and could start within four weeks ;  &gt; Females ;</t>
  </si>
  <si>
    <t>Northern Territory ;  P26 - Discouraged job seekers ;  Persons ;</t>
  </si>
  <si>
    <t>Northern Territory ;  P26 - Discouraged job seekers ;  &gt; Males ;</t>
  </si>
  <si>
    <t>Northern Territory ;  P26 - Discouraged job seekers ;  &gt; Females ;</t>
  </si>
  <si>
    <t>Northern Territory ;  P27 - PNILF who wanted work but unavailable within four weeks ;  Persons ;</t>
  </si>
  <si>
    <t>Northern Territory ;  P27 - PNILF who wanted work but unavailable within four weeks ;  &gt; Males ;</t>
  </si>
  <si>
    <t>Northern Territory ;  P27 - PNILF who wanted work but unavailable within four weeks ;  &gt; Females ;</t>
  </si>
  <si>
    <t>Northern Territory ;  P28 - PNILF who wanted work but were caring for children ;  Persons ;</t>
  </si>
  <si>
    <t>Northern Territory ;  P28 - PNILF who wanted work but were caring for children ;  &gt; Males ;</t>
  </si>
  <si>
    <t>Northern Territory ;  P28 - PNILF who wanted work but were caring for children ;  &gt; Females ;</t>
  </si>
  <si>
    <t>Northern Territory ;  P29 - PNILF whose last job was less than 10 years ago ;  Persons ;</t>
  </si>
  <si>
    <t>Northern Territory ;  P29 - PNILF whose last job was less than 10 years ago ;  &gt; Males ;</t>
  </si>
  <si>
    <t>Northern Territory ;  P29 - PNILF whose last job was less than 10 years ago ;  &gt; Females ;</t>
  </si>
  <si>
    <t>Northern Territory ;  P30 - Potential workers ;  Persons ;</t>
  </si>
  <si>
    <t>Northern Territory ;  P30 - Potential workers ;  &gt; Males ;</t>
  </si>
  <si>
    <t>Northern Territory ;  P30 - Potential workers ;  &gt; Females ;</t>
  </si>
  <si>
    <t>Northern Territory ;  P31 - Potential workers with job attachment ;  Persons ;</t>
  </si>
  <si>
    <t>Northern Territory ;  P31 - Potential workers with job attachment ;  &gt; Males ;</t>
  </si>
  <si>
    <t>Northern Territory ;  P31 - Potential workers with job attachment ;  &gt; Females ;</t>
  </si>
  <si>
    <t>Northern Territory ;  P32 - Potential workers without job attachment ;  Persons ;</t>
  </si>
  <si>
    <t>Northern Territory ;  P32 - Potential workers without job attachment ;  &gt; Males ;</t>
  </si>
  <si>
    <t>Northern Territory ;  P32 - Potential workers without job attachment ;  &gt; Females ;</t>
  </si>
  <si>
    <t>Northern Territory ;  P33 - People with job attachment ;  Persons ;</t>
  </si>
  <si>
    <t>Northern Territory ;  P33 - People with job attachment ;  &gt; Males ;</t>
  </si>
  <si>
    <t>Northern Territory ;  P33 - People with job attachment ;  &gt; Females ;</t>
  </si>
  <si>
    <t>Northern Territory ;  P34 - People without job attachment ;  Persons ;</t>
  </si>
  <si>
    <t>Northern Territory ;  P34 - People without job attachment ;  &gt; Males ;</t>
  </si>
  <si>
    <t>Northern Territory ;  P34 - People without job attachment ;  &gt; Females ;</t>
  </si>
  <si>
    <t>Northern Territory ;  P35 - PNILF with marginal attachment to the labour force (historical ver.) ;  Persons ;</t>
  </si>
  <si>
    <t>Northern Territory ;  P35 - PNILF with marginal attachment to the labour force (historical ver.) ;  &gt; Males ;</t>
  </si>
  <si>
    <t>Northern Territory ;  P35 - PNILF with marginal attachment to the labour force (historical ver.) ;  &gt; Females ;</t>
  </si>
  <si>
    <t>Australian Capital Territory ;  P01 - Civilian population ;  Persons ;</t>
  </si>
  <si>
    <t>Australian Capital Territory ;  P01 - Civilian population ;  &gt; Males ;</t>
  </si>
  <si>
    <t>Australian Capital Territory ;  P01 - Civilian population ;  &gt; Females ;</t>
  </si>
  <si>
    <t>Australian Capital Territory ;  P02 - Employed people ;  Persons ;</t>
  </si>
  <si>
    <t>Australian Capital Territory ;  P02 - Employed people ;  &gt; Males ;</t>
  </si>
  <si>
    <t>Australian Capital Territory ;  P02 - Employed people ;  &gt; Females ;</t>
  </si>
  <si>
    <t>Australian Capital Territory ;  P03 - Employed people who would prefer more hours ;  Persons ;</t>
  </si>
  <si>
    <t>Australian Capital Territory ;  P03 - Employed people who would prefer more hours ;  &gt; Males ;</t>
  </si>
  <si>
    <t>Australian Capital Territory ;  P03 - Employed people who would prefer more hours ;  &gt; Females ;</t>
  </si>
  <si>
    <t>Australian Capital Territory ;  P04 - Part-time workers who would prefer more hours ;  Persons ;</t>
  </si>
  <si>
    <t>Australian Capital Territory ;  P04 - Part-time workers who would prefer more hours ;  &gt; Males ;</t>
  </si>
  <si>
    <t>Australian Capital Territory ;  P04 - Part-time workers who would prefer more hours ;  &gt; Females ;</t>
  </si>
  <si>
    <t>Australian Capital Territory ;  P05 - Part-time workers who would prefer full-time hours ;  Persons ;</t>
  </si>
  <si>
    <t>Australian Capital Territory ;  P05 - Part-time workers who would prefer full-time hours ;  &gt; Males ;</t>
  </si>
  <si>
    <t>Australian Capital Territory ;  P05 - Part-time workers who would prefer full-time hours ;  &gt; Females ;</t>
  </si>
  <si>
    <t>Australian Capital Territory ;  P06 - Underemployed workers ;  Persons ;</t>
  </si>
  <si>
    <t>Australian Capital Territory ;  P06 - Underemployed workers ;  &gt; Males ;</t>
  </si>
  <si>
    <t>Australian Capital Territory ;  P06 - Underemployed workers ;  &gt; Females ;</t>
  </si>
  <si>
    <t>Australian Capital Territory ;  P07 - Underemployed part-time workers ;  Persons ;</t>
  </si>
  <si>
    <t>Australian Capital Territory ;  P07 - Underemployed part-time workers ;  &gt; Males ;</t>
  </si>
  <si>
    <t>Australian Capital Territory ;  P07 - Underemployed part-time workers ;  &gt; Females ;</t>
  </si>
  <si>
    <t>Australian Capital Territory ;  P08 - People who started current job In the last year ;  Persons ;</t>
  </si>
  <si>
    <t>Australian Capital Territory ;  P08 - People who started current job In the last year ;  &gt; Males ;</t>
  </si>
  <si>
    <t>Australian Capital Territory ;  P08 - People who started current job In the last year ;  &gt; Females ;</t>
  </si>
  <si>
    <t>Australian Capital Territory ;  P09 - People employed in current job for a year or more ;  Persons ;</t>
  </si>
  <si>
    <t>Australian Capital Territory ;  P09 - People employed in current job for a year or more ;  &gt; Males ;</t>
  </si>
  <si>
    <t>Australian Capital Territory ;  P09 - People employed in current job for a year or more ;  &gt; Females ;</t>
  </si>
  <si>
    <t>Australian Capital Territory ;  P10 - Employees who started current job In the last year ;  Persons ;</t>
  </si>
  <si>
    <t>Australian Capital Territory ;  P10 - Employees who started current job In the last year ;  &gt; Males ;</t>
  </si>
  <si>
    <t>Australian Capital Territory ;  P10 - Employees who started current job In the last year ;  &gt; Females ;</t>
  </si>
  <si>
    <t>Australian Capital Territory ;  P11 - Employees in current job for a year or more ;  Persons ;</t>
  </si>
  <si>
    <t>Australian Capital Territory ;  P11 - Employees in current job for a year or more ;  &gt; Males ;</t>
  </si>
  <si>
    <t>Australian Capital Territory ;  P11 - Employees in current job for a year or more ;  &gt; Females ;</t>
  </si>
  <si>
    <t>Australian Capital Territory ;  P12 - Looked for work while in current job over the last year ;  Persons ;</t>
  </si>
  <si>
    <t>Australian Capital Territory ;  P12 - Looked for work while in current job over the last year ;  &gt; Males ;</t>
  </si>
  <si>
    <t>Australian Capital Territory ;  P12 - Looked for work while in current job over the last year ;  &gt; Females ;</t>
  </si>
  <si>
    <t>Australian Capital Territory ;  P13 - People who worked at some time during the last year ;  Persons ;</t>
  </si>
  <si>
    <t>Australian Capital Territory ;  P13 - People who worked at some time during the last year ;  &gt; Males ;</t>
  </si>
  <si>
    <t>Australian Capital Territory ;  P13 - People who worked at some time during the last year ;  &gt; Females ;</t>
  </si>
  <si>
    <t>Australian Capital Territory ;  P14 - People who were working 12 months ago ;  Persons ;</t>
  </si>
  <si>
    <t>Australian Capital Territory ;  P14 - People who were working 12 months ago ;  &gt; Males ;</t>
  </si>
  <si>
    <t>Australian Capital Territory ;  P14 - People who were working 12 months ago ;  &gt; Females ;</t>
  </si>
  <si>
    <t>Australian Capital Territory ;  P15 - People currently employed and employed 12 months ago ;  Persons ;</t>
  </si>
  <si>
    <t>Australian Capital Territory ;  P15 - People currently employed and employed 12 months ago ;  &gt; Males ;</t>
  </si>
  <si>
    <t>Australian Capital Territory ;  P15 - People currently employed and employed 12 months ago ;  &gt; Females ;</t>
  </si>
  <si>
    <t>Australian Capital Territory ;  P16 - People who left, lost or worked multiple jobs last year ;  Persons ;</t>
  </si>
  <si>
    <t>Australian Capital Territory ;  P16 - People who left, lost or worked multiple jobs last year ;  &gt; Males ;</t>
  </si>
  <si>
    <t>Australian Capital Territory ;  P16 - People who left, lost or worked multiple jobs last year ;  &gt; Females ;</t>
  </si>
  <si>
    <t>Australian Capital Territory ;  P17 - People who left or lost a job last year ;  Persons ;</t>
  </si>
  <si>
    <t>Australian Capital Territory ;  P17 - People who left or lost a job last year ;  &gt; Males ;</t>
  </si>
  <si>
    <t>Australian Capital Territory ;  P17 - People who left or lost a job last year ;  &gt; Females ;</t>
  </si>
  <si>
    <t>Australian Capital Territory ;  P18 - Employed people who left or lost a job last year ;  Persons ;</t>
  </si>
  <si>
    <t>Australian Capital Territory ;  P18 - Employed people who left or lost a job last year ;  &gt; Males ;</t>
  </si>
  <si>
    <t>Australian Capital Territory ;  P18 - Employed people who left or lost a job last year ;  &gt; Females ;</t>
  </si>
  <si>
    <t>Australian Capital Territory ;  P19 - Unemployed people ;  Persons ;</t>
  </si>
  <si>
    <t>Australian Capital Territory ;  P19 - Unemployed people ;  &gt; Males ;</t>
  </si>
  <si>
    <t>Australian Capital Territory ;  P19 - Unemployed people ;  &gt; Females ;</t>
  </si>
  <si>
    <t>Australian Capital Territory ;  P20 - People not in the labour force (PNILF) ;  Persons ;</t>
  </si>
  <si>
    <t>Australian Capital Territory ;  P20 - People not in the labour force (PNILF) ;  &gt; Males ;</t>
  </si>
  <si>
    <t>Australian Capital Territory ;  P20 - People not in the labour force (PNILF) ;  &gt; Females ;</t>
  </si>
  <si>
    <t>Australian Capital Territory ;  P21 - PNILF who wanted to work ;  Persons ;</t>
  </si>
  <si>
    <t>Australian Capital Territory ;  P21 - PNILF who wanted to work ;  &gt; Males ;</t>
  </si>
  <si>
    <t>Australian Capital Territory ;  P21 - PNILF who wanted to work ;  &gt; Females ;</t>
  </si>
  <si>
    <t>Australian Capital Territory ;  P22 - PNILF who looked for work ;  Persons ;</t>
  </si>
  <si>
    <t>Australian Capital Territory ;  P22 - PNILF who looked for work ;  &gt; Males ;</t>
  </si>
  <si>
    <t>Australian Capital Territory ;  P22 - PNILF who looked for work ;  &gt; Females ;</t>
  </si>
  <si>
    <t>Australian Capital Territory ;  P23 - PNILF with marginal attachment to the labour force ;  Persons ;</t>
  </si>
  <si>
    <t>Australian Capital Territory ;  P23 - PNILF with marginal attachment to the labour force ;  &gt; Males ;</t>
  </si>
  <si>
    <t>Australian Capital Territory ;  P23 - PNILF with marginal attachment to the labour force ;  &gt; Females ;</t>
  </si>
  <si>
    <t>Australian Capital Territory ;  P24 - PNILF who had a job to go or return to ;  Persons ;</t>
  </si>
  <si>
    <t>Australian Capital Territory ;  P24 - PNILF who had a job to go or return to ;  &gt; Males ;</t>
  </si>
  <si>
    <t>Australian Capital Territory ;  P24 - PNILF who had a job to go or return to ;  &gt; Females ;</t>
  </si>
  <si>
    <t>Australian Capital Territory ;  P25 - PNILF who wanted work and could start within four weeks ;  Persons ;</t>
  </si>
  <si>
    <t>Australian Capital Territory ;  P25 - PNILF who wanted work and could start within four weeks ;  &gt; Males ;</t>
  </si>
  <si>
    <t>Australian Capital Territory ;  P25 - PNILF who wanted work and could start within four weeks ;  &gt; Females ;</t>
  </si>
  <si>
    <t>Australian Capital Territory ;  P26 - Discouraged job seekers ;  Persons ;</t>
  </si>
  <si>
    <t>Australian Capital Territory ;  P26 - Discouraged job seekers ;  &gt; Males ;</t>
  </si>
  <si>
    <t>Australian Capital Territory ;  P26 - Discouraged job seekers ;  &gt; Females ;</t>
  </si>
  <si>
    <t>Australian Capital Territory ;  P27 - PNILF who wanted work but unavailable within four weeks ;  Persons ;</t>
  </si>
  <si>
    <t>Australian Capital Territory ;  P27 - PNILF who wanted work but unavailable within four weeks ;  &gt; Males ;</t>
  </si>
  <si>
    <t>Australian Capital Territory ;  P27 - PNILF who wanted work but unavailable within four weeks ;  &gt; Females ;</t>
  </si>
  <si>
    <t>Australian Capital Territory ;  P28 - PNILF who wanted work but were caring for children ;  Persons ;</t>
  </si>
  <si>
    <t>Australian Capital Territory ;  P28 - PNILF who wanted work but were caring for children ;  &gt; Males ;</t>
  </si>
  <si>
    <t>Australian Capital Territory ;  P28 - PNILF who wanted work but were caring for children ;  &gt; Females ;</t>
  </si>
  <si>
    <t>Australian Capital Territory ;  P29 - PNILF whose last job was less than 10 years ago ;  Persons ;</t>
  </si>
  <si>
    <t>Australian Capital Territory ;  P29 - PNILF whose last job was less than 10 years ago ;  &gt; Males ;</t>
  </si>
  <si>
    <t>Australian Capital Territory ;  P29 - PNILF whose last job was less than 10 years ago ;  &gt; Females ;</t>
  </si>
  <si>
    <t>Australian Capital Territory ;  P30 - Potential workers ;  Persons ;</t>
  </si>
  <si>
    <t>Australian Capital Territory ;  P30 - Potential workers ;  &gt; Males ;</t>
  </si>
  <si>
    <t>Australian Capital Territory ;  P30 - Potential workers ;  &gt; Females ;</t>
  </si>
  <si>
    <t>Australian Capital Territory ;  P31 - Potential workers with job attachment ;  Persons ;</t>
  </si>
  <si>
    <t>Australian Capital Territory ;  P31 - Potential workers with job attachment ;  &gt; Males ;</t>
  </si>
  <si>
    <t>Australian Capital Territory ;  P31 - Potential workers with job attachment ;  &gt; Females ;</t>
  </si>
  <si>
    <t>Australian Capital Territory ;  P32 - Potential workers without job attachment ;  Persons ;</t>
  </si>
  <si>
    <t>Australian Capital Territory ;  P32 - Potential workers without job attachment ;  &gt; Males ;</t>
  </si>
  <si>
    <t>Australian Capital Territory ;  P32 - Potential workers without job attachment ;  &gt; Females ;</t>
  </si>
  <si>
    <t>Australian Capital Territory ;  P33 - People with job attachment ;  Persons ;</t>
  </si>
  <si>
    <t>Australian Capital Territory ;  P33 - People with job attachment ;  &gt; Males ;</t>
  </si>
  <si>
    <t>Australian Capital Territory ;  P33 - People with job attachment ;  &gt; Females ;</t>
  </si>
  <si>
    <t>Australian Capital Territory ;  P34 - People without job attachment ;  Persons ;</t>
  </si>
  <si>
    <t>Australian Capital Territory ;  P34 - People without job attachment ;  &gt; Males ;</t>
  </si>
  <si>
    <t>Australian Capital Territory ;  P34 - People without job attachment ;  &gt; Females ;</t>
  </si>
  <si>
    <t>Australian Capital Territory ;  P35 - PNILF with marginal attachment to the labour force (historical ver.) ;  Persons ;</t>
  </si>
  <si>
    <t>Australian Capital Territory ;  P35 - PNILF with marginal attachment to the labour force (historical ver.) ;  &gt; Males ;</t>
  </si>
  <si>
    <t>Australian Capital Territory ;  P35 - PNILF with marginal attachment to the labour force (historical ver.) ;  &gt; Females ;</t>
  </si>
  <si>
    <t>A126102990V</t>
  </si>
  <si>
    <t>A126095406F</t>
  </si>
  <si>
    <t>A126110526R</t>
  </si>
  <si>
    <t>A126102966V</t>
  </si>
  <si>
    <t>A126095434R</t>
  </si>
  <si>
    <t>A126110554X</t>
  </si>
  <si>
    <t>A126102994C</t>
  </si>
  <si>
    <t>A126095414F</t>
  </si>
  <si>
    <t>A126110534R</t>
  </si>
  <si>
    <t>A126102974V</t>
  </si>
  <si>
    <t>A126095622X</t>
  </si>
  <si>
    <t>A126110742J</t>
  </si>
  <si>
    <t>A126103182R</t>
  </si>
  <si>
    <t>A126095578A</t>
  </si>
  <si>
    <t>A126110698K</t>
  </si>
  <si>
    <t>A126103138F</t>
  </si>
  <si>
    <t>A126095626J</t>
  </si>
  <si>
    <t>A126110746T</t>
  </si>
  <si>
    <t>A126103186X</t>
  </si>
  <si>
    <t>A126095630X</t>
  </si>
  <si>
    <t>A126110750J</t>
  </si>
  <si>
    <t>A126103190R</t>
  </si>
  <si>
    <t>A126095582T</t>
  </si>
  <si>
    <t>A126110702R</t>
  </si>
  <si>
    <t>A126103142W</t>
  </si>
  <si>
    <t>A126095586A</t>
  </si>
  <si>
    <t>A126110706X</t>
  </si>
  <si>
    <t>A126103146F</t>
  </si>
  <si>
    <t>A126095610R</t>
  </si>
  <si>
    <t>A126110730X</t>
  </si>
  <si>
    <t>A126103170F</t>
  </si>
  <si>
    <t>A126095558T</t>
  </si>
  <si>
    <t>A126110678A</t>
  </si>
  <si>
    <t>A126103118W</t>
  </si>
  <si>
    <t>A126095634J</t>
  </si>
  <si>
    <t>A126110754T</t>
  </si>
  <si>
    <t>A126103194X</t>
  </si>
  <si>
    <t>A126095614X</t>
  </si>
  <si>
    <t>A126110734J</t>
  </si>
  <si>
    <t>A126103174R</t>
  </si>
  <si>
    <t>A126095646T</t>
  </si>
  <si>
    <t>A126110766A</t>
  </si>
  <si>
    <t>A126103206W</t>
  </si>
  <si>
    <t>A126095562J</t>
  </si>
  <si>
    <t>A126110682T</t>
  </si>
  <si>
    <t>A126103122L</t>
  </si>
  <si>
    <t>A126095518X</t>
  </si>
  <si>
    <t>A126110638J</t>
  </si>
  <si>
    <t>A126103078R</t>
  </si>
  <si>
    <t>A126095538J</t>
  </si>
  <si>
    <t>A126110658T</t>
  </si>
  <si>
    <t>A126103098X</t>
  </si>
  <si>
    <t>A126095590T</t>
  </si>
  <si>
    <t>A126110710R</t>
  </si>
  <si>
    <t>A126103150W</t>
  </si>
  <si>
    <t>A126095542X</t>
  </si>
  <si>
    <t>A126110662J</t>
  </si>
  <si>
    <t>A126103102C</t>
  </si>
  <si>
    <t>A126095594A</t>
  </si>
  <si>
    <t>A126110714X</t>
  </si>
  <si>
    <t>A126103154F</t>
  </si>
  <si>
    <t>A126095598K</t>
  </si>
  <si>
    <t>A126110718J</t>
  </si>
  <si>
    <t>A126103158R</t>
  </si>
  <si>
    <t>A126095650J</t>
  </si>
  <si>
    <t>A126110770T</t>
  </si>
  <si>
    <t>A126103210L</t>
  </si>
  <si>
    <t>A126095522R</t>
  </si>
  <si>
    <t>A126110642X</t>
  </si>
  <si>
    <t>A126103082F</t>
  </si>
  <si>
    <t>A126095638T</t>
  </si>
  <si>
    <t>A126110758A</t>
  </si>
  <si>
    <t>A126103198J</t>
  </si>
  <si>
    <t>A126095642J</t>
  </si>
  <si>
    <t>A126110762T</t>
  </si>
  <si>
    <t>A126103202L</t>
  </si>
  <si>
    <t>A126095530R</t>
  </si>
  <si>
    <t>A126110650X</t>
  </si>
  <si>
    <t>A126103090F</t>
  </si>
  <si>
    <t>A126095566T</t>
  </si>
  <si>
    <t>A126110686A</t>
  </si>
  <si>
    <t>A126103126W</t>
  </si>
  <si>
    <t>A126095602R</t>
  </si>
  <si>
    <t>A126110722X</t>
  </si>
  <si>
    <t>A126103162F</t>
  </si>
  <si>
    <t>A126095654T</t>
  </si>
  <si>
    <t>A126110774A</t>
  </si>
  <si>
    <t>A126103214W</t>
  </si>
  <si>
    <t>A126095526X</t>
  </si>
  <si>
    <t>A126110646J</t>
  </si>
  <si>
    <t>A126103086R</t>
  </si>
  <si>
    <t>A126095606X</t>
  </si>
  <si>
    <t>A126110726J</t>
  </si>
  <si>
    <t>A126103166R</t>
  </si>
  <si>
    <t>A126095618J</t>
  </si>
  <si>
    <t>A126110738T</t>
  </si>
  <si>
    <t>A126103178X</t>
  </si>
  <si>
    <t>A126095550X</t>
  </si>
  <si>
    <t>A126110670J</t>
  </si>
  <si>
    <t>A126103110C</t>
  </si>
  <si>
    <t>A126095534X</t>
  </si>
  <si>
    <t>A126110654J</t>
  </si>
  <si>
    <t>A126103094R</t>
  </si>
  <si>
    <t>A126095570J</t>
  </si>
  <si>
    <t>A126110690T</t>
  </si>
  <si>
    <t>A126103130L</t>
  </si>
  <si>
    <t>A126095546J</t>
  </si>
  <si>
    <t>A126110666T</t>
  </si>
  <si>
    <t>A126103106L</t>
  </si>
  <si>
    <t>A126095574T</t>
  </si>
  <si>
    <t>A126110694A</t>
  </si>
  <si>
    <t>A126103134W</t>
  </si>
  <si>
    <t>A126095554J</t>
  </si>
  <si>
    <t>A126110674T</t>
  </si>
  <si>
    <t>A126103114L</t>
  </si>
  <si>
    <t>A126095062L</t>
  </si>
  <si>
    <t>A126110182W</t>
  </si>
  <si>
    <t>A126102622R</t>
  </si>
  <si>
    <t>A126095018C</t>
  </si>
  <si>
    <t>A126110138L</t>
  </si>
  <si>
    <t>A126102578T</t>
  </si>
  <si>
    <t>A126095066W</t>
  </si>
  <si>
    <t>A126110186F</t>
  </si>
  <si>
    <t>A126102626X</t>
  </si>
  <si>
    <t>A126095070L</t>
  </si>
  <si>
    <t>A126110190W</t>
  </si>
  <si>
    <t>A126102630R</t>
  </si>
  <si>
    <t>A126095022V</t>
  </si>
  <si>
    <t>A126110142C</t>
  </si>
  <si>
    <t>A126102582J</t>
  </si>
  <si>
    <t>A126095026C</t>
  </si>
  <si>
    <t>A126110146L</t>
  </si>
  <si>
    <t>A126102586T</t>
  </si>
  <si>
    <t>A126095050C</t>
  </si>
  <si>
    <t>A126110170L</t>
  </si>
  <si>
    <t>A126102610F</t>
  </si>
  <si>
    <t>A126094998C</t>
  </si>
  <si>
    <t>A126110118C</t>
  </si>
  <si>
    <t>A126102558J</t>
  </si>
  <si>
    <t>A126095074W</t>
  </si>
  <si>
    <t>A126110194F</t>
  </si>
  <si>
    <t>A126102634X</t>
  </si>
  <si>
    <t>A126095054L</t>
  </si>
  <si>
    <t>A126110174W</t>
  </si>
  <si>
    <t>A126102614R</t>
  </si>
  <si>
    <t>A126095086F</t>
  </si>
  <si>
    <t>A126110206C</t>
  </si>
  <si>
    <t>A126102646J</t>
  </si>
  <si>
    <t>A126095002K</t>
  </si>
  <si>
    <t>A126110122V</t>
  </si>
  <si>
    <t>A126102562X</t>
  </si>
  <si>
    <t>A126094958K</t>
  </si>
  <si>
    <t>A126110078W</t>
  </si>
  <si>
    <t>A126102518R</t>
  </si>
  <si>
    <t>A126094978V</t>
  </si>
  <si>
    <t>A126110098F</t>
  </si>
  <si>
    <t>A126102538X</t>
  </si>
  <si>
    <t>A126095030V</t>
  </si>
  <si>
    <t>A126110150C</t>
  </si>
  <si>
    <t>A126102590J</t>
  </si>
  <si>
    <t>A126094982K</t>
  </si>
  <si>
    <t>A126110102K</t>
  </si>
  <si>
    <t>A126102542R</t>
  </si>
  <si>
    <t>A126095034C</t>
  </si>
  <si>
    <t>A126110154L</t>
  </si>
  <si>
    <t>A126102594T</t>
  </si>
  <si>
    <t>A126095038L</t>
  </si>
  <si>
    <t>A126110158W</t>
  </si>
  <si>
    <t>A126102598A</t>
  </si>
  <si>
    <t>A126095090W</t>
  </si>
  <si>
    <t>A126110210V</t>
  </si>
  <si>
    <t>A126102650X</t>
  </si>
  <si>
    <t>A126094962A</t>
  </si>
  <si>
    <t>A126110082L</t>
  </si>
  <si>
    <t>A126102522F</t>
  </si>
  <si>
    <t>A126095078F</t>
  </si>
  <si>
    <t>A126110198R</t>
  </si>
  <si>
    <t>A126102638J</t>
  </si>
  <si>
    <t>A126095082W</t>
  </si>
  <si>
    <t>A126110202V</t>
  </si>
  <si>
    <t>A126102642X</t>
  </si>
  <si>
    <t>A126094970A</t>
  </si>
  <si>
    <t>A126110090L</t>
  </si>
  <si>
    <t>A126102530F</t>
  </si>
  <si>
    <t>A126095006V</t>
  </si>
  <si>
    <t>A126110126C</t>
  </si>
  <si>
    <t>A126102566J</t>
  </si>
  <si>
    <t>A126095042C</t>
  </si>
  <si>
    <t>A126110162L</t>
  </si>
  <si>
    <t>A126102602F</t>
  </si>
  <si>
    <t>A126095094F</t>
  </si>
  <si>
    <t>A126110214C</t>
  </si>
  <si>
    <t>A126102654J</t>
  </si>
  <si>
    <t>A126094966K</t>
  </si>
  <si>
    <t>A126110086W</t>
  </si>
  <si>
    <t>A126102526R</t>
  </si>
  <si>
    <t>A126095046L</t>
  </si>
  <si>
    <t>A126110166W</t>
  </si>
  <si>
    <t>A126102606R</t>
  </si>
  <si>
    <t>A126095058W</t>
  </si>
  <si>
    <t>A126110178F</t>
  </si>
  <si>
    <t>A126102618X</t>
  </si>
  <si>
    <t>A126094990K</t>
  </si>
  <si>
    <t>A126110110K</t>
  </si>
  <si>
    <t>A126102550R</t>
  </si>
  <si>
    <t>A126094974K</t>
  </si>
  <si>
    <t>A126110094W</t>
  </si>
  <si>
    <t>A126102534R</t>
  </si>
  <si>
    <t>A126095010K</t>
  </si>
  <si>
    <t>A126110130V</t>
  </si>
  <si>
    <t>A126102570X</t>
  </si>
  <si>
    <t>A126094986V</t>
  </si>
  <si>
    <t>A126110106V</t>
  </si>
  <si>
    <t>A126102546X</t>
  </si>
  <si>
    <t>A126095014V</t>
  </si>
  <si>
    <t>A126110134C</t>
  </si>
  <si>
    <t>A126102574J</t>
  </si>
  <si>
    <t>A126094994V</t>
  </si>
  <si>
    <t>A126110114V</t>
  </si>
  <si>
    <t>A126102554X</t>
  </si>
  <si>
    <t>Time Series Workbook</t>
  </si>
  <si>
    <t>6226.0 Participation, Job Search and Mobility, Australia</t>
  </si>
  <si>
    <t>Table 1. Populations</t>
  </si>
  <si>
    <t>Enquiries</t>
  </si>
  <si>
    <t>Data Item Description</t>
  </si>
  <si>
    <t>No. Obs.</t>
  </si>
  <si>
    <t>Freq.</t>
  </si>
  <si>
    <t>© Commonwealth of Australia  2024</t>
  </si>
  <si>
    <t>Annual</t>
  </si>
  <si>
    <r>
      <t xml:space="preserve">or contact the Labour Surveys Branch at </t>
    </r>
    <r>
      <rPr>
        <sz val="8"/>
        <color rgb="FF0000FF"/>
        <rFont val="Arial"/>
        <family val="2"/>
      </rPr>
      <t>labour.statistics@abs.gov.au</t>
    </r>
    <r>
      <rPr>
        <sz val="8"/>
        <color theme="1"/>
        <rFont val="Arial"/>
        <family val="2"/>
      </rPr>
      <t>.</t>
    </r>
  </si>
  <si>
    <r>
      <t xml:space="preserve">For further information about these and related statistics visit </t>
    </r>
    <r>
      <rPr>
        <sz val="8"/>
        <color rgb="FF0000FF"/>
        <rFont val="Arial"/>
        <family val="2"/>
      </rPr>
      <t>www.abs.gov.au/about/contact-us</t>
    </r>
  </si>
  <si>
    <t>6226.0.00.001 Microdata and TableBuilder: Participation, Job Search and Mobility</t>
  </si>
  <si>
    <t>Released at 11:30 am (Canberra time) Tue 09 July 2024</t>
  </si>
  <si>
    <t>Contents</t>
  </si>
  <si>
    <t>Tables</t>
  </si>
  <si>
    <t>Table 1.1 - Populations by age, February 2024</t>
  </si>
  <si>
    <t>Table 1.2 - Populations by state and territory, February 2024</t>
  </si>
  <si>
    <t>Index</t>
  </si>
  <si>
    <t>Time Series Index</t>
  </si>
  <si>
    <r>
      <t xml:space="preserve">More information available from the </t>
    </r>
    <r>
      <rPr>
        <b/>
        <sz val="12"/>
        <color indexed="12"/>
        <rFont val="Arial"/>
        <family val="2"/>
      </rPr>
      <t>ABS website</t>
    </r>
  </si>
  <si>
    <t>Microdata and TableBuilder: Participation, Job Search and Mobility</t>
  </si>
  <si>
    <t>Summary</t>
  </si>
  <si>
    <t>Methodology</t>
  </si>
  <si>
    <t>I N Q U I R I E S</t>
  </si>
  <si>
    <t>Select an age group:</t>
  </si>
  <si>
    <t>15 years and over</t>
  </si>
  <si>
    <t>Time Series IDs</t>
  </si>
  <si>
    <t>Persons</t>
  </si>
  <si>
    <t>Males</t>
  </si>
  <si>
    <t>Females</t>
  </si>
  <si>
    <t>'000</t>
  </si>
  <si>
    <t>Populations</t>
  </si>
  <si>
    <t>P01 - Civilian population</t>
  </si>
  <si>
    <t>P02 - Employed people</t>
  </si>
  <si>
    <t>P03 - Employed people who would prefer more hours</t>
  </si>
  <si>
    <t>P04 - Part-time workers who would prefer more hours</t>
  </si>
  <si>
    <t>P05 - Part-time workers who would prefer full-time hours</t>
  </si>
  <si>
    <t>P06 - Underemployed workers</t>
  </si>
  <si>
    <t>P07 - Underemployed part-time workers</t>
  </si>
  <si>
    <t>P08 - People who started current job In the last year</t>
  </si>
  <si>
    <t>P09 - People employed in current job for a year or more</t>
  </si>
  <si>
    <t xml:space="preserve">P10 - Employees who started current job In the last year </t>
  </si>
  <si>
    <t xml:space="preserve">P11 - Employees in current job for a year or more </t>
  </si>
  <si>
    <t xml:space="preserve">P12 - Looked for work while in current job over the last year </t>
  </si>
  <si>
    <t xml:space="preserve">P13 - People who worked at some time during the last year </t>
  </si>
  <si>
    <t>P14 - People who were working 12 months ago</t>
  </si>
  <si>
    <t>P15 - People currently employed and employed 12 months ago</t>
  </si>
  <si>
    <t xml:space="preserve">P16 - People who left, lost or worked multiple jobs last year </t>
  </si>
  <si>
    <t xml:space="preserve">P17 - People who left or lost a job last year </t>
  </si>
  <si>
    <t xml:space="preserve">P18 - Employed people who left or lost a job last year </t>
  </si>
  <si>
    <t xml:space="preserve">P19 - Unemployed people </t>
  </si>
  <si>
    <t>P20 - People not in the labour force (PNILF)</t>
  </si>
  <si>
    <t xml:space="preserve">P21 - PNILF who wanted to work </t>
  </si>
  <si>
    <t xml:space="preserve">P22 - PNILF who looked for work </t>
  </si>
  <si>
    <t>P23 - PNILF with marginal attachment to the labour force</t>
  </si>
  <si>
    <t xml:space="preserve">P24 - PNILF who had a job to go or return to </t>
  </si>
  <si>
    <t xml:space="preserve">P25 - PNILF who wanted work and could start within four weeks </t>
  </si>
  <si>
    <t xml:space="preserve">P26 - Discouraged job seekers </t>
  </si>
  <si>
    <t xml:space="preserve">P27 - PNILF who wanted work but unavailable within four weeks </t>
  </si>
  <si>
    <t xml:space="preserve">P28 - PNILF who wanted work but were caring for children </t>
  </si>
  <si>
    <t xml:space="preserve">P29 - PNILF whose last job was less than 10 years ago </t>
  </si>
  <si>
    <t>P30 - Potential workers</t>
  </si>
  <si>
    <t>P31 - Potential workers with job attachment</t>
  </si>
  <si>
    <t>P32 - Potential workers without job attachment</t>
  </si>
  <si>
    <t>P33 - People with job attachment</t>
  </si>
  <si>
    <t>P34 - People without job attachment</t>
  </si>
  <si>
    <t>P35 - PNILF with marginal attachment to the labour force (historical ver.)</t>
  </si>
  <si>
    <t>15 to 64 years</t>
  </si>
  <si>
    <t>15 to 24 years</t>
  </si>
  <si>
    <t>25 to 44 years</t>
  </si>
  <si>
    <t>45 to 64 years</t>
  </si>
  <si>
    <t>65 years and over</t>
  </si>
  <si>
    <t>Select a state or territory:</t>
  </si>
  <si>
    <t>Australia</t>
  </si>
  <si>
    <t>New South Wales</t>
  </si>
  <si>
    <t>Victoria</t>
  </si>
  <si>
    <t>Queensland</t>
  </si>
  <si>
    <t>South Australia</t>
  </si>
  <si>
    <t>Western Australia</t>
  </si>
  <si>
    <t>Tasmania</t>
  </si>
  <si>
    <t>Northern Territory</t>
  </si>
  <si>
    <t>Australian Capital Territory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</si>
</sst>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mmm\-yyyy"/>
    <numFmt numFmtId="166" formatCode="0.0;\-0.0;0.0;@"/>
    <numFmt numFmtId="167" formatCode="#,##0.0"/>
    <numFmt numFmtId="168" formatCode="_-* #,##0.0_-;\-* #,##0.0_-;_-* &quot;-&quot;??_-;_-@_-"/>
  </numFmts>
  <fonts count="41">
    <font>
      <sz val="11"/>
      <color theme="1"/>
      <name val="Calibri"/>
      <family val="2"/>
      <scheme val="minor"/>
    </font>
    <font>
      <sz val="8"/>
      <color theme="1"/>
      <name val="Arial"/>
      <family val="2"/>
    </font>
    <font>
      <b/>
      <sz val="8"/>
      <color theme="1"/>
      <name val="Arial"/>
      <family val="2"/>
    </font>
    <font>
      <sz val="8"/>
      <color indexed="81"/>
      <name val="Tahoma"/>
      <family val="2"/>
    </font>
    <font>
      <b/>
      <sz val="10"/>
      <color theme="1"/>
      <name val="Arial"/>
      <family val="2"/>
    </font>
    <font>
      <b/>
      <sz val="10"/>
      <color rgb="FFFFFFFF"/>
      <name val="Arial"/>
      <family val="2"/>
    </font>
    <font>
      <b/>
      <sz val="12"/>
      <color theme="1"/>
      <name val="Arial"/>
      <family val="2"/>
    </font>
    <font>
      <u/>
      <sz val="11"/>
      <color theme="10"/>
      <name val="Calibri"/>
      <family val="2"/>
      <scheme val="minor"/>
    </font>
    <font>
      <u/>
      <sz val="11"/>
      <color rgb="FF0000FF"/>
      <name val="Calibri"/>
      <family val="2"/>
      <scheme val="minor"/>
    </font>
    <font>
      <u/>
      <sz val="8"/>
      <color rgb="FF0000FF"/>
      <name val="Calibri"/>
      <family val="2"/>
      <scheme val="minor"/>
    </font>
    <font>
      <sz val="8"/>
      <color rgb="FF0000FF"/>
      <name val="Arial"/>
      <family val="2"/>
    </font>
    <font>
      <sz val="11"/>
      <color theme="1"/>
      <name val="Calibri"/>
      <family val="2"/>
      <scheme val="minor"/>
    </font>
    <font>
      <sz val="11"/>
      <color rgb="FFFF0000"/>
      <name val="Calibri"/>
      <family val="2"/>
      <scheme val="minor"/>
    </font>
    <font>
      <sz val="8"/>
      <name val="Arial"/>
      <family val="2"/>
    </font>
    <font>
      <sz val="10"/>
      <name val="Arial"/>
      <family val="2"/>
    </font>
    <font>
      <sz val="10"/>
      <name val="Tahoma"/>
      <family val="2"/>
    </font>
    <font>
      <sz val="11"/>
      <color theme="1"/>
      <name val="Arial"/>
      <family val="2"/>
    </font>
    <font>
      <b/>
      <sz val="12"/>
      <color rgb="FF000000"/>
      <name val="Arial"/>
      <family val="2"/>
    </font>
    <font>
      <b/>
      <sz val="8"/>
      <color rgb="FF000000"/>
      <name val="Arial"/>
      <family val="2"/>
    </font>
    <font>
      <u/>
      <sz val="10"/>
      <color indexed="12"/>
      <name val="Tahoma"/>
      <family val="2"/>
    </font>
    <font>
      <sz val="8"/>
      <color indexed="12"/>
      <name val="Arial"/>
      <family val="2"/>
    </font>
    <font>
      <sz val="8"/>
      <color rgb="FF000000"/>
      <name val="Arial"/>
      <family val="2"/>
    </font>
    <font>
      <sz val="12"/>
      <color rgb="FF000000"/>
      <name val="Arial"/>
      <family val="2"/>
    </font>
    <font>
      <b/>
      <sz val="12"/>
      <color indexed="12"/>
      <name val="Arial"/>
      <family val="2"/>
    </font>
    <font>
      <b/>
      <sz val="10"/>
      <name val="Arial"/>
      <family val="2"/>
    </font>
    <font>
      <u/>
      <sz val="10"/>
      <color indexed="12"/>
      <name val="Arial"/>
      <family val="2"/>
    </font>
    <font>
      <u/>
      <sz val="10"/>
      <color rgb="FFFF0000"/>
      <name val="Arial"/>
      <family val="2"/>
    </font>
    <font>
      <sz val="10"/>
      <color theme="1"/>
      <name val="Arial"/>
      <family val="2"/>
    </font>
    <font>
      <i/>
      <sz val="8"/>
      <name val="FrnkGothITC Bk BT"/>
      <family val="2"/>
    </font>
    <font>
      <b/>
      <sz val="10"/>
      <color rgb="FFFF0000"/>
      <name val="Arial"/>
      <family val="2"/>
    </font>
    <font>
      <sz val="8"/>
      <name val="Microsoft Sans Serif"/>
      <family val="2"/>
    </font>
    <font>
      <b/>
      <sz val="8"/>
      <name val="Arial"/>
      <family val="2"/>
    </font>
    <font>
      <b/>
      <sz val="9"/>
      <name val="Arial"/>
      <family val="2"/>
    </font>
    <font>
      <b/>
      <sz val="8"/>
      <color rgb="FFFF0000"/>
      <name val="Arial"/>
      <family val="2"/>
    </font>
    <font>
      <u/>
      <sz val="8"/>
      <color theme="10"/>
      <name val="Calibri"/>
      <family val="2"/>
      <scheme val="minor"/>
    </font>
    <font>
      <u/>
      <sz val="8"/>
      <color theme="10"/>
      <name val="Arial"/>
      <family val="2"/>
    </font>
    <font>
      <b/>
      <sz val="10"/>
      <name val="Tahoma"/>
      <family val="2"/>
    </font>
    <font>
      <sz val="8"/>
      <color rgb="FFFF0000"/>
      <name val="Arial"/>
      <family val="2"/>
    </font>
    <font>
      <b/>
      <sz val="10"/>
      <color rgb="FFFF0000"/>
      <name val="Tahoma"/>
      <family val="2"/>
    </font>
    <font>
      <sz val="10"/>
      <color rgb="FFFF0000"/>
      <name val="Tahoma"/>
      <family val="2"/>
    </font>
    <font>
      <sz val="8"/>
      <color indexed="81"/>
      <name val="Arial"/>
      <family val="2"/>
    </font>
  </fonts>
  <fills count="5">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0" tint="-4.9989318521683403E-2"/>
        <bgColor indexed="64"/>
      </patternFill>
    </fill>
  </fills>
  <borders count="7">
    <border>
      <left/>
      <right/>
      <top/>
      <bottom/>
      <diagonal/>
    </border>
    <border>
      <left/>
      <right/>
      <top/>
      <bottom style="thin">
        <color indexed="64"/>
      </bottom>
      <diagonal/>
    </border>
    <border>
      <left/>
      <right/>
      <top style="thin">
        <color rgb="FF000000"/>
      </top>
      <bottom/>
      <diagonal/>
    </border>
    <border>
      <left/>
      <right/>
      <top style="thin">
        <color theme="0"/>
      </top>
      <bottom style="thin">
        <color theme="0"/>
      </bottom>
      <diagonal/>
    </border>
    <border>
      <left/>
      <right/>
      <top style="thin">
        <color theme="0"/>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5">
    <xf numFmtId="0" fontId="0" fillId="0" borderId="0"/>
    <xf numFmtId="0" fontId="7" fillId="0" borderId="0" applyNumberFormat="0" applyFill="0" applyBorder="0" applyAlignment="0" applyProtection="0"/>
    <xf numFmtId="0" fontId="13" fillId="0" borderId="0"/>
    <xf numFmtId="0" fontId="15" fillId="0" borderId="0"/>
    <xf numFmtId="0" fontId="16" fillId="0" borderId="0"/>
    <xf numFmtId="0" fontId="19" fillId="0" borderId="0"/>
    <xf numFmtId="0" fontId="13" fillId="0" borderId="0"/>
    <xf numFmtId="0" fontId="25" fillId="0" borderId="0" applyNumberFormat="0" applyFill="0" applyBorder="0" applyAlignment="0" applyProtection="0">
      <alignment vertical="top"/>
      <protection locked="0"/>
    </xf>
    <xf numFmtId="0" fontId="28" fillId="0" borderId="0">
      <alignment horizontal="left"/>
    </xf>
    <xf numFmtId="0" fontId="15" fillId="0" borderId="0"/>
    <xf numFmtId="0" fontId="30" fillId="0" borderId="0">
      <alignment horizontal="center"/>
    </xf>
    <xf numFmtId="0" fontId="30" fillId="0" borderId="0">
      <alignment horizontal="center" vertical="center" wrapText="1"/>
    </xf>
    <xf numFmtId="0" fontId="13" fillId="0" borderId="0">
      <alignment horizontal="left" vertical="center" wrapText="1"/>
    </xf>
    <xf numFmtId="0" fontId="11" fillId="0" borderId="0"/>
    <xf numFmtId="164" fontId="11" fillId="0" borderId="0" applyFont="0" applyFill="0" applyBorder="0" applyAlignment="0" applyProtection="0"/>
  </cellStyleXfs>
  <cellXfs count="76">
    <xf numFmtId="0" fontId="0" fillId="0" borderId="0" xfId="0"/>
    <xf numFmtId="0" fontId="1" fillId="0" borderId="0" xfId="0" applyFont="1"/>
    <xf numFmtId="0" fontId="1" fillId="0" borderId="0" xfId="0" applyFont="1" applyAlignment="1">
      <alignment wrapText="1"/>
    </xf>
    <xf numFmtId="0" fontId="1" fillId="0" borderId="0" xfId="0" applyFont="1" applyAlignment="1">
      <alignment horizontal="right" wrapText="1"/>
    </xf>
    <xf numFmtId="0" fontId="2" fillId="0" borderId="0" xfId="0" applyFont="1"/>
    <xf numFmtId="165" fontId="2" fillId="0" borderId="0" xfId="0" applyNumberFormat="1" applyFont="1"/>
    <xf numFmtId="165" fontId="1" fillId="0" borderId="0" xfId="0" applyNumberFormat="1" applyFont="1"/>
    <xf numFmtId="0" fontId="1" fillId="0" borderId="0" xfId="0" quotePrefix="1" applyFont="1" applyAlignment="1">
      <alignment horizontal="right"/>
    </xf>
    <xf numFmtId="0" fontId="1" fillId="0" borderId="0" xfId="0" applyFont="1" applyAlignment="1">
      <alignment horizontal="right"/>
    </xf>
    <xf numFmtId="166" fontId="1" fillId="0" borderId="0" xfId="0" applyNumberFormat="1" applyFont="1"/>
    <xf numFmtId="165" fontId="1" fillId="0" borderId="0" xfId="0" applyNumberFormat="1" applyFont="1" applyAlignment="1">
      <alignment horizontal="left"/>
    </xf>
    <xf numFmtId="0" fontId="1" fillId="0" borderId="0" xfId="0" applyFont="1" applyAlignment="1">
      <alignment horizontal="left"/>
    </xf>
    <xf numFmtId="0" fontId="1" fillId="2" borderId="0" xfId="0" applyFont="1" applyFill="1" applyAlignment="1">
      <alignment horizontal="left"/>
    </xf>
    <xf numFmtId="0" fontId="5" fillId="2" borderId="0" xfId="0" applyFont="1" applyFill="1" applyAlignment="1">
      <alignment horizontal="left"/>
    </xf>
    <xf numFmtId="49" fontId="6" fillId="0" borderId="0" xfId="0" applyNumberFormat="1" applyFont="1" applyAlignment="1">
      <alignment horizontal="left"/>
    </xf>
    <xf numFmtId="0" fontId="4" fillId="0" borderId="0" xfId="0" applyFont="1" applyAlignment="1">
      <alignment horizontal="left"/>
    </xf>
    <xf numFmtId="0" fontId="8" fillId="0" borderId="0" xfId="1" applyFont="1" applyAlignment="1">
      <alignment horizontal="left"/>
    </xf>
    <xf numFmtId="0" fontId="1" fillId="0" borderId="1" xfId="0" applyFont="1" applyBorder="1" applyAlignment="1">
      <alignment horizontal="left"/>
    </xf>
    <xf numFmtId="0" fontId="2" fillId="0" borderId="0" xfId="0" applyFont="1" applyAlignment="1">
      <alignment horizontal="left" wrapText="1"/>
    </xf>
    <xf numFmtId="0" fontId="9" fillId="0" borderId="0" xfId="1" applyFont="1" applyAlignment="1">
      <alignment horizontal="left"/>
    </xf>
    <xf numFmtId="0" fontId="1" fillId="0" borderId="0" xfId="0" quotePrefix="1" applyFont="1" applyAlignment="1">
      <alignment horizontal="left"/>
    </xf>
    <xf numFmtId="0" fontId="14" fillId="0" borderId="0" xfId="2" applyFont="1" applyAlignment="1">
      <alignment horizontal="left" vertical="center"/>
    </xf>
    <xf numFmtId="0" fontId="15" fillId="0" borderId="0" xfId="3"/>
    <xf numFmtId="0" fontId="16" fillId="0" borderId="0" xfId="4"/>
    <xf numFmtId="0" fontId="17" fillId="0" borderId="0" xfId="4" applyFont="1" applyAlignment="1">
      <alignment horizontal="left"/>
    </xf>
    <xf numFmtId="0" fontId="18" fillId="0" borderId="0" xfId="4" applyFont="1" applyAlignment="1">
      <alignment horizontal="left"/>
    </xf>
    <xf numFmtId="0" fontId="20" fillId="0" borderId="0" xfId="5" applyFont="1" applyAlignment="1">
      <alignment horizontal="center"/>
    </xf>
    <xf numFmtId="0" fontId="21" fillId="0" borderId="0" xfId="4" applyFont="1" applyAlignment="1">
      <alignment horizontal="left"/>
    </xf>
    <xf numFmtId="0" fontId="24" fillId="3" borderId="3" xfId="6" applyFont="1" applyFill="1" applyBorder="1"/>
    <xf numFmtId="0" fontId="26" fillId="3" borderId="4" xfId="7" applyFont="1" applyFill="1" applyBorder="1" applyAlignment="1" applyProtection="1"/>
    <xf numFmtId="0" fontId="10" fillId="0" borderId="0" xfId="4" applyFont="1" applyAlignment="1">
      <alignment horizontal="left"/>
    </xf>
    <xf numFmtId="0" fontId="1" fillId="3" borderId="0" xfId="0" applyFont="1" applyFill="1" applyAlignment="1">
      <alignment horizontal="left"/>
    </xf>
    <xf numFmtId="0" fontId="5" fillId="2" borderId="0" xfId="0" applyFont="1" applyFill="1" applyAlignment="1">
      <alignment horizontal="left" indent="11"/>
    </xf>
    <xf numFmtId="49" fontId="6" fillId="3" borderId="0" xfId="0" applyNumberFormat="1" applyFont="1" applyFill="1" applyAlignment="1">
      <alignment horizontal="left" indent="11"/>
    </xf>
    <xf numFmtId="49" fontId="27" fillId="3" borderId="0" xfId="0" applyNumberFormat="1" applyFont="1" applyFill="1" applyAlignment="1">
      <alignment horizontal="left" indent="11"/>
    </xf>
    <xf numFmtId="0" fontId="14" fillId="3" borderId="0" xfId="2" applyFont="1" applyFill="1" applyAlignment="1">
      <alignment horizontal="left" vertical="center" indent="11"/>
    </xf>
    <xf numFmtId="1" fontId="29" fillId="3" borderId="1" xfId="8" applyNumberFormat="1" applyFont="1" applyFill="1" applyBorder="1" applyAlignment="1">
      <alignment horizontal="center" vertical="center" wrapText="1"/>
    </xf>
    <xf numFmtId="0" fontId="24" fillId="3" borderId="1" xfId="9" applyFont="1" applyFill="1" applyBorder="1" applyAlignment="1">
      <alignment vertical="center"/>
    </xf>
    <xf numFmtId="0" fontId="30" fillId="0" borderId="0" xfId="10">
      <alignment horizontal="center"/>
    </xf>
    <xf numFmtId="17" fontId="31" fillId="0" borderId="0" xfId="11" quotePrefix="1" applyNumberFormat="1" applyFont="1" applyAlignment="1">
      <alignment horizontal="right" wrapText="1"/>
    </xf>
    <xf numFmtId="0" fontId="32" fillId="4" borderId="5" xfId="9" applyFont="1" applyFill="1" applyBorder="1" applyAlignment="1">
      <alignment horizontal="center"/>
    </xf>
    <xf numFmtId="17" fontId="31" fillId="0" borderId="0" xfId="11" quotePrefix="1" applyNumberFormat="1" applyFont="1" applyAlignment="1">
      <alignment wrapText="1"/>
    </xf>
    <xf numFmtId="0" fontId="13" fillId="0" borderId="0" xfId="3" applyFont="1" applyAlignment="1">
      <alignment horizontal="right"/>
    </xf>
    <xf numFmtId="167" fontId="31" fillId="0" borderId="0" xfId="12" applyNumberFormat="1" applyFont="1" applyAlignment="1">
      <alignment horizontal="left" vertical="center"/>
    </xf>
    <xf numFmtId="0" fontId="31" fillId="0" borderId="0" xfId="9" applyFont="1"/>
    <xf numFmtId="1" fontId="33" fillId="0" borderId="0" xfId="4" quotePrefix="1" applyNumberFormat="1" applyFont="1" applyAlignment="1">
      <alignment horizontal="center"/>
    </xf>
    <xf numFmtId="0" fontId="13" fillId="0" borderId="0" xfId="9" applyFont="1"/>
    <xf numFmtId="167" fontId="21" fillId="0" borderId="0" xfId="9" applyNumberFormat="1" applyFont="1" applyAlignment="1">
      <alignment horizontal="right"/>
    </xf>
    <xf numFmtId="0" fontId="34" fillId="0" borderId="0" xfId="1" applyFont="1" applyAlignment="1">
      <alignment horizontal="left"/>
    </xf>
    <xf numFmtId="0" fontId="14" fillId="0" borderId="0" xfId="9" applyFont="1"/>
    <xf numFmtId="0" fontId="13" fillId="0" borderId="0" xfId="13" applyFont="1" applyAlignment="1">
      <alignment horizontal="left" indent="1"/>
    </xf>
    <xf numFmtId="0" fontId="13" fillId="0" borderId="0" xfId="13" applyFont="1" applyAlignment="1">
      <alignment horizontal="left" indent="2"/>
    </xf>
    <xf numFmtId="0" fontId="35" fillId="0" borderId="0" xfId="1" applyFont="1" applyAlignment="1">
      <alignment horizontal="left"/>
    </xf>
    <xf numFmtId="0" fontId="36" fillId="0" borderId="0" xfId="9" applyFont="1"/>
    <xf numFmtId="0" fontId="15" fillId="0" borderId="0" xfId="9"/>
    <xf numFmtId="0" fontId="12" fillId="0" borderId="0" xfId="0" applyFont="1"/>
    <xf numFmtId="3" fontId="37" fillId="0" borderId="0" xfId="9" applyNumberFormat="1" applyFont="1" applyAlignment="1">
      <alignment horizontal="right"/>
    </xf>
    <xf numFmtId="167" fontId="37" fillId="0" borderId="0" xfId="9" applyNumberFormat="1" applyFont="1" applyAlignment="1">
      <alignment horizontal="right"/>
    </xf>
    <xf numFmtId="0" fontId="38" fillId="0" borderId="0" xfId="9" applyFont="1"/>
    <xf numFmtId="0" fontId="39" fillId="0" borderId="0" xfId="9" applyFont="1"/>
    <xf numFmtId="0" fontId="18" fillId="0" borderId="0" xfId="4" quotePrefix="1" applyFont="1" applyAlignment="1">
      <alignment horizontal="right"/>
    </xf>
    <xf numFmtId="168" fontId="1" fillId="0" borderId="0" xfId="14" applyNumberFormat="1" applyFont="1" applyAlignment="1">
      <alignment horizontal="right"/>
    </xf>
    <xf numFmtId="168" fontId="1" fillId="0" borderId="0" xfId="14" applyNumberFormat="1" applyFont="1" applyBorder="1" applyAlignment="1">
      <alignment horizontal="right"/>
    </xf>
    <xf numFmtId="0" fontId="34" fillId="0" borderId="0" xfId="1" applyFont="1" applyAlignment="1">
      <alignment horizontal="right"/>
    </xf>
    <xf numFmtId="0" fontId="1" fillId="0" borderId="0" xfId="0" applyFont="1" applyAlignment="1">
      <alignment horizontal="left"/>
    </xf>
    <xf numFmtId="0" fontId="6" fillId="0" borderId="0" xfId="0" applyFont="1" applyAlignment="1">
      <alignment horizontal="left" vertical="top" wrapText="1"/>
    </xf>
    <xf numFmtId="0" fontId="22" fillId="0" borderId="2" xfId="4" applyFont="1" applyBorder="1" applyAlignment="1">
      <alignment horizontal="left"/>
    </xf>
    <xf numFmtId="0" fontId="17" fillId="0" borderId="0" xfId="4" applyFont="1" applyAlignment="1">
      <alignment horizontal="left"/>
    </xf>
    <xf numFmtId="0" fontId="20" fillId="3" borderId="3" xfId="6" applyFont="1" applyFill="1" applyBorder="1"/>
    <xf numFmtId="0" fontId="6" fillId="3" borderId="0" xfId="0" applyFont="1" applyFill="1" applyAlignment="1">
      <alignment horizontal="left" vertical="top" wrapText="1" indent="11"/>
    </xf>
    <xf numFmtId="0" fontId="24" fillId="3" borderId="1" xfId="8" applyFont="1" applyFill="1" applyBorder="1" applyAlignment="1">
      <alignment horizontal="left" vertical="center" indent="13"/>
    </xf>
    <xf numFmtId="17" fontId="32" fillId="4" borderId="5" xfId="11" quotePrefix="1" applyNumberFormat="1" applyFont="1" applyFill="1" applyBorder="1" applyAlignment="1">
      <alignment horizontal="center" wrapText="1"/>
    </xf>
    <xf numFmtId="17" fontId="31" fillId="4" borderId="5" xfId="11" quotePrefix="1" applyNumberFormat="1" applyFont="1" applyFill="1" applyBorder="1" applyAlignment="1">
      <alignment horizontal="center" wrapText="1"/>
    </xf>
    <xf numFmtId="17" fontId="31" fillId="0" borderId="6" xfId="11" quotePrefix="1" applyNumberFormat="1" applyFont="1" applyBorder="1" applyAlignment="1">
      <alignment horizontal="center" wrapText="1"/>
    </xf>
    <xf numFmtId="49" fontId="6" fillId="3" borderId="0" xfId="0" applyNumberFormat="1" applyFont="1" applyFill="1" applyAlignment="1">
      <alignment horizontal="left" vertical="top" wrapText="1" indent="11"/>
    </xf>
    <xf numFmtId="0" fontId="10" fillId="3" borderId="3" xfId="1" applyFont="1" applyFill="1" applyBorder="1"/>
  </cellXfs>
  <cellStyles count="15">
    <cellStyle name="Comma 2" xfId="14" xr:uid="{B37AB35D-49C5-4D07-B3EA-63C46DE91333}"/>
    <cellStyle name="Hyperlink" xfId="1" builtinId="8"/>
    <cellStyle name="Hyperlink 2" xfId="5" xr:uid="{223FEFFD-CD88-4296-A43A-D88EA7809CD8}"/>
    <cellStyle name="Hyperlink 7" xfId="7" xr:uid="{4F2AC063-2A5A-4F3C-BF03-77EDA8DB76AB}"/>
    <cellStyle name="Normal" xfId="0" builtinId="0"/>
    <cellStyle name="Normal 10" xfId="3" xr:uid="{6864C49E-ED87-4DEB-8F8D-9D097876F205}"/>
    <cellStyle name="Normal 15" xfId="6" xr:uid="{1BE4D8DC-4F8C-4A4A-A84F-84666319D0C3}"/>
    <cellStyle name="Normal 2" xfId="9" xr:uid="{D14B9F1B-47BB-42A3-9DDF-56D1C5C79FAD}"/>
    <cellStyle name="Normal 2 2 2" xfId="13" xr:uid="{88801157-9669-412A-9205-5AF07A7C0B13}"/>
    <cellStyle name="Normal 2 4" xfId="4" xr:uid="{0B584C17-239A-4FAB-88F0-58536FC82B31}"/>
    <cellStyle name="Normal 3 5 4" xfId="2" xr:uid="{A9334BA4-BB9D-4025-A4F9-3A21333365A0}"/>
    <cellStyle name="Style1" xfId="8" xr:uid="{21D32CC8-18D1-46AD-9E24-A0D44222453C}"/>
    <cellStyle name="Style4" xfId="10" xr:uid="{E9FD4545-6963-458A-AD99-A1897997AA80}"/>
    <cellStyle name="Style5" xfId="11" xr:uid="{B0E5F7BC-4B75-4F0E-B606-18E90B814840}"/>
    <cellStyle name="Style9" xfId="12" xr:uid="{51FEB93E-33E3-472B-88D4-36049E9ACB6C}"/>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0</xdr:col>
      <xdr:colOff>1171575</xdr:colOff>
      <xdr:row>5</xdr:row>
      <xdr:rowOff>95250</xdr:rowOff>
    </xdr:to>
    <xdr:pic>
      <xdr:nvPicPr>
        <xdr:cNvPr id="2" name="Picture 1">
          <a:extLst>
            <a:ext uri="{FF2B5EF4-FFF2-40B4-BE49-F238E27FC236}">
              <a16:creationId xmlns:a16="http://schemas.microsoft.com/office/drawing/2014/main" id="{7DCDF807-9D01-4DA1-8ACA-92F1A3F6DF9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589596B7-C5D6-4341-98C5-1F94AC3A1E7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42CAD06C-8DDE-4598-B1AE-9014F54BAE6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0</xdr:rowOff>
    </xdr:from>
    <xdr:to>
      <xdr:col>0</xdr:col>
      <xdr:colOff>1168400</xdr:colOff>
      <xdr:row>6</xdr:row>
      <xdr:rowOff>25400</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 y="0"/>
          <a:ext cx="1143000" cy="1016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bour.statistics@abs.gov.au" TargetMode="External"/><Relationship Id="rId7" Type="http://schemas.openxmlformats.org/officeDocument/2006/relationships/printerSettings" Target="../printerSettings/printerSettings1.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hyperlink" Target="https://www.abs.gov.au/statistics/microdata-tablebuilder/available-microdata-tablebuilder/participation-job-search-and-mobility-australia" TargetMode="External"/><Relationship Id="rId5" Type="http://schemas.openxmlformats.org/officeDocument/2006/relationships/hyperlink" Target="https://www.abs.gov.au/methodologies/participation-job-search-and-mobility-australia-methodology/feb-2024" TargetMode="External"/><Relationship Id="rId4" Type="http://schemas.openxmlformats.org/officeDocument/2006/relationships/hyperlink" Target="http://www.abs.gov.au/about/contact-us"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D4751-8A42-4EBE-89CB-7AEF77A88751}">
  <dimension ref="A1:E26"/>
  <sheetViews>
    <sheetView showGridLines="0" tabSelected="1" workbookViewId="0">
      <pane ySplit="7" topLeftCell="A8" activePane="bottomLeft" state="frozen"/>
      <selection pane="bottomLeft"/>
    </sheetView>
  </sheetViews>
  <sheetFormatPr defaultColWidth="7.7109375" defaultRowHeight="15" customHeight="1"/>
  <cols>
    <col min="1" max="1" width="17.85546875" customWidth="1"/>
    <col min="2" max="2" width="9.140625" customWidth="1"/>
    <col min="3" max="3" width="98.85546875" customWidth="1"/>
    <col min="5" max="5" width="11" bestFit="1" customWidth="1"/>
    <col min="12" max="12" width="7.7109375" customWidth="1"/>
    <col min="26" max="26" width="7.7109375" customWidth="1"/>
  </cols>
  <sheetData>
    <row r="1" spans="1:5">
      <c r="A1" s="11"/>
      <c r="B1" s="11"/>
      <c r="C1" s="11"/>
      <c r="D1" s="11"/>
      <c r="E1" s="11"/>
    </row>
    <row r="2" spans="1:5">
      <c r="A2" s="11"/>
      <c r="B2" s="13" t="s">
        <v>2952</v>
      </c>
      <c r="C2" s="12"/>
      <c r="D2" s="12"/>
      <c r="E2" s="12"/>
    </row>
    <row r="3" spans="1:5" ht="12" customHeight="1">
      <c r="A3" s="11"/>
      <c r="B3" s="12"/>
      <c r="C3" s="12"/>
      <c r="D3" s="12"/>
      <c r="E3" s="12"/>
    </row>
    <row r="4" spans="1:5">
      <c r="A4" s="11"/>
      <c r="B4" s="12"/>
      <c r="C4" s="12"/>
      <c r="D4" s="12"/>
      <c r="E4" s="12"/>
    </row>
    <row r="5" spans="1:5" ht="15.75">
      <c r="A5" s="11"/>
      <c r="B5" s="14" t="s">
        <v>2963</v>
      </c>
      <c r="C5" s="11"/>
      <c r="D5" s="11"/>
      <c r="E5" s="11"/>
    </row>
    <row r="6" spans="1:5" ht="15.75" customHeight="1">
      <c r="A6" s="11"/>
      <c r="B6" s="65" t="s">
        <v>2954</v>
      </c>
      <c r="C6" s="65"/>
      <c r="D6" s="65"/>
      <c r="E6" s="65"/>
    </row>
    <row r="7" spans="1:5" ht="15.75" customHeight="1">
      <c r="A7" s="11"/>
      <c r="B7" s="21" t="s">
        <v>2964</v>
      </c>
      <c r="C7" s="11"/>
      <c r="D7" s="11"/>
      <c r="E7" s="11"/>
    </row>
    <row r="8" spans="1:5">
      <c r="A8" s="22"/>
      <c r="B8" s="22"/>
      <c r="C8" s="22"/>
      <c r="D8" s="11"/>
      <c r="E8" s="11"/>
    </row>
    <row r="9" spans="1:5" ht="15.75">
      <c r="A9" s="23"/>
      <c r="B9" s="24" t="s">
        <v>2965</v>
      </c>
      <c r="C9" s="23"/>
      <c r="D9" s="11"/>
      <c r="E9" s="11"/>
    </row>
    <row r="10" spans="1:5">
      <c r="A10" s="23"/>
      <c r="B10" s="25" t="s">
        <v>2966</v>
      </c>
      <c r="C10" s="23"/>
      <c r="D10" s="11"/>
      <c r="E10" s="11"/>
    </row>
    <row r="11" spans="1:5">
      <c r="A11" s="23"/>
      <c r="B11" s="26">
        <v>1.1000000000000001</v>
      </c>
      <c r="C11" s="27" t="s">
        <v>2967</v>
      </c>
      <c r="D11" s="11"/>
      <c r="E11" s="11"/>
    </row>
    <row r="12" spans="1:5">
      <c r="A12" s="23"/>
      <c r="B12" s="26">
        <v>1.2</v>
      </c>
      <c r="C12" s="27" t="s">
        <v>2968</v>
      </c>
      <c r="D12" s="11"/>
      <c r="E12" s="11"/>
    </row>
    <row r="13" spans="1:5">
      <c r="A13" s="23"/>
      <c r="B13" s="26" t="s">
        <v>2969</v>
      </c>
      <c r="C13" s="27" t="s">
        <v>2970</v>
      </c>
      <c r="D13" s="11"/>
      <c r="E13" s="11"/>
    </row>
    <row r="14" spans="1:5">
      <c r="A14" s="22"/>
      <c r="B14" s="22"/>
      <c r="C14" s="22"/>
      <c r="D14" s="11"/>
      <c r="E14" s="11"/>
    </row>
    <row r="15" spans="1:5" ht="15.75">
      <c r="A15" s="23"/>
      <c r="B15" s="66"/>
      <c r="C15" s="66"/>
      <c r="D15" s="11"/>
      <c r="E15" s="11"/>
    </row>
    <row r="16" spans="1:5" ht="15.75">
      <c r="A16" s="23"/>
      <c r="B16" s="67" t="s">
        <v>2971</v>
      </c>
      <c r="C16" s="67"/>
      <c r="D16" s="11"/>
      <c r="E16" s="11"/>
    </row>
    <row r="17" spans="1:5">
      <c r="A17" s="22"/>
      <c r="B17" s="22"/>
      <c r="C17" s="22"/>
      <c r="D17" s="11"/>
      <c r="E17" s="11"/>
    </row>
    <row r="18" spans="1:5">
      <c r="A18" s="23"/>
      <c r="B18" s="28" t="s">
        <v>2972</v>
      </c>
      <c r="C18" s="29"/>
      <c r="D18" s="11"/>
      <c r="E18" s="11"/>
    </row>
    <row r="19" spans="1:5">
      <c r="A19" s="23"/>
      <c r="B19" s="68" t="s">
        <v>2973</v>
      </c>
      <c r="C19" s="68"/>
      <c r="D19" s="11"/>
      <c r="E19" s="11"/>
    </row>
    <row r="20" spans="1:5">
      <c r="A20" s="23"/>
      <c r="B20" s="75" t="s">
        <v>2974</v>
      </c>
      <c r="C20" s="75"/>
      <c r="D20" s="11"/>
      <c r="E20" s="11"/>
    </row>
    <row r="21" spans="1:5">
      <c r="A21" s="22"/>
      <c r="B21" s="22"/>
      <c r="C21" s="22"/>
      <c r="D21" s="11"/>
      <c r="E21" s="11"/>
    </row>
    <row r="22" spans="1:5">
      <c r="A22" s="22"/>
      <c r="B22" s="15" t="s">
        <v>2975</v>
      </c>
      <c r="C22" s="11"/>
      <c r="D22" s="11"/>
      <c r="E22" s="11"/>
    </row>
    <row r="23" spans="1:5">
      <c r="A23" s="22"/>
      <c r="B23" s="64" t="s">
        <v>2962</v>
      </c>
      <c r="C23" s="64"/>
      <c r="D23" s="64"/>
      <c r="E23" s="64"/>
    </row>
    <row r="24" spans="1:5">
      <c r="A24" s="22"/>
      <c r="B24" s="64" t="s">
        <v>2961</v>
      </c>
      <c r="C24" s="64"/>
      <c r="D24" s="64"/>
      <c r="E24" s="64"/>
    </row>
    <row r="25" spans="1:5">
      <c r="A25" s="22"/>
      <c r="B25" s="22"/>
      <c r="C25" s="22"/>
      <c r="D25" s="11"/>
      <c r="E25" s="11"/>
    </row>
    <row r="26" spans="1:5">
      <c r="A26" s="22"/>
      <c r="B26" s="30" t="str">
        <f ca="1">"© Commonwealth of Australia "&amp;YEAR(TODAY())</f>
        <v>© Commonwealth of Australia 2024</v>
      </c>
      <c r="C26" s="23"/>
      <c r="D26" s="11"/>
      <c r="E26" s="11"/>
    </row>
  </sheetData>
  <mergeCells count="7">
    <mergeCell ref="B24:E24"/>
    <mergeCell ref="B6:E6"/>
    <mergeCell ref="B15:C15"/>
    <mergeCell ref="B16:C16"/>
    <mergeCell ref="B19:C19"/>
    <mergeCell ref="B20:C20"/>
    <mergeCell ref="B23:E23"/>
  </mergeCells>
  <hyperlinks>
    <hyperlink ref="B16" r:id="rId1" xr:uid="{915A259F-AF06-4709-8A4C-410653E56E7F}"/>
    <hyperlink ref="B13" location="Index!A12" display="Index" xr:uid="{BFE8827D-0FAA-408C-A9CC-43DC55342FB4}"/>
    <hyperlink ref="B26" r:id="rId2" display="© Commonwealth of Australia 2015" xr:uid="{F0AFF8AC-1013-4FF6-BB7D-62A52792305A}"/>
    <hyperlink ref="B12" location="'Table 1.2'!C10" display="'Table 1.2'!C10" xr:uid="{B759A55D-1A61-4E1B-A361-8129CB920B9B}"/>
    <hyperlink ref="B24" r:id="rId3" display="or the Labour Surveys Branch at labour.statistics@abs.gov.au." xr:uid="{F66E3C60-7BA2-4625-9BDF-8EF6A551305A}"/>
    <hyperlink ref="B23:E23" r:id="rId4" display="For further information about these and related statistics visit www.abs.gov.au/about/contact-us" xr:uid="{A537CED4-C63B-4684-A95E-832896708D63}"/>
    <hyperlink ref="B11" location="'Table 1.1'!C10" display="'Table 1.1'!C10" xr:uid="{1DAD6FB2-A600-428E-A744-5715FECB8B46}"/>
    <hyperlink ref="B20:C20" r:id="rId5" display="Methodology" xr:uid="{F67CA78E-0A35-43CD-B02F-A46AE68335AA}"/>
    <hyperlink ref="B19:C19" r:id="rId6" display="Summary" xr:uid="{0A1C3E25-8906-4CB1-9010-F5A3FAC83A41}"/>
  </hyperlinks>
  <pageMargins left="0.7" right="0.7" top="0.75" bottom="0.75" header="0.3" footer="0.3"/>
  <pageSetup paperSize="9" orientation="portrait" r:id="rId7"/>
  <headerFooter>
    <oddHeader>&amp;C&amp;"Calibri"&amp;10&amp;KFF0000OFFICIAL: Census and Statistics Act&amp;1#</oddHeader>
    <oddFooter>&amp;C&amp;1#&amp;"Calibri"&amp;10&amp;KFF0000OFFICIAL: Census and Statistics Act</oddFooter>
  </headerFooter>
  <drawing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M20"/>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21" s="2" customFormat="1" ht="99.95" customHeight="1">
      <c r="B1" s="3" t="s">
        <v>2512</v>
      </c>
      <c r="C1" s="3" t="s">
        <v>2513</v>
      </c>
      <c r="D1" s="3" t="s">
        <v>2514</v>
      </c>
      <c r="E1" s="3" t="s">
        <v>2515</v>
      </c>
      <c r="F1" s="3" t="s">
        <v>2516</v>
      </c>
      <c r="G1" s="3" t="s">
        <v>2517</v>
      </c>
      <c r="H1" s="3" t="s">
        <v>2518</v>
      </c>
      <c r="I1" s="3" t="s">
        <v>2519</v>
      </c>
      <c r="J1" s="3" t="s">
        <v>2520</v>
      </c>
      <c r="K1" s="3" t="s">
        <v>2521</v>
      </c>
      <c r="L1" s="3" t="s">
        <v>2522</v>
      </c>
      <c r="M1" s="3" t="s">
        <v>2523</v>
      </c>
      <c r="N1" s="3" t="s">
        <v>2524</v>
      </c>
      <c r="O1" s="3" t="s">
        <v>2525</v>
      </c>
      <c r="P1" s="3" t="s">
        <v>2526</v>
      </c>
      <c r="Q1" s="3" t="s">
        <v>2527</v>
      </c>
      <c r="R1" s="3" t="s">
        <v>2528</v>
      </c>
      <c r="S1" s="3" t="s">
        <v>2529</v>
      </c>
      <c r="T1" s="3" t="s">
        <v>2530</v>
      </c>
      <c r="U1" s="3" t="s">
        <v>2531</v>
      </c>
      <c r="V1" s="3" t="s">
        <v>2532</v>
      </c>
      <c r="W1" s="3" t="s">
        <v>2533</v>
      </c>
      <c r="X1" s="3" t="s">
        <v>2534</v>
      </c>
      <c r="Y1" s="3" t="s">
        <v>2535</v>
      </c>
      <c r="Z1" s="3" t="s">
        <v>2536</v>
      </c>
      <c r="AA1" s="3" t="s">
        <v>2537</v>
      </c>
      <c r="AB1" s="3" t="s">
        <v>2538</v>
      </c>
      <c r="AC1" s="3" t="s">
        <v>2539</v>
      </c>
      <c r="AD1" s="3" t="s">
        <v>2540</v>
      </c>
      <c r="AE1" s="3" t="s">
        <v>2541</v>
      </c>
      <c r="AF1" s="3" t="s">
        <v>2542</v>
      </c>
      <c r="AG1" s="3" t="s">
        <v>2543</v>
      </c>
      <c r="AH1" s="3" t="s">
        <v>2544</v>
      </c>
      <c r="AI1" s="3" t="s">
        <v>2545</v>
      </c>
      <c r="AJ1" s="3" t="s">
        <v>2546</v>
      </c>
      <c r="AK1" s="3" t="s">
        <v>2547</v>
      </c>
      <c r="AL1" s="3" t="s">
        <v>2548</v>
      </c>
      <c r="AM1" s="3" t="s">
        <v>2549</v>
      </c>
      <c r="AN1" s="3" t="s">
        <v>2550</v>
      </c>
      <c r="AO1" s="3" t="s">
        <v>2551</v>
      </c>
      <c r="AP1" s="3" t="s">
        <v>2552</v>
      </c>
      <c r="AQ1" s="3" t="s">
        <v>2553</v>
      </c>
      <c r="AR1" s="3" t="s">
        <v>2554</v>
      </c>
      <c r="AS1" s="3" t="s">
        <v>2555</v>
      </c>
      <c r="AT1" s="3" t="s">
        <v>2556</v>
      </c>
      <c r="AU1" s="3" t="s">
        <v>2557</v>
      </c>
      <c r="AV1" s="3" t="s">
        <v>2558</v>
      </c>
      <c r="AW1" s="3" t="s">
        <v>2559</v>
      </c>
      <c r="AX1" s="3" t="s">
        <v>2560</v>
      </c>
      <c r="AY1" s="3" t="s">
        <v>2561</v>
      </c>
      <c r="AZ1" s="3" t="s">
        <v>2562</v>
      </c>
      <c r="BA1" s="3" t="s">
        <v>2563</v>
      </c>
      <c r="BB1" s="3" t="s">
        <v>2564</v>
      </c>
      <c r="BC1" s="3" t="s">
        <v>2565</v>
      </c>
      <c r="BD1" s="3" t="s">
        <v>2566</v>
      </c>
      <c r="BE1" s="3" t="s">
        <v>2567</v>
      </c>
      <c r="BF1" s="3" t="s">
        <v>2568</v>
      </c>
      <c r="BG1" s="3" t="s">
        <v>2569</v>
      </c>
      <c r="BH1" s="3" t="s">
        <v>2570</v>
      </c>
      <c r="BI1" s="3" t="s">
        <v>2571</v>
      </c>
      <c r="BJ1" s="3" t="s">
        <v>2572</v>
      </c>
      <c r="BK1" s="3" t="s">
        <v>2573</v>
      </c>
      <c r="BL1" s="3" t="s">
        <v>2574</v>
      </c>
      <c r="BM1" s="3" t="s">
        <v>2575</v>
      </c>
      <c r="BN1" s="3" t="s">
        <v>2576</v>
      </c>
      <c r="BO1" s="3" t="s">
        <v>2577</v>
      </c>
      <c r="BP1" s="3" t="s">
        <v>2578</v>
      </c>
      <c r="BQ1" s="3" t="s">
        <v>2579</v>
      </c>
      <c r="BR1" s="3" t="s">
        <v>2580</v>
      </c>
      <c r="BS1" s="3" t="s">
        <v>2581</v>
      </c>
      <c r="BT1" s="3" t="s">
        <v>2582</v>
      </c>
      <c r="BU1" s="3" t="s">
        <v>2583</v>
      </c>
      <c r="BV1" s="3" t="s">
        <v>2584</v>
      </c>
      <c r="BW1" s="3" t="s">
        <v>2585</v>
      </c>
      <c r="BX1" s="3" t="s">
        <v>2586</v>
      </c>
      <c r="BY1" s="3" t="s">
        <v>2587</v>
      </c>
      <c r="BZ1" s="3" t="s">
        <v>2588</v>
      </c>
      <c r="CA1" s="3" t="s">
        <v>2589</v>
      </c>
      <c r="CB1" s="3" t="s">
        <v>2590</v>
      </c>
      <c r="CC1" s="3" t="s">
        <v>2591</v>
      </c>
      <c r="CD1" s="3" t="s">
        <v>2592</v>
      </c>
      <c r="CE1" s="3" t="s">
        <v>2593</v>
      </c>
      <c r="CF1" s="3" t="s">
        <v>2594</v>
      </c>
      <c r="CG1" s="3" t="s">
        <v>2595</v>
      </c>
      <c r="CH1" s="3" t="s">
        <v>2596</v>
      </c>
      <c r="CI1" s="3" t="s">
        <v>2597</v>
      </c>
      <c r="CJ1" s="3" t="s">
        <v>2598</v>
      </c>
      <c r="CK1" s="3" t="s">
        <v>2599</v>
      </c>
      <c r="CL1" s="3" t="s">
        <v>2600</v>
      </c>
      <c r="CM1" s="3" t="s">
        <v>2601</v>
      </c>
      <c r="CN1" s="3" t="s">
        <v>2602</v>
      </c>
      <c r="CO1" s="3" t="s">
        <v>2603</v>
      </c>
      <c r="CP1" s="3" t="s">
        <v>2604</v>
      </c>
      <c r="CQ1" s="3" t="s">
        <v>2605</v>
      </c>
      <c r="CR1" s="3" t="s">
        <v>2606</v>
      </c>
      <c r="CS1" s="3" t="s">
        <v>2607</v>
      </c>
      <c r="CT1" s="3" t="s">
        <v>2608</v>
      </c>
      <c r="CU1" s="3" t="s">
        <v>2609</v>
      </c>
      <c r="CV1" s="3" t="s">
        <v>2610</v>
      </c>
      <c r="CW1" s="3" t="s">
        <v>2611</v>
      </c>
      <c r="CX1" s="3" t="s">
        <v>2612</v>
      </c>
      <c r="CY1" s="3" t="s">
        <v>2613</v>
      </c>
      <c r="CZ1" s="3" t="s">
        <v>2614</v>
      </c>
      <c r="DA1" s="3" t="s">
        <v>2615</v>
      </c>
      <c r="DB1" s="3" t="s">
        <v>2616</v>
      </c>
      <c r="DC1" s="3" t="s">
        <v>2617</v>
      </c>
      <c r="DD1" s="3" t="s">
        <v>2618</v>
      </c>
      <c r="DE1" s="3" t="s">
        <v>2619</v>
      </c>
      <c r="DF1" s="3" t="s">
        <v>2620</v>
      </c>
      <c r="DG1" s="3" t="s">
        <v>2621</v>
      </c>
      <c r="DH1" s="3" t="s">
        <v>2622</v>
      </c>
      <c r="DI1" s="3" t="s">
        <v>2623</v>
      </c>
      <c r="DJ1" s="3" t="s">
        <v>2624</v>
      </c>
      <c r="DK1" s="3" t="s">
        <v>2625</v>
      </c>
      <c r="DL1" s="3" t="s">
        <v>2626</v>
      </c>
      <c r="DM1" s="3" t="s">
        <v>2627</v>
      </c>
      <c r="DN1" s="3" t="s">
        <v>2628</v>
      </c>
      <c r="DO1" s="3" t="s">
        <v>2629</v>
      </c>
      <c r="DP1" s="3" t="s">
        <v>2630</v>
      </c>
      <c r="DQ1" s="3" t="s">
        <v>2631</v>
      </c>
      <c r="DR1" s="3" t="s">
        <v>2632</v>
      </c>
      <c r="DS1" s="3" t="s">
        <v>2633</v>
      </c>
      <c r="DT1" s="3" t="s">
        <v>2634</v>
      </c>
      <c r="DU1" s="3" t="s">
        <v>2635</v>
      </c>
      <c r="DV1" s="3" t="s">
        <v>2636</v>
      </c>
      <c r="DW1" s="3" t="s">
        <v>2637</v>
      </c>
      <c r="DX1" s="3" t="s">
        <v>2638</v>
      </c>
      <c r="DY1" s="3" t="s">
        <v>2639</v>
      </c>
      <c r="DZ1" s="3" t="s">
        <v>2640</v>
      </c>
      <c r="EA1" s="3" t="s">
        <v>2641</v>
      </c>
      <c r="EB1" s="3" t="s">
        <v>2642</v>
      </c>
      <c r="EC1" s="3" t="s">
        <v>2643</v>
      </c>
      <c r="ED1" s="3" t="s">
        <v>2644</v>
      </c>
      <c r="EE1" s="3" t="s">
        <v>2645</v>
      </c>
      <c r="EF1" s="3" t="s">
        <v>2646</v>
      </c>
      <c r="EG1" s="3" t="s">
        <v>2647</v>
      </c>
      <c r="EH1" s="3" t="s">
        <v>2648</v>
      </c>
      <c r="EI1" s="3" t="s">
        <v>2649</v>
      </c>
      <c r="EJ1" s="3" t="s">
        <v>2650</v>
      </c>
      <c r="EK1" s="3" t="s">
        <v>2651</v>
      </c>
      <c r="EL1" s="3" t="s">
        <v>2652</v>
      </c>
      <c r="EM1" s="3" t="s">
        <v>2653</v>
      </c>
      <c r="EN1" s="3" t="s">
        <v>2654</v>
      </c>
      <c r="EO1" s="3" t="s">
        <v>2655</v>
      </c>
      <c r="EP1" s="3" t="s">
        <v>2656</v>
      </c>
      <c r="EQ1" s="3" t="s">
        <v>2657</v>
      </c>
      <c r="ER1" s="3" t="s">
        <v>2658</v>
      </c>
      <c r="ES1" s="3" t="s">
        <v>2659</v>
      </c>
      <c r="ET1" s="3" t="s">
        <v>2660</v>
      </c>
      <c r="EU1" s="3" t="s">
        <v>2661</v>
      </c>
      <c r="EV1" s="3" t="s">
        <v>2662</v>
      </c>
      <c r="EW1" s="3" t="s">
        <v>2663</v>
      </c>
      <c r="EX1" s="3" t="s">
        <v>2664</v>
      </c>
      <c r="EY1" s="3" t="s">
        <v>2665</v>
      </c>
      <c r="EZ1" s="3" t="s">
        <v>2666</v>
      </c>
      <c r="FA1" s="3" t="s">
        <v>2667</v>
      </c>
      <c r="FB1" s="3" t="s">
        <v>2668</v>
      </c>
      <c r="FC1" s="3" t="s">
        <v>2669</v>
      </c>
      <c r="FD1" s="3" t="s">
        <v>2670</v>
      </c>
      <c r="FE1" s="3" t="s">
        <v>2671</v>
      </c>
      <c r="FF1" s="3" t="s">
        <v>2672</v>
      </c>
      <c r="FG1" s="3" t="s">
        <v>2673</v>
      </c>
      <c r="FH1" s="3" t="s">
        <v>2674</v>
      </c>
      <c r="FI1" s="3" t="s">
        <v>2675</v>
      </c>
      <c r="FJ1" s="3" t="s">
        <v>2676</v>
      </c>
      <c r="FK1" s="3" t="s">
        <v>2677</v>
      </c>
      <c r="FL1" s="3" t="s">
        <v>2678</v>
      </c>
      <c r="FM1" s="3" t="s">
        <v>2679</v>
      </c>
      <c r="FN1" s="3" t="s">
        <v>2680</v>
      </c>
      <c r="FO1" s="3" t="s">
        <v>2681</v>
      </c>
      <c r="FP1" s="3" t="s">
        <v>2682</v>
      </c>
      <c r="FQ1" s="3" t="s">
        <v>2683</v>
      </c>
      <c r="FR1" s="3" t="s">
        <v>2684</v>
      </c>
      <c r="FS1" s="3" t="s">
        <v>2685</v>
      </c>
      <c r="FT1" s="3" t="s">
        <v>2686</v>
      </c>
      <c r="FU1" s="3" t="s">
        <v>2687</v>
      </c>
      <c r="FV1" s="3" t="s">
        <v>2688</v>
      </c>
      <c r="FW1" s="3" t="s">
        <v>2689</v>
      </c>
      <c r="FX1" s="3" t="s">
        <v>2690</v>
      </c>
      <c r="FY1" s="3" t="s">
        <v>2691</v>
      </c>
      <c r="FZ1" s="3" t="s">
        <v>2692</v>
      </c>
      <c r="GA1" s="3" t="s">
        <v>2693</v>
      </c>
      <c r="GB1" s="3" t="s">
        <v>2694</v>
      </c>
      <c r="GC1" s="3" t="s">
        <v>2695</v>
      </c>
      <c r="GD1" s="3" t="s">
        <v>2696</v>
      </c>
      <c r="GE1" s="3" t="s">
        <v>2697</v>
      </c>
      <c r="GF1" s="3" t="s">
        <v>2698</v>
      </c>
      <c r="GG1" s="3" t="s">
        <v>2699</v>
      </c>
      <c r="GH1" s="3" t="s">
        <v>2700</v>
      </c>
      <c r="GI1" s="3" t="s">
        <v>2701</v>
      </c>
      <c r="GJ1" s="3" t="s">
        <v>2702</v>
      </c>
      <c r="GK1" s="3" t="s">
        <v>2703</v>
      </c>
      <c r="GL1" s="3" t="s">
        <v>2704</v>
      </c>
      <c r="GM1" s="3" t="s">
        <v>2705</v>
      </c>
      <c r="GN1" s="3" t="s">
        <v>2706</v>
      </c>
      <c r="GO1" s="3" t="s">
        <v>2707</v>
      </c>
      <c r="GP1" s="3" t="s">
        <v>2708</v>
      </c>
      <c r="GQ1" s="3" t="s">
        <v>2709</v>
      </c>
      <c r="GR1" s="3" t="s">
        <v>2710</v>
      </c>
      <c r="GS1" s="3" t="s">
        <v>2711</v>
      </c>
      <c r="GT1" s="3" t="s">
        <v>2712</v>
      </c>
      <c r="GU1" s="3" t="s">
        <v>2713</v>
      </c>
      <c r="GV1" s="3" t="s">
        <v>2714</v>
      </c>
      <c r="GW1" s="3" t="s">
        <v>2715</v>
      </c>
      <c r="GX1" s="3" t="s">
        <v>2716</v>
      </c>
      <c r="GY1" s="3" t="s">
        <v>2717</v>
      </c>
      <c r="GZ1" s="3" t="s">
        <v>2718</v>
      </c>
      <c r="HA1" s="3" t="s">
        <v>2719</v>
      </c>
      <c r="HB1" s="3" t="s">
        <v>2720</v>
      </c>
      <c r="HC1" s="3" t="s">
        <v>2721</v>
      </c>
      <c r="HD1" s="3" t="s">
        <v>2722</v>
      </c>
      <c r="HE1" s="3" t="s">
        <v>2723</v>
      </c>
      <c r="HF1" s="3" t="s">
        <v>2724</v>
      </c>
      <c r="HG1" s="3" t="s">
        <v>2725</v>
      </c>
      <c r="HH1" s="3" t="s">
        <v>2726</v>
      </c>
      <c r="HI1" s="3" t="s">
        <v>2727</v>
      </c>
      <c r="HJ1" s="3" t="s">
        <v>2728</v>
      </c>
      <c r="HK1" s="3" t="s">
        <v>2729</v>
      </c>
      <c r="HL1" s="3" t="s">
        <v>2730</v>
      </c>
      <c r="HM1" s="3" t="s">
        <v>2731</v>
      </c>
    </row>
    <row r="2" spans="1:22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row>
    <row r="3" spans="1:22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row>
    <row r="4" spans="1:22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row>
    <row r="5" spans="1:22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row>
    <row r="6" spans="1:22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row>
    <row r="7" spans="1:22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row>
    <row r="8" spans="1:221" s="6" customFormat="1">
      <c r="A8" s="5" t="s">
        <v>256</v>
      </c>
      <c r="B8" s="6">
        <v>45323</v>
      </c>
      <c r="C8" s="6">
        <v>45323</v>
      </c>
      <c r="D8" s="6">
        <v>45323</v>
      </c>
      <c r="E8" s="6">
        <v>45323</v>
      </c>
      <c r="F8" s="6">
        <v>45323</v>
      </c>
      <c r="G8" s="6">
        <v>45323</v>
      </c>
      <c r="H8" s="6">
        <v>45323</v>
      </c>
      <c r="I8" s="6">
        <v>45323</v>
      </c>
      <c r="J8" s="6">
        <v>45323</v>
      </c>
      <c r="K8" s="6">
        <v>45323</v>
      </c>
      <c r="L8" s="6">
        <v>45323</v>
      </c>
      <c r="M8" s="6">
        <v>45323</v>
      </c>
      <c r="N8" s="6">
        <v>45323</v>
      </c>
      <c r="O8" s="6">
        <v>45323</v>
      </c>
      <c r="P8" s="6">
        <v>45323</v>
      </c>
      <c r="Q8" s="6">
        <v>45323</v>
      </c>
      <c r="R8" s="6">
        <v>45323</v>
      </c>
      <c r="S8" s="6">
        <v>45323</v>
      </c>
      <c r="T8" s="6">
        <v>45323</v>
      </c>
      <c r="U8" s="6">
        <v>45323</v>
      </c>
      <c r="V8" s="6">
        <v>45323</v>
      </c>
      <c r="W8" s="6">
        <v>45323</v>
      </c>
      <c r="X8" s="6">
        <v>45323</v>
      </c>
      <c r="Y8" s="6">
        <v>45323</v>
      </c>
      <c r="Z8" s="6">
        <v>45323</v>
      </c>
      <c r="AA8" s="6">
        <v>45323</v>
      </c>
      <c r="AB8" s="6">
        <v>45323</v>
      </c>
      <c r="AC8" s="6">
        <v>45323</v>
      </c>
      <c r="AD8" s="6">
        <v>45323</v>
      </c>
      <c r="AE8" s="6">
        <v>45323</v>
      </c>
      <c r="AF8" s="6">
        <v>45323</v>
      </c>
      <c r="AG8" s="6">
        <v>45323</v>
      </c>
      <c r="AH8" s="6">
        <v>45323</v>
      </c>
      <c r="AI8" s="6">
        <v>45323</v>
      </c>
      <c r="AJ8" s="6">
        <v>45323</v>
      </c>
      <c r="AK8" s="6">
        <v>45323</v>
      </c>
      <c r="AL8" s="6">
        <v>45323</v>
      </c>
      <c r="AM8" s="6">
        <v>45323</v>
      </c>
      <c r="AN8" s="6">
        <v>45323</v>
      </c>
      <c r="AO8" s="6">
        <v>45323</v>
      </c>
      <c r="AP8" s="6">
        <v>45323</v>
      </c>
      <c r="AQ8" s="6">
        <v>45323</v>
      </c>
      <c r="AR8" s="6">
        <v>45323</v>
      </c>
      <c r="AS8" s="6">
        <v>45323</v>
      </c>
      <c r="AT8" s="6">
        <v>45323</v>
      </c>
      <c r="AU8" s="6">
        <v>45323</v>
      </c>
      <c r="AV8" s="6">
        <v>45323</v>
      </c>
      <c r="AW8" s="6">
        <v>45323</v>
      </c>
      <c r="AX8" s="6">
        <v>45323</v>
      </c>
      <c r="AY8" s="6">
        <v>45323</v>
      </c>
      <c r="AZ8" s="6">
        <v>45323</v>
      </c>
      <c r="BA8" s="6">
        <v>45323</v>
      </c>
      <c r="BB8" s="6">
        <v>45323</v>
      </c>
      <c r="BC8" s="6">
        <v>45323</v>
      </c>
      <c r="BD8" s="6">
        <v>45323</v>
      </c>
      <c r="BE8" s="6">
        <v>45323</v>
      </c>
      <c r="BF8" s="6">
        <v>45323</v>
      </c>
      <c r="BG8" s="6">
        <v>45323</v>
      </c>
      <c r="BH8" s="6">
        <v>45323</v>
      </c>
      <c r="BI8" s="6">
        <v>45323</v>
      </c>
      <c r="BJ8" s="6">
        <v>45323</v>
      </c>
      <c r="BK8" s="6">
        <v>45323</v>
      </c>
      <c r="BL8" s="6">
        <v>45323</v>
      </c>
      <c r="BM8" s="6">
        <v>45323</v>
      </c>
      <c r="BN8" s="6">
        <v>45323</v>
      </c>
      <c r="BO8" s="6">
        <v>45323</v>
      </c>
      <c r="BP8" s="6">
        <v>45323</v>
      </c>
      <c r="BQ8" s="6">
        <v>45323</v>
      </c>
      <c r="BR8" s="6">
        <v>45323</v>
      </c>
      <c r="BS8" s="6">
        <v>45323</v>
      </c>
      <c r="BT8" s="6">
        <v>45323</v>
      </c>
      <c r="BU8" s="6">
        <v>45323</v>
      </c>
      <c r="BV8" s="6">
        <v>45323</v>
      </c>
      <c r="BW8" s="6">
        <v>45323</v>
      </c>
      <c r="BX8" s="6">
        <v>45323</v>
      </c>
      <c r="BY8" s="6">
        <v>45323</v>
      </c>
      <c r="BZ8" s="6">
        <v>45323</v>
      </c>
      <c r="CA8" s="6">
        <v>45323</v>
      </c>
      <c r="CB8" s="6">
        <v>45323</v>
      </c>
      <c r="CC8" s="6">
        <v>45323</v>
      </c>
      <c r="CD8" s="6">
        <v>45323</v>
      </c>
      <c r="CE8" s="6">
        <v>45323</v>
      </c>
      <c r="CF8" s="6">
        <v>45323</v>
      </c>
      <c r="CG8" s="6">
        <v>45323</v>
      </c>
      <c r="CH8" s="6">
        <v>45323</v>
      </c>
      <c r="CI8" s="6">
        <v>45323</v>
      </c>
      <c r="CJ8" s="6">
        <v>45323</v>
      </c>
      <c r="CK8" s="6">
        <v>45323</v>
      </c>
      <c r="CL8" s="6">
        <v>45323</v>
      </c>
      <c r="CM8" s="6">
        <v>45323</v>
      </c>
      <c r="CN8" s="6">
        <v>45323</v>
      </c>
      <c r="CO8" s="6">
        <v>45323</v>
      </c>
      <c r="CP8" s="6">
        <v>45323</v>
      </c>
      <c r="CQ8" s="6">
        <v>45323</v>
      </c>
      <c r="CR8" s="6">
        <v>45323</v>
      </c>
      <c r="CS8" s="6">
        <v>45323</v>
      </c>
      <c r="CT8" s="6">
        <v>45323</v>
      </c>
      <c r="CU8" s="6">
        <v>45323</v>
      </c>
      <c r="CV8" s="6">
        <v>45323</v>
      </c>
      <c r="CW8" s="6">
        <v>45323</v>
      </c>
      <c r="CX8" s="6">
        <v>45323</v>
      </c>
      <c r="CY8" s="6">
        <v>45323</v>
      </c>
      <c r="CZ8" s="6">
        <v>45323</v>
      </c>
      <c r="DA8" s="6">
        <v>45323</v>
      </c>
      <c r="DB8" s="6">
        <v>45323</v>
      </c>
      <c r="DC8" s="6">
        <v>45323</v>
      </c>
      <c r="DD8" s="6">
        <v>45323</v>
      </c>
      <c r="DE8" s="6">
        <v>45323</v>
      </c>
      <c r="DF8" s="6">
        <v>45323</v>
      </c>
      <c r="DG8" s="6">
        <v>45323</v>
      </c>
      <c r="DH8" s="6">
        <v>45323</v>
      </c>
      <c r="DI8" s="6">
        <v>45323</v>
      </c>
      <c r="DJ8" s="6">
        <v>45323</v>
      </c>
      <c r="DK8" s="6">
        <v>45323</v>
      </c>
      <c r="DL8" s="6">
        <v>45323</v>
      </c>
      <c r="DM8" s="6">
        <v>45323</v>
      </c>
      <c r="DN8" s="6">
        <v>45323</v>
      </c>
      <c r="DO8" s="6">
        <v>45323</v>
      </c>
      <c r="DP8" s="6">
        <v>45323</v>
      </c>
      <c r="DQ8" s="6">
        <v>45323</v>
      </c>
      <c r="DR8" s="6">
        <v>45323</v>
      </c>
      <c r="DS8" s="6">
        <v>45323</v>
      </c>
      <c r="DT8" s="6">
        <v>45323</v>
      </c>
      <c r="DU8" s="6">
        <v>45323</v>
      </c>
      <c r="DV8" s="6">
        <v>45323</v>
      </c>
      <c r="DW8" s="6">
        <v>45323</v>
      </c>
      <c r="DX8" s="6">
        <v>45323</v>
      </c>
      <c r="DY8" s="6">
        <v>45323</v>
      </c>
      <c r="DZ8" s="6">
        <v>45323</v>
      </c>
      <c r="EA8" s="6">
        <v>45323</v>
      </c>
      <c r="EB8" s="6">
        <v>45323</v>
      </c>
      <c r="EC8" s="6">
        <v>45323</v>
      </c>
      <c r="ED8" s="6">
        <v>45323</v>
      </c>
      <c r="EE8" s="6">
        <v>45323</v>
      </c>
      <c r="EF8" s="6">
        <v>45323</v>
      </c>
      <c r="EG8" s="6">
        <v>45323</v>
      </c>
      <c r="EH8" s="6">
        <v>45323</v>
      </c>
      <c r="EI8" s="6">
        <v>45323</v>
      </c>
      <c r="EJ8" s="6">
        <v>45323</v>
      </c>
      <c r="EK8" s="6">
        <v>45323</v>
      </c>
      <c r="EL8" s="6">
        <v>45323</v>
      </c>
      <c r="EM8" s="6">
        <v>45323</v>
      </c>
      <c r="EN8" s="6">
        <v>45323</v>
      </c>
      <c r="EO8" s="6">
        <v>45323</v>
      </c>
      <c r="EP8" s="6">
        <v>45323</v>
      </c>
      <c r="EQ8" s="6">
        <v>45323</v>
      </c>
      <c r="ER8" s="6">
        <v>45323</v>
      </c>
      <c r="ES8" s="6">
        <v>45323</v>
      </c>
      <c r="ET8" s="6">
        <v>45323</v>
      </c>
      <c r="EU8" s="6">
        <v>45323</v>
      </c>
      <c r="EV8" s="6">
        <v>45323</v>
      </c>
      <c r="EW8" s="6">
        <v>45323</v>
      </c>
      <c r="EX8" s="6">
        <v>45323</v>
      </c>
      <c r="EY8" s="6">
        <v>45323</v>
      </c>
      <c r="EZ8" s="6">
        <v>45323</v>
      </c>
      <c r="FA8" s="6">
        <v>45323</v>
      </c>
      <c r="FB8" s="6">
        <v>45323</v>
      </c>
      <c r="FC8" s="6">
        <v>45323</v>
      </c>
      <c r="FD8" s="6">
        <v>45323</v>
      </c>
      <c r="FE8" s="6">
        <v>45323</v>
      </c>
      <c r="FF8" s="6">
        <v>45323</v>
      </c>
      <c r="FG8" s="6">
        <v>45323</v>
      </c>
      <c r="FH8" s="6">
        <v>45323</v>
      </c>
      <c r="FI8" s="6">
        <v>45323</v>
      </c>
      <c r="FJ8" s="6">
        <v>45323</v>
      </c>
      <c r="FK8" s="6">
        <v>45323</v>
      </c>
      <c r="FL8" s="6">
        <v>45323</v>
      </c>
      <c r="FM8" s="6">
        <v>45323</v>
      </c>
      <c r="FN8" s="6">
        <v>45323</v>
      </c>
      <c r="FO8" s="6">
        <v>45323</v>
      </c>
      <c r="FP8" s="6">
        <v>45323</v>
      </c>
      <c r="FQ8" s="6">
        <v>45323</v>
      </c>
      <c r="FR8" s="6">
        <v>45323</v>
      </c>
      <c r="FS8" s="6">
        <v>45323</v>
      </c>
      <c r="FT8" s="6">
        <v>45323</v>
      </c>
      <c r="FU8" s="6">
        <v>45323</v>
      </c>
      <c r="FV8" s="6">
        <v>45323</v>
      </c>
      <c r="FW8" s="6">
        <v>45323</v>
      </c>
      <c r="FX8" s="6">
        <v>45323</v>
      </c>
      <c r="FY8" s="6">
        <v>45323</v>
      </c>
      <c r="FZ8" s="6">
        <v>45323</v>
      </c>
      <c r="GA8" s="6">
        <v>45323</v>
      </c>
      <c r="GB8" s="6">
        <v>45323</v>
      </c>
      <c r="GC8" s="6">
        <v>45323</v>
      </c>
      <c r="GD8" s="6">
        <v>45323</v>
      </c>
      <c r="GE8" s="6">
        <v>45323</v>
      </c>
      <c r="GF8" s="6">
        <v>45323</v>
      </c>
      <c r="GG8" s="6">
        <v>45323</v>
      </c>
      <c r="GH8" s="6">
        <v>45323</v>
      </c>
      <c r="GI8" s="6">
        <v>45323</v>
      </c>
      <c r="GJ8" s="6">
        <v>45323</v>
      </c>
      <c r="GK8" s="6">
        <v>45323</v>
      </c>
      <c r="GL8" s="6">
        <v>45323</v>
      </c>
      <c r="GM8" s="6">
        <v>45323</v>
      </c>
      <c r="GN8" s="6">
        <v>45323</v>
      </c>
      <c r="GO8" s="6">
        <v>45323</v>
      </c>
      <c r="GP8" s="6">
        <v>45323</v>
      </c>
      <c r="GQ8" s="6">
        <v>45323</v>
      </c>
      <c r="GR8" s="6">
        <v>45323</v>
      </c>
      <c r="GS8" s="6">
        <v>45323</v>
      </c>
      <c r="GT8" s="6">
        <v>45323</v>
      </c>
      <c r="GU8" s="6">
        <v>45323</v>
      </c>
      <c r="GV8" s="6">
        <v>45323</v>
      </c>
      <c r="GW8" s="6">
        <v>45323</v>
      </c>
      <c r="GX8" s="6">
        <v>45323</v>
      </c>
      <c r="GY8" s="6">
        <v>45323</v>
      </c>
      <c r="GZ8" s="6">
        <v>45323</v>
      </c>
      <c r="HA8" s="6">
        <v>45323</v>
      </c>
      <c r="HB8" s="6">
        <v>45323</v>
      </c>
      <c r="HC8" s="6">
        <v>45323</v>
      </c>
      <c r="HD8" s="6">
        <v>45323</v>
      </c>
      <c r="HE8" s="6">
        <v>45323</v>
      </c>
      <c r="HF8" s="6">
        <v>45323</v>
      </c>
      <c r="HG8" s="6">
        <v>45323</v>
      </c>
      <c r="HH8" s="6">
        <v>45323</v>
      </c>
      <c r="HI8" s="6">
        <v>45323</v>
      </c>
      <c r="HJ8" s="6">
        <v>45323</v>
      </c>
      <c r="HK8" s="6">
        <v>45323</v>
      </c>
      <c r="HL8" s="6">
        <v>45323</v>
      </c>
      <c r="HM8" s="6">
        <v>45323</v>
      </c>
    </row>
    <row r="9" spans="1:221">
      <c r="A9" s="4" t="s">
        <v>257</v>
      </c>
      <c r="B9" s="1">
        <v>10</v>
      </c>
      <c r="C9" s="1">
        <v>10</v>
      </c>
      <c r="D9" s="1">
        <v>10</v>
      </c>
      <c r="E9" s="1">
        <v>10</v>
      </c>
      <c r="F9" s="1">
        <v>10</v>
      </c>
      <c r="G9" s="1">
        <v>10</v>
      </c>
      <c r="H9" s="1">
        <v>10</v>
      </c>
      <c r="I9" s="1">
        <v>10</v>
      </c>
      <c r="J9" s="1">
        <v>10</v>
      </c>
      <c r="K9" s="1">
        <v>10</v>
      </c>
      <c r="L9" s="1">
        <v>10</v>
      </c>
      <c r="M9" s="1">
        <v>10</v>
      </c>
      <c r="N9" s="1">
        <v>10</v>
      </c>
      <c r="O9" s="1">
        <v>10</v>
      </c>
      <c r="P9" s="1">
        <v>10</v>
      </c>
      <c r="Q9" s="1">
        <v>10</v>
      </c>
      <c r="R9" s="1">
        <v>10</v>
      </c>
      <c r="S9" s="1">
        <v>10</v>
      </c>
      <c r="T9" s="1">
        <v>10</v>
      </c>
      <c r="U9" s="1">
        <v>10</v>
      </c>
      <c r="V9" s="1">
        <v>10</v>
      </c>
      <c r="W9" s="1">
        <v>10</v>
      </c>
      <c r="X9" s="1">
        <v>10</v>
      </c>
      <c r="Y9" s="1">
        <v>10</v>
      </c>
      <c r="Z9" s="1">
        <v>10</v>
      </c>
      <c r="AA9" s="1">
        <v>10</v>
      </c>
      <c r="AB9" s="1">
        <v>10</v>
      </c>
      <c r="AC9" s="1">
        <v>10</v>
      </c>
      <c r="AD9" s="1">
        <v>10</v>
      </c>
      <c r="AE9" s="1">
        <v>10</v>
      </c>
      <c r="AF9" s="1">
        <v>10</v>
      </c>
      <c r="AG9" s="1">
        <v>10</v>
      </c>
      <c r="AH9" s="1">
        <v>10</v>
      </c>
      <c r="AI9" s="1">
        <v>10</v>
      </c>
      <c r="AJ9" s="1">
        <v>10</v>
      </c>
      <c r="AK9" s="1">
        <v>10</v>
      </c>
      <c r="AL9" s="1">
        <v>10</v>
      </c>
      <c r="AM9" s="1">
        <v>10</v>
      </c>
      <c r="AN9" s="1">
        <v>10</v>
      </c>
      <c r="AO9" s="1">
        <v>10</v>
      </c>
      <c r="AP9" s="1">
        <v>10</v>
      </c>
      <c r="AQ9" s="1">
        <v>10</v>
      </c>
      <c r="AR9" s="1">
        <v>10</v>
      </c>
      <c r="AS9" s="1">
        <v>10</v>
      </c>
      <c r="AT9" s="1">
        <v>10</v>
      </c>
      <c r="AU9" s="1">
        <v>10</v>
      </c>
      <c r="AV9" s="1">
        <v>10</v>
      </c>
      <c r="AW9" s="1">
        <v>10</v>
      </c>
      <c r="AX9" s="1">
        <v>10</v>
      </c>
      <c r="AY9" s="1">
        <v>10</v>
      </c>
      <c r="AZ9" s="1">
        <v>10</v>
      </c>
      <c r="BA9" s="1">
        <v>10</v>
      </c>
      <c r="BB9" s="1">
        <v>10</v>
      </c>
      <c r="BC9" s="1">
        <v>10</v>
      </c>
      <c r="BD9" s="1">
        <v>10</v>
      </c>
      <c r="BE9" s="1">
        <v>10</v>
      </c>
      <c r="BF9" s="1">
        <v>10</v>
      </c>
      <c r="BG9" s="1">
        <v>10</v>
      </c>
      <c r="BH9" s="1">
        <v>10</v>
      </c>
      <c r="BI9" s="1">
        <v>10</v>
      </c>
      <c r="BJ9" s="1">
        <v>10</v>
      </c>
      <c r="BK9" s="1">
        <v>10</v>
      </c>
      <c r="BL9" s="1">
        <v>10</v>
      </c>
      <c r="BM9" s="1">
        <v>10</v>
      </c>
      <c r="BN9" s="1">
        <v>10</v>
      </c>
      <c r="BO9" s="1">
        <v>10</v>
      </c>
      <c r="BP9" s="1">
        <v>10</v>
      </c>
      <c r="BQ9" s="1">
        <v>10</v>
      </c>
      <c r="BR9" s="1">
        <v>10</v>
      </c>
      <c r="BS9" s="1">
        <v>10</v>
      </c>
      <c r="BT9" s="1">
        <v>10</v>
      </c>
      <c r="BU9" s="1">
        <v>10</v>
      </c>
      <c r="BV9" s="1">
        <v>10</v>
      </c>
      <c r="BW9" s="1">
        <v>10</v>
      </c>
      <c r="BX9" s="1">
        <v>10</v>
      </c>
      <c r="BY9" s="1">
        <v>10</v>
      </c>
      <c r="BZ9" s="1">
        <v>10</v>
      </c>
      <c r="CA9" s="1">
        <v>10</v>
      </c>
      <c r="CB9" s="1">
        <v>10</v>
      </c>
      <c r="CC9" s="1">
        <v>10</v>
      </c>
      <c r="CD9" s="1">
        <v>10</v>
      </c>
      <c r="CE9" s="1">
        <v>10</v>
      </c>
      <c r="CF9" s="1">
        <v>10</v>
      </c>
      <c r="CG9" s="1">
        <v>10</v>
      </c>
      <c r="CH9" s="1">
        <v>10</v>
      </c>
      <c r="CI9" s="1">
        <v>10</v>
      </c>
      <c r="CJ9" s="1">
        <v>10</v>
      </c>
      <c r="CK9" s="1">
        <v>10</v>
      </c>
      <c r="CL9" s="1">
        <v>10</v>
      </c>
      <c r="CM9" s="1">
        <v>10</v>
      </c>
      <c r="CN9" s="1">
        <v>10</v>
      </c>
      <c r="CO9" s="1">
        <v>10</v>
      </c>
      <c r="CP9" s="1">
        <v>10</v>
      </c>
      <c r="CQ9" s="1">
        <v>10</v>
      </c>
      <c r="CR9" s="1">
        <v>10</v>
      </c>
      <c r="CS9" s="1">
        <v>10</v>
      </c>
      <c r="CT9" s="1">
        <v>10</v>
      </c>
      <c r="CU9" s="1">
        <v>10</v>
      </c>
      <c r="CV9" s="1">
        <v>10</v>
      </c>
      <c r="CW9" s="1">
        <v>10</v>
      </c>
      <c r="CX9" s="1">
        <v>10</v>
      </c>
      <c r="CY9" s="1">
        <v>10</v>
      </c>
      <c r="CZ9" s="1">
        <v>10</v>
      </c>
      <c r="DA9" s="1">
        <v>10</v>
      </c>
      <c r="DB9" s="1">
        <v>10</v>
      </c>
      <c r="DC9" s="1">
        <v>10</v>
      </c>
      <c r="DD9" s="1">
        <v>10</v>
      </c>
      <c r="DE9" s="1">
        <v>10</v>
      </c>
      <c r="DF9" s="1">
        <v>10</v>
      </c>
      <c r="DG9" s="1">
        <v>10</v>
      </c>
      <c r="DH9" s="1">
        <v>10</v>
      </c>
      <c r="DI9" s="1">
        <v>10</v>
      </c>
      <c r="DJ9" s="1">
        <v>10</v>
      </c>
      <c r="DK9" s="1">
        <v>10</v>
      </c>
      <c r="DL9" s="1">
        <v>10</v>
      </c>
      <c r="DM9" s="1">
        <v>10</v>
      </c>
      <c r="DN9" s="1">
        <v>10</v>
      </c>
      <c r="DO9" s="1">
        <v>10</v>
      </c>
      <c r="DP9" s="1">
        <v>10</v>
      </c>
      <c r="DQ9" s="1">
        <v>10</v>
      </c>
      <c r="DR9" s="1">
        <v>10</v>
      </c>
      <c r="DS9" s="1">
        <v>10</v>
      </c>
      <c r="DT9" s="1">
        <v>10</v>
      </c>
      <c r="DU9" s="1">
        <v>10</v>
      </c>
      <c r="DV9" s="1">
        <v>10</v>
      </c>
      <c r="DW9" s="1">
        <v>10</v>
      </c>
      <c r="DX9" s="1">
        <v>10</v>
      </c>
      <c r="DY9" s="1">
        <v>10</v>
      </c>
      <c r="DZ9" s="1">
        <v>10</v>
      </c>
      <c r="EA9" s="1">
        <v>10</v>
      </c>
      <c r="EB9" s="1">
        <v>10</v>
      </c>
      <c r="EC9" s="1">
        <v>10</v>
      </c>
      <c r="ED9" s="1">
        <v>10</v>
      </c>
      <c r="EE9" s="1">
        <v>10</v>
      </c>
      <c r="EF9" s="1">
        <v>10</v>
      </c>
      <c r="EG9" s="1">
        <v>10</v>
      </c>
      <c r="EH9" s="1">
        <v>10</v>
      </c>
      <c r="EI9" s="1">
        <v>10</v>
      </c>
      <c r="EJ9" s="1">
        <v>10</v>
      </c>
      <c r="EK9" s="1">
        <v>10</v>
      </c>
      <c r="EL9" s="1">
        <v>10</v>
      </c>
      <c r="EM9" s="1">
        <v>10</v>
      </c>
      <c r="EN9" s="1">
        <v>10</v>
      </c>
      <c r="EO9" s="1">
        <v>10</v>
      </c>
      <c r="EP9" s="1">
        <v>10</v>
      </c>
      <c r="EQ9" s="1">
        <v>10</v>
      </c>
      <c r="ER9" s="1">
        <v>10</v>
      </c>
      <c r="ES9" s="1">
        <v>10</v>
      </c>
      <c r="ET9" s="1">
        <v>10</v>
      </c>
      <c r="EU9" s="1">
        <v>10</v>
      </c>
      <c r="EV9" s="1">
        <v>10</v>
      </c>
      <c r="EW9" s="1">
        <v>10</v>
      </c>
      <c r="EX9" s="1">
        <v>10</v>
      </c>
      <c r="EY9" s="1">
        <v>10</v>
      </c>
      <c r="EZ9" s="1">
        <v>10</v>
      </c>
      <c r="FA9" s="1">
        <v>10</v>
      </c>
      <c r="FB9" s="1">
        <v>10</v>
      </c>
      <c r="FC9" s="1">
        <v>10</v>
      </c>
      <c r="FD9" s="1">
        <v>10</v>
      </c>
      <c r="FE9" s="1">
        <v>10</v>
      </c>
      <c r="FF9" s="1">
        <v>10</v>
      </c>
      <c r="FG9" s="1">
        <v>10</v>
      </c>
      <c r="FH9" s="1">
        <v>10</v>
      </c>
      <c r="FI9" s="1">
        <v>10</v>
      </c>
      <c r="FJ9" s="1">
        <v>10</v>
      </c>
      <c r="FK9" s="1">
        <v>10</v>
      </c>
      <c r="FL9" s="1">
        <v>10</v>
      </c>
      <c r="FM9" s="1">
        <v>10</v>
      </c>
      <c r="FN9" s="1">
        <v>10</v>
      </c>
      <c r="FO9" s="1">
        <v>10</v>
      </c>
      <c r="FP9" s="1">
        <v>10</v>
      </c>
      <c r="FQ9" s="1">
        <v>10</v>
      </c>
      <c r="FR9" s="1">
        <v>10</v>
      </c>
      <c r="FS9" s="1">
        <v>10</v>
      </c>
      <c r="FT9" s="1">
        <v>10</v>
      </c>
      <c r="FU9" s="1">
        <v>10</v>
      </c>
      <c r="FV9" s="1">
        <v>10</v>
      </c>
      <c r="FW9" s="1">
        <v>10</v>
      </c>
      <c r="FX9" s="1">
        <v>10</v>
      </c>
      <c r="FY9" s="1">
        <v>10</v>
      </c>
      <c r="FZ9" s="1">
        <v>10</v>
      </c>
      <c r="GA9" s="1">
        <v>10</v>
      </c>
      <c r="GB9" s="1">
        <v>10</v>
      </c>
      <c r="GC9" s="1">
        <v>10</v>
      </c>
      <c r="GD9" s="1">
        <v>10</v>
      </c>
      <c r="GE9" s="1">
        <v>10</v>
      </c>
      <c r="GF9" s="1">
        <v>10</v>
      </c>
      <c r="GG9" s="1">
        <v>10</v>
      </c>
      <c r="GH9" s="1">
        <v>10</v>
      </c>
      <c r="GI9" s="1">
        <v>10</v>
      </c>
      <c r="GJ9" s="1">
        <v>10</v>
      </c>
      <c r="GK9" s="1">
        <v>10</v>
      </c>
      <c r="GL9" s="1">
        <v>10</v>
      </c>
      <c r="GM9" s="1">
        <v>10</v>
      </c>
      <c r="GN9" s="1">
        <v>10</v>
      </c>
      <c r="GO9" s="1">
        <v>10</v>
      </c>
      <c r="GP9" s="1">
        <v>10</v>
      </c>
      <c r="GQ9" s="1">
        <v>10</v>
      </c>
      <c r="GR9" s="1">
        <v>10</v>
      </c>
      <c r="GS9" s="1">
        <v>10</v>
      </c>
      <c r="GT9" s="1">
        <v>10</v>
      </c>
      <c r="GU9" s="1">
        <v>10</v>
      </c>
      <c r="GV9" s="1">
        <v>10</v>
      </c>
      <c r="GW9" s="1">
        <v>10</v>
      </c>
      <c r="GX9" s="1">
        <v>10</v>
      </c>
      <c r="GY9" s="1">
        <v>10</v>
      </c>
      <c r="GZ9" s="1">
        <v>10</v>
      </c>
      <c r="HA9" s="1">
        <v>10</v>
      </c>
      <c r="HB9" s="1">
        <v>10</v>
      </c>
      <c r="HC9" s="1">
        <v>10</v>
      </c>
      <c r="HD9" s="1">
        <v>10</v>
      </c>
      <c r="HE9" s="1">
        <v>10</v>
      </c>
      <c r="HF9" s="1">
        <v>10</v>
      </c>
      <c r="HG9" s="1">
        <v>10</v>
      </c>
      <c r="HH9" s="1">
        <v>10</v>
      </c>
      <c r="HI9" s="1">
        <v>10</v>
      </c>
      <c r="HJ9" s="1">
        <v>10</v>
      </c>
      <c r="HK9" s="1">
        <v>10</v>
      </c>
      <c r="HL9" s="1">
        <v>10</v>
      </c>
      <c r="HM9" s="1">
        <v>10</v>
      </c>
    </row>
    <row r="10" spans="1:221">
      <c r="A10" s="4" t="s">
        <v>258</v>
      </c>
      <c r="B10" s="8" t="s">
        <v>2732</v>
      </c>
      <c r="C10" s="8" t="s">
        <v>2733</v>
      </c>
      <c r="D10" s="8" t="s">
        <v>2734</v>
      </c>
      <c r="E10" s="8" t="s">
        <v>2735</v>
      </c>
      <c r="F10" s="8" t="s">
        <v>2736</v>
      </c>
      <c r="G10" s="8" t="s">
        <v>2737</v>
      </c>
      <c r="H10" s="8" t="s">
        <v>2738</v>
      </c>
      <c r="I10" s="8" t="s">
        <v>2739</v>
      </c>
      <c r="J10" s="8" t="s">
        <v>2740</v>
      </c>
      <c r="K10" s="8" t="s">
        <v>2741</v>
      </c>
      <c r="L10" s="8" t="s">
        <v>2742</v>
      </c>
      <c r="M10" s="8" t="s">
        <v>2743</v>
      </c>
      <c r="N10" s="8" t="s">
        <v>2744</v>
      </c>
      <c r="O10" s="8" t="s">
        <v>2745</v>
      </c>
      <c r="P10" s="8" t="s">
        <v>2746</v>
      </c>
      <c r="Q10" s="8" t="s">
        <v>2747</v>
      </c>
      <c r="R10" s="8" t="s">
        <v>2748</v>
      </c>
      <c r="S10" s="8" t="s">
        <v>2749</v>
      </c>
      <c r="T10" s="8" t="s">
        <v>2750</v>
      </c>
      <c r="U10" s="8" t="s">
        <v>2751</v>
      </c>
      <c r="V10" s="8" t="s">
        <v>2752</v>
      </c>
      <c r="W10" s="8" t="s">
        <v>2753</v>
      </c>
      <c r="X10" s="8" t="s">
        <v>2754</v>
      </c>
      <c r="Y10" s="8" t="s">
        <v>2755</v>
      </c>
      <c r="Z10" s="8" t="s">
        <v>2756</v>
      </c>
      <c r="AA10" s="8" t="s">
        <v>2757</v>
      </c>
      <c r="AB10" s="8" t="s">
        <v>2758</v>
      </c>
      <c r="AC10" s="8" t="s">
        <v>2759</v>
      </c>
      <c r="AD10" s="8" t="s">
        <v>2760</v>
      </c>
      <c r="AE10" s="8" t="s">
        <v>2761</v>
      </c>
      <c r="AF10" s="8" t="s">
        <v>2762</v>
      </c>
      <c r="AG10" s="8" t="s">
        <v>2763</v>
      </c>
      <c r="AH10" s="8" t="s">
        <v>2764</v>
      </c>
      <c r="AI10" s="8" t="s">
        <v>2765</v>
      </c>
      <c r="AJ10" s="8" t="s">
        <v>2766</v>
      </c>
      <c r="AK10" s="8" t="s">
        <v>2767</v>
      </c>
      <c r="AL10" s="8" t="s">
        <v>2768</v>
      </c>
      <c r="AM10" s="8" t="s">
        <v>2769</v>
      </c>
      <c r="AN10" s="8" t="s">
        <v>2770</v>
      </c>
      <c r="AO10" s="8" t="s">
        <v>2771</v>
      </c>
      <c r="AP10" s="8" t="s">
        <v>2772</v>
      </c>
      <c r="AQ10" s="8" t="s">
        <v>2773</v>
      </c>
      <c r="AR10" s="8" t="s">
        <v>2774</v>
      </c>
      <c r="AS10" s="8" t="s">
        <v>2775</v>
      </c>
      <c r="AT10" s="8" t="s">
        <v>2776</v>
      </c>
      <c r="AU10" s="8" t="s">
        <v>2777</v>
      </c>
      <c r="AV10" s="8" t="s">
        <v>2778</v>
      </c>
      <c r="AW10" s="8" t="s">
        <v>2779</v>
      </c>
      <c r="AX10" s="8" t="s">
        <v>2780</v>
      </c>
      <c r="AY10" s="8" t="s">
        <v>2781</v>
      </c>
      <c r="AZ10" s="8" t="s">
        <v>2782</v>
      </c>
      <c r="BA10" s="8" t="s">
        <v>2783</v>
      </c>
      <c r="BB10" s="8" t="s">
        <v>2784</v>
      </c>
      <c r="BC10" s="8" t="s">
        <v>2785</v>
      </c>
      <c r="BD10" s="8" t="s">
        <v>2786</v>
      </c>
      <c r="BE10" s="8" t="s">
        <v>2787</v>
      </c>
      <c r="BF10" s="8" t="s">
        <v>2788</v>
      </c>
      <c r="BG10" s="8" t="s">
        <v>2789</v>
      </c>
      <c r="BH10" s="8" t="s">
        <v>2790</v>
      </c>
      <c r="BI10" s="8" t="s">
        <v>2791</v>
      </c>
      <c r="BJ10" s="8" t="s">
        <v>2792</v>
      </c>
      <c r="BK10" s="8" t="s">
        <v>2793</v>
      </c>
      <c r="BL10" s="8" t="s">
        <v>2794</v>
      </c>
      <c r="BM10" s="8" t="s">
        <v>2795</v>
      </c>
      <c r="BN10" s="8" t="s">
        <v>2796</v>
      </c>
      <c r="BO10" s="8" t="s">
        <v>2797</v>
      </c>
      <c r="BP10" s="8" t="s">
        <v>2798</v>
      </c>
      <c r="BQ10" s="8" t="s">
        <v>2799</v>
      </c>
      <c r="BR10" s="8" t="s">
        <v>2800</v>
      </c>
      <c r="BS10" s="8" t="s">
        <v>2801</v>
      </c>
      <c r="BT10" s="8" t="s">
        <v>2802</v>
      </c>
      <c r="BU10" s="8" t="s">
        <v>2803</v>
      </c>
      <c r="BV10" s="8" t="s">
        <v>2804</v>
      </c>
      <c r="BW10" s="8" t="s">
        <v>2805</v>
      </c>
      <c r="BX10" s="8" t="s">
        <v>2806</v>
      </c>
      <c r="BY10" s="8" t="s">
        <v>2807</v>
      </c>
      <c r="BZ10" s="8" t="s">
        <v>2808</v>
      </c>
      <c r="CA10" s="8" t="s">
        <v>2809</v>
      </c>
      <c r="CB10" s="8" t="s">
        <v>2810</v>
      </c>
      <c r="CC10" s="8" t="s">
        <v>2811</v>
      </c>
      <c r="CD10" s="8" t="s">
        <v>2812</v>
      </c>
      <c r="CE10" s="8" t="s">
        <v>2813</v>
      </c>
      <c r="CF10" s="8" t="s">
        <v>2814</v>
      </c>
      <c r="CG10" s="8" t="s">
        <v>2815</v>
      </c>
      <c r="CH10" s="8" t="s">
        <v>2816</v>
      </c>
      <c r="CI10" s="8" t="s">
        <v>2817</v>
      </c>
      <c r="CJ10" s="8" t="s">
        <v>2818</v>
      </c>
      <c r="CK10" s="8" t="s">
        <v>2819</v>
      </c>
      <c r="CL10" s="8" t="s">
        <v>2820</v>
      </c>
      <c r="CM10" s="8" t="s">
        <v>2821</v>
      </c>
      <c r="CN10" s="8" t="s">
        <v>2822</v>
      </c>
      <c r="CO10" s="8" t="s">
        <v>2823</v>
      </c>
      <c r="CP10" s="8" t="s">
        <v>2824</v>
      </c>
      <c r="CQ10" s="8" t="s">
        <v>2825</v>
      </c>
      <c r="CR10" s="8" t="s">
        <v>2826</v>
      </c>
      <c r="CS10" s="8" t="s">
        <v>2827</v>
      </c>
      <c r="CT10" s="8" t="s">
        <v>2828</v>
      </c>
      <c r="CU10" s="8" t="s">
        <v>2829</v>
      </c>
      <c r="CV10" s="8" t="s">
        <v>2830</v>
      </c>
      <c r="CW10" s="8" t="s">
        <v>2831</v>
      </c>
      <c r="CX10" s="8" t="s">
        <v>2832</v>
      </c>
      <c r="CY10" s="8" t="s">
        <v>2833</v>
      </c>
      <c r="CZ10" s="8" t="s">
        <v>2834</v>
      </c>
      <c r="DA10" s="8" t="s">
        <v>2835</v>
      </c>
      <c r="DB10" s="8" t="s">
        <v>2836</v>
      </c>
      <c r="DC10" s="8" t="s">
        <v>2837</v>
      </c>
      <c r="DD10" s="8" t="s">
        <v>2838</v>
      </c>
      <c r="DE10" s="8" t="s">
        <v>2839</v>
      </c>
      <c r="DF10" s="8" t="s">
        <v>2840</v>
      </c>
      <c r="DG10" s="8" t="s">
        <v>2841</v>
      </c>
      <c r="DH10" s="8" t="s">
        <v>2842</v>
      </c>
      <c r="DI10" s="8" t="s">
        <v>2843</v>
      </c>
      <c r="DJ10" s="8" t="s">
        <v>2844</v>
      </c>
      <c r="DK10" s="8" t="s">
        <v>2845</v>
      </c>
      <c r="DL10" s="8" t="s">
        <v>2846</v>
      </c>
      <c r="DM10" s="8" t="s">
        <v>2847</v>
      </c>
      <c r="DN10" s="8" t="s">
        <v>2848</v>
      </c>
      <c r="DO10" s="8" t="s">
        <v>2849</v>
      </c>
      <c r="DP10" s="8" t="s">
        <v>2850</v>
      </c>
      <c r="DQ10" s="8" t="s">
        <v>2851</v>
      </c>
      <c r="DR10" s="8" t="s">
        <v>2852</v>
      </c>
      <c r="DS10" s="8" t="s">
        <v>2853</v>
      </c>
      <c r="DT10" s="8" t="s">
        <v>2854</v>
      </c>
      <c r="DU10" s="8" t="s">
        <v>2855</v>
      </c>
      <c r="DV10" s="8" t="s">
        <v>2856</v>
      </c>
      <c r="DW10" s="8" t="s">
        <v>2857</v>
      </c>
      <c r="DX10" s="8" t="s">
        <v>2858</v>
      </c>
      <c r="DY10" s="8" t="s">
        <v>2859</v>
      </c>
      <c r="DZ10" s="8" t="s">
        <v>2860</v>
      </c>
      <c r="EA10" s="8" t="s">
        <v>2861</v>
      </c>
      <c r="EB10" s="8" t="s">
        <v>2862</v>
      </c>
      <c r="EC10" s="8" t="s">
        <v>2863</v>
      </c>
      <c r="ED10" s="8" t="s">
        <v>2864</v>
      </c>
      <c r="EE10" s="8" t="s">
        <v>2865</v>
      </c>
      <c r="EF10" s="8" t="s">
        <v>2866</v>
      </c>
      <c r="EG10" s="8" t="s">
        <v>2867</v>
      </c>
      <c r="EH10" s="8" t="s">
        <v>2868</v>
      </c>
      <c r="EI10" s="8" t="s">
        <v>2869</v>
      </c>
      <c r="EJ10" s="8" t="s">
        <v>2870</v>
      </c>
      <c r="EK10" s="8" t="s">
        <v>2871</v>
      </c>
      <c r="EL10" s="8" t="s">
        <v>2872</v>
      </c>
      <c r="EM10" s="8" t="s">
        <v>2873</v>
      </c>
      <c r="EN10" s="8" t="s">
        <v>2874</v>
      </c>
      <c r="EO10" s="8" t="s">
        <v>2875</v>
      </c>
      <c r="EP10" s="8" t="s">
        <v>2876</v>
      </c>
      <c r="EQ10" s="8" t="s">
        <v>2877</v>
      </c>
      <c r="ER10" s="8" t="s">
        <v>2878</v>
      </c>
      <c r="ES10" s="8" t="s">
        <v>2879</v>
      </c>
      <c r="ET10" s="8" t="s">
        <v>2880</v>
      </c>
      <c r="EU10" s="8" t="s">
        <v>2881</v>
      </c>
      <c r="EV10" s="8" t="s">
        <v>2882</v>
      </c>
      <c r="EW10" s="8" t="s">
        <v>2883</v>
      </c>
      <c r="EX10" s="8" t="s">
        <v>2884</v>
      </c>
      <c r="EY10" s="8" t="s">
        <v>2885</v>
      </c>
      <c r="EZ10" s="8" t="s">
        <v>2886</v>
      </c>
      <c r="FA10" s="8" t="s">
        <v>2887</v>
      </c>
      <c r="FB10" s="8" t="s">
        <v>2888</v>
      </c>
      <c r="FC10" s="8" t="s">
        <v>2889</v>
      </c>
      <c r="FD10" s="8" t="s">
        <v>2890</v>
      </c>
      <c r="FE10" s="8" t="s">
        <v>2891</v>
      </c>
      <c r="FF10" s="8" t="s">
        <v>2892</v>
      </c>
      <c r="FG10" s="8" t="s">
        <v>2893</v>
      </c>
      <c r="FH10" s="8" t="s">
        <v>2894</v>
      </c>
      <c r="FI10" s="8" t="s">
        <v>2895</v>
      </c>
      <c r="FJ10" s="8" t="s">
        <v>2896</v>
      </c>
      <c r="FK10" s="8" t="s">
        <v>2897</v>
      </c>
      <c r="FL10" s="8" t="s">
        <v>2898</v>
      </c>
      <c r="FM10" s="8" t="s">
        <v>2899</v>
      </c>
      <c r="FN10" s="8" t="s">
        <v>2900</v>
      </c>
      <c r="FO10" s="8" t="s">
        <v>2901</v>
      </c>
      <c r="FP10" s="8" t="s">
        <v>2902</v>
      </c>
      <c r="FQ10" s="8" t="s">
        <v>2903</v>
      </c>
      <c r="FR10" s="8" t="s">
        <v>2904</v>
      </c>
      <c r="FS10" s="8" t="s">
        <v>2905</v>
      </c>
      <c r="FT10" s="8" t="s">
        <v>2906</v>
      </c>
      <c r="FU10" s="8" t="s">
        <v>2907</v>
      </c>
      <c r="FV10" s="8" t="s">
        <v>2908</v>
      </c>
      <c r="FW10" s="8" t="s">
        <v>2909</v>
      </c>
      <c r="FX10" s="8" t="s">
        <v>2910</v>
      </c>
      <c r="FY10" s="8" t="s">
        <v>2911</v>
      </c>
      <c r="FZ10" s="8" t="s">
        <v>2912</v>
      </c>
      <c r="GA10" s="8" t="s">
        <v>2913</v>
      </c>
      <c r="GB10" s="8" t="s">
        <v>2914</v>
      </c>
      <c r="GC10" s="8" t="s">
        <v>2915</v>
      </c>
      <c r="GD10" s="8" t="s">
        <v>2916</v>
      </c>
      <c r="GE10" s="8" t="s">
        <v>2917</v>
      </c>
      <c r="GF10" s="8" t="s">
        <v>2918</v>
      </c>
      <c r="GG10" s="8" t="s">
        <v>2919</v>
      </c>
      <c r="GH10" s="8" t="s">
        <v>2920</v>
      </c>
      <c r="GI10" s="8" t="s">
        <v>2921</v>
      </c>
      <c r="GJ10" s="8" t="s">
        <v>2922</v>
      </c>
      <c r="GK10" s="8" t="s">
        <v>2923</v>
      </c>
      <c r="GL10" s="8" t="s">
        <v>2924</v>
      </c>
      <c r="GM10" s="8" t="s">
        <v>2925</v>
      </c>
      <c r="GN10" s="8" t="s">
        <v>2926</v>
      </c>
      <c r="GO10" s="8" t="s">
        <v>2927</v>
      </c>
      <c r="GP10" s="8" t="s">
        <v>2928</v>
      </c>
      <c r="GQ10" s="8" t="s">
        <v>2929</v>
      </c>
      <c r="GR10" s="8" t="s">
        <v>2930</v>
      </c>
      <c r="GS10" s="8" t="s">
        <v>2931</v>
      </c>
      <c r="GT10" s="8" t="s">
        <v>2932</v>
      </c>
      <c r="GU10" s="8" t="s">
        <v>2933</v>
      </c>
      <c r="GV10" s="8" t="s">
        <v>2934</v>
      </c>
      <c r="GW10" s="8" t="s">
        <v>2935</v>
      </c>
      <c r="GX10" s="8" t="s">
        <v>2936</v>
      </c>
      <c r="GY10" s="8" t="s">
        <v>2937</v>
      </c>
      <c r="GZ10" s="8" t="s">
        <v>2938</v>
      </c>
      <c r="HA10" s="8" t="s">
        <v>2939</v>
      </c>
      <c r="HB10" s="8" t="s">
        <v>2940</v>
      </c>
      <c r="HC10" s="8" t="s">
        <v>2941</v>
      </c>
      <c r="HD10" s="8" t="s">
        <v>2942</v>
      </c>
      <c r="HE10" s="8" t="s">
        <v>2943</v>
      </c>
      <c r="HF10" s="8" t="s">
        <v>2944</v>
      </c>
      <c r="HG10" s="8" t="s">
        <v>2945</v>
      </c>
      <c r="HH10" s="8" t="s">
        <v>2946</v>
      </c>
      <c r="HI10" s="8" t="s">
        <v>2947</v>
      </c>
      <c r="HJ10" s="8" t="s">
        <v>2948</v>
      </c>
      <c r="HK10" s="8" t="s">
        <v>2949</v>
      </c>
      <c r="HL10" s="8" t="s">
        <v>2950</v>
      </c>
      <c r="HM10" s="8" t="s">
        <v>2951</v>
      </c>
    </row>
    <row r="11" spans="1:221">
      <c r="A11" s="10">
        <v>42036</v>
      </c>
      <c r="B11" s="9">
        <v>23.273</v>
      </c>
      <c r="C11" s="9">
        <v>246.708</v>
      </c>
      <c r="D11" s="9">
        <v>129.59200000000001</v>
      </c>
      <c r="E11" s="9">
        <v>117.11499999999999</v>
      </c>
      <c r="F11" s="9">
        <v>169.839</v>
      </c>
      <c r="G11" s="9">
        <v>74.881</v>
      </c>
      <c r="H11" s="9">
        <v>94.959000000000003</v>
      </c>
      <c r="I11" s="9">
        <v>25.184000000000001</v>
      </c>
      <c r="J11" s="9">
        <v>8.8529999999999998</v>
      </c>
      <c r="K11" s="9">
        <v>16.331</v>
      </c>
      <c r="L11" s="9">
        <v>168.97499999999999</v>
      </c>
      <c r="M11" s="9">
        <v>87.405000000000001</v>
      </c>
      <c r="N11" s="9">
        <v>81.570999999999998</v>
      </c>
      <c r="O11" s="9">
        <v>129.53899999999999</v>
      </c>
      <c r="P11" s="9">
        <v>69.965999999999994</v>
      </c>
      <c r="Q11" s="9">
        <v>59.573</v>
      </c>
      <c r="R11" s="9">
        <v>10.095000000000001</v>
      </c>
      <c r="S11" s="9">
        <v>4.7949999999999999</v>
      </c>
      <c r="T11" s="9">
        <v>5.3</v>
      </c>
      <c r="U11" s="9">
        <v>4.9829999999999997</v>
      </c>
      <c r="V11" s="9">
        <v>1.7789999999999999</v>
      </c>
      <c r="W11" s="9">
        <v>3.2040000000000002</v>
      </c>
      <c r="X11" s="9">
        <v>3.448</v>
      </c>
      <c r="Y11" s="9">
        <v>1.61</v>
      </c>
      <c r="Z11" s="9">
        <v>1.8380000000000001</v>
      </c>
      <c r="AA11" s="9">
        <v>5.1219999999999999</v>
      </c>
      <c r="AB11" s="9">
        <v>2.1349999999999998</v>
      </c>
      <c r="AC11" s="9">
        <v>2.9860000000000002</v>
      </c>
      <c r="AD11" s="9">
        <v>4.6970000000000001</v>
      </c>
      <c r="AE11" s="9">
        <v>1.7789999999999999</v>
      </c>
      <c r="AF11" s="9">
        <v>2.9180000000000001</v>
      </c>
      <c r="AG11" s="9">
        <v>30.725000000000001</v>
      </c>
      <c r="AH11" s="9">
        <v>16.565999999999999</v>
      </c>
      <c r="AI11" s="9">
        <v>14.159000000000001</v>
      </c>
      <c r="AJ11" s="9">
        <v>98.813999999999993</v>
      </c>
      <c r="AK11" s="9">
        <v>53.4</v>
      </c>
      <c r="AL11" s="9">
        <v>45.414000000000001</v>
      </c>
      <c r="AM11" s="9">
        <v>28.262</v>
      </c>
      <c r="AN11" s="9">
        <v>14.712999999999999</v>
      </c>
      <c r="AO11" s="9">
        <v>13.548999999999999</v>
      </c>
      <c r="AP11" s="9">
        <v>85.06</v>
      </c>
      <c r="AQ11" s="9">
        <v>44.939</v>
      </c>
      <c r="AR11" s="9">
        <v>40.121000000000002</v>
      </c>
      <c r="AS11" s="9">
        <v>4.8159999999999998</v>
      </c>
      <c r="AT11" s="9">
        <v>2.1659999999999999</v>
      </c>
      <c r="AU11" s="9">
        <v>2.649</v>
      </c>
      <c r="AV11" s="9">
        <v>137.34399999999999</v>
      </c>
      <c r="AW11" s="9">
        <v>74.129000000000005</v>
      </c>
      <c r="AX11" s="9">
        <v>63.216000000000001</v>
      </c>
      <c r="AY11" s="9">
        <v>116.857</v>
      </c>
      <c r="AZ11" s="9">
        <v>62.96</v>
      </c>
      <c r="BA11" s="9">
        <v>53.896999999999998</v>
      </c>
      <c r="BB11" s="9">
        <v>110.285</v>
      </c>
      <c r="BC11" s="9">
        <v>59.188000000000002</v>
      </c>
      <c r="BD11" s="9">
        <v>51.097000000000001</v>
      </c>
      <c r="BE11" s="9">
        <v>29.062999999999999</v>
      </c>
      <c r="BF11" s="9">
        <v>15.313000000000001</v>
      </c>
      <c r="BG11" s="9">
        <v>13.750999999999999</v>
      </c>
      <c r="BH11" s="9">
        <v>19.013999999999999</v>
      </c>
      <c r="BI11" s="9">
        <v>9.9710000000000001</v>
      </c>
      <c r="BJ11" s="9">
        <v>9.0429999999999993</v>
      </c>
      <c r="BK11" s="9">
        <v>11.208</v>
      </c>
      <c r="BL11" s="9">
        <v>5.8079999999999998</v>
      </c>
      <c r="BM11" s="9">
        <v>5.399</v>
      </c>
      <c r="BN11" s="9">
        <v>4.3230000000000004</v>
      </c>
      <c r="BO11" s="9">
        <v>2.4670000000000001</v>
      </c>
      <c r="BP11" s="9">
        <v>1.855</v>
      </c>
      <c r="BQ11" s="9">
        <v>35.113999999999997</v>
      </c>
      <c r="BR11" s="9">
        <v>14.972</v>
      </c>
      <c r="BS11" s="9">
        <v>20.141999999999999</v>
      </c>
      <c r="BT11" s="9">
        <v>8.9019999999999992</v>
      </c>
      <c r="BU11" s="9">
        <v>3.4350000000000001</v>
      </c>
      <c r="BV11" s="9">
        <v>5.468</v>
      </c>
      <c r="BW11" s="9">
        <v>2.1709999999999998</v>
      </c>
      <c r="BX11" s="9">
        <v>1.034</v>
      </c>
      <c r="BY11" s="9">
        <v>1.137</v>
      </c>
      <c r="BZ11" s="9">
        <v>7.5730000000000004</v>
      </c>
      <c r="CA11" s="9">
        <v>2.9319999999999999</v>
      </c>
      <c r="CB11" s="9">
        <v>4.6420000000000003</v>
      </c>
      <c r="CC11" s="9">
        <v>1.7070000000000001</v>
      </c>
      <c r="CD11" s="9">
        <v>0.753</v>
      </c>
      <c r="CE11" s="9">
        <v>0.95299999999999996</v>
      </c>
      <c r="CF11" s="9">
        <v>5.3550000000000004</v>
      </c>
      <c r="CG11" s="9">
        <v>2.1019999999999999</v>
      </c>
      <c r="CH11" s="9">
        <v>3.2530000000000001</v>
      </c>
      <c r="CI11" s="9">
        <v>0.46700000000000003</v>
      </c>
      <c r="CJ11" s="9">
        <v>0.27900000000000003</v>
      </c>
      <c r="CK11" s="9">
        <v>0.188</v>
      </c>
      <c r="CL11" s="9">
        <v>1.329</v>
      </c>
      <c r="CM11" s="9">
        <v>0.503</v>
      </c>
      <c r="CN11" s="9">
        <v>0.82599999999999996</v>
      </c>
      <c r="CO11" s="9">
        <v>1.4079999999999999</v>
      </c>
      <c r="CP11" s="9">
        <v>6.9000000000000006E-2</v>
      </c>
      <c r="CQ11" s="9">
        <v>1.3380000000000001</v>
      </c>
      <c r="CR11" s="9">
        <v>18.193000000000001</v>
      </c>
      <c r="CS11" s="9">
        <v>7.1779999999999999</v>
      </c>
      <c r="CT11" s="9">
        <v>11.015000000000001</v>
      </c>
      <c r="CU11" s="9">
        <v>13.225</v>
      </c>
      <c r="CV11" s="9">
        <v>5.9020000000000001</v>
      </c>
      <c r="CW11" s="9">
        <v>7.3230000000000004</v>
      </c>
      <c r="CX11" s="9">
        <v>2.4409999999999998</v>
      </c>
      <c r="CY11" s="9">
        <v>1.361</v>
      </c>
      <c r="CZ11" s="9">
        <v>1.08</v>
      </c>
      <c r="DA11" s="9">
        <v>10.784000000000001</v>
      </c>
      <c r="DB11" s="9">
        <v>4.5410000000000004</v>
      </c>
      <c r="DC11" s="9">
        <v>6.2430000000000003</v>
      </c>
      <c r="DD11" s="9">
        <v>131.97900000000001</v>
      </c>
      <c r="DE11" s="9">
        <v>71.326999999999998</v>
      </c>
      <c r="DF11" s="9">
        <v>60.652999999999999</v>
      </c>
      <c r="DG11" s="9">
        <v>36.996000000000002</v>
      </c>
      <c r="DH11" s="9">
        <v>16.077999999999999</v>
      </c>
      <c r="DI11" s="9">
        <v>20.917999999999999</v>
      </c>
      <c r="DJ11" s="9">
        <v>7.2329999999999997</v>
      </c>
      <c r="DK11" s="9">
        <v>2.855</v>
      </c>
      <c r="DL11" s="9">
        <v>4.3780000000000001</v>
      </c>
      <c r="DM11" s="9">
        <v>310.29199999999997</v>
      </c>
      <c r="DN11" s="9">
        <v>151.71700000000001</v>
      </c>
      <c r="DO11" s="9">
        <v>158.57499999999999</v>
      </c>
      <c r="DP11" s="9">
        <v>211.11</v>
      </c>
      <c r="DQ11" s="9">
        <v>108.291</v>
      </c>
      <c r="DR11" s="9">
        <v>102.819</v>
      </c>
      <c r="DS11" s="9">
        <v>25.32</v>
      </c>
      <c r="DT11" s="9">
        <v>14.368</v>
      </c>
      <c r="DU11" s="9">
        <v>10.952</v>
      </c>
      <c r="DV11" s="9">
        <v>14.563000000000001</v>
      </c>
      <c r="DW11" s="9">
        <v>6.4470000000000001</v>
      </c>
      <c r="DX11" s="9">
        <v>8.1150000000000002</v>
      </c>
      <c r="DY11" s="9">
        <v>6.7119999999999997</v>
      </c>
      <c r="DZ11" s="9">
        <v>2.8010000000000002</v>
      </c>
      <c r="EA11" s="9">
        <v>3.91</v>
      </c>
      <c r="EB11" s="9">
        <v>15.045999999999999</v>
      </c>
      <c r="EC11" s="9">
        <v>6.8010000000000002</v>
      </c>
      <c r="ED11" s="9">
        <v>8.2460000000000004</v>
      </c>
      <c r="EE11" s="9">
        <v>13.677</v>
      </c>
      <c r="EF11" s="9">
        <v>5.9029999999999996</v>
      </c>
      <c r="EG11" s="9">
        <v>7.774</v>
      </c>
      <c r="EH11" s="9">
        <v>39.040999999999997</v>
      </c>
      <c r="EI11" s="9">
        <v>19.402999999999999</v>
      </c>
      <c r="EJ11" s="9">
        <v>19.638000000000002</v>
      </c>
      <c r="EK11" s="9">
        <v>172.06899999999999</v>
      </c>
      <c r="EL11" s="9">
        <v>88.888000000000005</v>
      </c>
      <c r="EM11" s="9">
        <v>83.180999999999997</v>
      </c>
      <c r="EN11" s="9">
        <v>36.548000000000002</v>
      </c>
      <c r="EO11" s="9">
        <v>18.327000000000002</v>
      </c>
      <c r="EP11" s="9">
        <v>18.221</v>
      </c>
      <c r="EQ11" s="9">
        <v>152.80199999999999</v>
      </c>
      <c r="ER11" s="9">
        <v>76.210999999999999</v>
      </c>
      <c r="ES11" s="9">
        <v>76.590999999999994</v>
      </c>
      <c r="ET11" s="9">
        <v>21.268999999999998</v>
      </c>
      <c r="EU11" s="9">
        <v>12.061999999999999</v>
      </c>
      <c r="EV11" s="9">
        <v>9.2070000000000007</v>
      </c>
      <c r="EW11" s="9">
        <v>226.81899999999999</v>
      </c>
      <c r="EX11" s="9">
        <v>115.54300000000001</v>
      </c>
      <c r="EY11" s="9">
        <v>111.276</v>
      </c>
      <c r="EZ11" s="9">
        <v>205.73599999999999</v>
      </c>
      <c r="FA11" s="9">
        <v>106.627</v>
      </c>
      <c r="FB11" s="9">
        <v>99.108999999999995</v>
      </c>
      <c r="FC11" s="9">
        <v>191.54</v>
      </c>
      <c r="FD11" s="9">
        <v>99.882999999999996</v>
      </c>
      <c r="FE11" s="9">
        <v>91.656000000000006</v>
      </c>
      <c r="FF11" s="9">
        <v>55.173000000000002</v>
      </c>
      <c r="FG11" s="9">
        <v>29.137</v>
      </c>
      <c r="FH11" s="9">
        <v>26.036000000000001</v>
      </c>
      <c r="FI11" s="9">
        <v>34.454999999999998</v>
      </c>
      <c r="FJ11" s="9">
        <v>18.015000000000001</v>
      </c>
      <c r="FK11" s="9">
        <v>16.440000000000001</v>
      </c>
      <c r="FL11" s="9">
        <v>18.745000000000001</v>
      </c>
      <c r="FM11" s="9">
        <v>10.762</v>
      </c>
      <c r="FN11" s="9">
        <v>7.9829999999999997</v>
      </c>
      <c r="FO11" s="9">
        <v>10.083</v>
      </c>
      <c r="FP11" s="9">
        <v>4.6989999999999998</v>
      </c>
      <c r="FQ11" s="9">
        <v>5.383</v>
      </c>
      <c r="FR11" s="9">
        <v>89.099000000000004</v>
      </c>
      <c r="FS11" s="9">
        <v>38.726999999999997</v>
      </c>
      <c r="FT11" s="9">
        <v>50.372</v>
      </c>
      <c r="FU11" s="9">
        <v>25.167999999999999</v>
      </c>
      <c r="FV11" s="9">
        <v>10.692</v>
      </c>
      <c r="FW11" s="9">
        <v>14.476000000000001</v>
      </c>
      <c r="FX11" s="9">
        <v>6.3159999999999998</v>
      </c>
      <c r="FY11" s="9">
        <v>3.0510000000000002</v>
      </c>
      <c r="FZ11" s="9">
        <v>3.2639999999999998</v>
      </c>
      <c r="GA11" s="9">
        <v>20.658000000000001</v>
      </c>
      <c r="GB11" s="9">
        <v>9.4979999999999993</v>
      </c>
      <c r="GC11" s="9">
        <v>11.16</v>
      </c>
      <c r="GD11" s="9">
        <v>2.6589999999999998</v>
      </c>
      <c r="GE11" s="9">
        <v>0.99199999999999999</v>
      </c>
      <c r="GF11" s="9">
        <v>1.6679999999999999</v>
      </c>
      <c r="GG11" s="9">
        <v>17.286999999999999</v>
      </c>
      <c r="GH11" s="9">
        <v>8.3539999999999992</v>
      </c>
      <c r="GI11" s="9">
        <v>8.9329999999999998</v>
      </c>
      <c r="GJ11" s="9">
        <v>1.0329999999999999</v>
      </c>
      <c r="GK11" s="9">
        <v>0.39100000000000001</v>
      </c>
      <c r="GL11" s="9">
        <v>0.64200000000000002</v>
      </c>
      <c r="GM11" s="9">
        <v>4.51</v>
      </c>
      <c r="GN11" s="9">
        <v>1.194</v>
      </c>
      <c r="GO11" s="9">
        <v>3.3159999999999998</v>
      </c>
      <c r="GP11" s="9">
        <v>2.9889999999999999</v>
      </c>
      <c r="GQ11" s="9">
        <v>0.31</v>
      </c>
      <c r="GR11" s="9">
        <v>2.6789999999999998</v>
      </c>
      <c r="GS11" s="9">
        <v>44.798000000000002</v>
      </c>
      <c r="GT11" s="9">
        <v>21.861999999999998</v>
      </c>
      <c r="GU11" s="9">
        <v>22.937000000000001</v>
      </c>
      <c r="GV11" s="9">
        <v>35.250999999999998</v>
      </c>
      <c r="GW11" s="9">
        <v>15.391999999999999</v>
      </c>
      <c r="GX11" s="9">
        <v>19.859000000000002</v>
      </c>
      <c r="GY11" s="9">
        <v>4.3369999999999997</v>
      </c>
      <c r="GZ11" s="9">
        <v>1.7989999999999999</v>
      </c>
      <c r="HA11" s="9">
        <v>2.5379999999999998</v>
      </c>
      <c r="HB11" s="9">
        <v>30.914000000000001</v>
      </c>
      <c r="HC11" s="9">
        <v>13.592000000000001</v>
      </c>
      <c r="HD11" s="9">
        <v>17.321000000000002</v>
      </c>
      <c r="HE11" s="9">
        <v>215.447</v>
      </c>
      <c r="HF11" s="9">
        <v>110.09</v>
      </c>
      <c r="HG11" s="9">
        <v>105.357</v>
      </c>
      <c r="HH11" s="9">
        <v>94.844999999999999</v>
      </c>
      <c r="HI11" s="9">
        <v>41.628</v>
      </c>
      <c r="HJ11" s="9">
        <v>53.218000000000004</v>
      </c>
      <c r="HK11" s="9">
        <v>20.007000000000001</v>
      </c>
      <c r="HL11" s="9">
        <v>9.3569999999999993</v>
      </c>
      <c r="HM11" s="9">
        <v>10.65</v>
      </c>
    </row>
    <row r="12" spans="1:221">
      <c r="A12" s="10">
        <v>42401</v>
      </c>
      <c r="B12" s="9">
        <v>21.887</v>
      </c>
      <c r="C12" s="9">
        <v>242.84800000000001</v>
      </c>
      <c r="D12" s="9">
        <v>128.22399999999999</v>
      </c>
      <c r="E12" s="9">
        <v>114.625</v>
      </c>
      <c r="F12" s="9">
        <v>174.20099999999999</v>
      </c>
      <c r="G12" s="9">
        <v>77.260999999999996</v>
      </c>
      <c r="H12" s="9">
        <v>96.94</v>
      </c>
      <c r="I12" s="9">
        <v>23.54</v>
      </c>
      <c r="J12" s="9">
        <v>10.404999999999999</v>
      </c>
      <c r="K12" s="9">
        <v>13.135</v>
      </c>
      <c r="L12" s="9">
        <v>167.05</v>
      </c>
      <c r="M12" s="9">
        <v>85.037999999999997</v>
      </c>
      <c r="N12" s="9">
        <v>82.012</v>
      </c>
      <c r="O12" s="9">
        <v>127.596</v>
      </c>
      <c r="P12" s="9">
        <v>67.454999999999998</v>
      </c>
      <c r="Q12" s="9">
        <v>60.140999999999998</v>
      </c>
      <c r="R12" s="9">
        <v>11.157999999999999</v>
      </c>
      <c r="S12" s="9">
        <v>5.7450000000000001</v>
      </c>
      <c r="T12" s="9">
        <v>5.4130000000000003</v>
      </c>
      <c r="U12" s="9">
        <v>5.2939999999999996</v>
      </c>
      <c r="V12" s="9">
        <v>1.7769999999999999</v>
      </c>
      <c r="W12" s="9">
        <v>3.5169999999999999</v>
      </c>
      <c r="X12" s="9">
        <v>3.952</v>
      </c>
      <c r="Y12" s="9">
        <v>1.5409999999999999</v>
      </c>
      <c r="Z12" s="9">
        <v>2.411</v>
      </c>
      <c r="AA12" s="9">
        <v>5.8760000000000003</v>
      </c>
      <c r="AB12" s="9">
        <v>2.423</v>
      </c>
      <c r="AC12" s="9">
        <v>3.4529999999999998</v>
      </c>
      <c r="AD12" s="9">
        <v>5.077</v>
      </c>
      <c r="AE12" s="9">
        <v>1.708</v>
      </c>
      <c r="AF12" s="9">
        <v>3.37</v>
      </c>
      <c r="AG12" s="9">
        <v>21.97</v>
      </c>
      <c r="AH12" s="9">
        <v>10.47</v>
      </c>
      <c r="AI12" s="9">
        <v>11.5</v>
      </c>
      <c r="AJ12" s="9">
        <v>105.626</v>
      </c>
      <c r="AK12" s="9">
        <v>56.984999999999999</v>
      </c>
      <c r="AL12" s="9">
        <v>48.640999999999998</v>
      </c>
      <c r="AM12" s="9">
        <v>20.228999999999999</v>
      </c>
      <c r="AN12" s="9">
        <v>9.4350000000000005</v>
      </c>
      <c r="AO12" s="9">
        <v>10.792999999999999</v>
      </c>
      <c r="AP12" s="9">
        <v>90.242000000000004</v>
      </c>
      <c r="AQ12" s="9">
        <v>46.642000000000003</v>
      </c>
      <c r="AR12" s="9">
        <v>43.6</v>
      </c>
      <c r="AS12" s="9">
        <v>6.3849999999999998</v>
      </c>
      <c r="AT12" s="9">
        <v>2.7349999999999999</v>
      </c>
      <c r="AU12" s="9">
        <v>3.65</v>
      </c>
      <c r="AV12" s="9">
        <v>135.071</v>
      </c>
      <c r="AW12" s="9">
        <v>71.801000000000002</v>
      </c>
      <c r="AX12" s="9">
        <v>63.27</v>
      </c>
      <c r="AY12" s="9">
        <v>119.60299999999999</v>
      </c>
      <c r="AZ12" s="9">
        <v>64.102999999999994</v>
      </c>
      <c r="BA12" s="9">
        <v>55.499000000000002</v>
      </c>
      <c r="BB12" s="9">
        <v>112.779</v>
      </c>
      <c r="BC12" s="9">
        <v>60.527000000000001</v>
      </c>
      <c r="BD12" s="9">
        <v>52.252000000000002</v>
      </c>
      <c r="BE12" s="9">
        <v>23.806000000000001</v>
      </c>
      <c r="BF12" s="9">
        <v>12.224</v>
      </c>
      <c r="BG12" s="9">
        <v>11.582000000000001</v>
      </c>
      <c r="BH12" s="9">
        <v>15.465999999999999</v>
      </c>
      <c r="BI12" s="9">
        <v>8.3070000000000004</v>
      </c>
      <c r="BJ12" s="9">
        <v>7.1580000000000004</v>
      </c>
      <c r="BK12" s="9">
        <v>7.99</v>
      </c>
      <c r="BL12" s="9">
        <v>3.9620000000000002</v>
      </c>
      <c r="BM12" s="9">
        <v>4.0289999999999999</v>
      </c>
      <c r="BN12" s="9">
        <v>5.226</v>
      </c>
      <c r="BO12" s="9">
        <v>2.9830000000000001</v>
      </c>
      <c r="BP12" s="9">
        <v>2.2440000000000002</v>
      </c>
      <c r="BQ12" s="9">
        <v>34.228000000000002</v>
      </c>
      <c r="BR12" s="9">
        <v>14.6</v>
      </c>
      <c r="BS12" s="9">
        <v>19.628</v>
      </c>
      <c r="BT12" s="9">
        <v>8.61</v>
      </c>
      <c r="BU12" s="9">
        <v>3.6349999999999998</v>
      </c>
      <c r="BV12" s="9">
        <v>4.976</v>
      </c>
      <c r="BW12" s="9">
        <v>2.532</v>
      </c>
      <c r="BX12" s="9">
        <v>1.3140000000000001</v>
      </c>
      <c r="BY12" s="9">
        <v>1.218</v>
      </c>
      <c r="BZ12" s="9">
        <v>7.33</v>
      </c>
      <c r="CA12" s="9">
        <v>3.1539999999999999</v>
      </c>
      <c r="CB12" s="9">
        <v>4.1749999999999998</v>
      </c>
      <c r="CC12" s="9">
        <v>1.423</v>
      </c>
      <c r="CD12" s="9">
        <v>0.73599999999999999</v>
      </c>
      <c r="CE12" s="9">
        <v>0.68700000000000006</v>
      </c>
      <c r="CF12" s="9">
        <v>4.7370000000000001</v>
      </c>
      <c r="CG12" s="9">
        <v>1.8440000000000001</v>
      </c>
      <c r="CH12" s="9">
        <v>2.8940000000000001</v>
      </c>
      <c r="CI12" s="9">
        <v>0.37</v>
      </c>
      <c r="CJ12" s="9">
        <v>0</v>
      </c>
      <c r="CK12" s="9">
        <v>0.37</v>
      </c>
      <c r="CL12" s="9">
        <v>1.3620000000000001</v>
      </c>
      <c r="CM12" s="9">
        <v>0.56200000000000006</v>
      </c>
      <c r="CN12" s="9">
        <v>0.8</v>
      </c>
      <c r="CO12" s="9">
        <v>1.657</v>
      </c>
      <c r="CP12" s="9">
        <v>0</v>
      </c>
      <c r="CQ12" s="9">
        <v>1.657</v>
      </c>
      <c r="CR12" s="9">
        <v>17.684000000000001</v>
      </c>
      <c r="CS12" s="9">
        <v>7.8719999999999999</v>
      </c>
      <c r="CT12" s="9">
        <v>9.8119999999999994</v>
      </c>
      <c r="CU12" s="9">
        <v>13.917999999999999</v>
      </c>
      <c r="CV12" s="9">
        <v>6.6989999999999998</v>
      </c>
      <c r="CW12" s="9">
        <v>7.2190000000000003</v>
      </c>
      <c r="CX12" s="9">
        <v>2.3439999999999999</v>
      </c>
      <c r="CY12" s="9">
        <v>1.2969999999999999</v>
      </c>
      <c r="CZ12" s="9">
        <v>1.0469999999999999</v>
      </c>
      <c r="DA12" s="9">
        <v>11.573</v>
      </c>
      <c r="DB12" s="9">
        <v>5.4009999999999998</v>
      </c>
      <c r="DC12" s="9">
        <v>6.1719999999999997</v>
      </c>
      <c r="DD12" s="9">
        <v>129.94</v>
      </c>
      <c r="DE12" s="9">
        <v>68.751999999999995</v>
      </c>
      <c r="DF12" s="9">
        <v>61.188000000000002</v>
      </c>
      <c r="DG12" s="9">
        <v>37.11</v>
      </c>
      <c r="DH12" s="9">
        <v>16.286000000000001</v>
      </c>
      <c r="DI12" s="9">
        <v>20.824000000000002</v>
      </c>
      <c r="DJ12" s="9">
        <v>6.63</v>
      </c>
      <c r="DK12" s="9">
        <v>2.8940000000000001</v>
      </c>
      <c r="DL12" s="9">
        <v>3.7360000000000002</v>
      </c>
      <c r="DM12" s="9">
        <v>315.33100000000002</v>
      </c>
      <c r="DN12" s="9">
        <v>152.55799999999999</v>
      </c>
      <c r="DO12" s="9">
        <v>162.773</v>
      </c>
      <c r="DP12" s="9">
        <v>215.477</v>
      </c>
      <c r="DQ12" s="9">
        <v>108.14700000000001</v>
      </c>
      <c r="DR12" s="9">
        <v>107.33</v>
      </c>
      <c r="DS12" s="9">
        <v>25.007000000000001</v>
      </c>
      <c r="DT12" s="9">
        <v>12.116</v>
      </c>
      <c r="DU12" s="9">
        <v>12.891</v>
      </c>
      <c r="DV12" s="9">
        <v>14.920999999999999</v>
      </c>
      <c r="DW12" s="9">
        <v>5.0970000000000004</v>
      </c>
      <c r="DX12" s="9">
        <v>9.8249999999999993</v>
      </c>
      <c r="DY12" s="9">
        <v>8.1189999999999998</v>
      </c>
      <c r="DZ12" s="9">
        <v>3.6070000000000002</v>
      </c>
      <c r="EA12" s="9">
        <v>4.5129999999999999</v>
      </c>
      <c r="EB12" s="9">
        <v>14.26</v>
      </c>
      <c r="EC12" s="9">
        <v>5.3860000000000001</v>
      </c>
      <c r="ED12" s="9">
        <v>8.8740000000000006</v>
      </c>
      <c r="EE12" s="9">
        <v>13.625</v>
      </c>
      <c r="EF12" s="9">
        <v>4.7510000000000003</v>
      </c>
      <c r="EG12" s="9">
        <v>8.8740000000000006</v>
      </c>
      <c r="EH12" s="9">
        <v>45.808</v>
      </c>
      <c r="EI12" s="9">
        <v>22.677</v>
      </c>
      <c r="EJ12" s="9">
        <v>23.132000000000001</v>
      </c>
      <c r="EK12" s="9">
        <v>169.66800000000001</v>
      </c>
      <c r="EL12" s="9">
        <v>85.47</v>
      </c>
      <c r="EM12" s="9">
        <v>84.197999999999993</v>
      </c>
      <c r="EN12" s="9">
        <v>43.246000000000002</v>
      </c>
      <c r="EO12" s="9">
        <v>21.146000000000001</v>
      </c>
      <c r="EP12" s="9">
        <v>22.1</v>
      </c>
      <c r="EQ12" s="9">
        <v>148.87700000000001</v>
      </c>
      <c r="ER12" s="9">
        <v>71.173000000000002</v>
      </c>
      <c r="ES12" s="9">
        <v>77.703999999999994</v>
      </c>
      <c r="ET12" s="9">
        <v>19.902999999999999</v>
      </c>
      <c r="EU12" s="9">
        <v>8.452</v>
      </c>
      <c r="EV12" s="9">
        <v>11.451000000000001</v>
      </c>
      <c r="EW12" s="9">
        <v>230.10499999999999</v>
      </c>
      <c r="EX12" s="9">
        <v>114.82</v>
      </c>
      <c r="EY12" s="9">
        <v>115.285</v>
      </c>
      <c r="EZ12" s="9">
        <v>207.185</v>
      </c>
      <c r="FA12" s="9">
        <v>103.864</v>
      </c>
      <c r="FB12" s="9">
        <v>103.321</v>
      </c>
      <c r="FC12" s="9">
        <v>196.63</v>
      </c>
      <c r="FD12" s="9">
        <v>99.275999999999996</v>
      </c>
      <c r="FE12" s="9">
        <v>97.353999999999999</v>
      </c>
      <c r="FF12" s="9">
        <v>60.47</v>
      </c>
      <c r="FG12" s="9">
        <v>28.927</v>
      </c>
      <c r="FH12" s="9">
        <v>31.542999999999999</v>
      </c>
      <c r="FI12" s="9">
        <v>39.963000000000001</v>
      </c>
      <c r="FJ12" s="9">
        <v>19.553999999999998</v>
      </c>
      <c r="FK12" s="9">
        <v>20.408999999999999</v>
      </c>
      <c r="FL12" s="9">
        <v>25.335000000000001</v>
      </c>
      <c r="FM12" s="9">
        <v>12.881</v>
      </c>
      <c r="FN12" s="9">
        <v>12.454000000000001</v>
      </c>
      <c r="FO12" s="9">
        <v>10.249000000000001</v>
      </c>
      <c r="FP12" s="9">
        <v>5.8869999999999996</v>
      </c>
      <c r="FQ12" s="9">
        <v>4.3620000000000001</v>
      </c>
      <c r="FR12" s="9">
        <v>89.605000000000004</v>
      </c>
      <c r="FS12" s="9">
        <v>38.524000000000001</v>
      </c>
      <c r="FT12" s="9">
        <v>51.081000000000003</v>
      </c>
      <c r="FU12" s="9">
        <v>23.041</v>
      </c>
      <c r="FV12" s="9">
        <v>8.7750000000000004</v>
      </c>
      <c r="FW12" s="9">
        <v>14.266</v>
      </c>
      <c r="FX12" s="9">
        <v>6.3029999999999999</v>
      </c>
      <c r="FY12" s="9">
        <v>2.4159999999999999</v>
      </c>
      <c r="FZ12" s="9">
        <v>3.887</v>
      </c>
      <c r="GA12" s="9">
        <v>19.535</v>
      </c>
      <c r="GB12" s="9">
        <v>7.33</v>
      </c>
      <c r="GC12" s="9">
        <v>12.205</v>
      </c>
      <c r="GD12" s="9">
        <v>2.6789999999999998</v>
      </c>
      <c r="GE12" s="9">
        <v>0.79700000000000004</v>
      </c>
      <c r="GF12" s="9">
        <v>1.8819999999999999</v>
      </c>
      <c r="GG12" s="9">
        <v>15.398</v>
      </c>
      <c r="GH12" s="9">
        <v>5.835</v>
      </c>
      <c r="GI12" s="9">
        <v>9.5630000000000006</v>
      </c>
      <c r="GJ12" s="9">
        <v>0.876</v>
      </c>
      <c r="GK12" s="9">
        <v>0.15</v>
      </c>
      <c r="GL12" s="9">
        <v>0.72599999999999998</v>
      </c>
      <c r="GM12" s="9">
        <v>3.5059999999999998</v>
      </c>
      <c r="GN12" s="9">
        <v>1.444</v>
      </c>
      <c r="GO12" s="9">
        <v>2.0619999999999998</v>
      </c>
      <c r="GP12" s="9">
        <v>3.7330000000000001</v>
      </c>
      <c r="GQ12" s="9">
        <v>0</v>
      </c>
      <c r="GR12" s="9">
        <v>3.7330000000000001</v>
      </c>
      <c r="GS12" s="9">
        <v>41.466999999999999</v>
      </c>
      <c r="GT12" s="9">
        <v>19.298999999999999</v>
      </c>
      <c r="GU12" s="9">
        <v>22.167999999999999</v>
      </c>
      <c r="GV12" s="9">
        <v>33.29</v>
      </c>
      <c r="GW12" s="9">
        <v>14.661</v>
      </c>
      <c r="GX12" s="9">
        <v>18.629000000000001</v>
      </c>
      <c r="GY12" s="9">
        <v>4.7539999999999996</v>
      </c>
      <c r="GZ12" s="9">
        <v>1.514</v>
      </c>
      <c r="HA12" s="9">
        <v>3.24</v>
      </c>
      <c r="HB12" s="9">
        <v>28.536000000000001</v>
      </c>
      <c r="HC12" s="9">
        <v>13.147</v>
      </c>
      <c r="HD12" s="9">
        <v>15.388</v>
      </c>
      <c r="HE12" s="9">
        <v>220.23099999999999</v>
      </c>
      <c r="HF12" s="9">
        <v>109.661</v>
      </c>
      <c r="HG12" s="9">
        <v>110.57</v>
      </c>
      <c r="HH12" s="9">
        <v>95.1</v>
      </c>
      <c r="HI12" s="9">
        <v>42.896999999999998</v>
      </c>
      <c r="HJ12" s="9">
        <v>52.203000000000003</v>
      </c>
      <c r="HK12" s="9">
        <v>18.739000000000001</v>
      </c>
      <c r="HL12" s="9">
        <v>7.33</v>
      </c>
      <c r="HM12" s="9">
        <v>11.409000000000001</v>
      </c>
    </row>
    <row r="13" spans="1:221">
      <c r="A13" s="10">
        <v>42767</v>
      </c>
      <c r="B13" s="9">
        <v>24.338000000000001</v>
      </c>
      <c r="C13" s="9">
        <v>246.82400000000001</v>
      </c>
      <c r="D13" s="9">
        <v>128.50899999999999</v>
      </c>
      <c r="E13" s="9">
        <v>118.315</v>
      </c>
      <c r="F13" s="9">
        <v>171.31700000000001</v>
      </c>
      <c r="G13" s="9">
        <v>76.486999999999995</v>
      </c>
      <c r="H13" s="9">
        <v>94.83</v>
      </c>
      <c r="I13" s="9">
        <v>27.736999999999998</v>
      </c>
      <c r="J13" s="9">
        <v>10.311</v>
      </c>
      <c r="K13" s="9">
        <v>17.425999999999998</v>
      </c>
      <c r="L13" s="9">
        <v>149.52799999999999</v>
      </c>
      <c r="M13" s="9">
        <v>74.688000000000002</v>
      </c>
      <c r="N13" s="9">
        <v>74.84</v>
      </c>
      <c r="O13" s="9">
        <v>113.813</v>
      </c>
      <c r="P13" s="9">
        <v>60.140999999999998</v>
      </c>
      <c r="Q13" s="9">
        <v>53.671999999999997</v>
      </c>
      <c r="R13" s="9">
        <v>11.340999999999999</v>
      </c>
      <c r="S13" s="9">
        <v>6.6040000000000001</v>
      </c>
      <c r="T13" s="9">
        <v>4.7380000000000004</v>
      </c>
      <c r="U13" s="9">
        <v>5.2050000000000001</v>
      </c>
      <c r="V13" s="9">
        <v>2.3410000000000002</v>
      </c>
      <c r="W13" s="9">
        <v>2.8639999999999999</v>
      </c>
      <c r="X13" s="9">
        <v>3.3820000000000001</v>
      </c>
      <c r="Y13" s="9">
        <v>1.5409999999999999</v>
      </c>
      <c r="Z13" s="9">
        <v>1.841</v>
      </c>
      <c r="AA13" s="9">
        <v>5.53</v>
      </c>
      <c r="AB13" s="9">
        <v>2.6629999999999998</v>
      </c>
      <c r="AC13" s="9">
        <v>2.8660000000000001</v>
      </c>
      <c r="AD13" s="9">
        <v>4.8250000000000002</v>
      </c>
      <c r="AE13" s="9">
        <v>2.044</v>
      </c>
      <c r="AF13" s="9">
        <v>2.78</v>
      </c>
      <c r="AG13" s="9">
        <v>22.417999999999999</v>
      </c>
      <c r="AH13" s="9">
        <v>11.311999999999999</v>
      </c>
      <c r="AI13" s="9">
        <v>11.106</v>
      </c>
      <c r="AJ13" s="9">
        <v>91.394999999999996</v>
      </c>
      <c r="AK13" s="9">
        <v>48.829000000000001</v>
      </c>
      <c r="AL13" s="9">
        <v>42.566000000000003</v>
      </c>
      <c r="AM13" s="9">
        <v>21.44</v>
      </c>
      <c r="AN13" s="9">
        <v>10.792999999999999</v>
      </c>
      <c r="AO13" s="9">
        <v>10.647</v>
      </c>
      <c r="AP13" s="9">
        <v>79.807000000000002</v>
      </c>
      <c r="AQ13" s="9">
        <v>41.265000000000001</v>
      </c>
      <c r="AR13" s="9">
        <v>38.542000000000002</v>
      </c>
      <c r="AS13" s="9">
        <v>4.7859999999999996</v>
      </c>
      <c r="AT13" s="9">
        <v>2.0409999999999999</v>
      </c>
      <c r="AU13" s="9">
        <v>2.7450000000000001</v>
      </c>
      <c r="AV13" s="9">
        <v>121.053</v>
      </c>
      <c r="AW13" s="9">
        <v>64.093000000000004</v>
      </c>
      <c r="AX13" s="9">
        <v>56.96</v>
      </c>
      <c r="AY13" s="9">
        <v>106.61</v>
      </c>
      <c r="AZ13" s="9">
        <v>56.317</v>
      </c>
      <c r="BA13" s="9">
        <v>50.292000000000002</v>
      </c>
      <c r="BB13" s="9">
        <v>99.915000000000006</v>
      </c>
      <c r="BC13" s="9">
        <v>52.923999999999999</v>
      </c>
      <c r="BD13" s="9">
        <v>46.991</v>
      </c>
      <c r="BE13" s="9">
        <v>23.321000000000002</v>
      </c>
      <c r="BF13" s="9">
        <v>11.407999999999999</v>
      </c>
      <c r="BG13" s="9">
        <v>11.914</v>
      </c>
      <c r="BH13" s="9">
        <v>16.597999999999999</v>
      </c>
      <c r="BI13" s="9">
        <v>8.7850000000000001</v>
      </c>
      <c r="BJ13" s="9">
        <v>7.8129999999999997</v>
      </c>
      <c r="BK13" s="9">
        <v>9.3569999999999993</v>
      </c>
      <c r="BL13" s="9">
        <v>4.8330000000000002</v>
      </c>
      <c r="BM13" s="9">
        <v>4.524</v>
      </c>
      <c r="BN13" s="9">
        <v>3.3180000000000001</v>
      </c>
      <c r="BO13" s="9">
        <v>1.5720000000000001</v>
      </c>
      <c r="BP13" s="9">
        <v>1.746</v>
      </c>
      <c r="BQ13" s="9">
        <v>32.398000000000003</v>
      </c>
      <c r="BR13" s="9">
        <v>12.975</v>
      </c>
      <c r="BS13" s="9">
        <v>19.422999999999998</v>
      </c>
      <c r="BT13" s="9">
        <v>9.0489999999999995</v>
      </c>
      <c r="BU13" s="9">
        <v>3.3849999999999998</v>
      </c>
      <c r="BV13" s="9">
        <v>5.6639999999999997</v>
      </c>
      <c r="BW13" s="9">
        <v>3.1739999999999999</v>
      </c>
      <c r="BX13" s="9">
        <v>1.6060000000000001</v>
      </c>
      <c r="BY13" s="9">
        <v>1.569</v>
      </c>
      <c r="BZ13" s="9">
        <v>8.1349999999999998</v>
      </c>
      <c r="CA13" s="9">
        <v>2.96</v>
      </c>
      <c r="CB13" s="9">
        <v>5.1749999999999998</v>
      </c>
      <c r="CC13" s="9">
        <v>2.3090000000000002</v>
      </c>
      <c r="CD13" s="9">
        <v>1.1599999999999999</v>
      </c>
      <c r="CE13" s="9">
        <v>1.149</v>
      </c>
      <c r="CF13" s="9">
        <v>5.1109999999999998</v>
      </c>
      <c r="CG13" s="9">
        <v>1.4370000000000001</v>
      </c>
      <c r="CH13" s="9">
        <v>3.673</v>
      </c>
      <c r="CI13" s="9">
        <v>1.107</v>
      </c>
      <c r="CJ13" s="9">
        <v>0.497</v>
      </c>
      <c r="CK13" s="9">
        <v>0.61</v>
      </c>
      <c r="CL13" s="9">
        <v>0.995</v>
      </c>
      <c r="CM13" s="9">
        <v>0.42399999999999999</v>
      </c>
      <c r="CN13" s="9">
        <v>0.57099999999999995</v>
      </c>
      <c r="CO13" s="9">
        <v>1.724</v>
      </c>
      <c r="CP13" s="9">
        <v>0.113</v>
      </c>
      <c r="CQ13" s="9">
        <v>1.611</v>
      </c>
      <c r="CR13" s="9">
        <v>15.176</v>
      </c>
      <c r="CS13" s="9">
        <v>6.7560000000000002</v>
      </c>
      <c r="CT13" s="9">
        <v>8.4209999999999994</v>
      </c>
      <c r="CU13" s="9">
        <v>12.448</v>
      </c>
      <c r="CV13" s="9">
        <v>4.9569999999999999</v>
      </c>
      <c r="CW13" s="9">
        <v>7.4909999999999997</v>
      </c>
      <c r="CX13" s="9">
        <v>2.73</v>
      </c>
      <c r="CY13" s="9">
        <v>1.411</v>
      </c>
      <c r="CZ13" s="9">
        <v>1.319</v>
      </c>
      <c r="DA13" s="9">
        <v>9.718</v>
      </c>
      <c r="DB13" s="9">
        <v>3.5459999999999998</v>
      </c>
      <c r="DC13" s="9">
        <v>6.1719999999999997</v>
      </c>
      <c r="DD13" s="9">
        <v>116.54300000000001</v>
      </c>
      <c r="DE13" s="9">
        <v>61.552</v>
      </c>
      <c r="DF13" s="9">
        <v>54.991</v>
      </c>
      <c r="DG13" s="9">
        <v>32.984999999999999</v>
      </c>
      <c r="DH13" s="9">
        <v>13.135999999999999</v>
      </c>
      <c r="DI13" s="9">
        <v>19.849</v>
      </c>
      <c r="DJ13" s="9">
        <v>7.0439999999999996</v>
      </c>
      <c r="DK13" s="9">
        <v>2.702</v>
      </c>
      <c r="DL13" s="9">
        <v>4.3419999999999996</v>
      </c>
      <c r="DM13" s="9">
        <v>318.44799999999998</v>
      </c>
      <c r="DN13" s="9">
        <v>154.107</v>
      </c>
      <c r="DO13" s="9">
        <v>164.34100000000001</v>
      </c>
      <c r="DP13" s="9">
        <v>218.137</v>
      </c>
      <c r="DQ13" s="9">
        <v>110.68300000000001</v>
      </c>
      <c r="DR13" s="9">
        <v>107.455</v>
      </c>
      <c r="DS13" s="9">
        <v>22.550999999999998</v>
      </c>
      <c r="DT13" s="9">
        <v>11.419</v>
      </c>
      <c r="DU13" s="9">
        <v>11.132</v>
      </c>
      <c r="DV13" s="9">
        <v>15.254</v>
      </c>
      <c r="DW13" s="9">
        <v>5.74</v>
      </c>
      <c r="DX13" s="9">
        <v>9.5139999999999993</v>
      </c>
      <c r="DY13" s="9">
        <v>6.5549999999999997</v>
      </c>
      <c r="DZ13" s="9">
        <v>3.1440000000000001</v>
      </c>
      <c r="EA13" s="9">
        <v>3.411</v>
      </c>
      <c r="EB13" s="9">
        <v>14.345000000000001</v>
      </c>
      <c r="EC13" s="9">
        <v>6.0389999999999997</v>
      </c>
      <c r="ED13" s="9">
        <v>8.3059999999999992</v>
      </c>
      <c r="EE13" s="9">
        <v>13.612</v>
      </c>
      <c r="EF13" s="9">
        <v>5.74</v>
      </c>
      <c r="EG13" s="9">
        <v>7.8719999999999999</v>
      </c>
      <c r="EH13" s="9">
        <v>41.314</v>
      </c>
      <c r="EI13" s="9">
        <v>19.698</v>
      </c>
      <c r="EJ13" s="9">
        <v>21.616</v>
      </c>
      <c r="EK13" s="9">
        <v>176.82400000000001</v>
      </c>
      <c r="EL13" s="9">
        <v>90.984999999999999</v>
      </c>
      <c r="EM13" s="9">
        <v>85.838999999999999</v>
      </c>
      <c r="EN13" s="9">
        <v>39.530999999999999</v>
      </c>
      <c r="EO13" s="9">
        <v>18.248999999999999</v>
      </c>
      <c r="EP13" s="9">
        <v>21.282</v>
      </c>
      <c r="EQ13" s="9">
        <v>152.452</v>
      </c>
      <c r="ER13" s="9">
        <v>75.954999999999998</v>
      </c>
      <c r="ES13" s="9">
        <v>76.497</v>
      </c>
      <c r="ET13" s="9">
        <v>21.942</v>
      </c>
      <c r="EU13" s="9">
        <v>11.551</v>
      </c>
      <c r="EV13" s="9">
        <v>10.391</v>
      </c>
      <c r="EW13" s="9">
        <v>236.18600000000001</v>
      </c>
      <c r="EX13" s="9">
        <v>119.30500000000001</v>
      </c>
      <c r="EY13" s="9">
        <v>116.881</v>
      </c>
      <c r="EZ13" s="9">
        <v>211.423</v>
      </c>
      <c r="FA13" s="9">
        <v>106.38800000000001</v>
      </c>
      <c r="FB13" s="9">
        <v>105.035</v>
      </c>
      <c r="FC13" s="9">
        <v>195.97399999999999</v>
      </c>
      <c r="FD13" s="9">
        <v>99.045000000000002</v>
      </c>
      <c r="FE13" s="9">
        <v>96.929000000000002</v>
      </c>
      <c r="FF13" s="9">
        <v>56.569000000000003</v>
      </c>
      <c r="FG13" s="9">
        <v>26.817</v>
      </c>
      <c r="FH13" s="9">
        <v>29.751999999999999</v>
      </c>
      <c r="FI13" s="9">
        <v>37.215000000000003</v>
      </c>
      <c r="FJ13" s="9">
        <v>17.552</v>
      </c>
      <c r="FK13" s="9">
        <v>19.663</v>
      </c>
      <c r="FL13" s="9">
        <v>19.166</v>
      </c>
      <c r="FM13" s="9">
        <v>8.9290000000000003</v>
      </c>
      <c r="FN13" s="9">
        <v>10.237</v>
      </c>
      <c r="FO13" s="9">
        <v>8.5370000000000008</v>
      </c>
      <c r="FP13" s="9">
        <v>4.3949999999999996</v>
      </c>
      <c r="FQ13" s="9">
        <v>4.1420000000000003</v>
      </c>
      <c r="FR13" s="9">
        <v>91.772999999999996</v>
      </c>
      <c r="FS13" s="9">
        <v>39.029000000000003</v>
      </c>
      <c r="FT13" s="9">
        <v>52.744</v>
      </c>
      <c r="FU13" s="9">
        <v>19.861999999999998</v>
      </c>
      <c r="FV13" s="9">
        <v>8.3670000000000009</v>
      </c>
      <c r="FW13" s="9">
        <v>11.494999999999999</v>
      </c>
      <c r="FX13" s="9">
        <v>5.16</v>
      </c>
      <c r="FY13" s="9">
        <v>2.883</v>
      </c>
      <c r="FZ13" s="9">
        <v>2.2770000000000001</v>
      </c>
      <c r="GA13" s="9">
        <v>16.609000000000002</v>
      </c>
      <c r="GB13" s="9">
        <v>7.0679999999999996</v>
      </c>
      <c r="GC13" s="9">
        <v>9.5410000000000004</v>
      </c>
      <c r="GD13" s="9">
        <v>3.718</v>
      </c>
      <c r="GE13" s="9">
        <v>1.0309999999999999</v>
      </c>
      <c r="GF13" s="9">
        <v>2.6869999999999998</v>
      </c>
      <c r="GG13" s="9">
        <v>11.435</v>
      </c>
      <c r="GH13" s="9">
        <v>5.7220000000000004</v>
      </c>
      <c r="GI13" s="9">
        <v>5.7130000000000001</v>
      </c>
      <c r="GJ13" s="9">
        <v>1.492</v>
      </c>
      <c r="GK13" s="9">
        <v>0.51700000000000002</v>
      </c>
      <c r="GL13" s="9">
        <v>0.97399999999999998</v>
      </c>
      <c r="GM13" s="9">
        <v>3.448</v>
      </c>
      <c r="GN13" s="9">
        <v>1.2989999999999999</v>
      </c>
      <c r="GO13" s="9">
        <v>2.149</v>
      </c>
      <c r="GP13" s="9">
        <v>1.9590000000000001</v>
      </c>
      <c r="GQ13" s="9">
        <v>0.315</v>
      </c>
      <c r="GR13" s="9">
        <v>1.6439999999999999</v>
      </c>
      <c r="GS13" s="9">
        <v>40.262999999999998</v>
      </c>
      <c r="GT13" s="9">
        <v>16.434000000000001</v>
      </c>
      <c r="GU13" s="9">
        <v>23.829000000000001</v>
      </c>
      <c r="GV13" s="9">
        <v>28.594000000000001</v>
      </c>
      <c r="GW13" s="9">
        <v>12.762</v>
      </c>
      <c r="GX13" s="9">
        <v>15.832000000000001</v>
      </c>
      <c r="GY13" s="9">
        <v>5.431</v>
      </c>
      <c r="GZ13" s="9">
        <v>1.6619999999999999</v>
      </c>
      <c r="HA13" s="9">
        <v>3.7690000000000001</v>
      </c>
      <c r="HB13" s="9">
        <v>23.163</v>
      </c>
      <c r="HC13" s="9">
        <v>11.1</v>
      </c>
      <c r="HD13" s="9">
        <v>12.063000000000001</v>
      </c>
      <c r="HE13" s="9">
        <v>223.56800000000001</v>
      </c>
      <c r="HF13" s="9">
        <v>112.34399999999999</v>
      </c>
      <c r="HG13" s="9">
        <v>111.224</v>
      </c>
      <c r="HH13" s="9">
        <v>94.88</v>
      </c>
      <c r="HI13" s="9">
        <v>41.762</v>
      </c>
      <c r="HJ13" s="9">
        <v>53.116999999999997</v>
      </c>
      <c r="HK13" s="9">
        <v>14.548</v>
      </c>
      <c r="HL13" s="9">
        <v>6.7830000000000004</v>
      </c>
      <c r="HM13" s="9">
        <v>7.7649999999999997</v>
      </c>
    </row>
    <row r="14" spans="1:221">
      <c r="A14" s="10">
        <v>43132</v>
      </c>
      <c r="B14" s="9">
        <v>21.036000000000001</v>
      </c>
      <c r="C14" s="9">
        <v>254.79499999999999</v>
      </c>
      <c r="D14" s="9">
        <v>129.715</v>
      </c>
      <c r="E14" s="9">
        <v>125.07899999999999</v>
      </c>
      <c r="F14" s="9">
        <v>173.042</v>
      </c>
      <c r="G14" s="9">
        <v>79.984999999999999</v>
      </c>
      <c r="H14" s="9">
        <v>93.057000000000002</v>
      </c>
      <c r="I14" s="9">
        <v>23.253</v>
      </c>
      <c r="J14" s="9">
        <v>9.4469999999999992</v>
      </c>
      <c r="K14" s="9">
        <v>13.805999999999999</v>
      </c>
      <c r="L14" s="9">
        <v>145.375</v>
      </c>
      <c r="M14" s="9">
        <v>72.206000000000003</v>
      </c>
      <c r="N14" s="9">
        <v>73.168999999999997</v>
      </c>
      <c r="O14" s="9">
        <v>110.66500000000001</v>
      </c>
      <c r="P14" s="9">
        <v>57.353999999999999</v>
      </c>
      <c r="Q14" s="9">
        <v>53.311</v>
      </c>
      <c r="R14" s="9">
        <v>11.111000000000001</v>
      </c>
      <c r="S14" s="9">
        <v>5.9669999999999996</v>
      </c>
      <c r="T14" s="9">
        <v>5.1440000000000001</v>
      </c>
      <c r="U14" s="9">
        <v>5.56</v>
      </c>
      <c r="V14" s="9">
        <v>1.978</v>
      </c>
      <c r="W14" s="9">
        <v>3.5819999999999999</v>
      </c>
      <c r="X14" s="9">
        <v>3.7850000000000001</v>
      </c>
      <c r="Y14" s="9">
        <v>1.2529999999999999</v>
      </c>
      <c r="Z14" s="9">
        <v>2.5329999999999999</v>
      </c>
      <c r="AA14" s="9">
        <v>5.6589999999999998</v>
      </c>
      <c r="AB14" s="9">
        <v>2.5720000000000001</v>
      </c>
      <c r="AC14" s="9">
        <v>3.0870000000000002</v>
      </c>
      <c r="AD14" s="9">
        <v>4.992</v>
      </c>
      <c r="AE14" s="9">
        <v>1.9039999999999999</v>
      </c>
      <c r="AF14" s="9">
        <v>3.0870000000000002</v>
      </c>
      <c r="AG14" s="9">
        <v>23.823</v>
      </c>
      <c r="AH14" s="9">
        <v>11.512</v>
      </c>
      <c r="AI14" s="9">
        <v>12.311</v>
      </c>
      <c r="AJ14" s="9">
        <v>86.843000000000004</v>
      </c>
      <c r="AK14" s="9">
        <v>45.841999999999999</v>
      </c>
      <c r="AL14" s="9">
        <v>41</v>
      </c>
      <c r="AM14" s="9">
        <v>22.913</v>
      </c>
      <c r="AN14" s="9">
        <v>10.962</v>
      </c>
      <c r="AO14" s="9">
        <v>11.951000000000001</v>
      </c>
      <c r="AP14" s="9">
        <v>74.721999999999994</v>
      </c>
      <c r="AQ14" s="9">
        <v>37.887</v>
      </c>
      <c r="AR14" s="9">
        <v>36.835000000000001</v>
      </c>
      <c r="AS14" s="9">
        <v>6.649</v>
      </c>
      <c r="AT14" s="9">
        <v>3.16</v>
      </c>
      <c r="AU14" s="9">
        <v>3.4889999999999999</v>
      </c>
      <c r="AV14" s="9">
        <v>116.584</v>
      </c>
      <c r="AW14" s="9">
        <v>59.676000000000002</v>
      </c>
      <c r="AX14" s="9">
        <v>56.906999999999996</v>
      </c>
      <c r="AY14" s="9">
        <v>101.825</v>
      </c>
      <c r="AZ14" s="9">
        <v>52.956000000000003</v>
      </c>
      <c r="BA14" s="9">
        <v>48.869</v>
      </c>
      <c r="BB14" s="9">
        <v>96.825000000000003</v>
      </c>
      <c r="BC14" s="9">
        <v>50.982999999999997</v>
      </c>
      <c r="BD14" s="9">
        <v>45.841999999999999</v>
      </c>
      <c r="BE14" s="9">
        <v>23.800999999999998</v>
      </c>
      <c r="BF14" s="9">
        <v>10.749000000000001</v>
      </c>
      <c r="BG14" s="9">
        <v>13.052</v>
      </c>
      <c r="BH14" s="9">
        <v>15.504</v>
      </c>
      <c r="BI14" s="9">
        <v>7.1559999999999997</v>
      </c>
      <c r="BJ14" s="9">
        <v>8.3480000000000008</v>
      </c>
      <c r="BK14" s="9">
        <v>9.5860000000000003</v>
      </c>
      <c r="BL14" s="9">
        <v>4.8339999999999996</v>
      </c>
      <c r="BM14" s="9">
        <v>4.7510000000000003</v>
      </c>
      <c r="BN14" s="9">
        <v>3.9910000000000001</v>
      </c>
      <c r="BO14" s="9">
        <v>2.0430000000000001</v>
      </c>
      <c r="BP14" s="9">
        <v>1.9470000000000001</v>
      </c>
      <c r="BQ14" s="9">
        <v>30.719000000000001</v>
      </c>
      <c r="BR14" s="9">
        <v>12.808999999999999</v>
      </c>
      <c r="BS14" s="9">
        <v>17.91</v>
      </c>
      <c r="BT14" s="9">
        <v>8.3420000000000005</v>
      </c>
      <c r="BU14" s="9">
        <v>3.036</v>
      </c>
      <c r="BV14" s="9">
        <v>5.306</v>
      </c>
      <c r="BW14" s="9">
        <v>2.1160000000000001</v>
      </c>
      <c r="BX14" s="9">
        <v>0.78600000000000003</v>
      </c>
      <c r="BY14" s="9">
        <v>1.33</v>
      </c>
      <c r="BZ14" s="9">
        <v>6.9889999999999999</v>
      </c>
      <c r="CA14" s="9">
        <v>2.3439999999999999</v>
      </c>
      <c r="CB14" s="9">
        <v>4.6449999999999996</v>
      </c>
      <c r="CC14" s="9">
        <v>1.109</v>
      </c>
      <c r="CD14" s="9">
        <v>0.26600000000000001</v>
      </c>
      <c r="CE14" s="9">
        <v>0.84199999999999997</v>
      </c>
      <c r="CF14" s="9">
        <v>5.593</v>
      </c>
      <c r="CG14" s="9">
        <v>2.077</v>
      </c>
      <c r="CH14" s="9">
        <v>3.516</v>
      </c>
      <c r="CI14" s="9">
        <v>0.38800000000000001</v>
      </c>
      <c r="CJ14" s="9">
        <v>0.30299999999999999</v>
      </c>
      <c r="CK14" s="9">
        <v>8.5999999999999993E-2</v>
      </c>
      <c r="CL14" s="9">
        <v>1.395</v>
      </c>
      <c r="CM14" s="9">
        <v>0.73299999999999998</v>
      </c>
      <c r="CN14" s="9">
        <v>0.66100000000000003</v>
      </c>
      <c r="CO14" s="9">
        <v>2.2029999999999998</v>
      </c>
      <c r="CP14" s="9">
        <v>0.18099999999999999</v>
      </c>
      <c r="CQ14" s="9">
        <v>2.0230000000000001</v>
      </c>
      <c r="CR14" s="9">
        <v>16.268999999999998</v>
      </c>
      <c r="CS14" s="9">
        <v>5.9320000000000004</v>
      </c>
      <c r="CT14" s="9">
        <v>10.337</v>
      </c>
      <c r="CU14" s="9">
        <v>12.374000000000001</v>
      </c>
      <c r="CV14" s="9">
        <v>5.12</v>
      </c>
      <c r="CW14" s="9">
        <v>7.2539999999999996</v>
      </c>
      <c r="CX14" s="9">
        <v>2.0950000000000002</v>
      </c>
      <c r="CY14" s="9">
        <v>0.77</v>
      </c>
      <c r="CZ14" s="9">
        <v>1.3260000000000001</v>
      </c>
      <c r="DA14" s="9">
        <v>10.279</v>
      </c>
      <c r="DB14" s="9">
        <v>4.351</v>
      </c>
      <c r="DC14" s="9">
        <v>5.9279999999999999</v>
      </c>
      <c r="DD14" s="9">
        <v>112.761</v>
      </c>
      <c r="DE14" s="9">
        <v>58.124000000000002</v>
      </c>
      <c r="DF14" s="9">
        <v>54.637</v>
      </c>
      <c r="DG14" s="9">
        <v>32.613999999999997</v>
      </c>
      <c r="DH14" s="9">
        <v>14.082000000000001</v>
      </c>
      <c r="DI14" s="9">
        <v>18.532</v>
      </c>
      <c r="DJ14" s="9">
        <v>6.5279999999999996</v>
      </c>
      <c r="DK14" s="9">
        <v>2.302</v>
      </c>
      <c r="DL14" s="9">
        <v>4.2249999999999996</v>
      </c>
      <c r="DM14" s="9">
        <v>326.37799999999999</v>
      </c>
      <c r="DN14" s="9">
        <v>157.77099999999999</v>
      </c>
      <c r="DO14" s="9">
        <v>168.607</v>
      </c>
      <c r="DP14" s="9">
        <v>227.51300000000001</v>
      </c>
      <c r="DQ14" s="9">
        <v>115.383</v>
      </c>
      <c r="DR14" s="9">
        <v>112.13</v>
      </c>
      <c r="DS14" s="9">
        <v>24.779</v>
      </c>
      <c r="DT14" s="9">
        <v>15.096</v>
      </c>
      <c r="DU14" s="9">
        <v>9.6829999999999998</v>
      </c>
      <c r="DV14" s="9">
        <v>14.353999999999999</v>
      </c>
      <c r="DW14" s="9">
        <v>5.8380000000000001</v>
      </c>
      <c r="DX14" s="9">
        <v>8.516</v>
      </c>
      <c r="DY14" s="9">
        <v>7.2910000000000004</v>
      </c>
      <c r="DZ14" s="9">
        <v>3.66</v>
      </c>
      <c r="EA14" s="9">
        <v>3.6309999999999998</v>
      </c>
      <c r="EB14" s="9">
        <v>13.384</v>
      </c>
      <c r="EC14" s="9">
        <v>5.5750000000000002</v>
      </c>
      <c r="ED14" s="9">
        <v>7.8090000000000002</v>
      </c>
      <c r="EE14" s="9">
        <v>11.913</v>
      </c>
      <c r="EF14" s="9">
        <v>4.5039999999999996</v>
      </c>
      <c r="EG14" s="9">
        <v>7.4089999999999998</v>
      </c>
      <c r="EH14" s="9">
        <v>47.521999999999998</v>
      </c>
      <c r="EI14" s="9">
        <v>26.047999999999998</v>
      </c>
      <c r="EJ14" s="9">
        <v>21.474</v>
      </c>
      <c r="EK14" s="9">
        <v>179.99100000000001</v>
      </c>
      <c r="EL14" s="9">
        <v>89.335999999999999</v>
      </c>
      <c r="EM14" s="9">
        <v>90.656000000000006</v>
      </c>
      <c r="EN14" s="9">
        <v>43.723999999999997</v>
      </c>
      <c r="EO14" s="9">
        <v>24.161000000000001</v>
      </c>
      <c r="EP14" s="9">
        <v>19.562999999999999</v>
      </c>
      <c r="EQ14" s="9">
        <v>158.61199999999999</v>
      </c>
      <c r="ER14" s="9">
        <v>74.567999999999998</v>
      </c>
      <c r="ES14" s="9">
        <v>84.043999999999997</v>
      </c>
      <c r="ET14" s="9">
        <v>23.978000000000002</v>
      </c>
      <c r="EU14" s="9">
        <v>11.343999999999999</v>
      </c>
      <c r="EV14" s="9">
        <v>12.634</v>
      </c>
      <c r="EW14" s="9">
        <v>243.00899999999999</v>
      </c>
      <c r="EX14" s="9">
        <v>121.038</v>
      </c>
      <c r="EY14" s="9">
        <v>121.971</v>
      </c>
      <c r="EZ14" s="9">
        <v>217.39400000000001</v>
      </c>
      <c r="FA14" s="9">
        <v>107.136</v>
      </c>
      <c r="FB14" s="9">
        <v>110.258</v>
      </c>
      <c r="FC14" s="9">
        <v>203.59800000000001</v>
      </c>
      <c r="FD14" s="9">
        <v>102.39</v>
      </c>
      <c r="FE14" s="9">
        <v>101.208</v>
      </c>
      <c r="FF14" s="9">
        <v>59.290999999999997</v>
      </c>
      <c r="FG14" s="9">
        <v>27.629000000000001</v>
      </c>
      <c r="FH14" s="9">
        <v>31.661999999999999</v>
      </c>
      <c r="FI14" s="9">
        <v>39.872</v>
      </c>
      <c r="FJ14" s="9">
        <v>19.469000000000001</v>
      </c>
      <c r="FK14" s="9">
        <v>20.402999999999999</v>
      </c>
      <c r="FL14" s="9">
        <v>24.376000000000001</v>
      </c>
      <c r="FM14" s="9">
        <v>13.815</v>
      </c>
      <c r="FN14" s="9">
        <v>10.561</v>
      </c>
      <c r="FO14" s="9">
        <v>9.2270000000000003</v>
      </c>
      <c r="FP14" s="9">
        <v>4.9240000000000004</v>
      </c>
      <c r="FQ14" s="9">
        <v>4.3029999999999999</v>
      </c>
      <c r="FR14" s="9">
        <v>89.638000000000005</v>
      </c>
      <c r="FS14" s="9">
        <v>37.463999999999999</v>
      </c>
      <c r="FT14" s="9">
        <v>52.173999999999999</v>
      </c>
      <c r="FU14" s="9">
        <v>22.227</v>
      </c>
      <c r="FV14" s="9">
        <v>9.4290000000000003</v>
      </c>
      <c r="FW14" s="9">
        <v>12.798</v>
      </c>
      <c r="FX14" s="9">
        <v>5.7069999999999999</v>
      </c>
      <c r="FY14" s="9">
        <v>3.4470000000000001</v>
      </c>
      <c r="FZ14" s="9">
        <v>2.2599999999999998</v>
      </c>
      <c r="GA14" s="9">
        <v>20.276</v>
      </c>
      <c r="GB14" s="9">
        <v>9.0990000000000002</v>
      </c>
      <c r="GC14" s="9">
        <v>11.177</v>
      </c>
      <c r="GD14" s="9">
        <v>3.512</v>
      </c>
      <c r="GE14" s="9">
        <v>0.53300000000000003</v>
      </c>
      <c r="GF14" s="9">
        <v>2.9790000000000001</v>
      </c>
      <c r="GG14" s="9">
        <v>15.138999999999999</v>
      </c>
      <c r="GH14" s="9">
        <v>7.77</v>
      </c>
      <c r="GI14" s="9">
        <v>7.3689999999999998</v>
      </c>
      <c r="GJ14" s="9">
        <v>1.853</v>
      </c>
      <c r="GK14" s="9">
        <v>0.755</v>
      </c>
      <c r="GL14" s="9">
        <v>1.097</v>
      </c>
      <c r="GM14" s="9">
        <v>1.9510000000000001</v>
      </c>
      <c r="GN14" s="9">
        <v>0.33100000000000002</v>
      </c>
      <c r="GO14" s="9">
        <v>1.62</v>
      </c>
      <c r="GP14" s="9">
        <v>3.3420000000000001</v>
      </c>
      <c r="GQ14" s="9">
        <v>0.48</v>
      </c>
      <c r="GR14" s="9">
        <v>2.8620000000000001</v>
      </c>
      <c r="GS14" s="9">
        <v>43.323</v>
      </c>
      <c r="GT14" s="9">
        <v>18.413</v>
      </c>
      <c r="GU14" s="9">
        <v>24.91</v>
      </c>
      <c r="GV14" s="9">
        <v>31.454000000000001</v>
      </c>
      <c r="GW14" s="9">
        <v>14.353</v>
      </c>
      <c r="GX14" s="9">
        <v>17.100999999999999</v>
      </c>
      <c r="GY14" s="9">
        <v>5.5039999999999996</v>
      </c>
      <c r="GZ14" s="9">
        <v>1.7470000000000001</v>
      </c>
      <c r="HA14" s="9">
        <v>3.7570000000000001</v>
      </c>
      <c r="HB14" s="9">
        <v>25.949000000000002</v>
      </c>
      <c r="HC14" s="9">
        <v>12.605</v>
      </c>
      <c r="HD14" s="9">
        <v>13.343999999999999</v>
      </c>
      <c r="HE14" s="9">
        <v>233.017</v>
      </c>
      <c r="HF14" s="9">
        <v>117.131</v>
      </c>
      <c r="HG14" s="9">
        <v>115.887</v>
      </c>
      <c r="HH14" s="9">
        <v>93.36</v>
      </c>
      <c r="HI14" s="9">
        <v>40.64</v>
      </c>
      <c r="HJ14" s="9">
        <v>52.72</v>
      </c>
      <c r="HK14" s="9">
        <v>18.948</v>
      </c>
      <c r="HL14" s="9">
        <v>9.0990000000000002</v>
      </c>
      <c r="HM14" s="9">
        <v>9.85</v>
      </c>
    </row>
    <row r="15" spans="1:221">
      <c r="A15" s="10">
        <v>43497</v>
      </c>
      <c r="B15" s="9">
        <v>22.684999999999999</v>
      </c>
      <c r="C15" s="9">
        <v>256.10700000000003</v>
      </c>
      <c r="D15" s="9">
        <v>133.44900000000001</v>
      </c>
      <c r="E15" s="9">
        <v>122.658</v>
      </c>
      <c r="F15" s="9">
        <v>181.34100000000001</v>
      </c>
      <c r="G15" s="9">
        <v>80.954999999999998</v>
      </c>
      <c r="H15" s="9">
        <v>100.386</v>
      </c>
      <c r="I15" s="9">
        <v>24.213999999999999</v>
      </c>
      <c r="J15" s="9">
        <v>10.057</v>
      </c>
      <c r="K15" s="9">
        <v>14.157</v>
      </c>
      <c r="L15" s="9">
        <v>144.12200000000001</v>
      </c>
      <c r="M15" s="9">
        <v>70.912000000000006</v>
      </c>
      <c r="N15" s="9">
        <v>73.209999999999994</v>
      </c>
      <c r="O15" s="9">
        <v>106.991</v>
      </c>
      <c r="P15" s="9">
        <v>55.182000000000002</v>
      </c>
      <c r="Q15" s="9">
        <v>51.808999999999997</v>
      </c>
      <c r="R15" s="9">
        <v>13.09</v>
      </c>
      <c r="S15" s="9">
        <v>7.9359999999999999</v>
      </c>
      <c r="T15" s="9">
        <v>5.1539999999999999</v>
      </c>
      <c r="U15" s="9">
        <v>5.3419999999999996</v>
      </c>
      <c r="V15" s="9">
        <v>2.234</v>
      </c>
      <c r="W15" s="9">
        <v>3.1070000000000002</v>
      </c>
      <c r="X15" s="9">
        <v>3.4620000000000002</v>
      </c>
      <c r="Y15" s="9">
        <v>1.631</v>
      </c>
      <c r="Z15" s="9">
        <v>1.83</v>
      </c>
      <c r="AA15" s="9">
        <v>5.6260000000000003</v>
      </c>
      <c r="AB15" s="9">
        <v>2.5590000000000002</v>
      </c>
      <c r="AC15" s="9">
        <v>3.0659999999999998</v>
      </c>
      <c r="AD15" s="9">
        <v>4.9429999999999996</v>
      </c>
      <c r="AE15" s="9">
        <v>2.0430000000000001</v>
      </c>
      <c r="AF15" s="9">
        <v>2.9</v>
      </c>
      <c r="AG15" s="9">
        <v>22.539000000000001</v>
      </c>
      <c r="AH15" s="9">
        <v>12.23</v>
      </c>
      <c r="AI15" s="9">
        <v>10.308999999999999</v>
      </c>
      <c r="AJ15" s="9">
        <v>84.451999999999998</v>
      </c>
      <c r="AK15" s="9">
        <v>42.951999999999998</v>
      </c>
      <c r="AL15" s="9">
        <v>41.5</v>
      </c>
      <c r="AM15" s="9">
        <v>21.696000000000002</v>
      </c>
      <c r="AN15" s="9">
        <v>11.87</v>
      </c>
      <c r="AO15" s="9">
        <v>9.8260000000000005</v>
      </c>
      <c r="AP15" s="9">
        <v>76.061000000000007</v>
      </c>
      <c r="AQ15" s="9">
        <v>37.584000000000003</v>
      </c>
      <c r="AR15" s="9">
        <v>38.475999999999999</v>
      </c>
      <c r="AS15" s="9">
        <v>7.6559999999999997</v>
      </c>
      <c r="AT15" s="9">
        <v>4.1420000000000003</v>
      </c>
      <c r="AU15" s="9">
        <v>3.5139999999999998</v>
      </c>
      <c r="AV15" s="9">
        <v>114.333</v>
      </c>
      <c r="AW15" s="9">
        <v>58.396999999999998</v>
      </c>
      <c r="AX15" s="9">
        <v>55.936</v>
      </c>
      <c r="AY15" s="9">
        <v>100.706</v>
      </c>
      <c r="AZ15" s="9">
        <v>51.512</v>
      </c>
      <c r="BA15" s="9">
        <v>49.194000000000003</v>
      </c>
      <c r="BB15" s="9">
        <v>94.57</v>
      </c>
      <c r="BC15" s="9">
        <v>48.640999999999998</v>
      </c>
      <c r="BD15" s="9">
        <v>45.929000000000002</v>
      </c>
      <c r="BE15" s="9">
        <v>26.593</v>
      </c>
      <c r="BF15" s="9">
        <v>13.707000000000001</v>
      </c>
      <c r="BG15" s="9">
        <v>12.887</v>
      </c>
      <c r="BH15" s="9">
        <v>17.13</v>
      </c>
      <c r="BI15" s="9">
        <v>8.9309999999999992</v>
      </c>
      <c r="BJ15" s="9">
        <v>8.1980000000000004</v>
      </c>
      <c r="BK15" s="9">
        <v>9.7880000000000003</v>
      </c>
      <c r="BL15" s="9">
        <v>5.7169999999999996</v>
      </c>
      <c r="BM15" s="9">
        <v>4.0709999999999997</v>
      </c>
      <c r="BN15" s="9">
        <v>4.7430000000000003</v>
      </c>
      <c r="BO15" s="9">
        <v>2.7080000000000002</v>
      </c>
      <c r="BP15" s="9">
        <v>2.0350000000000001</v>
      </c>
      <c r="BQ15" s="9">
        <v>32.387999999999998</v>
      </c>
      <c r="BR15" s="9">
        <v>13.022</v>
      </c>
      <c r="BS15" s="9">
        <v>19.366</v>
      </c>
      <c r="BT15" s="9">
        <v>8.4339999999999993</v>
      </c>
      <c r="BU15" s="9">
        <v>3.2810000000000001</v>
      </c>
      <c r="BV15" s="9">
        <v>5.1539999999999999</v>
      </c>
      <c r="BW15" s="9">
        <v>2.9</v>
      </c>
      <c r="BX15" s="9">
        <v>1.4570000000000001</v>
      </c>
      <c r="BY15" s="9">
        <v>1.4430000000000001</v>
      </c>
      <c r="BZ15" s="9">
        <v>6.0410000000000004</v>
      </c>
      <c r="CA15" s="9">
        <v>2.4350000000000001</v>
      </c>
      <c r="CB15" s="9">
        <v>3.6059999999999999</v>
      </c>
      <c r="CC15" s="9">
        <v>1.129</v>
      </c>
      <c r="CD15" s="9">
        <v>0.217</v>
      </c>
      <c r="CE15" s="9">
        <v>0.91200000000000003</v>
      </c>
      <c r="CF15" s="9">
        <v>4.4029999999999996</v>
      </c>
      <c r="CG15" s="9">
        <v>2.0619999999999998</v>
      </c>
      <c r="CH15" s="9">
        <v>2.3410000000000002</v>
      </c>
      <c r="CI15" s="9">
        <v>0.28299999999999997</v>
      </c>
      <c r="CJ15" s="9">
        <v>0.161</v>
      </c>
      <c r="CK15" s="9">
        <v>0.122</v>
      </c>
      <c r="CL15" s="9">
        <v>2.569</v>
      </c>
      <c r="CM15" s="9">
        <v>0.84599999999999997</v>
      </c>
      <c r="CN15" s="9">
        <v>1.7230000000000001</v>
      </c>
      <c r="CO15" s="9">
        <v>1.1180000000000001</v>
      </c>
      <c r="CP15" s="9">
        <v>0.08</v>
      </c>
      <c r="CQ15" s="9">
        <v>1.038</v>
      </c>
      <c r="CR15" s="9">
        <v>17.420999999999999</v>
      </c>
      <c r="CS15" s="9">
        <v>7.0190000000000001</v>
      </c>
      <c r="CT15" s="9">
        <v>10.401999999999999</v>
      </c>
      <c r="CU15" s="9">
        <v>13.353</v>
      </c>
      <c r="CV15" s="9">
        <v>5.9889999999999999</v>
      </c>
      <c r="CW15" s="9">
        <v>7.3639999999999999</v>
      </c>
      <c r="CX15" s="9">
        <v>2.0310000000000001</v>
      </c>
      <c r="CY15" s="9">
        <v>0.76600000000000001</v>
      </c>
      <c r="CZ15" s="9">
        <v>1.266</v>
      </c>
      <c r="DA15" s="9">
        <v>11.321</v>
      </c>
      <c r="DB15" s="9">
        <v>5.2229999999999999</v>
      </c>
      <c r="DC15" s="9">
        <v>6.0979999999999999</v>
      </c>
      <c r="DD15" s="9">
        <v>109.02200000000001</v>
      </c>
      <c r="DE15" s="9">
        <v>55.948</v>
      </c>
      <c r="DF15" s="9">
        <v>53.075000000000003</v>
      </c>
      <c r="DG15" s="9">
        <v>35.1</v>
      </c>
      <c r="DH15" s="9">
        <v>14.965</v>
      </c>
      <c r="DI15" s="9">
        <v>20.135000000000002</v>
      </c>
      <c r="DJ15" s="9">
        <v>5.4180000000000001</v>
      </c>
      <c r="DK15" s="9">
        <v>2.4350000000000001</v>
      </c>
      <c r="DL15" s="9">
        <v>2.9830000000000001</v>
      </c>
      <c r="DM15" s="9">
        <v>334.58600000000001</v>
      </c>
      <c r="DN15" s="9">
        <v>161.82499999999999</v>
      </c>
      <c r="DO15" s="9">
        <v>172.761</v>
      </c>
      <c r="DP15" s="9">
        <v>228.726</v>
      </c>
      <c r="DQ15" s="9">
        <v>115.679</v>
      </c>
      <c r="DR15" s="9">
        <v>113.047</v>
      </c>
      <c r="DS15" s="9">
        <v>26.571000000000002</v>
      </c>
      <c r="DT15" s="9">
        <v>15.85</v>
      </c>
      <c r="DU15" s="9">
        <v>10.721</v>
      </c>
      <c r="DV15" s="9">
        <v>14.202</v>
      </c>
      <c r="DW15" s="9">
        <v>5.2759999999999998</v>
      </c>
      <c r="DX15" s="9">
        <v>8.9260000000000002</v>
      </c>
      <c r="DY15" s="9">
        <v>6.7110000000000003</v>
      </c>
      <c r="DZ15" s="9">
        <v>1.974</v>
      </c>
      <c r="EA15" s="9">
        <v>4.7370000000000001</v>
      </c>
      <c r="EB15" s="9">
        <v>13.75</v>
      </c>
      <c r="EC15" s="9">
        <v>5.5730000000000004</v>
      </c>
      <c r="ED15" s="9">
        <v>8.1769999999999996</v>
      </c>
      <c r="EE15" s="9">
        <v>13.241</v>
      </c>
      <c r="EF15" s="9">
        <v>5.2759999999999998</v>
      </c>
      <c r="EG15" s="9">
        <v>7.9649999999999999</v>
      </c>
      <c r="EH15" s="9">
        <v>49.530999999999999</v>
      </c>
      <c r="EI15" s="9">
        <v>24.17</v>
      </c>
      <c r="EJ15" s="9">
        <v>25.361000000000001</v>
      </c>
      <c r="EK15" s="9">
        <v>179.19499999999999</v>
      </c>
      <c r="EL15" s="9">
        <v>91.509</v>
      </c>
      <c r="EM15" s="9">
        <v>87.685000000000002</v>
      </c>
      <c r="EN15" s="9">
        <v>46.097999999999999</v>
      </c>
      <c r="EO15" s="9">
        <v>21.945</v>
      </c>
      <c r="EP15" s="9">
        <v>24.152999999999999</v>
      </c>
      <c r="EQ15" s="9">
        <v>156.69900000000001</v>
      </c>
      <c r="ER15" s="9">
        <v>78.201999999999998</v>
      </c>
      <c r="ES15" s="9">
        <v>78.497</v>
      </c>
      <c r="ET15" s="9">
        <v>23.952999999999999</v>
      </c>
      <c r="EU15" s="9">
        <v>10.472</v>
      </c>
      <c r="EV15" s="9">
        <v>13.481</v>
      </c>
      <c r="EW15" s="9">
        <v>244.245</v>
      </c>
      <c r="EX15" s="9">
        <v>123.047</v>
      </c>
      <c r="EY15" s="9">
        <v>121.19799999999999</v>
      </c>
      <c r="EZ15" s="9">
        <v>217.131</v>
      </c>
      <c r="FA15" s="9">
        <v>108.14400000000001</v>
      </c>
      <c r="FB15" s="9">
        <v>108.98699999999999</v>
      </c>
      <c r="FC15" s="9">
        <v>203.72200000000001</v>
      </c>
      <c r="FD15" s="9">
        <v>102.649</v>
      </c>
      <c r="FE15" s="9">
        <v>101.07299999999999</v>
      </c>
      <c r="FF15" s="9">
        <v>61.34</v>
      </c>
      <c r="FG15" s="9">
        <v>29.765999999999998</v>
      </c>
      <c r="FH15" s="9">
        <v>31.574000000000002</v>
      </c>
      <c r="FI15" s="9">
        <v>40.186999999999998</v>
      </c>
      <c r="FJ15" s="9">
        <v>18.113</v>
      </c>
      <c r="FK15" s="9">
        <v>22.074000000000002</v>
      </c>
      <c r="FL15" s="9">
        <v>24.667000000000002</v>
      </c>
      <c r="FM15" s="9">
        <v>10.744999999999999</v>
      </c>
      <c r="FN15" s="9">
        <v>13.922000000000001</v>
      </c>
      <c r="FO15" s="9">
        <v>8.1479999999999997</v>
      </c>
      <c r="FP15" s="9">
        <v>4.3049999999999997</v>
      </c>
      <c r="FQ15" s="9">
        <v>3.843</v>
      </c>
      <c r="FR15" s="9">
        <v>97.712000000000003</v>
      </c>
      <c r="FS15" s="9">
        <v>41.841000000000001</v>
      </c>
      <c r="FT15" s="9">
        <v>55.872</v>
      </c>
      <c r="FU15" s="9">
        <v>21.474</v>
      </c>
      <c r="FV15" s="9">
        <v>9.9890000000000008</v>
      </c>
      <c r="FW15" s="9">
        <v>11.484</v>
      </c>
      <c r="FX15" s="9">
        <v>3.8460000000000001</v>
      </c>
      <c r="FY15" s="9">
        <v>2.0430000000000001</v>
      </c>
      <c r="FZ15" s="9">
        <v>1.804</v>
      </c>
      <c r="GA15" s="9">
        <v>19.417999999999999</v>
      </c>
      <c r="GB15" s="9">
        <v>9.6969999999999992</v>
      </c>
      <c r="GC15" s="9">
        <v>9.7210000000000001</v>
      </c>
      <c r="GD15" s="9">
        <v>5.2869999999999999</v>
      </c>
      <c r="GE15" s="9">
        <v>2.7269999999999999</v>
      </c>
      <c r="GF15" s="9">
        <v>2.56</v>
      </c>
      <c r="GG15" s="9">
        <v>13.586</v>
      </c>
      <c r="GH15" s="9">
        <v>6.4249999999999998</v>
      </c>
      <c r="GI15" s="9">
        <v>7.1609999999999996</v>
      </c>
      <c r="GJ15" s="9">
        <v>1.2629999999999999</v>
      </c>
      <c r="GK15" s="9">
        <v>0.88</v>
      </c>
      <c r="GL15" s="9">
        <v>0.38300000000000001</v>
      </c>
      <c r="GM15" s="9">
        <v>2.5099999999999998</v>
      </c>
      <c r="GN15" s="9">
        <v>0.53100000000000003</v>
      </c>
      <c r="GO15" s="9">
        <v>1.9790000000000001</v>
      </c>
      <c r="GP15" s="9">
        <v>3.2240000000000002</v>
      </c>
      <c r="GQ15" s="9">
        <v>0.48199999999999998</v>
      </c>
      <c r="GR15" s="9">
        <v>2.7429999999999999</v>
      </c>
      <c r="GS15" s="9">
        <v>43.314</v>
      </c>
      <c r="GT15" s="9">
        <v>21.122</v>
      </c>
      <c r="GU15" s="9">
        <v>22.192</v>
      </c>
      <c r="GV15" s="9">
        <v>30.074999999999999</v>
      </c>
      <c r="GW15" s="9">
        <v>14.532</v>
      </c>
      <c r="GX15" s="9">
        <v>15.542999999999999</v>
      </c>
      <c r="GY15" s="9">
        <v>7.173</v>
      </c>
      <c r="GZ15" s="9">
        <v>3.5390000000000001</v>
      </c>
      <c r="HA15" s="9">
        <v>3.6339999999999999</v>
      </c>
      <c r="HB15" s="9">
        <v>22.902000000000001</v>
      </c>
      <c r="HC15" s="9">
        <v>10.993</v>
      </c>
      <c r="HD15" s="9">
        <v>11.909000000000001</v>
      </c>
      <c r="HE15" s="9">
        <v>235.899</v>
      </c>
      <c r="HF15" s="9">
        <v>119.21899999999999</v>
      </c>
      <c r="HG15" s="9">
        <v>116.68</v>
      </c>
      <c r="HH15" s="9">
        <v>98.686999999999998</v>
      </c>
      <c r="HI15" s="9">
        <v>42.606000000000002</v>
      </c>
      <c r="HJ15" s="9">
        <v>56.081000000000003</v>
      </c>
      <c r="HK15" s="9">
        <v>18.727</v>
      </c>
      <c r="HL15" s="9">
        <v>9.2219999999999995</v>
      </c>
      <c r="HM15" s="9">
        <v>9.5050000000000008</v>
      </c>
    </row>
    <row r="16" spans="1:221">
      <c r="A16" s="10">
        <v>43862</v>
      </c>
      <c r="B16" s="9">
        <v>23.161999999999999</v>
      </c>
      <c r="C16" s="9">
        <v>269.55799999999999</v>
      </c>
      <c r="D16" s="9">
        <v>140.33600000000001</v>
      </c>
      <c r="E16" s="9">
        <v>129.22200000000001</v>
      </c>
      <c r="F16" s="9">
        <v>177.48500000000001</v>
      </c>
      <c r="G16" s="9">
        <v>78.736999999999995</v>
      </c>
      <c r="H16" s="9">
        <v>98.748999999999995</v>
      </c>
      <c r="I16" s="9">
        <v>23.96</v>
      </c>
      <c r="J16" s="9">
        <v>8.6219999999999999</v>
      </c>
      <c r="K16" s="9">
        <v>15.339</v>
      </c>
      <c r="L16" s="9">
        <v>144.78700000000001</v>
      </c>
      <c r="M16" s="9">
        <v>70.643000000000001</v>
      </c>
      <c r="N16" s="9">
        <v>74.144000000000005</v>
      </c>
      <c r="O16" s="9">
        <v>106.553</v>
      </c>
      <c r="P16" s="9">
        <v>54.003999999999998</v>
      </c>
      <c r="Q16" s="9">
        <v>52.548999999999999</v>
      </c>
      <c r="R16" s="9">
        <v>14.571</v>
      </c>
      <c r="S16" s="9">
        <v>7.4829999999999997</v>
      </c>
      <c r="T16" s="9">
        <v>7.0880000000000001</v>
      </c>
      <c r="U16" s="9">
        <v>6.742</v>
      </c>
      <c r="V16" s="9">
        <v>2.3479999999999999</v>
      </c>
      <c r="W16" s="9">
        <v>4.3949999999999996</v>
      </c>
      <c r="X16" s="9">
        <v>5.3019999999999996</v>
      </c>
      <c r="Y16" s="9">
        <v>1.9670000000000001</v>
      </c>
      <c r="Z16" s="9">
        <v>3.335</v>
      </c>
      <c r="AA16" s="9">
        <v>6.8630000000000004</v>
      </c>
      <c r="AB16" s="9">
        <v>2.7589999999999999</v>
      </c>
      <c r="AC16" s="9">
        <v>4.1029999999999998</v>
      </c>
      <c r="AD16" s="9">
        <v>6.1120000000000001</v>
      </c>
      <c r="AE16" s="9">
        <v>2.1179999999999999</v>
      </c>
      <c r="AF16" s="9">
        <v>3.9950000000000001</v>
      </c>
      <c r="AG16" s="9">
        <v>20.884</v>
      </c>
      <c r="AH16" s="9">
        <v>10.061999999999999</v>
      </c>
      <c r="AI16" s="9">
        <v>10.821999999999999</v>
      </c>
      <c r="AJ16" s="9">
        <v>85.668999999999997</v>
      </c>
      <c r="AK16" s="9">
        <v>43.942</v>
      </c>
      <c r="AL16" s="9">
        <v>41.726999999999997</v>
      </c>
      <c r="AM16" s="9">
        <v>20.196999999999999</v>
      </c>
      <c r="AN16" s="9">
        <v>9.5459999999999994</v>
      </c>
      <c r="AO16" s="9">
        <v>10.651</v>
      </c>
      <c r="AP16" s="9">
        <v>75.28</v>
      </c>
      <c r="AQ16" s="9">
        <v>36.795999999999999</v>
      </c>
      <c r="AR16" s="9">
        <v>38.484000000000002</v>
      </c>
      <c r="AS16" s="9">
        <v>7.6440000000000001</v>
      </c>
      <c r="AT16" s="9">
        <v>3.956</v>
      </c>
      <c r="AU16" s="9">
        <v>3.6880000000000002</v>
      </c>
      <c r="AV16" s="9">
        <v>114.71899999999999</v>
      </c>
      <c r="AW16" s="9">
        <v>57.207000000000001</v>
      </c>
      <c r="AX16" s="9">
        <v>57.512</v>
      </c>
      <c r="AY16" s="9">
        <v>101.154</v>
      </c>
      <c r="AZ16" s="9">
        <v>51.442999999999998</v>
      </c>
      <c r="BA16" s="9">
        <v>49.710999999999999</v>
      </c>
      <c r="BB16" s="9">
        <v>93.653999999999996</v>
      </c>
      <c r="BC16" s="9">
        <v>48.353999999999999</v>
      </c>
      <c r="BD16" s="9">
        <v>45.3</v>
      </c>
      <c r="BE16" s="9">
        <v>25.387</v>
      </c>
      <c r="BF16" s="9">
        <v>11.76</v>
      </c>
      <c r="BG16" s="9">
        <v>13.628</v>
      </c>
      <c r="BH16" s="9">
        <v>16.096</v>
      </c>
      <c r="BI16" s="9">
        <v>7.5510000000000002</v>
      </c>
      <c r="BJ16" s="9">
        <v>8.5449999999999999</v>
      </c>
      <c r="BK16" s="9">
        <v>7.93</v>
      </c>
      <c r="BL16" s="9">
        <v>4.3479999999999999</v>
      </c>
      <c r="BM16" s="9">
        <v>3.5819999999999999</v>
      </c>
      <c r="BN16" s="9">
        <v>5.91</v>
      </c>
      <c r="BO16" s="9">
        <v>2.996</v>
      </c>
      <c r="BP16" s="9">
        <v>2.9140000000000001</v>
      </c>
      <c r="BQ16" s="9">
        <v>32.323999999999998</v>
      </c>
      <c r="BR16" s="9">
        <v>13.643000000000001</v>
      </c>
      <c r="BS16" s="9">
        <v>18.681000000000001</v>
      </c>
      <c r="BT16" s="9">
        <v>9.3460000000000001</v>
      </c>
      <c r="BU16" s="9">
        <v>2.98</v>
      </c>
      <c r="BV16" s="9">
        <v>6.3659999999999997</v>
      </c>
      <c r="BW16" s="9">
        <v>2.0230000000000001</v>
      </c>
      <c r="BX16" s="9">
        <v>0.92600000000000005</v>
      </c>
      <c r="BY16" s="9">
        <v>1.097</v>
      </c>
      <c r="BZ16" s="9">
        <v>8.1170000000000009</v>
      </c>
      <c r="CA16" s="9">
        <v>2.5710000000000002</v>
      </c>
      <c r="CB16" s="9">
        <v>5.5460000000000003</v>
      </c>
      <c r="CC16" s="9">
        <v>1.7589999999999999</v>
      </c>
      <c r="CD16" s="9">
        <v>0.60099999999999998</v>
      </c>
      <c r="CE16" s="9">
        <v>1.1579999999999999</v>
      </c>
      <c r="CF16" s="9">
        <v>6.2030000000000003</v>
      </c>
      <c r="CG16" s="9">
        <v>1.8919999999999999</v>
      </c>
      <c r="CH16" s="9">
        <v>4.3109999999999999</v>
      </c>
      <c r="CI16" s="9">
        <v>0.76100000000000001</v>
      </c>
      <c r="CJ16" s="9">
        <v>0.41099999999999998</v>
      </c>
      <c r="CK16" s="9">
        <v>0.35</v>
      </c>
      <c r="CL16" s="9">
        <v>1.23</v>
      </c>
      <c r="CM16" s="9">
        <v>0.40899999999999997</v>
      </c>
      <c r="CN16" s="9">
        <v>0.82099999999999995</v>
      </c>
      <c r="CO16" s="9">
        <v>1.843</v>
      </c>
      <c r="CP16" s="9">
        <v>0.13</v>
      </c>
      <c r="CQ16" s="9">
        <v>1.714</v>
      </c>
      <c r="CR16" s="9">
        <v>16.257000000000001</v>
      </c>
      <c r="CS16" s="9">
        <v>6.4379999999999997</v>
      </c>
      <c r="CT16" s="9">
        <v>9.82</v>
      </c>
      <c r="CU16" s="9">
        <v>15.256</v>
      </c>
      <c r="CV16" s="9">
        <v>5.976</v>
      </c>
      <c r="CW16" s="9">
        <v>9.2799999999999994</v>
      </c>
      <c r="CX16" s="9">
        <v>2.8919999999999999</v>
      </c>
      <c r="CY16" s="9">
        <v>0.84199999999999997</v>
      </c>
      <c r="CZ16" s="9">
        <v>2.0499999999999998</v>
      </c>
      <c r="DA16" s="9">
        <v>12.364000000000001</v>
      </c>
      <c r="DB16" s="9">
        <v>5.1340000000000003</v>
      </c>
      <c r="DC16" s="9">
        <v>7.23</v>
      </c>
      <c r="DD16" s="9">
        <v>109.44499999999999</v>
      </c>
      <c r="DE16" s="9">
        <v>54.845999999999997</v>
      </c>
      <c r="DF16" s="9">
        <v>54.6</v>
      </c>
      <c r="DG16" s="9">
        <v>35.341999999999999</v>
      </c>
      <c r="DH16" s="9">
        <v>15.797000000000001</v>
      </c>
      <c r="DI16" s="9">
        <v>19.545000000000002</v>
      </c>
      <c r="DJ16" s="9">
        <v>7.8659999999999997</v>
      </c>
      <c r="DK16" s="9">
        <v>2.5710000000000002</v>
      </c>
      <c r="DL16" s="9">
        <v>5.2949999999999999</v>
      </c>
      <c r="DM16" s="9">
        <v>342.07799999999997</v>
      </c>
      <c r="DN16" s="9">
        <v>165.46199999999999</v>
      </c>
      <c r="DO16" s="9">
        <v>176.61699999999999</v>
      </c>
      <c r="DP16" s="9">
        <v>236.57</v>
      </c>
      <c r="DQ16" s="9">
        <v>120.845</v>
      </c>
      <c r="DR16" s="9">
        <v>115.72499999999999</v>
      </c>
      <c r="DS16" s="9">
        <v>21.489000000000001</v>
      </c>
      <c r="DT16" s="9">
        <v>9.9930000000000003</v>
      </c>
      <c r="DU16" s="9">
        <v>11.496</v>
      </c>
      <c r="DV16" s="9">
        <v>14.613</v>
      </c>
      <c r="DW16" s="9">
        <v>5.2510000000000003</v>
      </c>
      <c r="DX16" s="9">
        <v>9.3620000000000001</v>
      </c>
      <c r="DY16" s="9">
        <v>6.3159999999999998</v>
      </c>
      <c r="DZ16" s="9">
        <v>2.9409999999999998</v>
      </c>
      <c r="EA16" s="9">
        <v>3.375</v>
      </c>
      <c r="EB16" s="9">
        <v>12.869</v>
      </c>
      <c r="EC16" s="9">
        <v>5.29</v>
      </c>
      <c r="ED16" s="9">
        <v>7.58</v>
      </c>
      <c r="EE16" s="9">
        <v>12.327</v>
      </c>
      <c r="EF16" s="9">
        <v>4.7469999999999999</v>
      </c>
      <c r="EG16" s="9">
        <v>7.58</v>
      </c>
      <c r="EH16" s="9">
        <v>47.182000000000002</v>
      </c>
      <c r="EI16" s="9">
        <v>22.225000000000001</v>
      </c>
      <c r="EJ16" s="9">
        <v>24.957000000000001</v>
      </c>
      <c r="EK16" s="9">
        <v>189.38800000000001</v>
      </c>
      <c r="EL16" s="9">
        <v>98.62</v>
      </c>
      <c r="EM16" s="9">
        <v>90.768000000000001</v>
      </c>
      <c r="EN16" s="9">
        <v>44.457000000000001</v>
      </c>
      <c r="EO16" s="9">
        <v>20.202000000000002</v>
      </c>
      <c r="EP16" s="9">
        <v>24.254000000000001</v>
      </c>
      <c r="EQ16" s="9">
        <v>165.71600000000001</v>
      </c>
      <c r="ER16" s="9">
        <v>83.171000000000006</v>
      </c>
      <c r="ES16" s="9">
        <v>82.545000000000002</v>
      </c>
      <c r="ET16" s="9">
        <v>22.696000000000002</v>
      </c>
      <c r="EU16" s="9">
        <v>10.074</v>
      </c>
      <c r="EV16" s="9">
        <v>12.622</v>
      </c>
      <c r="EW16" s="9">
        <v>252.93299999999999</v>
      </c>
      <c r="EX16" s="9">
        <v>128.73599999999999</v>
      </c>
      <c r="EY16" s="9">
        <v>124.197</v>
      </c>
      <c r="EZ16" s="9">
        <v>225.27500000000001</v>
      </c>
      <c r="FA16" s="9">
        <v>114.928</v>
      </c>
      <c r="FB16" s="9">
        <v>110.346</v>
      </c>
      <c r="FC16" s="9">
        <v>211.80699999999999</v>
      </c>
      <c r="FD16" s="9">
        <v>108.979</v>
      </c>
      <c r="FE16" s="9">
        <v>102.828</v>
      </c>
      <c r="FF16" s="9">
        <v>60.685000000000002</v>
      </c>
      <c r="FG16" s="9">
        <v>27.896999999999998</v>
      </c>
      <c r="FH16" s="9">
        <v>32.787999999999997</v>
      </c>
      <c r="FI16" s="9">
        <v>37.478000000000002</v>
      </c>
      <c r="FJ16" s="9">
        <v>18.039000000000001</v>
      </c>
      <c r="FK16" s="9">
        <v>19.439</v>
      </c>
      <c r="FL16" s="9">
        <v>21.114999999999998</v>
      </c>
      <c r="FM16" s="9">
        <v>10.148</v>
      </c>
      <c r="FN16" s="9">
        <v>10.967000000000001</v>
      </c>
      <c r="FO16" s="9">
        <v>7.4210000000000003</v>
      </c>
      <c r="FP16" s="9">
        <v>3.1629999999999998</v>
      </c>
      <c r="FQ16" s="9">
        <v>4.258</v>
      </c>
      <c r="FR16" s="9">
        <v>98.087000000000003</v>
      </c>
      <c r="FS16" s="9">
        <v>41.454000000000001</v>
      </c>
      <c r="FT16" s="9">
        <v>56.633000000000003</v>
      </c>
      <c r="FU16" s="9">
        <v>19.734999999999999</v>
      </c>
      <c r="FV16" s="9">
        <v>8.6430000000000007</v>
      </c>
      <c r="FW16" s="9">
        <v>11.090999999999999</v>
      </c>
      <c r="FX16" s="9">
        <v>6.024</v>
      </c>
      <c r="FY16" s="9">
        <v>3.0910000000000002</v>
      </c>
      <c r="FZ16" s="9">
        <v>2.9329999999999998</v>
      </c>
      <c r="GA16" s="9">
        <v>19.497</v>
      </c>
      <c r="GB16" s="9">
        <v>8.6430000000000007</v>
      </c>
      <c r="GC16" s="9">
        <v>10.853999999999999</v>
      </c>
      <c r="GD16" s="9">
        <v>5.0730000000000004</v>
      </c>
      <c r="GE16" s="9">
        <v>2.3959999999999999</v>
      </c>
      <c r="GF16" s="9">
        <v>2.6779999999999999</v>
      </c>
      <c r="GG16" s="9">
        <v>14.132999999999999</v>
      </c>
      <c r="GH16" s="9">
        <v>5.9569999999999999</v>
      </c>
      <c r="GI16" s="9">
        <v>8.1760000000000002</v>
      </c>
      <c r="GJ16" s="9">
        <v>1.0740000000000001</v>
      </c>
      <c r="GK16" s="9">
        <v>0.86499999999999999</v>
      </c>
      <c r="GL16" s="9">
        <v>0.20899999999999999</v>
      </c>
      <c r="GM16" s="9">
        <v>0.51900000000000002</v>
      </c>
      <c r="GN16" s="9">
        <v>0</v>
      </c>
      <c r="GO16" s="9">
        <v>0.51900000000000002</v>
      </c>
      <c r="GP16" s="9">
        <v>3.5950000000000002</v>
      </c>
      <c r="GQ16" s="9">
        <v>0.42899999999999999</v>
      </c>
      <c r="GR16" s="9">
        <v>3.1659999999999999</v>
      </c>
      <c r="GS16" s="9">
        <v>47.851999999999997</v>
      </c>
      <c r="GT16" s="9">
        <v>22.033999999999999</v>
      </c>
      <c r="GU16" s="9">
        <v>25.818000000000001</v>
      </c>
      <c r="GV16" s="9">
        <v>27.437000000000001</v>
      </c>
      <c r="GW16" s="9">
        <v>11.805999999999999</v>
      </c>
      <c r="GX16" s="9">
        <v>15.631</v>
      </c>
      <c r="GY16" s="9">
        <v>6.6539999999999999</v>
      </c>
      <c r="GZ16" s="9">
        <v>3.4289999999999998</v>
      </c>
      <c r="HA16" s="9">
        <v>3.2240000000000002</v>
      </c>
      <c r="HB16" s="9">
        <v>20.783999999999999</v>
      </c>
      <c r="HC16" s="9">
        <v>8.3770000000000007</v>
      </c>
      <c r="HD16" s="9">
        <v>12.407</v>
      </c>
      <c r="HE16" s="9">
        <v>243.22399999999999</v>
      </c>
      <c r="HF16" s="9">
        <v>124.274</v>
      </c>
      <c r="HG16" s="9">
        <v>118.95</v>
      </c>
      <c r="HH16" s="9">
        <v>98.853999999999999</v>
      </c>
      <c r="HI16" s="9">
        <v>41.186999999999998</v>
      </c>
      <c r="HJ16" s="9">
        <v>57.667000000000002</v>
      </c>
      <c r="HK16" s="9">
        <v>18.14</v>
      </c>
      <c r="HL16" s="9">
        <v>8.6430000000000007</v>
      </c>
      <c r="HM16" s="9">
        <v>9.4969999999999999</v>
      </c>
    </row>
    <row r="17" spans="1:221">
      <c r="A17" s="10">
        <v>44228</v>
      </c>
      <c r="B17" s="9">
        <v>23.134</v>
      </c>
      <c r="C17" s="9">
        <v>273.63</v>
      </c>
      <c r="D17" s="9">
        <v>143.483</v>
      </c>
      <c r="E17" s="9">
        <v>130.14699999999999</v>
      </c>
      <c r="F17" s="9">
        <v>182.226</v>
      </c>
      <c r="G17" s="9">
        <v>80.382000000000005</v>
      </c>
      <c r="H17" s="9">
        <v>101.84399999999999</v>
      </c>
      <c r="I17" s="9">
        <v>25.398</v>
      </c>
      <c r="J17" s="9">
        <v>10.493</v>
      </c>
      <c r="K17" s="9">
        <v>14.904999999999999</v>
      </c>
      <c r="L17" s="9">
        <v>145.69499999999999</v>
      </c>
      <c r="M17" s="9">
        <v>70.75</v>
      </c>
      <c r="N17" s="9">
        <v>74.945999999999998</v>
      </c>
      <c r="O17" s="9">
        <v>108.946</v>
      </c>
      <c r="P17" s="9">
        <v>55.570999999999998</v>
      </c>
      <c r="Q17" s="9">
        <v>53.375</v>
      </c>
      <c r="R17" s="9">
        <v>11.874000000000001</v>
      </c>
      <c r="S17" s="9">
        <v>7.1909999999999998</v>
      </c>
      <c r="T17" s="9">
        <v>4.6829999999999998</v>
      </c>
      <c r="U17" s="9">
        <v>5.7869999999999999</v>
      </c>
      <c r="V17" s="9">
        <v>2.7679999999999998</v>
      </c>
      <c r="W17" s="9">
        <v>3.0190000000000001</v>
      </c>
      <c r="X17" s="9">
        <v>4.056</v>
      </c>
      <c r="Y17" s="9">
        <v>2.1070000000000002</v>
      </c>
      <c r="Z17" s="9">
        <v>1.9490000000000001</v>
      </c>
      <c r="AA17" s="9">
        <v>6.1130000000000004</v>
      </c>
      <c r="AB17" s="9">
        <v>2.899</v>
      </c>
      <c r="AC17" s="9">
        <v>3.214</v>
      </c>
      <c r="AD17" s="9">
        <v>5.3090000000000002</v>
      </c>
      <c r="AE17" s="9">
        <v>2.6019999999999999</v>
      </c>
      <c r="AF17" s="9">
        <v>2.706</v>
      </c>
      <c r="AG17" s="9">
        <v>21.373999999999999</v>
      </c>
      <c r="AH17" s="9">
        <v>11.31</v>
      </c>
      <c r="AI17" s="9">
        <v>10.064</v>
      </c>
      <c r="AJ17" s="9">
        <v>87.572000000000003</v>
      </c>
      <c r="AK17" s="9">
        <v>44.261000000000003</v>
      </c>
      <c r="AL17" s="9">
        <v>43.311</v>
      </c>
      <c r="AM17" s="9">
        <v>20.015000000000001</v>
      </c>
      <c r="AN17" s="9">
        <v>10.456</v>
      </c>
      <c r="AO17" s="9">
        <v>9.5589999999999993</v>
      </c>
      <c r="AP17" s="9">
        <v>74.677000000000007</v>
      </c>
      <c r="AQ17" s="9">
        <v>35.101999999999997</v>
      </c>
      <c r="AR17" s="9">
        <v>39.573999999999998</v>
      </c>
      <c r="AS17" s="9">
        <v>6.8090000000000002</v>
      </c>
      <c r="AT17" s="9">
        <v>2.9470000000000001</v>
      </c>
      <c r="AU17" s="9">
        <v>3.8620000000000001</v>
      </c>
      <c r="AV17" s="9">
        <v>115.027</v>
      </c>
      <c r="AW17" s="9">
        <v>58.052999999999997</v>
      </c>
      <c r="AX17" s="9">
        <v>56.973999999999997</v>
      </c>
      <c r="AY17" s="9">
        <v>101.881</v>
      </c>
      <c r="AZ17" s="9">
        <v>50.683</v>
      </c>
      <c r="BA17" s="9">
        <v>51.198999999999998</v>
      </c>
      <c r="BB17" s="9">
        <v>96.649000000000001</v>
      </c>
      <c r="BC17" s="9">
        <v>48.762999999999998</v>
      </c>
      <c r="BD17" s="9">
        <v>47.884999999999998</v>
      </c>
      <c r="BE17" s="9">
        <v>27.023</v>
      </c>
      <c r="BF17" s="9">
        <v>13.526999999999999</v>
      </c>
      <c r="BG17" s="9">
        <v>13.497</v>
      </c>
      <c r="BH17" s="9">
        <v>15.574</v>
      </c>
      <c r="BI17" s="9">
        <v>7.5529999999999999</v>
      </c>
      <c r="BJ17" s="9">
        <v>8.0210000000000008</v>
      </c>
      <c r="BK17" s="9">
        <v>9.4930000000000003</v>
      </c>
      <c r="BL17" s="9">
        <v>5.0709999999999997</v>
      </c>
      <c r="BM17" s="9">
        <v>4.4219999999999997</v>
      </c>
      <c r="BN17" s="9">
        <v>4.742</v>
      </c>
      <c r="BO17" s="9">
        <v>1.9119999999999999</v>
      </c>
      <c r="BP17" s="9">
        <v>2.8290000000000002</v>
      </c>
      <c r="BQ17" s="9">
        <v>32.008000000000003</v>
      </c>
      <c r="BR17" s="9">
        <v>13.266</v>
      </c>
      <c r="BS17" s="9">
        <v>18.742000000000001</v>
      </c>
      <c r="BT17" s="9">
        <v>8.0370000000000008</v>
      </c>
      <c r="BU17" s="9">
        <v>3.3079999999999998</v>
      </c>
      <c r="BV17" s="9">
        <v>4.7290000000000001</v>
      </c>
      <c r="BW17" s="9">
        <v>1.702</v>
      </c>
      <c r="BX17" s="9">
        <v>0.57799999999999996</v>
      </c>
      <c r="BY17" s="9">
        <v>1.125</v>
      </c>
      <c r="BZ17" s="9">
        <v>6.9729999999999999</v>
      </c>
      <c r="CA17" s="9">
        <v>2.8370000000000002</v>
      </c>
      <c r="CB17" s="9">
        <v>4.1360000000000001</v>
      </c>
      <c r="CC17" s="9">
        <v>1.8029999999999999</v>
      </c>
      <c r="CD17" s="9">
        <v>0.82899999999999996</v>
      </c>
      <c r="CE17" s="9">
        <v>0.97399999999999998</v>
      </c>
      <c r="CF17" s="9">
        <v>4.7249999999999996</v>
      </c>
      <c r="CG17" s="9">
        <v>1.7709999999999999</v>
      </c>
      <c r="CH17" s="9">
        <v>2.9540000000000002</v>
      </c>
      <c r="CI17" s="9">
        <v>0.27900000000000003</v>
      </c>
      <c r="CJ17" s="9">
        <v>0.16900000000000001</v>
      </c>
      <c r="CK17" s="9">
        <v>0.11</v>
      </c>
      <c r="CL17" s="9">
        <v>1.0640000000000001</v>
      </c>
      <c r="CM17" s="9">
        <v>0.47099999999999997</v>
      </c>
      <c r="CN17" s="9">
        <v>0.59299999999999997</v>
      </c>
      <c r="CO17" s="9">
        <v>1.8520000000000001</v>
      </c>
      <c r="CP17" s="9">
        <v>0.16800000000000001</v>
      </c>
      <c r="CQ17" s="9">
        <v>1.6830000000000001</v>
      </c>
      <c r="CR17" s="9">
        <v>15.446999999999999</v>
      </c>
      <c r="CS17" s="9">
        <v>6.7169999999999996</v>
      </c>
      <c r="CT17" s="9">
        <v>8.73</v>
      </c>
      <c r="CU17" s="9">
        <v>12.779</v>
      </c>
      <c r="CV17" s="9">
        <v>5.22</v>
      </c>
      <c r="CW17" s="9">
        <v>7.5590000000000002</v>
      </c>
      <c r="CX17" s="9">
        <v>2.7850000000000001</v>
      </c>
      <c r="CY17" s="9">
        <v>1.3140000000000001</v>
      </c>
      <c r="CZ17" s="9">
        <v>1.4710000000000001</v>
      </c>
      <c r="DA17" s="9">
        <v>9.9939999999999998</v>
      </c>
      <c r="DB17" s="9">
        <v>3.9060000000000001</v>
      </c>
      <c r="DC17" s="9">
        <v>6.0880000000000001</v>
      </c>
      <c r="DD17" s="9">
        <v>111.73099999999999</v>
      </c>
      <c r="DE17" s="9">
        <v>56.884999999999998</v>
      </c>
      <c r="DF17" s="9">
        <v>54.845999999999997</v>
      </c>
      <c r="DG17" s="9">
        <v>33.965000000000003</v>
      </c>
      <c r="DH17" s="9">
        <v>13.865</v>
      </c>
      <c r="DI17" s="9">
        <v>20.100000000000001</v>
      </c>
      <c r="DJ17" s="9">
        <v>6.2679999999999998</v>
      </c>
      <c r="DK17" s="9">
        <v>2.3980000000000001</v>
      </c>
      <c r="DL17" s="9">
        <v>3.87</v>
      </c>
      <c r="DM17" s="9">
        <v>348.48899999999998</v>
      </c>
      <c r="DN17" s="9">
        <v>168.53399999999999</v>
      </c>
      <c r="DO17" s="9">
        <v>179.95500000000001</v>
      </c>
      <c r="DP17" s="9">
        <v>242.988</v>
      </c>
      <c r="DQ17" s="9">
        <v>122.723</v>
      </c>
      <c r="DR17" s="9">
        <v>120.265</v>
      </c>
      <c r="DS17" s="9">
        <v>21.212</v>
      </c>
      <c r="DT17" s="9">
        <v>12.162000000000001</v>
      </c>
      <c r="DU17" s="9">
        <v>9.0489999999999995</v>
      </c>
      <c r="DV17" s="9">
        <v>14.387</v>
      </c>
      <c r="DW17" s="9">
        <v>7.3159999999999998</v>
      </c>
      <c r="DX17" s="9">
        <v>7.0709999999999997</v>
      </c>
      <c r="DY17" s="9">
        <v>8.1579999999999995</v>
      </c>
      <c r="DZ17" s="9">
        <v>5.032</v>
      </c>
      <c r="EA17" s="9">
        <v>3.1269999999999998</v>
      </c>
      <c r="EB17" s="9">
        <v>13.853999999999999</v>
      </c>
      <c r="EC17" s="9">
        <v>6.9089999999999998</v>
      </c>
      <c r="ED17" s="9">
        <v>6.9450000000000003</v>
      </c>
      <c r="EE17" s="9">
        <v>12.773</v>
      </c>
      <c r="EF17" s="9">
        <v>6.4139999999999997</v>
      </c>
      <c r="EG17" s="9">
        <v>6.359</v>
      </c>
      <c r="EH17" s="9">
        <v>48.097999999999999</v>
      </c>
      <c r="EI17" s="9">
        <v>21.652999999999999</v>
      </c>
      <c r="EJ17" s="9">
        <v>26.445</v>
      </c>
      <c r="EK17" s="9">
        <v>194.89</v>
      </c>
      <c r="EL17" s="9">
        <v>101.069</v>
      </c>
      <c r="EM17" s="9">
        <v>93.82</v>
      </c>
      <c r="EN17" s="9">
        <v>43.323</v>
      </c>
      <c r="EO17" s="9">
        <v>17.847000000000001</v>
      </c>
      <c r="EP17" s="9">
        <v>25.475999999999999</v>
      </c>
      <c r="EQ17" s="9">
        <v>171.24700000000001</v>
      </c>
      <c r="ER17" s="9">
        <v>85.552999999999997</v>
      </c>
      <c r="ES17" s="9">
        <v>85.694999999999993</v>
      </c>
      <c r="ET17" s="9">
        <v>17.888000000000002</v>
      </c>
      <c r="EU17" s="9">
        <v>8.1639999999999997</v>
      </c>
      <c r="EV17" s="9">
        <v>9.7240000000000002</v>
      </c>
      <c r="EW17" s="9">
        <v>258.30099999999999</v>
      </c>
      <c r="EX17" s="9">
        <v>129.68100000000001</v>
      </c>
      <c r="EY17" s="9">
        <v>128.62</v>
      </c>
      <c r="EZ17" s="9">
        <v>235.511</v>
      </c>
      <c r="FA17" s="9">
        <v>117.90600000000001</v>
      </c>
      <c r="FB17" s="9">
        <v>117.605</v>
      </c>
      <c r="FC17" s="9">
        <v>220.316</v>
      </c>
      <c r="FD17" s="9">
        <v>111.286</v>
      </c>
      <c r="FE17" s="9">
        <v>109.029</v>
      </c>
      <c r="FF17" s="9">
        <v>66.239000000000004</v>
      </c>
      <c r="FG17" s="9">
        <v>28.236999999999998</v>
      </c>
      <c r="FH17" s="9">
        <v>38.002000000000002</v>
      </c>
      <c r="FI17" s="9">
        <v>39.729999999999997</v>
      </c>
      <c r="FJ17" s="9">
        <v>17.111999999999998</v>
      </c>
      <c r="FK17" s="9">
        <v>22.617999999999999</v>
      </c>
      <c r="FL17" s="9">
        <v>24.417000000000002</v>
      </c>
      <c r="FM17" s="9">
        <v>10.154</v>
      </c>
      <c r="FN17" s="9">
        <v>14.263</v>
      </c>
      <c r="FO17" s="9">
        <v>10.157999999999999</v>
      </c>
      <c r="FP17" s="9">
        <v>5.2389999999999999</v>
      </c>
      <c r="FQ17" s="9">
        <v>4.9189999999999996</v>
      </c>
      <c r="FR17" s="9">
        <v>95.343000000000004</v>
      </c>
      <c r="FS17" s="9">
        <v>40.572000000000003</v>
      </c>
      <c r="FT17" s="9">
        <v>54.771000000000001</v>
      </c>
      <c r="FU17" s="9">
        <v>20.408999999999999</v>
      </c>
      <c r="FV17" s="9">
        <v>6.8090000000000002</v>
      </c>
      <c r="FW17" s="9">
        <v>13.6</v>
      </c>
      <c r="FX17" s="9">
        <v>5.5830000000000002</v>
      </c>
      <c r="FY17" s="9">
        <v>2.7829999999999999</v>
      </c>
      <c r="FZ17" s="9">
        <v>2.8</v>
      </c>
      <c r="GA17" s="9">
        <v>18.163</v>
      </c>
      <c r="GB17" s="9">
        <v>6.3150000000000004</v>
      </c>
      <c r="GC17" s="9">
        <v>11.848000000000001</v>
      </c>
      <c r="GD17" s="9">
        <v>2.7189999999999999</v>
      </c>
      <c r="GE17" s="9">
        <v>0.83399999999999996</v>
      </c>
      <c r="GF17" s="9">
        <v>1.8859999999999999</v>
      </c>
      <c r="GG17" s="9">
        <v>14.975</v>
      </c>
      <c r="GH17" s="9">
        <v>5.1980000000000004</v>
      </c>
      <c r="GI17" s="9">
        <v>9.7769999999999992</v>
      </c>
      <c r="GJ17" s="9">
        <v>1.6479999999999999</v>
      </c>
      <c r="GK17" s="9">
        <v>0.6</v>
      </c>
      <c r="GL17" s="9">
        <v>1.048</v>
      </c>
      <c r="GM17" s="9">
        <v>2.423</v>
      </c>
      <c r="GN17" s="9">
        <v>0.49399999999999999</v>
      </c>
      <c r="GO17" s="9">
        <v>1.929</v>
      </c>
      <c r="GP17" s="9">
        <v>4.085</v>
      </c>
      <c r="GQ17" s="9">
        <v>0.56999999999999995</v>
      </c>
      <c r="GR17" s="9">
        <v>3.516</v>
      </c>
      <c r="GS17" s="9">
        <v>43.798000000000002</v>
      </c>
      <c r="GT17" s="9">
        <v>18.785</v>
      </c>
      <c r="GU17" s="9">
        <v>25.012</v>
      </c>
      <c r="GV17" s="9">
        <v>30.744</v>
      </c>
      <c r="GW17" s="9">
        <v>12.048</v>
      </c>
      <c r="GX17" s="9">
        <v>18.696000000000002</v>
      </c>
      <c r="GY17" s="9">
        <v>5.5090000000000003</v>
      </c>
      <c r="GZ17" s="9">
        <v>2.722</v>
      </c>
      <c r="HA17" s="9">
        <v>2.7869999999999999</v>
      </c>
      <c r="HB17" s="9">
        <v>25.234999999999999</v>
      </c>
      <c r="HC17" s="9">
        <v>9.3260000000000005</v>
      </c>
      <c r="HD17" s="9">
        <v>15.909000000000001</v>
      </c>
      <c r="HE17" s="9">
        <v>248.49700000000001</v>
      </c>
      <c r="HF17" s="9">
        <v>125.44499999999999</v>
      </c>
      <c r="HG17" s="9">
        <v>123.05200000000001</v>
      </c>
      <c r="HH17" s="9">
        <v>99.992000000000004</v>
      </c>
      <c r="HI17" s="9">
        <v>43.088999999999999</v>
      </c>
      <c r="HJ17" s="9">
        <v>56.902999999999999</v>
      </c>
      <c r="HK17" s="9">
        <v>17.355</v>
      </c>
      <c r="HL17" s="9">
        <v>6.3150000000000004</v>
      </c>
      <c r="HM17" s="9">
        <v>11.04</v>
      </c>
    </row>
    <row r="18" spans="1:221">
      <c r="A18" s="10">
        <v>44593</v>
      </c>
      <c r="B18" s="9">
        <v>19.172999999999998</v>
      </c>
      <c r="C18" s="9">
        <v>283.43900000000002</v>
      </c>
      <c r="D18" s="9">
        <v>146.024</v>
      </c>
      <c r="E18" s="9">
        <v>137.41499999999999</v>
      </c>
      <c r="F18" s="9">
        <v>178.65899999999999</v>
      </c>
      <c r="G18" s="9">
        <v>81.224999999999994</v>
      </c>
      <c r="H18" s="9">
        <v>97.433999999999997</v>
      </c>
      <c r="I18" s="9">
        <v>24.988</v>
      </c>
      <c r="J18" s="9">
        <v>9.1059999999999999</v>
      </c>
      <c r="K18" s="9">
        <v>15.882</v>
      </c>
      <c r="L18" s="9">
        <v>147.44900000000001</v>
      </c>
      <c r="M18" s="9">
        <v>71.823999999999998</v>
      </c>
      <c r="N18" s="9">
        <v>75.626000000000005</v>
      </c>
      <c r="O18" s="9">
        <v>108.22199999999999</v>
      </c>
      <c r="P18" s="9">
        <v>54.378</v>
      </c>
      <c r="Q18" s="9">
        <v>53.843000000000004</v>
      </c>
      <c r="R18" s="9">
        <v>14.691000000000001</v>
      </c>
      <c r="S18" s="9">
        <v>8.4429999999999996</v>
      </c>
      <c r="T18" s="9">
        <v>6.2480000000000002</v>
      </c>
      <c r="U18" s="9">
        <v>6.2220000000000004</v>
      </c>
      <c r="V18" s="9">
        <v>2.9140000000000001</v>
      </c>
      <c r="W18" s="9">
        <v>3.3079999999999998</v>
      </c>
      <c r="X18" s="9">
        <v>4.4290000000000003</v>
      </c>
      <c r="Y18" s="9">
        <v>2.2349999999999999</v>
      </c>
      <c r="Z18" s="9">
        <v>2.1930000000000001</v>
      </c>
      <c r="AA18" s="9">
        <v>6.4329999999999998</v>
      </c>
      <c r="AB18" s="9">
        <v>2.91</v>
      </c>
      <c r="AC18" s="9">
        <v>3.5230000000000001</v>
      </c>
      <c r="AD18" s="9">
        <v>5.78</v>
      </c>
      <c r="AE18" s="9">
        <v>2.4729999999999999</v>
      </c>
      <c r="AF18" s="9">
        <v>3.3079999999999998</v>
      </c>
      <c r="AG18" s="9">
        <v>24.291</v>
      </c>
      <c r="AH18" s="9">
        <v>12.013999999999999</v>
      </c>
      <c r="AI18" s="9">
        <v>12.276</v>
      </c>
      <c r="AJ18" s="9">
        <v>83.930999999999997</v>
      </c>
      <c r="AK18" s="9">
        <v>42.363999999999997</v>
      </c>
      <c r="AL18" s="9">
        <v>41.567</v>
      </c>
      <c r="AM18" s="9">
        <v>22.616</v>
      </c>
      <c r="AN18" s="9">
        <v>10.683</v>
      </c>
      <c r="AO18" s="9">
        <v>11.932</v>
      </c>
      <c r="AP18" s="9">
        <v>72.257999999999996</v>
      </c>
      <c r="AQ18" s="9">
        <v>35.664999999999999</v>
      </c>
      <c r="AR18" s="9">
        <v>36.593000000000004</v>
      </c>
      <c r="AS18" s="9">
        <v>8.1050000000000004</v>
      </c>
      <c r="AT18" s="9">
        <v>3.5329999999999999</v>
      </c>
      <c r="AU18" s="9">
        <v>4.5720000000000001</v>
      </c>
      <c r="AV18" s="9">
        <v>115.066</v>
      </c>
      <c r="AW18" s="9">
        <v>57.146999999999998</v>
      </c>
      <c r="AX18" s="9">
        <v>57.92</v>
      </c>
      <c r="AY18" s="9">
        <v>100.953</v>
      </c>
      <c r="AZ18" s="9">
        <v>51.223999999999997</v>
      </c>
      <c r="BA18" s="9">
        <v>49.728999999999999</v>
      </c>
      <c r="BB18" s="9">
        <v>95.436000000000007</v>
      </c>
      <c r="BC18" s="9">
        <v>48.887</v>
      </c>
      <c r="BD18" s="9">
        <v>46.548000000000002</v>
      </c>
      <c r="BE18" s="9">
        <v>28.712</v>
      </c>
      <c r="BF18" s="9">
        <v>13.894</v>
      </c>
      <c r="BG18" s="9">
        <v>14.819000000000001</v>
      </c>
      <c r="BH18" s="9">
        <v>18.837</v>
      </c>
      <c r="BI18" s="9">
        <v>9.4730000000000008</v>
      </c>
      <c r="BJ18" s="9">
        <v>9.3640000000000008</v>
      </c>
      <c r="BK18" s="9">
        <v>11.993</v>
      </c>
      <c r="BL18" s="9">
        <v>6.7050000000000001</v>
      </c>
      <c r="BM18" s="9">
        <v>5.2880000000000003</v>
      </c>
      <c r="BN18" s="9">
        <v>3.484</v>
      </c>
      <c r="BO18" s="9">
        <v>1.6679999999999999</v>
      </c>
      <c r="BP18" s="9">
        <v>1.8160000000000001</v>
      </c>
      <c r="BQ18" s="9">
        <v>35.744</v>
      </c>
      <c r="BR18" s="9">
        <v>15.776999999999999</v>
      </c>
      <c r="BS18" s="9">
        <v>19.966000000000001</v>
      </c>
      <c r="BT18" s="9">
        <v>8.6240000000000006</v>
      </c>
      <c r="BU18" s="9">
        <v>3.496</v>
      </c>
      <c r="BV18" s="9">
        <v>5.1280000000000001</v>
      </c>
      <c r="BW18" s="9">
        <v>2.5659999999999998</v>
      </c>
      <c r="BX18" s="9">
        <v>0.85799999999999998</v>
      </c>
      <c r="BY18" s="9">
        <v>1.708</v>
      </c>
      <c r="BZ18" s="9">
        <v>7.569</v>
      </c>
      <c r="CA18" s="9">
        <v>2.9430000000000001</v>
      </c>
      <c r="CB18" s="9">
        <v>4.6260000000000003</v>
      </c>
      <c r="CC18" s="9">
        <v>1.5840000000000001</v>
      </c>
      <c r="CD18" s="9">
        <v>0.80400000000000005</v>
      </c>
      <c r="CE18" s="9">
        <v>0.78</v>
      </c>
      <c r="CF18" s="9">
        <v>5.8150000000000004</v>
      </c>
      <c r="CG18" s="9">
        <v>2.0649999999999999</v>
      </c>
      <c r="CH18" s="9">
        <v>3.75</v>
      </c>
      <c r="CI18" s="9">
        <v>0.71299999999999997</v>
      </c>
      <c r="CJ18" s="9">
        <v>0.20300000000000001</v>
      </c>
      <c r="CK18" s="9">
        <v>0.51</v>
      </c>
      <c r="CL18" s="9">
        <v>1.1539999999999999</v>
      </c>
      <c r="CM18" s="9">
        <v>0.55300000000000005</v>
      </c>
      <c r="CN18" s="9">
        <v>0.60099999999999998</v>
      </c>
      <c r="CO18" s="9">
        <v>1.6970000000000001</v>
      </c>
      <c r="CP18" s="9">
        <v>0.18</v>
      </c>
      <c r="CQ18" s="9">
        <v>1.5169999999999999</v>
      </c>
      <c r="CR18" s="9">
        <v>18.498999999999999</v>
      </c>
      <c r="CS18" s="9">
        <v>7.5979999999999999</v>
      </c>
      <c r="CT18" s="9">
        <v>10.901</v>
      </c>
      <c r="CU18" s="9">
        <v>12.207000000000001</v>
      </c>
      <c r="CV18" s="9">
        <v>5.1639999999999997</v>
      </c>
      <c r="CW18" s="9">
        <v>7.0430000000000001</v>
      </c>
      <c r="CX18" s="9">
        <v>2.302</v>
      </c>
      <c r="CY18" s="9">
        <v>0.96499999999999997</v>
      </c>
      <c r="CZ18" s="9">
        <v>1.337</v>
      </c>
      <c r="DA18" s="9">
        <v>9.9049999999999994</v>
      </c>
      <c r="DB18" s="9">
        <v>4.1989999999999998</v>
      </c>
      <c r="DC18" s="9">
        <v>5.7060000000000004</v>
      </c>
      <c r="DD18" s="9">
        <v>110.524</v>
      </c>
      <c r="DE18" s="9">
        <v>55.344000000000001</v>
      </c>
      <c r="DF18" s="9">
        <v>55.180999999999997</v>
      </c>
      <c r="DG18" s="9">
        <v>36.924999999999997</v>
      </c>
      <c r="DH18" s="9">
        <v>16.48</v>
      </c>
      <c r="DI18" s="9">
        <v>20.445</v>
      </c>
      <c r="DJ18" s="9">
        <v>7.0990000000000002</v>
      </c>
      <c r="DK18" s="9">
        <v>2.823</v>
      </c>
      <c r="DL18" s="9">
        <v>4.2759999999999998</v>
      </c>
      <c r="DM18" s="9">
        <v>355.67</v>
      </c>
      <c r="DN18" s="9">
        <v>172.33</v>
      </c>
      <c r="DO18" s="9">
        <v>183.34</v>
      </c>
      <c r="DP18" s="9">
        <v>245.517</v>
      </c>
      <c r="DQ18" s="9">
        <v>124.309</v>
      </c>
      <c r="DR18" s="9">
        <v>121.20699999999999</v>
      </c>
      <c r="DS18" s="9">
        <v>22.815000000000001</v>
      </c>
      <c r="DT18" s="9">
        <v>13.172000000000001</v>
      </c>
      <c r="DU18" s="9">
        <v>9.6430000000000007</v>
      </c>
      <c r="DV18" s="9">
        <v>13.396000000000001</v>
      </c>
      <c r="DW18" s="9">
        <v>7.0650000000000004</v>
      </c>
      <c r="DX18" s="9">
        <v>6.3310000000000004</v>
      </c>
      <c r="DY18" s="9">
        <v>7.97</v>
      </c>
      <c r="DZ18" s="9">
        <v>4.6689999999999996</v>
      </c>
      <c r="EA18" s="9">
        <v>3.302</v>
      </c>
      <c r="EB18" s="9">
        <v>12.109</v>
      </c>
      <c r="EC18" s="9">
        <v>7.1079999999999997</v>
      </c>
      <c r="ED18" s="9">
        <v>5.0010000000000003</v>
      </c>
      <c r="EE18" s="9">
        <v>11.835000000000001</v>
      </c>
      <c r="EF18" s="9">
        <v>6.8330000000000002</v>
      </c>
      <c r="EG18" s="9">
        <v>5.0010000000000003</v>
      </c>
      <c r="EH18" s="9">
        <v>59.466999999999999</v>
      </c>
      <c r="EI18" s="9">
        <v>28.722000000000001</v>
      </c>
      <c r="EJ18" s="9">
        <v>30.745000000000001</v>
      </c>
      <c r="EK18" s="9">
        <v>186.05</v>
      </c>
      <c r="EL18" s="9">
        <v>95.587000000000003</v>
      </c>
      <c r="EM18" s="9">
        <v>90.462000000000003</v>
      </c>
      <c r="EN18" s="9">
        <v>56.262999999999998</v>
      </c>
      <c r="EO18" s="9">
        <v>26.614000000000001</v>
      </c>
      <c r="EP18" s="9">
        <v>29.649000000000001</v>
      </c>
      <c r="EQ18" s="9">
        <v>166.309</v>
      </c>
      <c r="ER18" s="9">
        <v>82.082999999999998</v>
      </c>
      <c r="ES18" s="9">
        <v>84.224999999999994</v>
      </c>
      <c r="ET18" s="9">
        <v>19.288</v>
      </c>
      <c r="EU18" s="9">
        <v>8.7850000000000001</v>
      </c>
      <c r="EV18" s="9">
        <v>10.503</v>
      </c>
      <c r="EW18" s="9">
        <v>258.22500000000002</v>
      </c>
      <c r="EX18" s="9">
        <v>130.18799999999999</v>
      </c>
      <c r="EY18" s="9">
        <v>128.03700000000001</v>
      </c>
      <c r="EZ18" s="9">
        <v>229.47</v>
      </c>
      <c r="FA18" s="9">
        <v>116.557</v>
      </c>
      <c r="FB18" s="9">
        <v>112.913</v>
      </c>
      <c r="FC18" s="9">
        <v>219.69499999999999</v>
      </c>
      <c r="FD18" s="9">
        <v>112.663</v>
      </c>
      <c r="FE18" s="9">
        <v>107.032</v>
      </c>
      <c r="FF18" s="9">
        <v>72.221000000000004</v>
      </c>
      <c r="FG18" s="9">
        <v>35.914000000000001</v>
      </c>
      <c r="FH18" s="9">
        <v>36.307000000000002</v>
      </c>
      <c r="FI18" s="9">
        <v>45.036999999999999</v>
      </c>
      <c r="FJ18" s="9">
        <v>22.279</v>
      </c>
      <c r="FK18" s="9">
        <v>22.757999999999999</v>
      </c>
      <c r="FL18" s="9">
        <v>32.329000000000001</v>
      </c>
      <c r="FM18" s="9">
        <v>16.399999999999999</v>
      </c>
      <c r="FN18" s="9">
        <v>15.929</v>
      </c>
      <c r="FO18" s="9">
        <v>8.6470000000000002</v>
      </c>
      <c r="FP18" s="9">
        <v>4.7</v>
      </c>
      <c r="FQ18" s="9">
        <v>3.9470000000000001</v>
      </c>
      <c r="FR18" s="9">
        <v>101.506</v>
      </c>
      <c r="FS18" s="9">
        <v>43.32</v>
      </c>
      <c r="FT18" s="9">
        <v>58.186</v>
      </c>
      <c r="FU18" s="9">
        <v>18.73</v>
      </c>
      <c r="FV18" s="9">
        <v>8.32</v>
      </c>
      <c r="FW18" s="9">
        <v>10.41</v>
      </c>
      <c r="FX18" s="9">
        <v>4.59</v>
      </c>
      <c r="FY18" s="9">
        <v>2.101</v>
      </c>
      <c r="FZ18" s="9">
        <v>2.488</v>
      </c>
      <c r="GA18" s="9">
        <v>16.341999999999999</v>
      </c>
      <c r="GB18" s="9">
        <v>7.6509999999999998</v>
      </c>
      <c r="GC18" s="9">
        <v>8.6910000000000007</v>
      </c>
      <c r="GD18" s="9">
        <v>3.1659999999999999</v>
      </c>
      <c r="GE18" s="9">
        <v>1.056</v>
      </c>
      <c r="GF18" s="9">
        <v>2.11</v>
      </c>
      <c r="GG18" s="9">
        <v>12.93</v>
      </c>
      <c r="GH18" s="9">
        <v>6.5949999999999998</v>
      </c>
      <c r="GI18" s="9">
        <v>6.335</v>
      </c>
      <c r="GJ18" s="9">
        <v>1.2350000000000001</v>
      </c>
      <c r="GK18" s="9">
        <v>0.64400000000000002</v>
      </c>
      <c r="GL18" s="9">
        <v>0.59099999999999997</v>
      </c>
      <c r="GM18" s="9">
        <v>2.6269999999999998</v>
      </c>
      <c r="GN18" s="9">
        <v>0.66800000000000004</v>
      </c>
      <c r="GO18" s="9">
        <v>1.9590000000000001</v>
      </c>
      <c r="GP18" s="9">
        <v>2.069</v>
      </c>
      <c r="GQ18" s="9">
        <v>0</v>
      </c>
      <c r="GR18" s="9">
        <v>2.069</v>
      </c>
      <c r="GS18" s="9">
        <v>51.351999999999997</v>
      </c>
      <c r="GT18" s="9">
        <v>23.561</v>
      </c>
      <c r="GU18" s="9">
        <v>27.791</v>
      </c>
      <c r="GV18" s="9">
        <v>27.616</v>
      </c>
      <c r="GW18" s="9">
        <v>13.02</v>
      </c>
      <c r="GX18" s="9">
        <v>14.596</v>
      </c>
      <c r="GY18" s="9">
        <v>4.7930000000000001</v>
      </c>
      <c r="GZ18" s="9">
        <v>1.786</v>
      </c>
      <c r="HA18" s="9">
        <v>3.008</v>
      </c>
      <c r="HB18" s="9">
        <v>22.821999999999999</v>
      </c>
      <c r="HC18" s="9">
        <v>11.234</v>
      </c>
      <c r="HD18" s="9">
        <v>11.587999999999999</v>
      </c>
      <c r="HE18" s="9">
        <v>250.31</v>
      </c>
      <c r="HF18" s="9">
        <v>126.095</v>
      </c>
      <c r="HG18" s="9">
        <v>124.215</v>
      </c>
      <c r="HH18" s="9">
        <v>105.36</v>
      </c>
      <c r="HI18" s="9">
        <v>46.234999999999999</v>
      </c>
      <c r="HJ18" s="9">
        <v>59.125</v>
      </c>
      <c r="HK18" s="9">
        <v>14.983000000000001</v>
      </c>
      <c r="HL18" s="9">
        <v>7.4809999999999999</v>
      </c>
      <c r="HM18" s="9">
        <v>7.5019999999999998</v>
      </c>
    </row>
    <row r="19" spans="1:221">
      <c r="A19" s="10">
        <v>44958</v>
      </c>
      <c r="B19" s="9">
        <v>16.821999999999999</v>
      </c>
      <c r="C19" s="9">
        <v>292.60199999999998</v>
      </c>
      <c r="D19" s="9">
        <v>149.798</v>
      </c>
      <c r="E19" s="9">
        <v>142.804</v>
      </c>
      <c r="F19" s="9">
        <v>173.94900000000001</v>
      </c>
      <c r="G19" s="9">
        <v>79.417000000000002</v>
      </c>
      <c r="H19" s="9">
        <v>94.531999999999996</v>
      </c>
      <c r="I19" s="9">
        <v>23.713000000000001</v>
      </c>
      <c r="J19" s="9">
        <v>10.726000000000001</v>
      </c>
      <c r="K19" s="9">
        <v>12.987</v>
      </c>
      <c r="L19" s="9">
        <v>149.88999999999999</v>
      </c>
      <c r="M19" s="9">
        <v>72.716999999999999</v>
      </c>
      <c r="N19" s="9">
        <v>77.171999999999997</v>
      </c>
      <c r="O19" s="9">
        <v>112.44</v>
      </c>
      <c r="P19" s="9">
        <v>56.155999999999999</v>
      </c>
      <c r="Q19" s="9">
        <v>56.284999999999997</v>
      </c>
      <c r="R19" s="9">
        <v>9.9610000000000003</v>
      </c>
      <c r="S19" s="9">
        <v>5.5720000000000001</v>
      </c>
      <c r="T19" s="9">
        <v>4.3890000000000002</v>
      </c>
      <c r="U19" s="9">
        <v>4.7380000000000004</v>
      </c>
      <c r="V19" s="9">
        <v>1.5309999999999999</v>
      </c>
      <c r="W19" s="9">
        <v>3.2069999999999999</v>
      </c>
      <c r="X19" s="9">
        <v>2.9750000000000001</v>
      </c>
      <c r="Y19" s="9">
        <v>0.627</v>
      </c>
      <c r="Z19" s="9">
        <v>2.3479999999999999</v>
      </c>
      <c r="AA19" s="9">
        <v>4.7190000000000003</v>
      </c>
      <c r="AB19" s="9">
        <v>1.9419999999999999</v>
      </c>
      <c r="AC19" s="9">
        <v>2.7770000000000001</v>
      </c>
      <c r="AD19" s="9">
        <v>3.9340000000000002</v>
      </c>
      <c r="AE19" s="9">
        <v>1.383</v>
      </c>
      <c r="AF19" s="9">
        <v>2.5510000000000002</v>
      </c>
      <c r="AG19" s="9">
        <v>23.100999999999999</v>
      </c>
      <c r="AH19" s="9">
        <v>11.968999999999999</v>
      </c>
      <c r="AI19" s="9">
        <v>11.132</v>
      </c>
      <c r="AJ19" s="9">
        <v>89.338999999999999</v>
      </c>
      <c r="AK19" s="9">
        <v>44.186</v>
      </c>
      <c r="AL19" s="9">
        <v>45.152999999999999</v>
      </c>
      <c r="AM19" s="9">
        <v>22.033000000000001</v>
      </c>
      <c r="AN19" s="9">
        <v>11.593</v>
      </c>
      <c r="AO19" s="9">
        <v>10.439</v>
      </c>
      <c r="AP19" s="9">
        <v>77.597999999999999</v>
      </c>
      <c r="AQ19" s="9">
        <v>36.359000000000002</v>
      </c>
      <c r="AR19" s="9">
        <v>41.238999999999997</v>
      </c>
      <c r="AS19" s="9">
        <v>7.101</v>
      </c>
      <c r="AT19" s="9">
        <v>3.2919999999999998</v>
      </c>
      <c r="AU19" s="9">
        <v>3.8090000000000002</v>
      </c>
      <c r="AV19" s="9">
        <v>119.964</v>
      </c>
      <c r="AW19" s="9">
        <v>60.055</v>
      </c>
      <c r="AX19" s="9">
        <v>59.908999999999999</v>
      </c>
      <c r="AY19" s="9">
        <v>105.896</v>
      </c>
      <c r="AZ19" s="9">
        <v>52.228000000000002</v>
      </c>
      <c r="BA19" s="9">
        <v>53.667999999999999</v>
      </c>
      <c r="BB19" s="9">
        <v>99.433999999999997</v>
      </c>
      <c r="BC19" s="9">
        <v>49.12</v>
      </c>
      <c r="BD19" s="9">
        <v>50.313000000000002</v>
      </c>
      <c r="BE19" s="9">
        <v>28.577999999999999</v>
      </c>
      <c r="BF19" s="9">
        <v>14.641</v>
      </c>
      <c r="BG19" s="9">
        <v>13.936999999999999</v>
      </c>
      <c r="BH19" s="9">
        <v>18</v>
      </c>
      <c r="BI19" s="9">
        <v>9.407</v>
      </c>
      <c r="BJ19" s="9">
        <v>8.593</v>
      </c>
      <c r="BK19" s="9">
        <v>10.477</v>
      </c>
      <c r="BL19" s="9">
        <v>5.508</v>
      </c>
      <c r="BM19" s="9">
        <v>4.9690000000000003</v>
      </c>
      <c r="BN19" s="9">
        <v>3.93</v>
      </c>
      <c r="BO19" s="9">
        <v>1.9419999999999999</v>
      </c>
      <c r="BP19" s="9">
        <v>1.9890000000000001</v>
      </c>
      <c r="BQ19" s="9">
        <v>33.518999999999998</v>
      </c>
      <c r="BR19" s="9">
        <v>14.62</v>
      </c>
      <c r="BS19" s="9">
        <v>18.899000000000001</v>
      </c>
      <c r="BT19" s="9">
        <v>9.9649999999999999</v>
      </c>
      <c r="BU19" s="9">
        <v>4.5380000000000003</v>
      </c>
      <c r="BV19" s="9">
        <v>5.4269999999999996</v>
      </c>
      <c r="BW19" s="9">
        <v>1.748</v>
      </c>
      <c r="BX19" s="9">
        <v>0.76300000000000001</v>
      </c>
      <c r="BY19" s="9">
        <v>0.98499999999999999</v>
      </c>
      <c r="BZ19" s="9">
        <v>8.9830000000000005</v>
      </c>
      <c r="CA19" s="9">
        <v>4.1749999999999998</v>
      </c>
      <c r="CB19" s="9">
        <v>4.8079999999999998</v>
      </c>
      <c r="CC19" s="9">
        <v>2.9750000000000001</v>
      </c>
      <c r="CD19" s="9">
        <v>1.542</v>
      </c>
      <c r="CE19" s="9">
        <v>1.4319999999999999</v>
      </c>
      <c r="CF19" s="9">
        <v>5.8739999999999997</v>
      </c>
      <c r="CG19" s="9">
        <v>2.4980000000000002</v>
      </c>
      <c r="CH19" s="9">
        <v>3.3759999999999999</v>
      </c>
      <c r="CI19" s="9">
        <v>0.112</v>
      </c>
      <c r="CJ19" s="9">
        <v>0</v>
      </c>
      <c r="CK19" s="9">
        <v>0.112</v>
      </c>
      <c r="CL19" s="9">
        <v>1.075</v>
      </c>
      <c r="CM19" s="9">
        <v>0.45700000000000002</v>
      </c>
      <c r="CN19" s="9">
        <v>0.61799999999999999</v>
      </c>
      <c r="CO19" s="9">
        <v>1.139</v>
      </c>
      <c r="CP19" s="9">
        <v>0.11899999999999999</v>
      </c>
      <c r="CQ19" s="9">
        <v>1.02</v>
      </c>
      <c r="CR19" s="9">
        <v>17.492000000000001</v>
      </c>
      <c r="CS19" s="9">
        <v>8.1829999999999998</v>
      </c>
      <c r="CT19" s="9">
        <v>9.3089999999999993</v>
      </c>
      <c r="CU19" s="9">
        <v>13.988</v>
      </c>
      <c r="CV19" s="9">
        <v>6.5730000000000004</v>
      </c>
      <c r="CW19" s="9">
        <v>7.415</v>
      </c>
      <c r="CX19" s="9">
        <v>4.0090000000000003</v>
      </c>
      <c r="CY19" s="9">
        <v>2.1120000000000001</v>
      </c>
      <c r="CZ19" s="9">
        <v>1.8979999999999999</v>
      </c>
      <c r="DA19" s="9">
        <v>9.9789999999999992</v>
      </c>
      <c r="DB19" s="9">
        <v>4.4610000000000003</v>
      </c>
      <c r="DC19" s="9">
        <v>5.5179999999999998</v>
      </c>
      <c r="DD19" s="9">
        <v>116.45</v>
      </c>
      <c r="DE19" s="9">
        <v>58.267000000000003</v>
      </c>
      <c r="DF19" s="9">
        <v>58.182000000000002</v>
      </c>
      <c r="DG19" s="9">
        <v>33.44</v>
      </c>
      <c r="DH19" s="9">
        <v>14.45</v>
      </c>
      <c r="DI19" s="9">
        <v>18.989999999999998</v>
      </c>
      <c r="DJ19" s="9">
        <v>8.2530000000000001</v>
      </c>
      <c r="DK19" s="9">
        <v>3.8490000000000002</v>
      </c>
      <c r="DL19" s="9">
        <v>4.4039999999999999</v>
      </c>
      <c r="DM19" s="9">
        <v>364.87400000000002</v>
      </c>
      <c r="DN19" s="9">
        <v>176.87200000000001</v>
      </c>
      <c r="DO19" s="9">
        <v>188.00200000000001</v>
      </c>
      <c r="DP19" s="9">
        <v>258.67700000000002</v>
      </c>
      <c r="DQ19" s="9">
        <v>132.67500000000001</v>
      </c>
      <c r="DR19" s="9">
        <v>126.002</v>
      </c>
      <c r="DS19" s="9">
        <v>22.8</v>
      </c>
      <c r="DT19" s="9">
        <v>13.558</v>
      </c>
      <c r="DU19" s="9">
        <v>9.2420000000000009</v>
      </c>
      <c r="DV19" s="9">
        <v>13.815</v>
      </c>
      <c r="DW19" s="9">
        <v>7.4240000000000004</v>
      </c>
      <c r="DX19" s="9">
        <v>6.39</v>
      </c>
      <c r="DY19" s="9">
        <v>6.0220000000000002</v>
      </c>
      <c r="DZ19" s="9">
        <v>3.8450000000000002</v>
      </c>
      <c r="EA19" s="9">
        <v>2.177</v>
      </c>
      <c r="EB19" s="9">
        <v>13.129</v>
      </c>
      <c r="EC19" s="9">
        <v>6.923</v>
      </c>
      <c r="ED19" s="9">
        <v>6.2060000000000004</v>
      </c>
      <c r="EE19" s="9">
        <v>12.436</v>
      </c>
      <c r="EF19" s="9">
        <v>6.923</v>
      </c>
      <c r="EG19" s="9">
        <v>5.5140000000000002</v>
      </c>
      <c r="EH19" s="9">
        <v>60.44</v>
      </c>
      <c r="EI19" s="9">
        <v>29.135999999999999</v>
      </c>
      <c r="EJ19" s="9">
        <v>31.303999999999998</v>
      </c>
      <c r="EK19" s="9">
        <v>198.23699999999999</v>
      </c>
      <c r="EL19" s="9">
        <v>103.539</v>
      </c>
      <c r="EM19" s="9">
        <v>94.697999999999993</v>
      </c>
      <c r="EN19" s="9">
        <v>57.386000000000003</v>
      </c>
      <c r="EO19" s="9">
        <v>27.445</v>
      </c>
      <c r="EP19" s="9">
        <v>29.940999999999999</v>
      </c>
      <c r="EQ19" s="9">
        <v>176.577</v>
      </c>
      <c r="ER19" s="9">
        <v>89.606999999999999</v>
      </c>
      <c r="ES19" s="9">
        <v>86.97</v>
      </c>
      <c r="ET19" s="9">
        <v>24.369</v>
      </c>
      <c r="EU19" s="9">
        <v>13.077</v>
      </c>
      <c r="EV19" s="9">
        <v>11.292</v>
      </c>
      <c r="EW19" s="9">
        <v>274.32600000000002</v>
      </c>
      <c r="EX19" s="9">
        <v>140.05799999999999</v>
      </c>
      <c r="EY19" s="9">
        <v>134.268</v>
      </c>
      <c r="EZ19" s="9">
        <v>243.45099999999999</v>
      </c>
      <c r="FA19" s="9">
        <v>125.503</v>
      </c>
      <c r="FB19" s="9">
        <v>117.94799999999999</v>
      </c>
      <c r="FC19" s="9">
        <v>230.65600000000001</v>
      </c>
      <c r="FD19" s="9">
        <v>119.699</v>
      </c>
      <c r="FE19" s="9">
        <v>110.958</v>
      </c>
      <c r="FF19" s="9">
        <v>81.869</v>
      </c>
      <c r="FG19" s="9">
        <v>39.875999999999998</v>
      </c>
      <c r="FH19" s="9">
        <v>41.993000000000002</v>
      </c>
      <c r="FI19" s="9">
        <v>47.64</v>
      </c>
      <c r="FJ19" s="9">
        <v>22.762</v>
      </c>
      <c r="FK19" s="9">
        <v>24.878</v>
      </c>
      <c r="FL19" s="9">
        <v>31.991</v>
      </c>
      <c r="FM19" s="9">
        <v>15.38</v>
      </c>
      <c r="FN19" s="9">
        <v>16.611999999999998</v>
      </c>
      <c r="FO19" s="9">
        <v>7.7130000000000001</v>
      </c>
      <c r="FP19" s="9">
        <v>4.5030000000000001</v>
      </c>
      <c r="FQ19" s="9">
        <v>3.2109999999999999</v>
      </c>
      <c r="FR19" s="9">
        <v>98.483000000000004</v>
      </c>
      <c r="FS19" s="9">
        <v>39.694000000000003</v>
      </c>
      <c r="FT19" s="9">
        <v>58.789000000000001</v>
      </c>
      <c r="FU19" s="9">
        <v>19.422999999999998</v>
      </c>
      <c r="FV19" s="9">
        <v>7.0209999999999999</v>
      </c>
      <c r="FW19" s="9">
        <v>12.401999999999999</v>
      </c>
      <c r="FX19" s="9">
        <v>3.5720000000000001</v>
      </c>
      <c r="FY19" s="9">
        <v>2.1970000000000001</v>
      </c>
      <c r="FZ19" s="9">
        <v>1.3740000000000001</v>
      </c>
      <c r="GA19" s="9">
        <v>15.8</v>
      </c>
      <c r="GB19" s="9">
        <v>5.9390000000000001</v>
      </c>
      <c r="GC19" s="9">
        <v>9.8610000000000007</v>
      </c>
      <c r="GD19" s="9">
        <v>4.2409999999999997</v>
      </c>
      <c r="GE19" s="9">
        <v>1.0649999999999999</v>
      </c>
      <c r="GF19" s="9">
        <v>3.1760000000000002</v>
      </c>
      <c r="GG19" s="9">
        <v>10.760999999999999</v>
      </c>
      <c r="GH19" s="9">
        <v>4.3600000000000003</v>
      </c>
      <c r="GI19" s="9">
        <v>6.4020000000000001</v>
      </c>
      <c r="GJ19" s="9">
        <v>0.9</v>
      </c>
      <c r="GK19" s="9">
        <v>0.48599999999999999</v>
      </c>
      <c r="GL19" s="9">
        <v>0.41399999999999998</v>
      </c>
      <c r="GM19" s="9">
        <v>3.6219999999999999</v>
      </c>
      <c r="GN19" s="9">
        <v>1.081</v>
      </c>
      <c r="GO19" s="9">
        <v>2.5409999999999999</v>
      </c>
      <c r="GP19" s="9">
        <v>1.893</v>
      </c>
      <c r="GQ19" s="9">
        <v>0</v>
      </c>
      <c r="GR19" s="9">
        <v>1.893</v>
      </c>
      <c r="GS19" s="9">
        <v>44.954999999999998</v>
      </c>
      <c r="GT19" s="9">
        <v>20.004999999999999</v>
      </c>
      <c r="GU19" s="9">
        <v>24.95</v>
      </c>
      <c r="GV19" s="9">
        <v>27.135999999999999</v>
      </c>
      <c r="GW19" s="9">
        <v>11.523</v>
      </c>
      <c r="GX19" s="9">
        <v>15.613</v>
      </c>
      <c r="GY19" s="9">
        <v>6.6849999999999996</v>
      </c>
      <c r="GZ19" s="9">
        <v>2.7280000000000002</v>
      </c>
      <c r="HA19" s="9">
        <v>3.9569999999999999</v>
      </c>
      <c r="HB19" s="9">
        <v>20.451000000000001</v>
      </c>
      <c r="HC19" s="9">
        <v>8.7949999999999999</v>
      </c>
      <c r="HD19" s="9">
        <v>11.654999999999999</v>
      </c>
      <c r="HE19" s="9">
        <v>265.36200000000002</v>
      </c>
      <c r="HF19" s="9">
        <v>135.40299999999999</v>
      </c>
      <c r="HG19" s="9">
        <v>129.959</v>
      </c>
      <c r="HH19" s="9">
        <v>99.510999999999996</v>
      </c>
      <c r="HI19" s="9">
        <v>41.469000000000001</v>
      </c>
      <c r="HJ19" s="9">
        <v>58.042999999999999</v>
      </c>
      <c r="HK19" s="9">
        <v>14.459</v>
      </c>
      <c r="HL19" s="9">
        <v>5.3959999999999999</v>
      </c>
      <c r="HM19" s="9">
        <v>9.0630000000000006</v>
      </c>
    </row>
    <row r="20" spans="1:221">
      <c r="A20" s="10">
        <v>45323</v>
      </c>
      <c r="B20" s="9">
        <v>20.414000000000001</v>
      </c>
      <c r="C20" s="9">
        <v>286.27800000000002</v>
      </c>
      <c r="D20" s="9">
        <v>145.97900000000001</v>
      </c>
      <c r="E20" s="9">
        <v>140.29900000000001</v>
      </c>
      <c r="F20" s="9">
        <v>183.006</v>
      </c>
      <c r="G20" s="9">
        <v>84.286000000000001</v>
      </c>
      <c r="H20" s="9">
        <v>98.718999999999994</v>
      </c>
      <c r="I20" s="9">
        <v>25.763999999999999</v>
      </c>
      <c r="J20" s="9">
        <v>11.1</v>
      </c>
      <c r="K20" s="9">
        <v>14.663</v>
      </c>
      <c r="L20" s="9">
        <v>151.48599999999999</v>
      </c>
      <c r="M20" s="9">
        <v>73.161000000000001</v>
      </c>
      <c r="N20" s="9">
        <v>78.325000000000003</v>
      </c>
      <c r="O20" s="9">
        <v>115.25700000000001</v>
      </c>
      <c r="P20" s="9">
        <v>56.134</v>
      </c>
      <c r="Q20" s="9">
        <v>59.122999999999998</v>
      </c>
      <c r="R20" s="9">
        <v>11.429</v>
      </c>
      <c r="S20" s="9">
        <v>6.157</v>
      </c>
      <c r="T20" s="9">
        <v>5.2720000000000002</v>
      </c>
      <c r="U20" s="9">
        <v>5.0890000000000004</v>
      </c>
      <c r="V20" s="9">
        <v>2.0049999999999999</v>
      </c>
      <c r="W20" s="9">
        <v>3.0840000000000001</v>
      </c>
      <c r="X20" s="9">
        <v>2.831</v>
      </c>
      <c r="Y20" s="9">
        <v>0.94699999999999995</v>
      </c>
      <c r="Z20" s="9">
        <v>1.8839999999999999</v>
      </c>
      <c r="AA20" s="9">
        <v>4.6360000000000001</v>
      </c>
      <c r="AB20" s="9">
        <v>1.821</v>
      </c>
      <c r="AC20" s="9">
        <v>2.8149999999999999</v>
      </c>
      <c r="AD20" s="9">
        <v>4.5659999999999998</v>
      </c>
      <c r="AE20" s="9">
        <v>1.821</v>
      </c>
      <c r="AF20" s="9">
        <v>2.7450000000000001</v>
      </c>
      <c r="AG20" s="9">
        <v>22.62</v>
      </c>
      <c r="AH20" s="9">
        <v>10.608000000000001</v>
      </c>
      <c r="AI20" s="9">
        <v>12.012</v>
      </c>
      <c r="AJ20" s="9">
        <v>92.635999999999996</v>
      </c>
      <c r="AK20" s="9">
        <v>45.526000000000003</v>
      </c>
      <c r="AL20" s="9">
        <v>47.11</v>
      </c>
      <c r="AM20" s="9">
        <v>21.890999999999998</v>
      </c>
      <c r="AN20" s="9">
        <v>10.244</v>
      </c>
      <c r="AO20" s="9">
        <v>11.647</v>
      </c>
      <c r="AP20" s="9">
        <v>83.948999999999998</v>
      </c>
      <c r="AQ20" s="9">
        <v>39.164999999999999</v>
      </c>
      <c r="AR20" s="9">
        <v>44.783999999999999</v>
      </c>
      <c r="AS20" s="9">
        <v>6.827</v>
      </c>
      <c r="AT20" s="9">
        <v>2.9729999999999999</v>
      </c>
      <c r="AU20" s="9">
        <v>3.8540000000000001</v>
      </c>
      <c r="AV20" s="9">
        <v>121.322</v>
      </c>
      <c r="AW20" s="9">
        <v>58.656999999999996</v>
      </c>
      <c r="AX20" s="9">
        <v>62.664999999999999</v>
      </c>
      <c r="AY20" s="9">
        <v>107.505</v>
      </c>
      <c r="AZ20" s="9">
        <v>52.512999999999998</v>
      </c>
      <c r="BA20" s="9">
        <v>54.991999999999997</v>
      </c>
      <c r="BB20" s="9">
        <v>102.32</v>
      </c>
      <c r="BC20" s="9">
        <v>50.454999999999998</v>
      </c>
      <c r="BD20" s="9">
        <v>51.865000000000002</v>
      </c>
      <c r="BE20" s="9">
        <v>28.297999999999998</v>
      </c>
      <c r="BF20" s="9">
        <v>13.45</v>
      </c>
      <c r="BG20" s="9">
        <v>14.848000000000001</v>
      </c>
      <c r="BH20" s="9">
        <v>15.529</v>
      </c>
      <c r="BI20" s="9">
        <v>7.1760000000000002</v>
      </c>
      <c r="BJ20" s="9">
        <v>8.3529999999999998</v>
      </c>
      <c r="BK20" s="9">
        <v>9.4629999999999992</v>
      </c>
      <c r="BL20" s="9">
        <v>4.6529999999999996</v>
      </c>
      <c r="BM20" s="9">
        <v>4.8099999999999996</v>
      </c>
      <c r="BN20" s="9">
        <v>3.794</v>
      </c>
      <c r="BO20" s="9">
        <v>1.9850000000000001</v>
      </c>
      <c r="BP20" s="9">
        <v>1.8080000000000001</v>
      </c>
      <c r="BQ20" s="9">
        <v>32.436</v>
      </c>
      <c r="BR20" s="9">
        <v>15.042</v>
      </c>
      <c r="BS20" s="9">
        <v>17.393999999999998</v>
      </c>
      <c r="BT20" s="9">
        <v>7.6970000000000001</v>
      </c>
      <c r="BU20" s="9">
        <v>2.9009999999999998</v>
      </c>
      <c r="BV20" s="9">
        <v>4.7960000000000003</v>
      </c>
      <c r="BW20" s="9">
        <v>1.4870000000000001</v>
      </c>
      <c r="BX20" s="9">
        <v>0.59099999999999997</v>
      </c>
      <c r="BY20" s="9">
        <v>0.89600000000000002</v>
      </c>
      <c r="BZ20" s="9">
        <v>6.0209999999999999</v>
      </c>
      <c r="CA20" s="9">
        <v>2.2629999999999999</v>
      </c>
      <c r="CB20" s="9">
        <v>3.758</v>
      </c>
      <c r="CC20" s="9">
        <v>1.4610000000000001</v>
      </c>
      <c r="CD20" s="9">
        <v>0.58799999999999997</v>
      </c>
      <c r="CE20" s="9">
        <v>0.873</v>
      </c>
      <c r="CF20" s="9">
        <v>4.2549999999999999</v>
      </c>
      <c r="CG20" s="9">
        <v>1.5980000000000001</v>
      </c>
      <c r="CH20" s="9">
        <v>2.6579999999999999</v>
      </c>
      <c r="CI20" s="9">
        <v>0.33500000000000002</v>
      </c>
      <c r="CJ20" s="9">
        <v>0.214</v>
      </c>
      <c r="CK20" s="9">
        <v>0.121</v>
      </c>
      <c r="CL20" s="9">
        <v>1.6759999999999999</v>
      </c>
      <c r="CM20" s="9">
        <v>0.63800000000000001</v>
      </c>
      <c r="CN20" s="9">
        <v>1.038</v>
      </c>
      <c r="CO20" s="9">
        <v>1.6719999999999999</v>
      </c>
      <c r="CP20" s="9">
        <v>0.35099999999999998</v>
      </c>
      <c r="CQ20" s="9">
        <v>1.321</v>
      </c>
      <c r="CR20" s="9">
        <v>16.308</v>
      </c>
      <c r="CS20" s="9">
        <v>7.2050000000000001</v>
      </c>
      <c r="CT20" s="9">
        <v>9.1029999999999998</v>
      </c>
      <c r="CU20" s="9">
        <v>11.49</v>
      </c>
      <c r="CV20" s="9">
        <v>4.8860000000000001</v>
      </c>
      <c r="CW20" s="9">
        <v>6.6040000000000001</v>
      </c>
      <c r="CX20" s="9">
        <v>2.5569999999999999</v>
      </c>
      <c r="CY20" s="9">
        <v>1.2529999999999999</v>
      </c>
      <c r="CZ20" s="9">
        <v>1.304</v>
      </c>
      <c r="DA20" s="9">
        <v>8.9329999999999998</v>
      </c>
      <c r="DB20" s="9">
        <v>3.633</v>
      </c>
      <c r="DC20" s="9">
        <v>5.3</v>
      </c>
      <c r="DD20" s="9">
        <v>117.81399999999999</v>
      </c>
      <c r="DE20" s="9">
        <v>57.387</v>
      </c>
      <c r="DF20" s="9">
        <v>60.427</v>
      </c>
      <c r="DG20" s="9">
        <v>33.671999999999997</v>
      </c>
      <c r="DH20" s="9">
        <v>15.773999999999999</v>
      </c>
      <c r="DI20" s="9">
        <v>17.898</v>
      </c>
      <c r="DJ20" s="9">
        <v>5.3090000000000002</v>
      </c>
      <c r="DK20" s="9">
        <v>2.19</v>
      </c>
      <c r="DL20" s="9">
        <v>3.1190000000000002</v>
      </c>
      <c r="DM20" s="9">
        <v>374.60500000000002</v>
      </c>
      <c r="DN20" s="9">
        <v>181.46</v>
      </c>
      <c r="DO20" s="9">
        <v>193.14500000000001</v>
      </c>
      <c r="DP20" s="9">
        <v>260.37700000000001</v>
      </c>
      <c r="DQ20" s="9">
        <v>131.44800000000001</v>
      </c>
      <c r="DR20" s="9">
        <v>128.929</v>
      </c>
      <c r="DS20" s="9">
        <v>20.667000000000002</v>
      </c>
      <c r="DT20" s="9">
        <v>10.93</v>
      </c>
      <c r="DU20" s="9">
        <v>9.7370000000000001</v>
      </c>
      <c r="DV20" s="9">
        <v>14.034000000000001</v>
      </c>
      <c r="DW20" s="9">
        <v>6.7140000000000004</v>
      </c>
      <c r="DX20" s="9">
        <v>7.319</v>
      </c>
      <c r="DY20" s="9">
        <v>7.1379999999999999</v>
      </c>
      <c r="DZ20" s="9">
        <v>4.1929999999999996</v>
      </c>
      <c r="EA20" s="9">
        <v>2.9449999999999998</v>
      </c>
      <c r="EB20" s="9">
        <v>13.125</v>
      </c>
      <c r="EC20" s="9">
        <v>6.5</v>
      </c>
      <c r="ED20" s="9">
        <v>6.6260000000000003</v>
      </c>
      <c r="EE20" s="9">
        <v>12.659000000000001</v>
      </c>
      <c r="EF20" s="9">
        <v>6.2409999999999997</v>
      </c>
      <c r="EG20" s="9">
        <v>6.4189999999999996</v>
      </c>
      <c r="EH20" s="9">
        <v>54.859000000000002</v>
      </c>
      <c r="EI20" s="9">
        <v>28.957000000000001</v>
      </c>
      <c r="EJ20" s="9">
        <v>25.902999999999999</v>
      </c>
      <c r="EK20" s="9">
        <v>205.518</v>
      </c>
      <c r="EL20" s="9">
        <v>102.492</v>
      </c>
      <c r="EM20" s="9">
        <v>103.026</v>
      </c>
      <c r="EN20" s="9">
        <v>52.649000000000001</v>
      </c>
      <c r="EO20" s="9">
        <v>27.242999999999999</v>
      </c>
      <c r="EP20" s="9">
        <v>25.405999999999999</v>
      </c>
      <c r="EQ20" s="9">
        <v>180.91399999999999</v>
      </c>
      <c r="ER20" s="9">
        <v>87.709000000000003</v>
      </c>
      <c r="ES20" s="9">
        <v>93.206000000000003</v>
      </c>
      <c r="ET20" s="9">
        <v>22.94</v>
      </c>
      <c r="EU20" s="9">
        <v>8.9090000000000007</v>
      </c>
      <c r="EV20" s="9">
        <v>14.031000000000001</v>
      </c>
      <c r="EW20" s="9">
        <v>278.39299999999997</v>
      </c>
      <c r="EX20" s="9">
        <v>140.60599999999999</v>
      </c>
      <c r="EY20" s="9">
        <v>137.78700000000001</v>
      </c>
      <c r="EZ20" s="9">
        <v>250.012</v>
      </c>
      <c r="FA20" s="9">
        <v>123.88500000000001</v>
      </c>
      <c r="FB20" s="9">
        <v>126.127</v>
      </c>
      <c r="FC20" s="9">
        <v>235.453</v>
      </c>
      <c r="FD20" s="9">
        <v>116.754</v>
      </c>
      <c r="FE20" s="9">
        <v>118.69799999999999</v>
      </c>
      <c r="FF20" s="9">
        <v>76.418999999999997</v>
      </c>
      <c r="FG20" s="9">
        <v>36.777999999999999</v>
      </c>
      <c r="FH20" s="9">
        <v>39.640999999999998</v>
      </c>
      <c r="FI20" s="9">
        <v>45.548000000000002</v>
      </c>
      <c r="FJ20" s="9">
        <v>23.027999999999999</v>
      </c>
      <c r="FK20" s="9">
        <v>22.52</v>
      </c>
      <c r="FL20" s="9">
        <v>27.532</v>
      </c>
      <c r="FM20" s="9">
        <v>13.87</v>
      </c>
      <c r="FN20" s="9">
        <v>13.662000000000001</v>
      </c>
      <c r="FO20" s="9">
        <v>11.077</v>
      </c>
      <c r="FP20" s="9">
        <v>6.8</v>
      </c>
      <c r="FQ20" s="9">
        <v>4.2770000000000001</v>
      </c>
      <c r="FR20" s="9">
        <v>103.151</v>
      </c>
      <c r="FS20" s="9">
        <v>43.212000000000003</v>
      </c>
      <c r="FT20" s="9">
        <v>59.939</v>
      </c>
      <c r="FU20" s="9">
        <v>20.6</v>
      </c>
      <c r="FV20" s="9">
        <v>9.577</v>
      </c>
      <c r="FW20" s="9">
        <v>11.023</v>
      </c>
      <c r="FX20" s="9">
        <v>3.8730000000000002</v>
      </c>
      <c r="FY20" s="9">
        <v>2.085</v>
      </c>
      <c r="FZ20" s="9">
        <v>1.788</v>
      </c>
      <c r="GA20" s="9">
        <v>18.228000000000002</v>
      </c>
      <c r="GB20" s="9">
        <v>8.9149999999999991</v>
      </c>
      <c r="GC20" s="9">
        <v>9.3130000000000006</v>
      </c>
      <c r="GD20" s="9">
        <v>3.6909999999999998</v>
      </c>
      <c r="GE20" s="9">
        <v>0.59499999999999997</v>
      </c>
      <c r="GF20" s="9">
        <v>3.0960000000000001</v>
      </c>
      <c r="GG20" s="9">
        <v>14.537000000000001</v>
      </c>
      <c r="GH20" s="9">
        <v>8.32</v>
      </c>
      <c r="GI20" s="9">
        <v>6.2169999999999996</v>
      </c>
      <c r="GJ20" s="9">
        <v>0.98199999999999998</v>
      </c>
      <c r="GK20" s="9">
        <v>0.42499999999999999</v>
      </c>
      <c r="GL20" s="9">
        <v>0.55700000000000005</v>
      </c>
      <c r="GM20" s="9">
        <v>2.3719999999999999</v>
      </c>
      <c r="GN20" s="9">
        <v>0.66200000000000003</v>
      </c>
      <c r="GO20" s="9">
        <v>1.71</v>
      </c>
      <c r="GP20" s="9">
        <v>1.8540000000000001</v>
      </c>
      <c r="GQ20" s="9">
        <v>0.63</v>
      </c>
      <c r="GR20" s="9">
        <v>1.224</v>
      </c>
      <c r="GS20" s="9">
        <v>44.506</v>
      </c>
      <c r="GT20" s="9">
        <v>20.963999999999999</v>
      </c>
      <c r="GU20" s="9">
        <v>23.542000000000002</v>
      </c>
      <c r="GV20" s="9">
        <v>31.677</v>
      </c>
      <c r="GW20" s="9">
        <v>16.376999999999999</v>
      </c>
      <c r="GX20" s="9">
        <v>15.301</v>
      </c>
      <c r="GY20" s="9">
        <v>6.5540000000000003</v>
      </c>
      <c r="GZ20" s="9">
        <v>2.19</v>
      </c>
      <c r="HA20" s="9">
        <v>4.3650000000000002</v>
      </c>
      <c r="HB20" s="9">
        <v>25.123000000000001</v>
      </c>
      <c r="HC20" s="9">
        <v>14.186999999999999</v>
      </c>
      <c r="HD20" s="9">
        <v>10.936</v>
      </c>
      <c r="HE20" s="9">
        <v>266.93200000000002</v>
      </c>
      <c r="HF20" s="9">
        <v>133.63800000000001</v>
      </c>
      <c r="HG20" s="9">
        <v>133.29300000000001</v>
      </c>
      <c r="HH20" s="9">
        <v>107.673</v>
      </c>
      <c r="HI20" s="9">
        <v>47.822000000000003</v>
      </c>
      <c r="HJ20" s="9">
        <v>59.850999999999999</v>
      </c>
      <c r="HK20" s="9">
        <v>16.768000000000001</v>
      </c>
      <c r="HL20" s="9">
        <v>8.9149999999999991</v>
      </c>
      <c r="HM20" s="9">
        <v>7.8529999999999998</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8765D-3269-44DF-9E10-E5EA2F6C9F47}">
  <sheetPr>
    <pageSetUpPr fitToPage="1"/>
  </sheetPr>
  <dimension ref="A1:U159"/>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1"/>
      <c r="B1" s="31"/>
      <c r="C1" s="31"/>
      <c r="D1" s="31"/>
      <c r="E1" s="31"/>
      <c r="F1" s="31"/>
      <c r="G1" s="31"/>
      <c r="H1" s="31"/>
      <c r="I1" s="31"/>
      <c r="J1" s="31"/>
      <c r="K1" s="31"/>
    </row>
    <row r="2" spans="1:20" ht="15.95" customHeight="1">
      <c r="A2" s="11"/>
      <c r="B2" s="32" t="s">
        <v>2952</v>
      </c>
      <c r="C2" s="12"/>
      <c r="D2" s="12"/>
      <c r="E2" s="12"/>
      <c r="F2" s="12"/>
      <c r="G2" s="12"/>
      <c r="H2" s="12"/>
      <c r="I2" s="12"/>
      <c r="J2" s="12"/>
      <c r="K2" s="12"/>
      <c r="L2" s="32"/>
      <c r="M2" s="12"/>
      <c r="N2" s="12"/>
      <c r="O2" s="12"/>
      <c r="P2" s="12"/>
      <c r="Q2" s="12"/>
      <c r="R2" s="12"/>
      <c r="S2" s="12"/>
      <c r="T2" s="12"/>
    </row>
    <row r="3" spans="1:20" ht="11.25" customHeight="1">
      <c r="A3" s="11"/>
      <c r="B3" s="12"/>
      <c r="C3" s="12"/>
      <c r="D3" s="12"/>
      <c r="E3" s="12"/>
      <c r="F3" s="12"/>
      <c r="G3" s="12"/>
      <c r="H3" s="12"/>
      <c r="I3" s="12"/>
      <c r="J3" s="12"/>
      <c r="K3" s="12"/>
      <c r="L3" s="12"/>
      <c r="M3" s="12"/>
      <c r="N3" s="12"/>
      <c r="O3" s="12"/>
      <c r="P3" s="12"/>
      <c r="Q3" s="12"/>
      <c r="R3" s="12"/>
      <c r="S3" s="12"/>
      <c r="T3" s="12"/>
    </row>
    <row r="4" spans="1:20" ht="11.25" customHeight="1">
      <c r="A4" s="11"/>
      <c r="B4" s="12"/>
      <c r="C4" s="12"/>
      <c r="D4" s="12"/>
      <c r="E4" s="12"/>
      <c r="F4" s="12"/>
      <c r="G4" s="12"/>
      <c r="H4" s="12"/>
      <c r="I4" s="12"/>
      <c r="J4" s="12"/>
      <c r="K4" s="12"/>
      <c r="L4" s="12"/>
      <c r="M4" s="12"/>
      <c r="N4" s="12"/>
      <c r="O4" s="12"/>
      <c r="P4" s="12"/>
      <c r="Q4" s="12"/>
      <c r="R4" s="12"/>
      <c r="S4" s="12"/>
      <c r="T4" s="12"/>
    </row>
    <row r="5" spans="1:20" ht="15.95" customHeight="1">
      <c r="A5" s="31"/>
      <c r="B5" s="33" t="str">
        <f>Contents!B5</f>
        <v>6226.0.00.001 Microdata and TableBuilder: Participation, Job Search and Mobility</v>
      </c>
      <c r="C5" s="31"/>
      <c r="D5" s="31"/>
      <c r="E5" s="31"/>
      <c r="F5" s="31"/>
      <c r="G5" s="31"/>
      <c r="H5" s="31"/>
      <c r="I5" s="31"/>
      <c r="J5" s="31"/>
      <c r="K5" s="31"/>
      <c r="L5" s="33"/>
      <c r="M5" s="31"/>
      <c r="N5" s="31"/>
      <c r="O5" s="31"/>
      <c r="P5" s="31"/>
      <c r="Q5" s="31"/>
      <c r="R5" s="31"/>
      <c r="S5" s="31"/>
      <c r="T5" s="31"/>
    </row>
    <row r="6" spans="1:20" ht="15.95" customHeight="1">
      <c r="A6" s="31"/>
      <c r="B6" s="33" t="str">
        <f>Contents!B6</f>
        <v>Table 1. Populations</v>
      </c>
      <c r="C6" s="31"/>
      <c r="D6" s="31"/>
      <c r="E6" s="31"/>
      <c r="F6" s="31"/>
      <c r="G6" s="31"/>
      <c r="H6" s="31"/>
      <c r="I6" s="31"/>
      <c r="J6" s="31"/>
      <c r="K6" s="31"/>
      <c r="L6" s="69"/>
      <c r="M6" s="69"/>
      <c r="N6" s="69"/>
      <c r="O6" s="69"/>
      <c r="P6" s="69"/>
      <c r="Q6" s="69"/>
      <c r="R6" s="69"/>
      <c r="S6" s="69"/>
      <c r="T6" s="69"/>
    </row>
    <row r="7" spans="1:20" ht="15.95" customHeight="1">
      <c r="A7" s="31"/>
      <c r="B7" s="34" t="str">
        <f>Contents!B7</f>
        <v>Released at 11:30 am (Canberra time) Tue 09 July 2024</v>
      </c>
      <c r="C7" s="31"/>
      <c r="D7" s="31"/>
      <c r="E7" s="31"/>
      <c r="F7" s="31"/>
      <c r="G7" s="31"/>
      <c r="H7" s="31"/>
      <c r="I7" s="31"/>
      <c r="J7" s="31"/>
      <c r="K7" s="31"/>
      <c r="L7" s="35"/>
      <c r="M7" s="31"/>
      <c r="N7" s="31"/>
      <c r="O7" s="31"/>
      <c r="P7" s="31"/>
      <c r="Q7" s="31"/>
      <c r="R7" s="31"/>
      <c r="S7" s="31"/>
      <c r="T7" s="31"/>
    </row>
    <row r="8" spans="1:20" ht="15.75" customHeight="1">
      <c r="A8" s="70" t="str">
        <f>Contents!C11</f>
        <v>Table 1.1 - Populations by age, February 2024</v>
      </c>
      <c r="B8" s="70"/>
      <c r="C8" s="70"/>
      <c r="D8" s="70"/>
      <c r="E8" s="70"/>
      <c r="F8" s="70"/>
      <c r="G8" s="70"/>
      <c r="H8" s="70"/>
      <c r="I8" s="36"/>
      <c r="J8" s="37"/>
      <c r="K8" s="37"/>
      <c r="L8" s="70"/>
      <c r="M8" s="70"/>
      <c r="N8" s="70"/>
      <c r="O8" s="70"/>
      <c r="P8" s="70"/>
      <c r="Q8" s="70"/>
      <c r="R8" s="70"/>
      <c r="S8" s="36"/>
      <c r="T8" s="37"/>
    </row>
    <row r="9" spans="1:20" ht="15.75" customHeight="1">
      <c r="A9" s="38"/>
      <c r="B9" s="38"/>
      <c r="C9" s="39"/>
      <c r="D9" s="39"/>
      <c r="E9" s="39"/>
      <c r="F9" s="39"/>
      <c r="G9" s="39"/>
      <c r="H9" s="39"/>
      <c r="I9" s="39"/>
      <c r="J9" s="39"/>
      <c r="K9" s="39"/>
      <c r="L9" s="39"/>
      <c r="M9" s="39"/>
      <c r="N9" s="39"/>
      <c r="O9" s="39"/>
      <c r="P9" s="39"/>
      <c r="Q9" s="39"/>
      <c r="R9" s="39"/>
      <c r="S9" s="39"/>
      <c r="T9" s="39"/>
    </row>
    <row r="10" spans="1:20" ht="15" customHeight="1">
      <c r="A10" s="38"/>
      <c r="B10" s="40" t="s">
        <v>2976</v>
      </c>
      <c r="C10" s="71" t="s">
        <v>2977</v>
      </c>
      <c r="D10" s="71"/>
      <c r="E10" s="71"/>
      <c r="F10" s="41"/>
      <c r="G10" s="72" t="s">
        <v>2978</v>
      </c>
      <c r="H10" s="72"/>
      <c r="I10" s="72"/>
      <c r="J10" s="41"/>
      <c r="K10" s="41"/>
      <c r="L10" s="41"/>
      <c r="M10" s="41"/>
      <c r="N10" s="41"/>
      <c r="O10" s="41"/>
      <c r="P10" s="41"/>
      <c r="Q10" s="41"/>
      <c r="R10" s="41"/>
      <c r="S10" s="41"/>
      <c r="T10" s="41"/>
    </row>
    <row r="11" spans="1:20">
      <c r="A11" s="38"/>
      <c r="B11" s="38"/>
      <c r="C11" s="39" t="s">
        <v>2979</v>
      </c>
      <c r="D11" s="39" t="s">
        <v>2980</v>
      </c>
      <c r="E11" s="39" t="s">
        <v>2981</v>
      </c>
      <c r="F11" s="39"/>
      <c r="G11" s="39" t="s">
        <v>2979</v>
      </c>
      <c r="H11" s="39" t="s">
        <v>2980</v>
      </c>
      <c r="I11" s="39" t="s">
        <v>2981</v>
      </c>
      <c r="J11" s="39"/>
      <c r="K11" s="39"/>
      <c r="L11" s="39"/>
      <c r="M11" s="39"/>
      <c r="N11" s="39"/>
      <c r="O11" s="39"/>
      <c r="P11" s="39"/>
      <c r="Q11" s="39"/>
      <c r="R11" s="39"/>
      <c r="S11" s="39"/>
      <c r="T11" s="39"/>
    </row>
    <row r="12" spans="1:20">
      <c r="A12" s="38"/>
      <c r="B12" s="38"/>
      <c r="C12" s="42" t="s">
        <v>2982</v>
      </c>
      <c r="D12" s="42" t="s">
        <v>2982</v>
      </c>
      <c r="E12" s="42" t="s">
        <v>2982</v>
      </c>
      <c r="F12" s="42"/>
      <c r="G12" s="42" t="s">
        <v>2982</v>
      </c>
      <c r="H12" s="42" t="s">
        <v>2982</v>
      </c>
      <c r="I12" s="42" t="s">
        <v>2982</v>
      </c>
      <c r="J12" s="42"/>
      <c r="K12" s="42"/>
      <c r="L12" s="42"/>
      <c r="M12" s="42"/>
      <c r="N12" s="42"/>
      <c r="O12" s="42"/>
      <c r="P12" s="42"/>
      <c r="Q12" s="42"/>
      <c r="R12" s="42"/>
      <c r="S12" s="42"/>
      <c r="T12" s="42"/>
    </row>
    <row r="13" spans="1:20">
      <c r="A13" s="43" t="s">
        <v>2983</v>
      </c>
      <c r="B13" s="44"/>
      <c r="C13" s="42"/>
      <c r="D13" s="42"/>
      <c r="E13" s="42"/>
      <c r="F13" s="45"/>
      <c r="G13" s="42"/>
      <c r="H13" s="42"/>
      <c r="I13" s="42"/>
    </row>
    <row r="14" spans="1:20">
      <c r="A14" s="43"/>
      <c r="B14" s="46" t="s">
        <v>2984</v>
      </c>
      <c r="C14" s="47" cm="1">
        <f t="array" ref="C14">INDEX($C$73:$T$107,$U73,C$59)</f>
        <v>21602.008999999998</v>
      </c>
      <c r="D14" s="47" cm="1">
        <f t="array" ref="D14">INDEX($C$73:$T$107,$U73,D$59)</f>
        <v>10593.175999999999</v>
      </c>
      <c r="E14" s="47" cm="1">
        <f t="array" ref="E14">INDEX($C$73:$T$107,$U73,E$59)</f>
        <v>11008.833000000001</v>
      </c>
      <c r="F14" s="47"/>
      <c r="G14" s="48" t="str" cm="1">
        <f t="array" ref="G14">HYPERLINK(TEXT("#"&amp;INDEX($C$121:$T$155,$U121,C$59),),INDEX($C$121:$T$155,$U121,C$59))</f>
        <v>A126094922J</v>
      </c>
      <c r="H14" s="48" t="str" cm="1">
        <f t="array" ref="H14">HYPERLINK(TEXT("#"&amp;INDEX($C$121:$T$155,$U121,D$59),),INDEX($C$121:$T$155,$U121,D$59))</f>
        <v>A126110042V</v>
      </c>
      <c r="I14" s="48" t="str" cm="1">
        <f t="array" ref="I14">HYPERLINK(TEXT("#"&amp;INDEX($C$121:$T$155,$U121,E$59),),INDEX($C$121:$T$155,$U121,E$59))</f>
        <v>A126102482X</v>
      </c>
    </row>
    <row r="15" spans="1:20">
      <c r="A15" s="43"/>
      <c r="B15" s="46" t="s">
        <v>2985</v>
      </c>
      <c r="C15" s="47" cm="1">
        <f t="array" ref="C15">INDEX($C$73:$T$107,$U74,C$59)</f>
        <v>14031.870999999999</v>
      </c>
      <c r="D15" s="47" cm="1">
        <f t="array" ref="D15">INDEX($C$73:$T$107,$U74,D$59)</f>
        <v>7286.1369999999997</v>
      </c>
      <c r="E15" s="47" cm="1">
        <f t="array" ref="E15">INDEX($C$73:$T$107,$U74,E$59)</f>
        <v>6745.7340000000004</v>
      </c>
      <c r="F15" s="47"/>
      <c r="G15" s="48" t="str" cm="1">
        <f t="array" ref="G15">HYPERLINK(TEXT("#"&amp;INDEX($C$121:$T$155,$U122,C$59),),INDEX($C$121:$T$155,$U122,C$59))</f>
        <v>A126094878K</v>
      </c>
      <c r="H15" s="48" t="str" cm="1">
        <f t="array" ref="H15">HYPERLINK(TEXT("#"&amp;INDEX($C$121:$T$155,$U122,D$59),),INDEX($C$121:$T$155,$U122,D$59))</f>
        <v>A126109998R</v>
      </c>
      <c r="I15" s="48" t="str" cm="1">
        <f t="array" ref="I15">HYPERLINK(TEXT("#"&amp;INDEX($C$121:$T$155,$U122,E$59),),INDEX($C$121:$T$155,$U122,E$59))</f>
        <v>A126102438R</v>
      </c>
    </row>
    <row r="16" spans="1:20">
      <c r="A16" s="43"/>
      <c r="B16" s="46" t="s">
        <v>2986</v>
      </c>
      <c r="C16" s="47" cm="1">
        <f t="array" ref="C16">INDEX($C$73:$T$107,$U75,C$59)</f>
        <v>1614.13</v>
      </c>
      <c r="D16" s="47" cm="1">
        <f t="array" ref="D16">INDEX($C$73:$T$107,$U75,D$59)</f>
        <v>841.69</v>
      </c>
      <c r="E16" s="47" cm="1">
        <f t="array" ref="E16">INDEX($C$73:$T$107,$U75,E$59)</f>
        <v>772.44</v>
      </c>
      <c r="F16" s="47"/>
      <c r="G16" s="48" t="str" cm="1">
        <f t="array" ref="G16">HYPERLINK(TEXT("#"&amp;INDEX($C$121:$T$155,$U123,C$59),),INDEX($C$121:$T$155,$U123,C$59))</f>
        <v>A126094926T</v>
      </c>
      <c r="H16" s="48" t="str" cm="1">
        <f t="array" ref="H16">HYPERLINK(TEXT("#"&amp;INDEX($C$121:$T$155,$U123,D$59),),INDEX($C$121:$T$155,$U123,D$59))</f>
        <v>A126110046C</v>
      </c>
      <c r="I16" s="48" t="str" cm="1">
        <f t="array" ref="I16">HYPERLINK(TEXT("#"&amp;INDEX($C$121:$T$155,$U123,E$59),),INDEX($C$121:$T$155,$U123,E$59))</f>
        <v>A126102486J</v>
      </c>
    </row>
    <row r="17" spans="1:9">
      <c r="A17" s="43"/>
      <c r="B17" s="46" t="s">
        <v>2987</v>
      </c>
      <c r="C17" s="47" cm="1">
        <f t="array" ref="C17">INDEX($C$73:$T$107,$U76,C$59)</f>
        <v>989.83100000000002</v>
      </c>
      <c r="D17" s="47" cm="1">
        <f t="array" ref="D17">INDEX($C$73:$T$107,$U76,D$59)</f>
        <v>397.78100000000001</v>
      </c>
      <c r="E17" s="47" cm="1">
        <f t="array" ref="E17">INDEX($C$73:$T$107,$U76,E$59)</f>
        <v>592.04999999999995</v>
      </c>
      <c r="F17" s="47"/>
      <c r="G17" s="48" t="str" cm="1">
        <f t="array" ref="G17">HYPERLINK(TEXT("#"&amp;INDEX($C$121:$T$155,$U124,C$59),),INDEX($C$121:$T$155,$U124,C$59))</f>
        <v>A126094930J</v>
      </c>
      <c r="H17" s="48" t="str" cm="1">
        <f t="array" ref="H17">HYPERLINK(TEXT("#"&amp;INDEX($C$121:$T$155,$U124,D$59),),INDEX($C$121:$T$155,$U124,D$59))</f>
        <v>A126110050V</v>
      </c>
      <c r="I17" s="48" t="str" cm="1">
        <f t="array" ref="I17">HYPERLINK(TEXT("#"&amp;INDEX($C$121:$T$155,$U124,E$59),),INDEX($C$121:$T$155,$U124,E$59))</f>
        <v>A126102490X</v>
      </c>
    </row>
    <row r="18" spans="1:9">
      <c r="A18" s="43"/>
      <c r="B18" s="46" t="s">
        <v>2988</v>
      </c>
      <c r="C18" s="47" cm="1">
        <f t="array" ref="C18">INDEX($C$73:$T$107,$U77,C$59)</f>
        <v>495.75900000000001</v>
      </c>
      <c r="D18" s="47" cm="1">
        <f t="array" ref="D18">INDEX($C$73:$T$107,$U77,D$59)</f>
        <v>225.267</v>
      </c>
      <c r="E18" s="47" cm="1">
        <f t="array" ref="E18">INDEX($C$73:$T$107,$U77,E$59)</f>
        <v>270.49200000000002</v>
      </c>
      <c r="F18" s="47"/>
      <c r="G18" s="48" t="str" cm="1">
        <f t="array" ref="G18">HYPERLINK(TEXT("#"&amp;INDEX($C$121:$T$155,$U125,C$59),),INDEX($C$121:$T$155,$U125,C$59))</f>
        <v>A126094882A</v>
      </c>
      <c r="H18" s="48" t="str" cm="1">
        <f t="array" ref="H18">HYPERLINK(TEXT("#"&amp;INDEX($C$121:$T$155,$U125,D$59),),INDEX($C$121:$T$155,$U125,D$59))</f>
        <v>A126110002A</v>
      </c>
      <c r="I18" s="48" t="str" cm="1">
        <f t="array" ref="I18">HYPERLINK(TEXT("#"&amp;INDEX($C$121:$T$155,$U125,E$59),),INDEX($C$121:$T$155,$U125,E$59))</f>
        <v>A126102442F</v>
      </c>
    </row>
    <row r="19" spans="1:9">
      <c r="A19" s="43"/>
      <c r="B19" s="46" t="s">
        <v>2989</v>
      </c>
      <c r="C19" s="47" cm="1">
        <f t="array" ref="C19">INDEX($C$73:$T$107,$U78,C$59)</f>
        <v>973.17899999999997</v>
      </c>
      <c r="D19" s="47" cm="1">
        <f t="array" ref="D19">INDEX($C$73:$T$107,$U78,D$59)</f>
        <v>415.875</v>
      </c>
      <c r="E19" s="47" cm="1">
        <f t="array" ref="E19">INDEX($C$73:$T$107,$U78,E$59)</f>
        <v>557.30399999999997</v>
      </c>
      <c r="F19" s="47"/>
      <c r="G19" s="48" t="str" cm="1">
        <f t="array" ref="G19">HYPERLINK(TEXT("#"&amp;INDEX($C$121:$T$155,$U126,C$59),),INDEX($C$121:$T$155,$U126,C$59))</f>
        <v>A126094886K</v>
      </c>
      <c r="H19" s="48" t="str" cm="1">
        <f t="array" ref="H19">HYPERLINK(TEXT("#"&amp;INDEX($C$121:$T$155,$U126,D$59),),INDEX($C$121:$T$155,$U126,D$59))</f>
        <v>A126110006K</v>
      </c>
      <c r="I19" s="48" t="str" cm="1">
        <f t="array" ref="I19">HYPERLINK(TEXT("#"&amp;INDEX($C$121:$T$155,$U126,E$59),),INDEX($C$121:$T$155,$U126,E$59))</f>
        <v>A126102446R</v>
      </c>
    </row>
    <row r="20" spans="1:9">
      <c r="A20" s="43"/>
      <c r="B20" s="46" t="s">
        <v>2990</v>
      </c>
      <c r="C20" s="47" cm="1">
        <f t="array" ref="C20">INDEX($C$73:$T$107,$U79,C$59)</f>
        <v>889.84299999999996</v>
      </c>
      <c r="D20" s="47" cm="1">
        <f t="array" ref="D20">INDEX($C$73:$T$107,$U79,D$59)</f>
        <v>359.72899999999998</v>
      </c>
      <c r="E20" s="47" cm="1">
        <f t="array" ref="E20">INDEX($C$73:$T$107,$U79,E$59)</f>
        <v>530.11400000000003</v>
      </c>
      <c r="F20" s="47"/>
      <c r="G20" s="48" t="str" cm="1">
        <f t="array" ref="G20">HYPERLINK(TEXT("#"&amp;INDEX($C$121:$T$155,$U127,C$59),),INDEX($C$121:$T$155,$U127,C$59))</f>
        <v>A126094910X</v>
      </c>
      <c r="H20" s="48" t="str" cm="1">
        <f t="array" ref="H20">HYPERLINK(TEXT("#"&amp;INDEX($C$121:$T$155,$U127,D$59),),INDEX($C$121:$T$155,$U127,D$59))</f>
        <v>A126110030K</v>
      </c>
      <c r="I20" s="48" t="str" cm="1">
        <f t="array" ref="I20">HYPERLINK(TEXT("#"&amp;INDEX($C$121:$T$155,$U127,E$59),),INDEX($C$121:$T$155,$U127,E$59))</f>
        <v>A126102470R</v>
      </c>
    </row>
    <row r="21" spans="1:9">
      <c r="A21" s="43"/>
      <c r="B21" s="46" t="s">
        <v>2991</v>
      </c>
      <c r="C21" s="47" cm="1">
        <f t="array" ref="C21">INDEX($C$73:$T$107,$U80,C$59)</f>
        <v>2608.6550000000002</v>
      </c>
      <c r="D21" s="47" cm="1">
        <f t="array" ref="D21">INDEX($C$73:$T$107,$U80,D$59)</f>
        <v>1306.8440000000001</v>
      </c>
      <c r="E21" s="47" cm="1">
        <f t="array" ref="E21">INDEX($C$73:$T$107,$U80,E$59)</f>
        <v>1301.8109999999999</v>
      </c>
      <c r="F21" s="47"/>
      <c r="G21" s="48" t="str" cm="1">
        <f t="array" ref="G21">HYPERLINK(TEXT("#"&amp;INDEX($C$121:$T$155,$U128,C$59),),INDEX($C$121:$T$155,$U128,C$59))</f>
        <v>A126094858A</v>
      </c>
      <c r="H21" s="48" t="str" cm="1">
        <f t="array" ref="H21">HYPERLINK(TEXT("#"&amp;INDEX($C$121:$T$155,$U128,D$59),),INDEX($C$121:$T$155,$U128,D$59))</f>
        <v>A126109978F</v>
      </c>
      <c r="I21" s="48" t="str" cm="1">
        <f t="array" ref="I21">HYPERLINK(TEXT("#"&amp;INDEX($C$121:$T$155,$U128,E$59),),INDEX($C$121:$T$155,$U128,E$59))</f>
        <v>A126102418F</v>
      </c>
    </row>
    <row r="22" spans="1:9">
      <c r="A22" s="43"/>
      <c r="B22" s="46" t="s">
        <v>2992</v>
      </c>
      <c r="C22" s="47" cm="1">
        <f t="array" ref="C22">INDEX($C$73:$T$107,$U81,C$59)</f>
        <v>11423.216</v>
      </c>
      <c r="D22" s="47" cm="1">
        <f t="array" ref="D22">INDEX($C$73:$T$107,$U81,D$59)</f>
        <v>5979.2929999999997</v>
      </c>
      <c r="E22" s="47" cm="1">
        <f t="array" ref="E22">INDEX($C$73:$T$107,$U81,E$59)</f>
        <v>5443.9229999999998</v>
      </c>
      <c r="F22" s="47"/>
      <c r="G22" s="48" t="str" cm="1">
        <f t="array" ref="G22">HYPERLINK(TEXT("#"&amp;INDEX($C$121:$T$155,$U129,C$59),),INDEX($C$121:$T$155,$U129,C$59))</f>
        <v>A126094934T</v>
      </c>
      <c r="H22" s="48" t="str" cm="1">
        <f t="array" ref="H22">HYPERLINK(TEXT("#"&amp;INDEX($C$121:$T$155,$U129,D$59),),INDEX($C$121:$T$155,$U129,D$59))</f>
        <v>A126110054C</v>
      </c>
      <c r="I22" s="48" t="str" cm="1">
        <f t="array" ref="I22">HYPERLINK(TEXT("#"&amp;INDEX($C$121:$T$155,$U129,E$59),),INDEX($C$121:$T$155,$U129,E$59))</f>
        <v>A126102494J</v>
      </c>
    </row>
    <row r="23" spans="1:9">
      <c r="A23" s="43"/>
      <c r="B23" s="46" t="s">
        <v>2993</v>
      </c>
      <c r="C23" s="47" cm="1">
        <f t="array" ref="C23">INDEX($C$73:$T$107,$U82,C$59)</f>
        <v>2437.48</v>
      </c>
      <c r="D23" s="47" cm="1">
        <f t="array" ref="D23">INDEX($C$73:$T$107,$U82,D$59)</f>
        <v>1209.46</v>
      </c>
      <c r="E23" s="47" cm="1">
        <f t="array" ref="E23">INDEX($C$73:$T$107,$U82,E$59)</f>
        <v>1228.02</v>
      </c>
      <c r="F23" s="47"/>
      <c r="G23" s="48" t="str" cm="1">
        <f t="array" ref="G23">HYPERLINK(TEXT("#"&amp;INDEX($C$121:$T$155,$U130,C$59),),INDEX($C$121:$T$155,$U130,C$59))</f>
        <v>A126094914J</v>
      </c>
      <c r="H23" s="48" t="str" cm="1">
        <f t="array" ref="H23">HYPERLINK(TEXT("#"&amp;INDEX($C$121:$T$155,$U130,D$59),),INDEX($C$121:$T$155,$U130,D$59))</f>
        <v>A126110034V</v>
      </c>
      <c r="I23" s="48" t="str" cm="1">
        <f t="array" ref="I23">HYPERLINK(TEXT("#"&amp;INDEX($C$121:$T$155,$U130,E$59),),INDEX($C$121:$T$155,$U130,E$59))</f>
        <v>A126102474X</v>
      </c>
    </row>
    <row r="24" spans="1:9">
      <c r="A24" s="43"/>
      <c r="B24" s="46" t="s">
        <v>2994</v>
      </c>
      <c r="C24" s="47" cm="1">
        <f t="array" ref="C24">INDEX($C$73:$T$107,$U83,C$59)</f>
        <v>9413.0849999999991</v>
      </c>
      <c r="D24" s="47" cm="1">
        <f t="array" ref="D24">INDEX($C$73:$T$107,$U83,D$59)</f>
        <v>4682.6930000000002</v>
      </c>
      <c r="E24" s="47" cm="1">
        <f t="array" ref="E24">INDEX($C$73:$T$107,$U83,E$59)</f>
        <v>4730.393</v>
      </c>
      <c r="F24" s="47"/>
      <c r="G24" s="48" t="str" cm="1">
        <f t="array" ref="G24">HYPERLINK(TEXT("#"&amp;INDEX($C$121:$T$155,$U131,C$59),),INDEX($C$121:$T$155,$U131,C$59))</f>
        <v>A126094946A</v>
      </c>
      <c r="H24" s="48" t="str" cm="1">
        <f t="array" ref="H24">HYPERLINK(TEXT("#"&amp;INDEX($C$121:$T$155,$U131,D$59),),INDEX($C$121:$T$155,$U131,D$59))</f>
        <v>A126110066L</v>
      </c>
      <c r="I24" s="48" t="str" cm="1">
        <f t="array" ref="I24">HYPERLINK(TEXT("#"&amp;INDEX($C$121:$T$155,$U131,E$59),),INDEX($C$121:$T$155,$U131,E$59))</f>
        <v>A126102506F</v>
      </c>
    </row>
    <row r="25" spans="1:9">
      <c r="A25" s="43"/>
      <c r="B25" s="46" t="s">
        <v>2995</v>
      </c>
      <c r="C25" s="47" cm="1">
        <f t="array" ref="C25">INDEX($C$73:$T$107,$U84,C$59)</f>
        <v>1058.575</v>
      </c>
      <c r="D25" s="47" cm="1">
        <f t="array" ref="D25">INDEX($C$73:$T$107,$U84,D$59)</f>
        <v>513.49800000000005</v>
      </c>
      <c r="E25" s="47" cm="1">
        <f t="array" ref="E25">INDEX($C$73:$T$107,$U84,E$59)</f>
        <v>545.07600000000002</v>
      </c>
      <c r="F25" s="47"/>
      <c r="G25" s="48" t="str" cm="1">
        <f t="array" ref="G25">HYPERLINK(TEXT("#"&amp;INDEX($C$121:$T$155,$U132,C$59),),INDEX($C$121:$T$155,$U132,C$59))</f>
        <v>A126094862T</v>
      </c>
      <c r="H25" s="48" t="str" cm="1">
        <f t="array" ref="H25">HYPERLINK(TEXT("#"&amp;INDEX($C$121:$T$155,$U132,D$59),),INDEX($C$121:$T$155,$U132,D$59))</f>
        <v>A126109982W</v>
      </c>
      <c r="I25" s="48" t="str" cm="1">
        <f t="array" ref="I25">HYPERLINK(TEXT("#"&amp;INDEX($C$121:$T$155,$U132,E$59),),INDEX($C$121:$T$155,$U132,E$59))</f>
        <v>A126102422W</v>
      </c>
    </row>
    <row r="26" spans="1:9">
      <c r="A26" s="43"/>
      <c r="B26" s="46" t="s">
        <v>2996</v>
      </c>
      <c r="C26" s="47" cm="1">
        <f t="array" ref="C26">INDEX($C$73:$T$107,$U85,C$59)</f>
        <v>15039.847</v>
      </c>
      <c r="D26" s="47" cm="1">
        <f t="array" ref="D26">INDEX($C$73:$T$107,$U85,D$59)</f>
        <v>7746.6180000000004</v>
      </c>
      <c r="E26" s="47" cm="1">
        <f t="array" ref="E26">INDEX($C$73:$T$107,$U85,E$59)</f>
        <v>7293.23</v>
      </c>
      <c r="F26" s="47"/>
      <c r="G26" s="48" t="str" cm="1">
        <f t="array" ref="G26">HYPERLINK(TEXT("#"&amp;INDEX($C$121:$T$155,$U133,C$59),),INDEX($C$121:$T$155,$U133,C$59))</f>
        <v>A126094818J</v>
      </c>
      <c r="H26" s="48" t="str" cm="1">
        <f t="array" ref="H26">HYPERLINK(TEXT("#"&amp;INDEX($C$121:$T$155,$U133,D$59),),INDEX($C$121:$T$155,$U133,D$59))</f>
        <v>A126109938L</v>
      </c>
      <c r="I26" s="48" t="str" cm="1">
        <f t="array" ref="I26">HYPERLINK(TEXT("#"&amp;INDEX($C$121:$T$155,$U133,E$59),),INDEX($C$121:$T$155,$U133,E$59))</f>
        <v>A126102378X</v>
      </c>
    </row>
    <row r="27" spans="1:9">
      <c r="A27" s="43"/>
      <c r="B27" s="46" t="s">
        <v>2997</v>
      </c>
      <c r="C27" s="47" cm="1">
        <f t="array" ref="C27">INDEX($C$73:$T$107,$U86,C$59)</f>
        <v>13378.882</v>
      </c>
      <c r="D27" s="47" cm="1">
        <f t="array" ref="D27">INDEX($C$73:$T$107,$U86,D$59)</f>
        <v>6930.4769999999999</v>
      </c>
      <c r="E27" s="47" cm="1">
        <f t="array" ref="E27">INDEX($C$73:$T$107,$U86,E$59)</f>
        <v>6448.4049999999997</v>
      </c>
      <c r="F27" s="47"/>
      <c r="G27" s="48" t="str" cm="1">
        <f t="array" ref="G27">HYPERLINK(TEXT("#"&amp;INDEX($C$121:$T$155,$U134,C$59),),INDEX($C$121:$T$155,$U134,C$59))</f>
        <v>A126094838T</v>
      </c>
      <c r="H27" s="48" t="str" cm="1">
        <f t="array" ref="H27">HYPERLINK(TEXT("#"&amp;INDEX($C$121:$T$155,$U134,D$59),),INDEX($C$121:$T$155,$U134,D$59))</f>
        <v>A126109958W</v>
      </c>
      <c r="I27" s="48" t="str" cm="1">
        <f t="array" ref="I27">HYPERLINK(TEXT("#"&amp;INDEX($C$121:$T$155,$U134,E$59),),INDEX($C$121:$T$155,$U134,E$59))</f>
        <v>A126102398J</v>
      </c>
    </row>
    <row r="28" spans="1:9">
      <c r="A28" s="43"/>
      <c r="B28" s="46" t="s">
        <v>2998</v>
      </c>
      <c r="C28" s="47" cm="1">
        <f t="array" ref="C28">INDEX($C$73:$T$107,$U87,C$59)</f>
        <v>12556.272999999999</v>
      </c>
      <c r="D28" s="47" cm="1">
        <f t="array" ref="D28">INDEX($C$73:$T$107,$U87,D$59)</f>
        <v>6555.6289999999999</v>
      </c>
      <c r="E28" s="47" cm="1">
        <f t="array" ref="E28">INDEX($C$73:$T$107,$U87,E$59)</f>
        <v>6000.6440000000002</v>
      </c>
      <c r="F28" s="47"/>
      <c r="G28" s="48" t="str" cm="1">
        <f t="array" ref="G28">HYPERLINK(TEXT("#"&amp;INDEX($C$121:$T$155,$U135,C$59),),INDEX($C$121:$T$155,$U135,C$59))</f>
        <v>A126094890A</v>
      </c>
      <c r="H28" s="48" t="str" cm="1">
        <f t="array" ref="H28">HYPERLINK(TEXT("#"&amp;INDEX($C$121:$T$155,$U135,D$59),),INDEX($C$121:$T$155,$U135,D$59))</f>
        <v>A126110010A</v>
      </c>
      <c r="I28" s="48" t="str" cm="1">
        <f t="array" ref="I28">HYPERLINK(TEXT("#"&amp;INDEX($C$121:$T$155,$U135,E$59),),INDEX($C$121:$T$155,$U135,E$59))</f>
        <v>A126102450F</v>
      </c>
    </row>
    <row r="29" spans="1:9">
      <c r="A29" s="43"/>
      <c r="B29" s="46" t="s">
        <v>2999</v>
      </c>
      <c r="C29" s="47" cm="1">
        <f t="array" ref="C29">INDEX($C$73:$T$107,$U88,C$59)</f>
        <v>3710.2950000000001</v>
      </c>
      <c r="D29" s="47" cm="1">
        <f t="array" ref="D29">INDEX($C$73:$T$107,$U88,D$59)</f>
        <v>1791.7750000000001</v>
      </c>
      <c r="E29" s="47" cm="1">
        <f t="array" ref="E29">INDEX($C$73:$T$107,$U88,E$59)</f>
        <v>1918.521</v>
      </c>
      <c r="F29" s="47"/>
      <c r="G29" s="48" t="str" cm="1">
        <f t="array" ref="G29">HYPERLINK(TEXT("#"&amp;INDEX($C$121:$T$155,$U136,C$59),),INDEX($C$121:$T$155,$U136,C$59))</f>
        <v>A126094842J</v>
      </c>
      <c r="H29" s="48" t="str" cm="1">
        <f t="array" ref="H29">HYPERLINK(TEXT("#"&amp;INDEX($C$121:$T$155,$U136,D$59),),INDEX($C$121:$T$155,$U136,D$59))</f>
        <v>A126109962L</v>
      </c>
      <c r="I29" s="48" t="str" cm="1">
        <f t="array" ref="I29">HYPERLINK(TEXT("#"&amp;INDEX($C$121:$T$155,$U136,E$59),),INDEX($C$121:$T$155,$U136,E$59))</f>
        <v>A126102402L</v>
      </c>
    </row>
    <row r="30" spans="1:9">
      <c r="A30" s="43"/>
      <c r="B30" s="46" t="s">
        <v>3000</v>
      </c>
      <c r="C30" s="47" cm="1">
        <f t="array" ref="C30">INDEX($C$73:$T$107,$U89,C$59)</f>
        <v>2137.3939999999998</v>
      </c>
      <c r="D30" s="47" cm="1">
        <f t="array" ref="D30">INDEX($C$73:$T$107,$U89,D$59)</f>
        <v>1037.366</v>
      </c>
      <c r="E30" s="47" cm="1">
        <f t="array" ref="E30">INDEX($C$73:$T$107,$U89,E$59)</f>
        <v>1100.028</v>
      </c>
      <c r="F30" s="47"/>
      <c r="G30" s="48" t="str" cm="1">
        <f t="array" ref="G30">HYPERLINK(TEXT("#"&amp;INDEX($C$121:$T$155,$U137,C$59),),INDEX($C$121:$T$155,$U137,C$59))</f>
        <v>A126094894K</v>
      </c>
      <c r="H30" s="48" t="str" cm="1">
        <f t="array" ref="H30">HYPERLINK(TEXT("#"&amp;INDEX($C$121:$T$155,$U137,D$59),),INDEX($C$121:$T$155,$U137,D$59))</f>
        <v>A126110014K</v>
      </c>
      <c r="I30" s="48" t="str" cm="1">
        <f t="array" ref="I30">HYPERLINK(TEXT("#"&amp;INDEX($C$121:$T$155,$U137,E$59),),INDEX($C$121:$T$155,$U137,E$59))</f>
        <v>A126102454R</v>
      </c>
    </row>
    <row r="31" spans="1:9">
      <c r="A31" s="43"/>
      <c r="B31" s="46" t="s">
        <v>3001</v>
      </c>
      <c r="C31" s="47" cm="1">
        <f t="array" ref="C31">INDEX($C$73:$T$107,$U90,C$59)</f>
        <v>1129.4169999999999</v>
      </c>
      <c r="D31" s="47" cm="1">
        <f t="array" ref="D31">INDEX($C$73:$T$107,$U90,D$59)</f>
        <v>576.88499999999999</v>
      </c>
      <c r="E31" s="47" cm="1">
        <f t="array" ref="E31">INDEX($C$73:$T$107,$U90,E$59)</f>
        <v>552.53200000000004</v>
      </c>
      <c r="F31" s="47"/>
      <c r="G31" s="48" t="str" cm="1">
        <f t="array" ref="G31">HYPERLINK(TEXT("#"&amp;INDEX($C$121:$T$155,$U138,C$59),),INDEX($C$121:$T$155,$U138,C$59))</f>
        <v>A126094898V</v>
      </c>
      <c r="H31" s="48" t="str" cm="1">
        <f t="array" ref="H31">HYPERLINK(TEXT("#"&amp;INDEX($C$121:$T$155,$U138,D$59),),INDEX($C$121:$T$155,$U138,D$59))</f>
        <v>A126110018V</v>
      </c>
      <c r="I31" s="48" t="str" cm="1">
        <f t="array" ref="I31">HYPERLINK(TEXT("#"&amp;INDEX($C$121:$T$155,$U138,E$59),),INDEX($C$121:$T$155,$U138,E$59))</f>
        <v>A126102458X</v>
      </c>
    </row>
    <row r="32" spans="1:9">
      <c r="A32" s="43"/>
      <c r="B32" s="46" t="s">
        <v>3002</v>
      </c>
      <c r="C32" s="47" cm="1">
        <f t="array" ref="C32">INDEX($C$73:$T$107,$U91,C$59)</f>
        <v>554.36500000000001</v>
      </c>
      <c r="D32" s="47" cm="1">
        <f t="array" ref="D32">INDEX($C$73:$T$107,$U91,D$59)</f>
        <v>292.71699999999998</v>
      </c>
      <c r="E32" s="47" cm="1">
        <f t="array" ref="E32">INDEX($C$73:$T$107,$U91,E$59)</f>
        <v>261.64800000000002</v>
      </c>
      <c r="F32" s="47"/>
      <c r="G32" s="48" t="str" cm="1">
        <f t="array" ref="G32">HYPERLINK(TEXT("#"&amp;INDEX($C$121:$T$155,$U139,C$59),),INDEX($C$121:$T$155,$U139,C$59))</f>
        <v>A126094950T</v>
      </c>
      <c r="H32" s="48" t="str" cm="1">
        <f t="array" ref="H32">HYPERLINK(TEXT("#"&amp;INDEX($C$121:$T$155,$U139,D$59),),INDEX($C$121:$T$155,$U139,D$59))</f>
        <v>A126110070C</v>
      </c>
      <c r="I32" s="48" t="str" cm="1">
        <f t="array" ref="I32">HYPERLINK(TEXT("#"&amp;INDEX($C$121:$T$155,$U139,E$59),),INDEX($C$121:$T$155,$U139,E$59))</f>
        <v>A126102510W</v>
      </c>
    </row>
    <row r="33" spans="1:9">
      <c r="A33" s="43"/>
      <c r="B33" s="46" t="s">
        <v>3003</v>
      </c>
      <c r="C33" s="47" cm="1">
        <f t="array" ref="C33">INDEX($C$73:$T$107,$U92,C$59)</f>
        <v>7015.7730000000001</v>
      </c>
      <c r="D33" s="47" cm="1">
        <f t="array" ref="D33">INDEX($C$73:$T$107,$U92,D$59)</f>
        <v>3014.3220000000001</v>
      </c>
      <c r="E33" s="47" cm="1">
        <f t="array" ref="E33">INDEX($C$73:$T$107,$U92,E$59)</f>
        <v>4001.45</v>
      </c>
      <c r="F33" s="47"/>
      <c r="G33" s="48" t="str" cm="1">
        <f t="array" ref="G33">HYPERLINK(TEXT("#"&amp;INDEX($C$121:$T$155,$U140,C$59),),INDEX($C$121:$T$155,$U140,C$59))</f>
        <v>A126094822X</v>
      </c>
      <c r="H33" s="48" t="str" cm="1">
        <f t="array" ref="H33">HYPERLINK(TEXT("#"&amp;INDEX($C$121:$T$155,$U140,D$59),),INDEX($C$121:$T$155,$U140,D$59))</f>
        <v>A126109942C</v>
      </c>
      <c r="I33" s="48" t="str" cm="1">
        <f t="array" ref="I33">HYPERLINK(TEXT("#"&amp;INDEX($C$121:$T$155,$U140,E$59),),INDEX($C$121:$T$155,$U140,E$59))</f>
        <v>A126102382R</v>
      </c>
    </row>
    <row r="34" spans="1:9">
      <c r="A34" s="43"/>
      <c r="B34" s="46" t="s">
        <v>3004</v>
      </c>
      <c r="C34" s="47" cm="1">
        <f t="array" ref="C34">INDEX($C$73:$T$107,$U93,C$59)</f>
        <v>1314.088</v>
      </c>
      <c r="D34" s="47" cm="1">
        <f t="array" ref="D34">INDEX($C$73:$T$107,$U93,D$59)</f>
        <v>536.37199999999996</v>
      </c>
      <c r="E34" s="47" cm="1">
        <f t="array" ref="E34">INDEX($C$73:$T$107,$U93,E$59)</f>
        <v>777.71600000000001</v>
      </c>
      <c r="F34" s="47"/>
      <c r="G34" s="48" t="str" cm="1">
        <f t="array" ref="G34">HYPERLINK(TEXT("#"&amp;INDEX($C$121:$T$155,$U141,C$59),),INDEX($C$121:$T$155,$U141,C$59))</f>
        <v>A126094938A</v>
      </c>
      <c r="H34" s="48" t="str" cm="1">
        <f t="array" ref="H34">HYPERLINK(TEXT("#"&amp;INDEX($C$121:$T$155,$U141,D$59),),INDEX($C$121:$T$155,$U141,D$59))</f>
        <v>A126110058L</v>
      </c>
      <c r="I34" s="48" t="str" cm="1">
        <f t="array" ref="I34">HYPERLINK(TEXT("#"&amp;INDEX($C$121:$T$155,$U141,E$59),),INDEX($C$121:$T$155,$U141,E$59))</f>
        <v>A126102498T</v>
      </c>
    </row>
    <row r="35" spans="1:9">
      <c r="A35" s="43"/>
      <c r="B35" s="46" t="s">
        <v>3005</v>
      </c>
      <c r="C35" s="47" cm="1">
        <f t="array" ref="C35">INDEX($C$73:$T$107,$U94,C$59)</f>
        <v>384.654</v>
      </c>
      <c r="D35" s="47" cm="1">
        <f t="array" ref="D35">INDEX($C$73:$T$107,$U94,D$59)</f>
        <v>190.392</v>
      </c>
      <c r="E35" s="47" cm="1">
        <f t="array" ref="E35">INDEX($C$73:$T$107,$U94,E$59)</f>
        <v>194.262</v>
      </c>
      <c r="F35" s="47"/>
      <c r="G35" s="48" t="str" cm="1">
        <f t="array" ref="G35">HYPERLINK(TEXT("#"&amp;INDEX($C$121:$T$155,$U142,C$59),),INDEX($C$121:$T$155,$U142,C$59))</f>
        <v>A126094942T</v>
      </c>
      <c r="H35" s="48" t="str" cm="1">
        <f t="array" ref="H35">HYPERLINK(TEXT("#"&amp;INDEX($C$121:$T$155,$U142,D$59),),INDEX($C$121:$T$155,$U142,D$59))</f>
        <v>A126110062C</v>
      </c>
      <c r="I35" s="48" t="str" cm="1">
        <f t="array" ref="I35">HYPERLINK(TEXT("#"&amp;INDEX($C$121:$T$155,$U142,E$59),),INDEX($C$121:$T$155,$U142,E$59))</f>
        <v>A126102502W</v>
      </c>
    </row>
    <row r="36" spans="1:9">
      <c r="A36" s="43"/>
      <c r="B36" s="46" t="s">
        <v>3006</v>
      </c>
      <c r="C36" s="47" cm="1">
        <f t="array" ref="C36">INDEX($C$73:$T$107,$U95,C$59)</f>
        <v>1102.3109999999999</v>
      </c>
      <c r="D36" s="47" cm="1">
        <f t="array" ref="D36">INDEX($C$73:$T$107,$U95,D$59)</f>
        <v>466.00700000000001</v>
      </c>
      <c r="E36" s="47" cm="1">
        <f t="array" ref="E36">INDEX($C$73:$T$107,$U95,E$59)</f>
        <v>636.30399999999997</v>
      </c>
      <c r="F36" s="47"/>
      <c r="G36" s="48" t="str" cm="1">
        <f t="array" ref="G36">HYPERLINK(TEXT("#"&amp;INDEX($C$121:$T$155,$U143,C$59),),INDEX($C$121:$T$155,$U143,C$59))</f>
        <v>A126094830X</v>
      </c>
      <c r="H36" s="48" t="str" cm="1">
        <f t="array" ref="H36">HYPERLINK(TEXT("#"&amp;INDEX($C$121:$T$155,$U143,D$59),),INDEX($C$121:$T$155,$U143,D$59))</f>
        <v>A126109950C</v>
      </c>
      <c r="I36" s="48" t="str" cm="1">
        <f t="array" ref="I36">HYPERLINK(TEXT("#"&amp;INDEX($C$121:$T$155,$U143,E$59),),INDEX($C$121:$T$155,$U143,E$59))</f>
        <v>A126102390R</v>
      </c>
    </row>
    <row r="37" spans="1:9">
      <c r="A37" s="43"/>
      <c r="B37" s="46" t="s">
        <v>3007</v>
      </c>
      <c r="C37" s="47" cm="1">
        <f t="array" ref="C37">INDEX($C$73:$T$107,$U96,C$59)</f>
        <v>224.14</v>
      </c>
      <c r="D37" s="47" cm="1">
        <f t="array" ref="D37">INDEX($C$73:$T$107,$U96,D$59)</f>
        <v>87.564999999999998</v>
      </c>
      <c r="E37" s="47" cm="1">
        <f t="array" ref="E37">INDEX($C$73:$T$107,$U96,E$59)</f>
        <v>136.57499999999999</v>
      </c>
      <c r="F37" s="47"/>
      <c r="G37" s="48" t="str" cm="1">
        <f t="array" ref="G37">HYPERLINK(TEXT("#"&amp;INDEX($C$121:$T$155,$U144,C$59),),INDEX($C$121:$T$155,$U144,C$59))</f>
        <v>A126094866A</v>
      </c>
      <c r="H37" s="48" t="str" cm="1">
        <f t="array" ref="H37">HYPERLINK(TEXT("#"&amp;INDEX($C$121:$T$155,$U144,D$59),),INDEX($C$121:$T$155,$U144,D$59))</f>
        <v>A126109986F</v>
      </c>
      <c r="I37" s="48" t="str" cm="1">
        <f t="array" ref="I37">HYPERLINK(TEXT("#"&amp;INDEX($C$121:$T$155,$U144,E$59),),INDEX($C$121:$T$155,$U144,E$59))</f>
        <v>A126102426F</v>
      </c>
    </row>
    <row r="38" spans="1:9">
      <c r="A38" s="43"/>
      <c r="B38" s="46" t="s">
        <v>3008</v>
      </c>
      <c r="C38" s="47" cm="1">
        <f t="array" ref="C38">INDEX($C$73:$T$107,$U97,C$59)</f>
        <v>809.60900000000004</v>
      </c>
      <c r="D38" s="47" cm="1">
        <f t="array" ref="D38">INDEX($C$73:$T$107,$U97,D$59)</f>
        <v>349.01799999999997</v>
      </c>
      <c r="E38" s="47" cm="1">
        <f t="array" ref="E38">INDEX($C$73:$T$107,$U97,E$59)</f>
        <v>460.59100000000001</v>
      </c>
      <c r="F38" s="47"/>
      <c r="G38" s="48" t="str" cm="1">
        <f t="array" ref="G38">HYPERLINK(TEXT("#"&amp;INDEX($C$121:$T$155,$U145,C$59),),INDEX($C$121:$T$155,$U145,C$59))</f>
        <v>A126094902X</v>
      </c>
      <c r="H38" s="48" t="str" cm="1">
        <f t="array" ref="H38">HYPERLINK(TEXT("#"&amp;INDEX($C$121:$T$155,$U145,D$59),),INDEX($C$121:$T$155,$U145,D$59))</f>
        <v>A126110022K</v>
      </c>
      <c r="I38" s="48" t="str" cm="1">
        <f t="array" ref="I38">HYPERLINK(TEXT("#"&amp;INDEX($C$121:$T$155,$U145,E$59),),INDEX($C$121:$T$155,$U145,E$59))</f>
        <v>A126102462R</v>
      </c>
    </row>
    <row r="39" spans="1:9">
      <c r="A39" s="43"/>
      <c r="B39" s="46" t="s">
        <v>3009</v>
      </c>
      <c r="C39" s="47" cm="1">
        <f t="array" ref="C39">INDEX($C$73:$T$107,$U98,C$59)</f>
        <v>73.408000000000001</v>
      </c>
      <c r="D39" s="47" cm="1">
        <f t="array" ref="D39">INDEX($C$73:$T$107,$U98,D$59)</f>
        <v>35.06</v>
      </c>
      <c r="E39" s="47" cm="1">
        <f t="array" ref="E39">INDEX($C$73:$T$107,$U98,E$59)</f>
        <v>38.348999999999997</v>
      </c>
      <c r="F39" s="47"/>
      <c r="G39" s="48" t="str" cm="1">
        <f t="array" ref="G39">HYPERLINK(TEXT("#"&amp;INDEX($C$121:$T$155,$U146,C$59),),INDEX($C$121:$T$155,$U146,C$59))</f>
        <v>A126094954A</v>
      </c>
      <c r="H39" s="48" t="str" cm="1">
        <f t="array" ref="H39">HYPERLINK(TEXT("#"&amp;INDEX($C$121:$T$155,$U146,D$59),),INDEX($C$121:$T$155,$U146,D$59))</f>
        <v>A126110074L</v>
      </c>
      <c r="I39" s="48" t="str" cm="1">
        <f t="array" ref="I39">HYPERLINK(TEXT("#"&amp;INDEX($C$121:$T$155,$U146,E$59),),INDEX($C$121:$T$155,$U146,E$59))</f>
        <v>A126102514F</v>
      </c>
    </row>
    <row r="40" spans="1:9">
      <c r="A40" s="43"/>
      <c r="B40" s="46" t="s">
        <v>3010</v>
      </c>
      <c r="C40" s="47" cm="1">
        <f t="array" ref="C40">INDEX($C$73:$T$107,$U99,C$59)</f>
        <v>223.88300000000001</v>
      </c>
      <c r="D40" s="47" cm="1">
        <f t="array" ref="D40">INDEX($C$73:$T$107,$U99,D$59)</f>
        <v>76.900999999999996</v>
      </c>
      <c r="E40" s="47" cm="1">
        <f t="array" ref="E40">INDEX($C$73:$T$107,$U99,E$59)</f>
        <v>146.98099999999999</v>
      </c>
      <c r="F40" s="47"/>
      <c r="G40" s="48" t="str" cm="1">
        <f t="array" ref="G40">HYPERLINK(TEXT("#"&amp;INDEX($C$121:$T$155,$U147,C$59),),INDEX($C$121:$T$155,$U147,C$59))</f>
        <v>A126094826J</v>
      </c>
      <c r="H40" s="48" t="str" cm="1">
        <f t="array" ref="H40">HYPERLINK(TEXT("#"&amp;INDEX($C$121:$T$155,$U147,D$59),),INDEX($C$121:$T$155,$U147,D$59))</f>
        <v>A126109946L</v>
      </c>
      <c r="I40" s="48" t="str" cm="1">
        <f t="array" ref="I40">HYPERLINK(TEXT("#"&amp;INDEX($C$121:$T$155,$U147,E$59),),INDEX($C$121:$T$155,$U147,E$59))</f>
        <v>A126102386X</v>
      </c>
    </row>
    <row r="41" spans="1:9">
      <c r="A41" s="43"/>
      <c r="B41" s="46" t="s">
        <v>3011</v>
      </c>
      <c r="C41" s="47" cm="1">
        <f t="array" ref="C41">INDEX($C$73:$T$107,$U100,C$59)</f>
        <v>196.58699999999999</v>
      </c>
      <c r="D41" s="47" cm="1">
        <f t="array" ref="D41">INDEX($C$73:$T$107,$U100,D$59)</f>
        <v>19.960999999999999</v>
      </c>
      <c r="E41" s="47" cm="1">
        <f t="array" ref="E41">INDEX($C$73:$T$107,$U100,E$59)</f>
        <v>176.626</v>
      </c>
      <c r="F41" s="47"/>
      <c r="G41" s="48" t="str" cm="1">
        <f t="array" ref="G41">HYPERLINK(TEXT("#"&amp;INDEX($C$121:$T$155,$U148,C$59),),INDEX($C$121:$T$155,$U148,C$59))</f>
        <v>A126094906J</v>
      </c>
      <c r="H41" s="48" t="str" cm="1">
        <f t="array" ref="H41">HYPERLINK(TEXT("#"&amp;INDEX($C$121:$T$155,$U148,D$59),),INDEX($C$121:$T$155,$U148,D$59))</f>
        <v>A126110026V</v>
      </c>
      <c r="I41" s="48" t="str" cm="1">
        <f t="array" ref="I41">HYPERLINK(TEXT("#"&amp;INDEX($C$121:$T$155,$U148,E$59),),INDEX($C$121:$T$155,$U148,E$59))</f>
        <v>A126102466X</v>
      </c>
    </row>
    <row r="42" spans="1:9">
      <c r="A42" s="43"/>
      <c r="B42" s="46" t="s">
        <v>3012</v>
      </c>
      <c r="C42" s="47" cm="1">
        <f t="array" ref="C42">INDEX($C$73:$T$107,$U101,C$59)</f>
        <v>2878.0329999999999</v>
      </c>
      <c r="D42" s="47" cm="1">
        <f t="array" ref="D42">INDEX($C$73:$T$107,$U101,D$59)</f>
        <v>1298.9190000000001</v>
      </c>
      <c r="E42" s="47" cm="1">
        <f t="array" ref="E42">INDEX($C$73:$T$107,$U101,E$59)</f>
        <v>1579.114</v>
      </c>
      <c r="F42" s="47"/>
      <c r="G42" s="48" t="str" cm="1">
        <f t="array" ref="G42">HYPERLINK(TEXT("#"&amp;INDEX($C$121:$T$155,$U149,C$59),),INDEX($C$121:$T$155,$U149,C$59))</f>
        <v>A126094918T</v>
      </c>
      <c r="H42" s="48" t="str" cm="1">
        <f t="array" ref="H42">HYPERLINK(TEXT("#"&amp;INDEX($C$121:$T$155,$U149,D$59),),INDEX($C$121:$T$155,$U149,D$59))</f>
        <v>A126110038C</v>
      </c>
      <c r="I42" s="48" t="str" cm="1">
        <f t="array" ref="I42">HYPERLINK(TEXT("#"&amp;INDEX($C$121:$T$155,$U149,E$59),),INDEX($C$121:$T$155,$U149,E$59))</f>
        <v>A126102478J</v>
      </c>
    </row>
    <row r="43" spans="1:9">
      <c r="A43" s="43"/>
      <c r="B43" s="46" t="s">
        <v>3013</v>
      </c>
      <c r="C43" s="47" cm="1">
        <f t="array" ref="C43">INDEX($C$73:$T$107,$U102,C$59)</f>
        <v>1880.558</v>
      </c>
      <c r="D43" s="47" cm="1">
        <f t="array" ref="D43">INDEX($C$73:$T$107,$U102,D$59)</f>
        <v>835.625</v>
      </c>
      <c r="E43" s="47" cm="1">
        <f t="array" ref="E43">INDEX($C$73:$T$107,$U102,E$59)</f>
        <v>1044.933</v>
      </c>
      <c r="F43" s="47"/>
      <c r="G43" s="48" t="str" cm="1">
        <f t="array" ref="G43">HYPERLINK(TEXT("#"&amp;INDEX($C$121:$T$155,$U150,C$59),),INDEX($C$121:$T$155,$U150,C$59))</f>
        <v>A126094850J</v>
      </c>
      <c r="H43" s="48" t="str" cm="1">
        <f t="array" ref="H43">HYPERLINK(TEXT("#"&amp;INDEX($C$121:$T$155,$U150,D$59),),INDEX($C$121:$T$155,$U150,D$59))</f>
        <v>A126109970L</v>
      </c>
      <c r="I43" s="48" t="str" cm="1">
        <f t="array" ref="I43">HYPERLINK(TEXT("#"&amp;INDEX($C$121:$T$155,$U150,E$59),),INDEX($C$121:$T$155,$U150,E$59))</f>
        <v>A126102410L</v>
      </c>
    </row>
    <row r="44" spans="1:9">
      <c r="A44" s="43"/>
      <c r="B44" s="46" t="s">
        <v>3014</v>
      </c>
      <c r="C44" s="47" cm="1">
        <f t="array" ref="C44">INDEX($C$73:$T$107,$U103,C$59)</f>
        <v>328.45600000000002</v>
      </c>
      <c r="D44" s="47" cm="1">
        <f t="array" ref="D44">INDEX($C$73:$T$107,$U103,D$59)</f>
        <v>144.16399999999999</v>
      </c>
      <c r="E44" s="47" cm="1">
        <f t="array" ref="E44">INDEX($C$73:$T$107,$U103,E$59)</f>
        <v>184.292</v>
      </c>
      <c r="F44" s="47"/>
      <c r="G44" s="48" t="str" cm="1">
        <f t="array" ref="G44">HYPERLINK(TEXT("#"&amp;INDEX($C$121:$T$155,$U151,C$59),),INDEX($C$121:$T$155,$U151,C$59))</f>
        <v>A126094834J</v>
      </c>
      <c r="H44" s="48" t="str" cm="1">
        <f t="array" ref="H44">HYPERLINK(TEXT("#"&amp;INDEX($C$121:$T$155,$U151,D$59),),INDEX($C$121:$T$155,$U151,D$59))</f>
        <v>A126109954L</v>
      </c>
      <c r="I44" s="48" t="str" cm="1">
        <f t="array" ref="I44">HYPERLINK(TEXT("#"&amp;INDEX($C$121:$T$155,$U151,E$59),),INDEX($C$121:$T$155,$U151,E$59))</f>
        <v>A126102394X</v>
      </c>
    </row>
    <row r="45" spans="1:9">
      <c r="A45" s="43"/>
      <c r="B45" s="46" t="s">
        <v>3015</v>
      </c>
      <c r="C45" s="47" cm="1">
        <f t="array" ref="C45">INDEX($C$73:$T$107,$U104,C$59)</f>
        <v>1552.1020000000001</v>
      </c>
      <c r="D45" s="47" cm="1">
        <f t="array" ref="D45">INDEX($C$73:$T$107,$U104,D$59)</f>
        <v>691.46100000000001</v>
      </c>
      <c r="E45" s="47" cm="1">
        <f t="array" ref="E45">INDEX($C$73:$T$107,$U104,E$59)</f>
        <v>860.64099999999996</v>
      </c>
      <c r="F45" s="47"/>
      <c r="G45" s="48" t="str" cm="1">
        <f t="array" ref="G45">HYPERLINK(TEXT("#"&amp;INDEX($C$121:$T$155,$U152,C$59),),INDEX($C$121:$T$155,$U152,C$59))</f>
        <v>A126094870T</v>
      </c>
      <c r="H45" s="48" t="str" cm="1">
        <f t="array" ref="H45">HYPERLINK(TEXT("#"&amp;INDEX($C$121:$T$155,$U152,D$59),),INDEX($C$121:$T$155,$U152,D$59))</f>
        <v>A126109990W</v>
      </c>
      <c r="I45" s="48" t="str" cm="1">
        <f t="array" ref="I45">HYPERLINK(TEXT("#"&amp;INDEX($C$121:$T$155,$U152,E$59),),INDEX($C$121:$T$155,$U152,E$59))</f>
        <v>A126102430W</v>
      </c>
    </row>
    <row r="46" spans="1:9">
      <c r="A46" s="43"/>
      <c r="B46" s="46" t="s">
        <v>3016</v>
      </c>
      <c r="C46" s="47" cm="1">
        <f t="array" ref="C46">INDEX($C$73:$T$107,$U105,C$59)</f>
        <v>14360.326999999999</v>
      </c>
      <c r="D46" s="47" cm="1">
        <f t="array" ref="D46">INDEX($C$73:$T$107,$U105,D$59)</f>
        <v>7430.3010000000004</v>
      </c>
      <c r="E46" s="47" cm="1">
        <f t="array" ref="E46">INDEX($C$73:$T$107,$U105,E$59)</f>
        <v>6930.0259999999998</v>
      </c>
      <c r="F46" s="47"/>
      <c r="G46" s="48" t="str" cm="1">
        <f t="array" ref="G46">HYPERLINK(TEXT("#"&amp;INDEX($C$121:$T$155,$U153,C$59),),INDEX($C$121:$T$155,$U153,C$59))</f>
        <v>A126094846T</v>
      </c>
      <c r="H46" s="48" t="str" cm="1">
        <f t="array" ref="H46">HYPERLINK(TEXT("#"&amp;INDEX($C$121:$T$155,$U153,D$59),),INDEX($C$121:$T$155,$U153,D$59))</f>
        <v>A126109966W</v>
      </c>
      <c r="I46" s="48" t="str" cm="1">
        <f t="array" ref="I46">HYPERLINK(TEXT("#"&amp;INDEX($C$121:$T$155,$U153,E$59),),INDEX($C$121:$T$155,$U153,E$59))</f>
        <v>A126102406W</v>
      </c>
    </row>
    <row r="47" spans="1:9">
      <c r="A47" s="43"/>
      <c r="B47" s="46" t="s">
        <v>3017</v>
      </c>
      <c r="C47" s="47" cm="1">
        <f t="array" ref="C47">INDEX($C$73:$T$107,$U106,C$59)</f>
        <v>7241.6819999999998</v>
      </c>
      <c r="D47" s="47" cm="1">
        <f t="array" ref="D47">INDEX($C$73:$T$107,$U106,D$59)</f>
        <v>3162.875</v>
      </c>
      <c r="E47" s="47" cm="1">
        <f t="array" ref="E47">INDEX($C$73:$T$107,$U106,E$59)</f>
        <v>4078.8069999999998</v>
      </c>
      <c r="F47" s="47"/>
      <c r="G47" s="48" t="str" cm="1">
        <f t="array" ref="G47">HYPERLINK(TEXT("#"&amp;INDEX($C$121:$T$155,$U154,C$59),),INDEX($C$121:$T$155,$U154,C$59))</f>
        <v>A126094874A</v>
      </c>
      <c r="H47" s="48" t="str" cm="1">
        <f t="array" ref="H47">HYPERLINK(TEXT("#"&amp;INDEX($C$121:$T$155,$U154,D$59),),INDEX($C$121:$T$155,$U154,D$59))</f>
        <v>A126109994F</v>
      </c>
      <c r="I47" s="48" t="str" cm="1">
        <f t="array" ref="I47">HYPERLINK(TEXT("#"&amp;INDEX($C$121:$T$155,$U154,E$59),),INDEX($C$121:$T$155,$U154,E$59))</f>
        <v>A126102434F</v>
      </c>
    </row>
    <row r="48" spans="1:9">
      <c r="A48" s="43"/>
      <c r="B48" s="46" t="s">
        <v>3018</v>
      </c>
      <c r="C48" s="47" cm="1">
        <f t="array" ref="C48">INDEX($C$73:$T$107,$U107,C$59)</f>
        <v>1016.225</v>
      </c>
      <c r="D48" s="47" cm="1">
        <f t="array" ref="D48">INDEX($C$73:$T$107,$U107,D$59)</f>
        <v>437.94799999999998</v>
      </c>
      <c r="E48" s="47" cm="1">
        <f t="array" ref="E48">INDEX($C$73:$T$107,$U107,E$59)</f>
        <v>578.27700000000004</v>
      </c>
      <c r="F48" s="47"/>
      <c r="G48" s="48" t="str" cm="1">
        <f t="array" ref="G48">HYPERLINK(TEXT("#"&amp;INDEX($C$121:$T$155,$U155,C$59),),INDEX($C$121:$T$155,$U155,C$59))</f>
        <v>A126094854T</v>
      </c>
      <c r="H48" s="48" t="str" cm="1">
        <f t="array" ref="H48">HYPERLINK(TEXT("#"&amp;INDEX($C$121:$T$155,$U155,D$59),),INDEX($C$121:$T$155,$U155,D$59))</f>
        <v>A126109974W</v>
      </c>
      <c r="I48" s="48" t="str" cm="1">
        <f t="array" ref="I48">HYPERLINK(TEXT("#"&amp;INDEX($C$121:$T$155,$U155,E$59),),INDEX($C$121:$T$155,$U155,E$59))</f>
        <v>A126102414W</v>
      </c>
    </row>
    <row r="49" spans="1:21">
      <c r="A49" s="49"/>
      <c r="B49" s="50"/>
      <c r="C49" s="47"/>
      <c r="D49" s="47"/>
      <c r="E49" s="47"/>
      <c r="F49" s="47"/>
      <c r="G49" s="48"/>
      <c r="H49" s="48"/>
      <c r="I49" s="48"/>
    </row>
    <row r="50" spans="1:21">
      <c r="A50" s="49"/>
      <c r="B50" s="51"/>
      <c r="C50" s="47"/>
      <c r="D50" s="47"/>
      <c r="E50" s="47"/>
      <c r="F50" s="47"/>
      <c r="G50" s="47"/>
      <c r="H50" s="47"/>
      <c r="I50" s="47"/>
      <c r="J50" s="47"/>
      <c r="K50" s="47"/>
      <c r="L50" s="47"/>
      <c r="M50" s="47"/>
      <c r="N50" s="47"/>
      <c r="O50" s="47"/>
      <c r="P50" s="47"/>
      <c r="Q50" s="47"/>
      <c r="R50" s="47"/>
      <c r="S50" s="47"/>
      <c r="T50" s="47"/>
    </row>
    <row r="51" spans="1:21">
      <c r="A51" s="52" t="str">
        <f ca="1">Contents!B26</f>
        <v>© Commonwealth of Australia 2024</v>
      </c>
      <c r="B51" s="53"/>
      <c r="C51" s="47"/>
      <c r="D51" s="47"/>
      <c r="E51" s="47"/>
      <c r="F51" s="47"/>
      <c r="G51" s="47"/>
      <c r="H51" s="47"/>
      <c r="I51" s="47"/>
      <c r="J51" s="47"/>
      <c r="K51" s="47"/>
      <c r="L51" s="47"/>
      <c r="M51" s="47"/>
      <c r="N51" s="47"/>
      <c r="O51" s="47"/>
      <c r="P51" s="47"/>
      <c r="Q51" s="47"/>
      <c r="R51" s="47"/>
      <c r="S51" s="47"/>
      <c r="T51" s="47"/>
    </row>
    <row r="52" spans="1:21" hidden="1">
      <c r="A52" s="54"/>
      <c r="B52" s="55" t="s">
        <v>2977</v>
      </c>
      <c r="C52" s="56">
        <v>1</v>
      </c>
      <c r="D52" s="57"/>
      <c r="E52" s="57"/>
      <c r="F52" s="47"/>
      <c r="G52" s="47"/>
      <c r="H52" s="47"/>
      <c r="I52" s="47"/>
      <c r="J52" s="47"/>
      <c r="K52" s="47"/>
      <c r="L52" s="47"/>
      <c r="M52" s="47"/>
      <c r="N52" s="47"/>
      <c r="O52" s="47"/>
      <c r="P52" s="47"/>
      <c r="Q52" s="47"/>
      <c r="R52" s="47"/>
      <c r="S52" s="47"/>
      <c r="T52" s="47"/>
    </row>
    <row r="53" spans="1:21" hidden="1">
      <c r="A53" s="54"/>
      <c r="B53" s="55" t="s">
        <v>3019</v>
      </c>
      <c r="C53" s="56">
        <v>4</v>
      </c>
      <c r="D53" s="57"/>
      <c r="E53" s="57"/>
      <c r="F53" s="47"/>
      <c r="G53" s="47"/>
      <c r="H53" s="47"/>
      <c r="I53" s="47"/>
      <c r="J53" s="47"/>
      <c r="K53" s="47"/>
      <c r="L53" s="47"/>
      <c r="M53" s="47"/>
      <c r="N53" s="47"/>
      <c r="O53" s="47"/>
      <c r="P53" s="47"/>
      <c r="Q53" s="47"/>
      <c r="R53" s="47"/>
      <c r="S53" s="47"/>
      <c r="T53" s="47"/>
    </row>
    <row r="54" spans="1:21" hidden="1">
      <c r="A54" s="54"/>
      <c r="B54" s="55" t="s">
        <v>3020</v>
      </c>
      <c r="C54" s="56">
        <v>7</v>
      </c>
      <c r="D54" s="57"/>
      <c r="E54" s="57"/>
      <c r="F54" s="47"/>
      <c r="G54" s="47"/>
      <c r="H54" s="47"/>
      <c r="I54" s="47"/>
      <c r="J54" s="47"/>
      <c r="K54" s="47"/>
      <c r="L54" s="47"/>
      <c r="M54" s="47"/>
      <c r="N54" s="47"/>
      <c r="O54" s="47"/>
      <c r="P54" s="47"/>
      <c r="Q54" s="47"/>
      <c r="R54" s="47"/>
      <c r="S54" s="47"/>
      <c r="T54" s="47"/>
    </row>
    <row r="55" spans="1:21" hidden="1">
      <c r="A55" s="54"/>
      <c r="B55" s="55" t="s">
        <v>3021</v>
      </c>
      <c r="C55" s="56">
        <v>10</v>
      </c>
      <c r="D55" s="57"/>
      <c r="E55" s="57"/>
      <c r="F55" s="47"/>
      <c r="G55" s="47"/>
      <c r="H55" s="47"/>
      <c r="I55" s="47"/>
      <c r="J55" s="47"/>
      <c r="K55" s="47"/>
      <c r="L55" s="47"/>
      <c r="M55" s="47"/>
      <c r="N55" s="47"/>
      <c r="O55" s="47"/>
      <c r="P55" s="47"/>
      <c r="Q55" s="47"/>
      <c r="R55" s="47"/>
      <c r="S55" s="47"/>
      <c r="T55" s="47"/>
    </row>
    <row r="56" spans="1:21" hidden="1">
      <c r="A56" s="54"/>
      <c r="B56" s="55" t="s">
        <v>3022</v>
      </c>
      <c r="C56" s="56">
        <v>13</v>
      </c>
      <c r="D56" s="57"/>
      <c r="E56" s="57"/>
      <c r="F56" s="47"/>
      <c r="G56" s="47"/>
      <c r="H56" s="47"/>
      <c r="I56" s="47"/>
      <c r="J56" s="47"/>
      <c r="K56" s="47"/>
      <c r="L56" s="47"/>
      <c r="M56" s="47"/>
      <c r="N56" s="47"/>
      <c r="O56" s="47"/>
      <c r="P56" s="47"/>
      <c r="Q56" s="47"/>
      <c r="R56" s="47"/>
      <c r="S56" s="47"/>
      <c r="T56" s="47"/>
    </row>
    <row r="57" spans="1:21" hidden="1">
      <c r="A57" s="54"/>
      <c r="B57" s="55" t="s">
        <v>3023</v>
      </c>
      <c r="C57" s="56">
        <v>16</v>
      </c>
      <c r="D57" s="57"/>
      <c r="E57" s="57"/>
      <c r="F57" s="47"/>
      <c r="G57" s="47"/>
      <c r="H57" s="47"/>
      <c r="I57" s="47"/>
      <c r="J57" s="47"/>
      <c r="K57" s="47"/>
      <c r="L57" s="47"/>
      <c r="M57" s="47"/>
      <c r="N57" s="47"/>
      <c r="O57" s="47"/>
      <c r="P57" s="47"/>
      <c r="Q57" s="47"/>
      <c r="R57" s="47"/>
      <c r="S57" s="47"/>
      <c r="T57" s="47"/>
    </row>
    <row r="58" spans="1:21" hidden="1">
      <c r="A58" s="54"/>
      <c r="B58" s="58"/>
      <c r="C58" s="57"/>
      <c r="D58" s="57"/>
      <c r="E58" s="57"/>
      <c r="F58" s="47"/>
      <c r="G58" s="47"/>
      <c r="H58" s="47"/>
      <c r="I58" s="47"/>
      <c r="J58" s="47"/>
      <c r="K58" s="47"/>
      <c r="L58" s="47"/>
      <c r="M58" s="47"/>
      <c r="N58" s="47"/>
      <c r="O58" s="47"/>
      <c r="P58" s="47"/>
      <c r="Q58" s="47"/>
      <c r="R58" s="47"/>
      <c r="S58" s="47"/>
      <c r="T58" s="47"/>
    </row>
    <row r="59" spans="1:21" hidden="1">
      <c r="A59" s="54"/>
      <c r="B59" s="59"/>
      <c r="C59" s="56">
        <f>VLOOKUP(C10,B52:C57,2,FALSE)</f>
        <v>1</v>
      </c>
      <c r="D59" s="56">
        <f>C59+1</f>
        <v>2</v>
      </c>
      <c r="E59" s="56">
        <f>D59+1</f>
        <v>3</v>
      </c>
      <c r="F59" s="47"/>
      <c r="G59" s="47"/>
      <c r="H59" s="47"/>
      <c r="I59" s="47"/>
      <c r="J59" s="47"/>
      <c r="K59" s="47"/>
      <c r="L59" s="47"/>
      <c r="M59" s="47"/>
      <c r="N59" s="47"/>
      <c r="O59" s="47"/>
      <c r="P59" s="47"/>
      <c r="Q59" s="47"/>
      <c r="R59" s="47"/>
      <c r="S59" s="47"/>
      <c r="T59" s="47"/>
      <c r="U59" s="47"/>
    </row>
    <row r="60" spans="1:21" hidden="1">
      <c r="A60" s="54"/>
      <c r="B60" s="53"/>
      <c r="C60" s="47"/>
      <c r="D60" s="47"/>
      <c r="E60" s="47"/>
      <c r="F60" s="47"/>
      <c r="G60" s="47"/>
      <c r="H60" s="47"/>
      <c r="I60" s="47"/>
      <c r="J60" s="47"/>
      <c r="K60" s="47"/>
      <c r="L60" s="47"/>
      <c r="M60" s="47"/>
      <c r="N60" s="47"/>
      <c r="O60" s="47"/>
      <c r="P60" s="47"/>
      <c r="Q60" s="47"/>
      <c r="R60" s="47"/>
      <c r="S60" s="47"/>
      <c r="T60" s="47"/>
    </row>
    <row r="61" spans="1:21" hidden="1">
      <c r="A61" s="54"/>
      <c r="B61" s="53"/>
      <c r="C61" s="47"/>
      <c r="D61" s="47"/>
      <c r="E61" s="47"/>
      <c r="F61" s="47"/>
      <c r="G61" s="47"/>
      <c r="H61" s="47"/>
      <c r="I61" s="47"/>
      <c r="J61" s="47"/>
      <c r="K61" s="47"/>
      <c r="L61" s="47"/>
      <c r="M61" s="47"/>
      <c r="N61" s="47"/>
      <c r="O61" s="47"/>
      <c r="P61" s="47"/>
      <c r="Q61" s="47"/>
      <c r="R61" s="47"/>
      <c r="S61" s="47"/>
      <c r="T61" s="47"/>
    </row>
    <row r="62" spans="1:21" hidden="1">
      <c r="A62" s="54"/>
      <c r="B62" s="53"/>
      <c r="C62" s="47"/>
      <c r="D62" s="47"/>
      <c r="E62" s="47"/>
      <c r="F62" s="47"/>
      <c r="G62" s="47"/>
      <c r="H62" s="47"/>
      <c r="I62" s="47"/>
      <c r="J62" s="47"/>
      <c r="K62" s="47"/>
      <c r="L62" s="47"/>
      <c r="M62" s="47"/>
      <c r="N62" s="47"/>
      <c r="O62" s="47"/>
      <c r="P62" s="47"/>
      <c r="Q62" s="47"/>
      <c r="R62" s="47"/>
      <c r="S62" s="47"/>
      <c r="T62" s="47"/>
    </row>
    <row r="63" spans="1:21" hidden="1">
      <c r="A63" s="54"/>
      <c r="B63" s="53"/>
      <c r="C63" s="47"/>
      <c r="D63" s="47"/>
      <c r="E63" s="47"/>
      <c r="F63" s="47"/>
      <c r="G63" s="47"/>
      <c r="H63" s="47"/>
      <c r="I63" s="47"/>
      <c r="J63" s="47"/>
      <c r="K63" s="47"/>
      <c r="L63" s="47"/>
      <c r="M63" s="47"/>
      <c r="N63" s="47"/>
      <c r="O63" s="47"/>
      <c r="P63" s="47"/>
      <c r="Q63" s="47"/>
      <c r="R63" s="47"/>
      <c r="S63" s="47"/>
      <c r="T63" s="47"/>
    </row>
    <row r="64" spans="1:21" hidden="1">
      <c r="A64" s="54"/>
      <c r="B64" s="53"/>
      <c r="C64" s="47"/>
      <c r="D64" s="47"/>
      <c r="E64" s="47"/>
      <c r="F64" s="47"/>
      <c r="G64" s="47"/>
      <c r="H64" s="47"/>
      <c r="I64" s="47"/>
      <c r="J64" s="47"/>
      <c r="K64" s="47"/>
      <c r="L64" s="47"/>
      <c r="M64" s="47"/>
      <c r="N64" s="47"/>
      <c r="O64" s="47"/>
      <c r="P64" s="47"/>
      <c r="Q64" s="47"/>
      <c r="R64" s="47"/>
      <c r="S64" s="47"/>
      <c r="T64" s="47"/>
    </row>
    <row r="65" spans="1:21" hidden="1">
      <c r="A65" s="54"/>
      <c r="B65" s="53"/>
      <c r="C65" s="47"/>
      <c r="D65" s="47"/>
      <c r="E65" s="47"/>
      <c r="F65" s="47"/>
      <c r="G65" s="47"/>
      <c r="H65" s="47"/>
      <c r="I65" s="47"/>
      <c r="J65" s="47"/>
      <c r="K65" s="47"/>
      <c r="L65" s="47"/>
      <c r="M65" s="47"/>
      <c r="N65" s="47"/>
      <c r="O65" s="47"/>
      <c r="P65" s="47"/>
      <c r="Q65" s="47"/>
      <c r="R65" s="47"/>
      <c r="S65" s="47"/>
      <c r="T65" s="47"/>
    </row>
    <row r="66" spans="1:21" hidden="1">
      <c r="A66" s="54"/>
      <c r="B66" s="53"/>
      <c r="C66" s="47"/>
      <c r="D66" s="47"/>
      <c r="E66" s="47"/>
      <c r="F66" s="47"/>
      <c r="G66" s="47"/>
      <c r="H66" s="47"/>
      <c r="I66" s="47"/>
      <c r="J66" s="47"/>
      <c r="K66" s="47"/>
      <c r="L66" s="47"/>
      <c r="M66" s="47"/>
      <c r="N66" s="47"/>
      <c r="O66" s="47"/>
      <c r="P66" s="47"/>
      <c r="Q66" s="47"/>
      <c r="R66" s="47"/>
      <c r="S66" s="47"/>
      <c r="T66" s="47"/>
    </row>
    <row r="67" spans="1:21" hidden="1">
      <c r="A67" s="54"/>
      <c r="B67" s="53"/>
      <c r="C67" s="47"/>
      <c r="D67" s="47"/>
      <c r="E67" s="47"/>
      <c r="F67" s="47"/>
      <c r="G67" s="47"/>
      <c r="H67" s="47"/>
      <c r="I67" s="47"/>
      <c r="J67" s="47"/>
      <c r="K67" s="47"/>
      <c r="L67" s="47"/>
      <c r="M67" s="47"/>
      <c r="N67" s="47"/>
      <c r="O67" s="47"/>
      <c r="P67" s="47"/>
      <c r="Q67" s="47"/>
      <c r="R67" s="47"/>
      <c r="S67" s="47"/>
      <c r="T67" s="47"/>
    </row>
    <row r="68" spans="1:21" hidden="1">
      <c r="A68" s="54"/>
      <c r="B68" s="53"/>
      <c r="C68" s="56">
        <v>1</v>
      </c>
      <c r="D68" s="56">
        <v>2</v>
      </c>
      <c r="E68" s="56">
        <v>3</v>
      </c>
      <c r="F68" s="56">
        <v>4</v>
      </c>
      <c r="G68" s="56">
        <v>5</v>
      </c>
      <c r="H68" s="56">
        <v>6</v>
      </c>
      <c r="I68" s="56">
        <v>7</v>
      </c>
      <c r="J68" s="56">
        <v>8</v>
      </c>
      <c r="K68" s="56">
        <v>9</v>
      </c>
      <c r="L68" s="56">
        <v>10</v>
      </c>
      <c r="M68" s="56">
        <v>11</v>
      </c>
      <c r="N68" s="56">
        <v>12</v>
      </c>
      <c r="O68" s="56">
        <v>13</v>
      </c>
      <c r="P68" s="56">
        <v>14</v>
      </c>
      <c r="Q68" s="56">
        <v>15</v>
      </c>
      <c r="R68" s="56">
        <v>16</v>
      </c>
      <c r="S68" s="56">
        <v>17</v>
      </c>
      <c r="T68" s="56">
        <v>18</v>
      </c>
    </row>
    <row r="69" spans="1:21" ht="15" hidden="1" customHeight="1">
      <c r="A69" s="38"/>
      <c r="B69" s="38"/>
      <c r="C69" s="73" t="s">
        <v>2977</v>
      </c>
      <c r="D69" s="73"/>
      <c r="E69" s="73"/>
      <c r="F69" s="73" t="s">
        <v>3019</v>
      </c>
      <c r="G69" s="73"/>
      <c r="H69" s="73"/>
      <c r="I69" s="73" t="s">
        <v>3020</v>
      </c>
      <c r="J69" s="73"/>
      <c r="K69" s="73"/>
      <c r="L69" s="73" t="s">
        <v>3021</v>
      </c>
      <c r="M69" s="73"/>
      <c r="N69" s="73"/>
      <c r="O69" s="73" t="s">
        <v>3022</v>
      </c>
      <c r="P69" s="73"/>
      <c r="Q69" s="73"/>
      <c r="R69" s="73" t="s">
        <v>3023</v>
      </c>
      <c r="S69" s="73"/>
      <c r="T69" s="73"/>
    </row>
    <row r="70" spans="1:21" hidden="1">
      <c r="A70" s="38"/>
      <c r="B70" s="38"/>
      <c r="C70" s="39" t="s">
        <v>2979</v>
      </c>
      <c r="D70" s="39" t="s">
        <v>2980</v>
      </c>
      <c r="E70" s="39" t="s">
        <v>2981</v>
      </c>
      <c r="F70" s="39" t="s">
        <v>2979</v>
      </c>
      <c r="G70" s="39" t="s">
        <v>2980</v>
      </c>
      <c r="H70" s="39" t="s">
        <v>2981</v>
      </c>
      <c r="I70" s="39" t="s">
        <v>2979</v>
      </c>
      <c r="J70" s="39" t="s">
        <v>2980</v>
      </c>
      <c r="K70" s="39" t="s">
        <v>2981</v>
      </c>
      <c r="L70" s="39" t="s">
        <v>2979</v>
      </c>
      <c r="M70" s="39" t="s">
        <v>2980</v>
      </c>
      <c r="N70" s="39" t="s">
        <v>2981</v>
      </c>
      <c r="O70" s="39" t="s">
        <v>2979</v>
      </c>
      <c r="P70" s="39" t="s">
        <v>2980</v>
      </c>
      <c r="Q70" s="39" t="s">
        <v>2981</v>
      </c>
      <c r="R70" s="39" t="s">
        <v>2979</v>
      </c>
      <c r="S70" s="39" t="s">
        <v>2980</v>
      </c>
      <c r="T70" s="39" t="s">
        <v>2981</v>
      </c>
    </row>
    <row r="71" spans="1:21" hidden="1">
      <c r="A71" s="38"/>
      <c r="B71" s="38"/>
      <c r="C71" s="42" t="s">
        <v>2982</v>
      </c>
      <c r="D71" s="42" t="s">
        <v>2982</v>
      </c>
      <c r="E71" s="42" t="s">
        <v>2982</v>
      </c>
      <c r="F71" s="42" t="s">
        <v>2982</v>
      </c>
      <c r="G71" s="42" t="s">
        <v>2982</v>
      </c>
      <c r="H71" s="42" t="s">
        <v>2982</v>
      </c>
      <c r="I71" s="42" t="s">
        <v>2982</v>
      </c>
      <c r="J71" s="42" t="s">
        <v>2982</v>
      </c>
      <c r="K71" s="42" t="s">
        <v>2982</v>
      </c>
      <c r="L71" s="42" t="s">
        <v>2982</v>
      </c>
      <c r="M71" s="42" t="s">
        <v>2982</v>
      </c>
      <c r="N71" s="42" t="s">
        <v>2982</v>
      </c>
      <c r="O71" s="42" t="s">
        <v>2982</v>
      </c>
      <c r="P71" s="42" t="s">
        <v>2982</v>
      </c>
      <c r="Q71" s="42" t="s">
        <v>2982</v>
      </c>
      <c r="R71" s="42" t="s">
        <v>2982</v>
      </c>
      <c r="S71" s="42" t="s">
        <v>2982</v>
      </c>
      <c r="T71" s="42" t="s">
        <v>2982</v>
      </c>
    </row>
    <row r="72" spans="1:21" hidden="1">
      <c r="A72" s="43" t="s">
        <v>2983</v>
      </c>
      <c r="B72" s="44"/>
      <c r="C72" s="42"/>
      <c r="D72" s="42"/>
      <c r="E72" s="42"/>
      <c r="F72" s="45"/>
      <c r="G72" s="60"/>
      <c r="H72" s="60"/>
    </row>
    <row r="73" spans="1:21" hidden="1">
      <c r="A73" s="43"/>
      <c r="B73" s="46" t="s">
        <v>2984</v>
      </c>
      <c r="C73" s="61">
        <f>A126094922J_Latest</f>
        <v>21602.008999999998</v>
      </c>
      <c r="D73" s="61">
        <f>A126110042V_Latest</f>
        <v>10593.175999999999</v>
      </c>
      <c r="E73" s="61">
        <f>A126102482X_Latest</f>
        <v>11008.833000000001</v>
      </c>
      <c r="F73" s="62">
        <f>A126098702C_Latest</f>
        <v>17115.039000000001</v>
      </c>
      <c r="G73" s="62">
        <f>A126113822L_Latest</f>
        <v>8477.4719999999998</v>
      </c>
      <c r="H73" s="62">
        <f>A126106262V_Latest</f>
        <v>8637.5679999999993</v>
      </c>
      <c r="I73" s="62">
        <f>A126096182X_Latest</f>
        <v>3342.3519999999999</v>
      </c>
      <c r="J73" s="62">
        <f>A126111302W_Latest</f>
        <v>1726.1980000000001</v>
      </c>
      <c r="K73" s="62">
        <f>A126103742A_Latest</f>
        <v>1616.154</v>
      </c>
      <c r="L73" s="61">
        <f>A126099962T_Latest</f>
        <v>7564.5129999999999</v>
      </c>
      <c r="M73" s="61">
        <f>A126115082C_Latest</f>
        <v>3728.8490000000002</v>
      </c>
      <c r="N73" s="61">
        <f>A126107522W_Latest</f>
        <v>3835.663</v>
      </c>
      <c r="O73" s="61">
        <f>A126101222K_Latest</f>
        <v>6208.1750000000002</v>
      </c>
      <c r="P73" s="61">
        <f>A126116342F_Latest</f>
        <v>3022.424</v>
      </c>
      <c r="Q73" s="61">
        <f>A126108782K_Latest</f>
        <v>3185.7510000000002</v>
      </c>
      <c r="R73" s="61">
        <f>A126097442A_Latest</f>
        <v>4486.9690000000001</v>
      </c>
      <c r="S73" s="61">
        <f>A126112562K_Latest</f>
        <v>2115.7040000000002</v>
      </c>
      <c r="T73" s="61">
        <f>A126105002F_Latest</f>
        <v>2371.2649999999999</v>
      </c>
      <c r="U73" s="55">
        <v>1</v>
      </c>
    </row>
    <row r="74" spans="1:21" hidden="1">
      <c r="A74" s="43"/>
      <c r="B74" s="46" t="s">
        <v>2985</v>
      </c>
      <c r="C74" s="61">
        <f>A126094878K_Latest</f>
        <v>14031.870999999999</v>
      </c>
      <c r="D74" s="61">
        <f>A126109998R_Latest</f>
        <v>7286.1369999999997</v>
      </c>
      <c r="E74" s="61">
        <f>A126102438R_Latest</f>
        <v>6745.7340000000004</v>
      </c>
      <c r="F74" s="62">
        <f>A126098658F_Latest</f>
        <v>13300.687</v>
      </c>
      <c r="G74" s="62">
        <f>A126113778R_Latest</f>
        <v>6849.62</v>
      </c>
      <c r="H74" s="62">
        <f>A126106218K_Latest</f>
        <v>6451.067</v>
      </c>
      <c r="I74" s="62">
        <f>A126096138R_Latest</f>
        <v>2154.61</v>
      </c>
      <c r="J74" s="62">
        <f>A126111258X_Latest</f>
        <v>1088.4580000000001</v>
      </c>
      <c r="K74" s="62">
        <f>A126103698C_Latest</f>
        <v>1066.152</v>
      </c>
      <c r="L74" s="61">
        <f>A126099918J_Latest</f>
        <v>6424.2110000000002</v>
      </c>
      <c r="M74" s="61">
        <f>A126115038V_Latest</f>
        <v>3330.5859999999998</v>
      </c>
      <c r="N74" s="61">
        <f>A126107478X_Latest</f>
        <v>3093.625</v>
      </c>
      <c r="O74" s="61">
        <f>A126101178L_Latest</f>
        <v>4721.866</v>
      </c>
      <c r="P74" s="61">
        <f>A126116298J_Latest</f>
        <v>2430.5749999999998</v>
      </c>
      <c r="Q74" s="61">
        <f>A126108738A_Latest</f>
        <v>2291.2910000000002</v>
      </c>
      <c r="R74" s="61">
        <f>A126097398C_Latest</f>
        <v>731.18399999999997</v>
      </c>
      <c r="S74" s="61">
        <f>A126112518A_Latest</f>
        <v>436.517</v>
      </c>
      <c r="T74" s="61">
        <f>A126104958F_Latest</f>
        <v>294.66699999999997</v>
      </c>
      <c r="U74" s="55">
        <v>2</v>
      </c>
    </row>
    <row r="75" spans="1:21" hidden="1">
      <c r="A75" s="43"/>
      <c r="B75" s="46" t="s">
        <v>2986</v>
      </c>
      <c r="C75" s="61">
        <f>A126094926T_Latest</f>
        <v>1614.13</v>
      </c>
      <c r="D75" s="61">
        <f>A126110046C_Latest</f>
        <v>841.69</v>
      </c>
      <c r="E75" s="61">
        <f>A126102486J_Latest</f>
        <v>772.44</v>
      </c>
      <c r="F75" s="62">
        <f>A126098706L_Latest</f>
        <v>1563.605</v>
      </c>
      <c r="G75" s="62">
        <f>A126113826W_Latest</f>
        <v>808.23299999999995</v>
      </c>
      <c r="H75" s="62">
        <f>A126106266C_Latest</f>
        <v>755.37199999999996</v>
      </c>
      <c r="I75" s="62">
        <f>A126096186J_Latest</f>
        <v>473.59199999999998</v>
      </c>
      <c r="J75" s="62">
        <f>A126111306F_Latest</f>
        <v>237.77500000000001</v>
      </c>
      <c r="K75" s="62">
        <f>A126103746K_Latest</f>
        <v>235.816</v>
      </c>
      <c r="L75" s="61">
        <f>A126099966A_Latest</f>
        <v>708.91800000000001</v>
      </c>
      <c r="M75" s="61">
        <f>A126115086L_Latest</f>
        <v>382.75599999999997</v>
      </c>
      <c r="N75" s="61">
        <f>A126107526F_Latest</f>
        <v>326.16199999999998</v>
      </c>
      <c r="O75" s="61">
        <f>A126101226V_Latest</f>
        <v>381.096</v>
      </c>
      <c r="P75" s="61">
        <f>A126116346R_Latest</f>
        <v>187.702</v>
      </c>
      <c r="Q75" s="61">
        <f>A126108786V_Latest</f>
        <v>193.39400000000001</v>
      </c>
      <c r="R75" s="61">
        <f>A126097446K_Latest</f>
        <v>50.524999999999999</v>
      </c>
      <c r="S75" s="61">
        <f>A126112566V_Latest</f>
        <v>33.457000000000001</v>
      </c>
      <c r="T75" s="61">
        <f>A126105006R_Latest</f>
        <v>17.068000000000001</v>
      </c>
      <c r="U75" s="55">
        <v>3</v>
      </c>
    </row>
    <row r="76" spans="1:21" hidden="1">
      <c r="A76" s="43"/>
      <c r="B76" s="46" t="s">
        <v>2987</v>
      </c>
      <c r="C76" s="61">
        <f>A126094930J_Latest</f>
        <v>989.83100000000002</v>
      </c>
      <c r="D76" s="61">
        <f>A126110050V_Latest</f>
        <v>397.78100000000001</v>
      </c>
      <c r="E76" s="61">
        <f>A126102490X_Latest</f>
        <v>592.04999999999995</v>
      </c>
      <c r="F76" s="62">
        <f>A126098710C_Latest</f>
        <v>949.39</v>
      </c>
      <c r="G76" s="62">
        <f>A126113830L_Latest</f>
        <v>372.37799999999999</v>
      </c>
      <c r="H76" s="62">
        <f>A126106270V_Latest</f>
        <v>577.01199999999994</v>
      </c>
      <c r="I76" s="62">
        <f>A126096190X_Latest</f>
        <v>377.67500000000001</v>
      </c>
      <c r="J76" s="62">
        <f>A126111310W_Latest</f>
        <v>173.51599999999999</v>
      </c>
      <c r="K76" s="62">
        <f>A126103750A_Latest</f>
        <v>204.15799999999999</v>
      </c>
      <c r="L76" s="61">
        <f>A126099970T_Latest</f>
        <v>360.62900000000002</v>
      </c>
      <c r="M76" s="61">
        <f>A126115090C_Latest</f>
        <v>128.03399999999999</v>
      </c>
      <c r="N76" s="61">
        <f>A126107530W_Latest</f>
        <v>232.595</v>
      </c>
      <c r="O76" s="61">
        <f>A126101230K_Latest</f>
        <v>211.08699999999999</v>
      </c>
      <c r="P76" s="61">
        <f>A126116350F_Latest</f>
        <v>70.828000000000003</v>
      </c>
      <c r="Q76" s="61">
        <f>A126108790K_Latest</f>
        <v>140.25899999999999</v>
      </c>
      <c r="R76" s="61">
        <f>A126097450A_Latest</f>
        <v>40.44</v>
      </c>
      <c r="S76" s="61">
        <f>A126112570K_Latest</f>
        <v>25.402999999999999</v>
      </c>
      <c r="T76" s="61">
        <f>A126105010F_Latest</f>
        <v>15.037000000000001</v>
      </c>
      <c r="U76" s="55">
        <v>4</v>
      </c>
    </row>
    <row r="77" spans="1:21" hidden="1">
      <c r="A77" s="43"/>
      <c r="B77" s="46" t="s">
        <v>2988</v>
      </c>
      <c r="C77" s="61">
        <f>A126094882A_Latest</f>
        <v>495.75900000000001</v>
      </c>
      <c r="D77" s="61">
        <f>A126110002A_Latest</f>
        <v>225.267</v>
      </c>
      <c r="E77" s="61">
        <f>A126102442F_Latest</f>
        <v>270.49200000000002</v>
      </c>
      <c r="F77" s="62">
        <f>A126098662W_Latest</f>
        <v>483.34300000000002</v>
      </c>
      <c r="G77" s="62">
        <f>A126113782F_Latest</f>
        <v>217.33699999999999</v>
      </c>
      <c r="H77" s="62">
        <f>A126106222A_Latest</f>
        <v>266.00599999999997</v>
      </c>
      <c r="I77" s="62">
        <f>A126096142F_Latest</f>
        <v>155.304</v>
      </c>
      <c r="J77" s="62">
        <f>A126111262R_Latest</f>
        <v>79.78</v>
      </c>
      <c r="K77" s="62">
        <f>A126103702J_Latest</f>
        <v>75.524000000000001</v>
      </c>
      <c r="L77" s="61">
        <f>A126099922X_Latest</f>
        <v>225.1</v>
      </c>
      <c r="M77" s="61">
        <f>A126115042K_Latest</f>
        <v>91.558999999999997</v>
      </c>
      <c r="N77" s="61">
        <f>A126107482R_Latest</f>
        <v>133.541</v>
      </c>
      <c r="O77" s="61">
        <f>A126101182C_Latest</f>
        <v>102.93899999999999</v>
      </c>
      <c r="P77" s="61">
        <f>A126116302L_Latest</f>
        <v>45.997999999999998</v>
      </c>
      <c r="Q77" s="61">
        <f>A126108742T_Latest</f>
        <v>56.941000000000003</v>
      </c>
      <c r="R77" s="61">
        <f>A126097402J_Latest</f>
        <v>12.416</v>
      </c>
      <c r="S77" s="61">
        <f>A126112522T_Latest</f>
        <v>7.93</v>
      </c>
      <c r="T77" s="61">
        <f>A126104962W_Latest</f>
        <v>4.4859999999999998</v>
      </c>
      <c r="U77" s="55">
        <v>5</v>
      </c>
    </row>
    <row r="78" spans="1:21" hidden="1">
      <c r="A78" s="43"/>
      <c r="B78" s="46" t="s">
        <v>2989</v>
      </c>
      <c r="C78" s="61">
        <f>A126094886K_Latest</f>
        <v>973.17899999999997</v>
      </c>
      <c r="D78" s="61">
        <f>A126110006K_Latest</f>
        <v>415.875</v>
      </c>
      <c r="E78" s="61">
        <f>A126102446R_Latest</f>
        <v>557.30399999999997</v>
      </c>
      <c r="F78" s="62">
        <f>A126098666F_Latest</f>
        <v>929.476</v>
      </c>
      <c r="G78" s="62">
        <f>A126113786R_Latest</f>
        <v>388.685</v>
      </c>
      <c r="H78" s="62">
        <f>A126106226K_Latest</f>
        <v>540.79100000000005</v>
      </c>
      <c r="I78" s="62">
        <f>A126096146R_Latest</f>
        <v>356.161</v>
      </c>
      <c r="J78" s="62">
        <f>A126111266X_Latest</f>
        <v>167.68</v>
      </c>
      <c r="K78" s="62">
        <f>A126103706T_Latest</f>
        <v>188.48</v>
      </c>
      <c r="L78" s="61">
        <f>A126099926J_Latest</f>
        <v>352.16800000000001</v>
      </c>
      <c r="M78" s="61">
        <f>A126115046V_Latest</f>
        <v>137.64400000000001</v>
      </c>
      <c r="N78" s="61">
        <f>A126107486X_Latest</f>
        <v>214.524</v>
      </c>
      <c r="O78" s="61">
        <f>A126101186L_Latest</f>
        <v>221.14699999999999</v>
      </c>
      <c r="P78" s="61">
        <f>A126116306W_Latest</f>
        <v>83.36</v>
      </c>
      <c r="Q78" s="61">
        <f>A126108746A_Latest</f>
        <v>137.78700000000001</v>
      </c>
      <c r="R78" s="61">
        <f>A126097406T_Latest</f>
        <v>43.703000000000003</v>
      </c>
      <c r="S78" s="61">
        <f>A126112526A_Latest</f>
        <v>27.19</v>
      </c>
      <c r="T78" s="61">
        <f>A126104966F_Latest</f>
        <v>16.513000000000002</v>
      </c>
      <c r="U78" s="55">
        <v>6</v>
      </c>
    </row>
    <row r="79" spans="1:21" hidden="1">
      <c r="A79" s="43"/>
      <c r="B79" s="46" t="s">
        <v>2990</v>
      </c>
      <c r="C79" s="61">
        <f>A126094910X_Latest</f>
        <v>889.84299999999996</v>
      </c>
      <c r="D79" s="61">
        <f>A126110030K_Latest</f>
        <v>359.72899999999998</v>
      </c>
      <c r="E79" s="61">
        <f>A126102470R_Latest</f>
        <v>530.11400000000003</v>
      </c>
      <c r="F79" s="62">
        <f>A126098690F_Latest</f>
        <v>853.14400000000001</v>
      </c>
      <c r="G79" s="62">
        <f>A126113810C_Latest</f>
        <v>338.06700000000001</v>
      </c>
      <c r="H79" s="62">
        <f>A126106250K_Latest</f>
        <v>515.077</v>
      </c>
      <c r="I79" s="62">
        <f>A126096170R_Latest</f>
        <v>345.59500000000003</v>
      </c>
      <c r="J79" s="62">
        <f>A126111290X_Latest</f>
        <v>160.32400000000001</v>
      </c>
      <c r="K79" s="62">
        <f>A126103730T_Latest</f>
        <v>185.27199999999999</v>
      </c>
      <c r="L79" s="61">
        <f>A126099950J_Latest</f>
        <v>313.44900000000001</v>
      </c>
      <c r="M79" s="61">
        <f>A126115070V_Latest</f>
        <v>112.792</v>
      </c>
      <c r="N79" s="61">
        <f>A126107510L_Latest</f>
        <v>200.65700000000001</v>
      </c>
      <c r="O79" s="61">
        <f>A126101210A_Latest</f>
        <v>194.09899999999999</v>
      </c>
      <c r="P79" s="61">
        <f>A126116330W_Latest</f>
        <v>64.950999999999993</v>
      </c>
      <c r="Q79" s="61">
        <f>A126108770A_Latest</f>
        <v>129.148</v>
      </c>
      <c r="R79" s="61">
        <f>A126097430T_Latest</f>
        <v>36.698999999999998</v>
      </c>
      <c r="S79" s="61">
        <f>A126112550A_Latest</f>
        <v>21.661999999999999</v>
      </c>
      <c r="T79" s="61">
        <f>A126104990F_Latest</f>
        <v>15.037000000000001</v>
      </c>
      <c r="U79" s="55">
        <v>7</v>
      </c>
    </row>
    <row r="80" spans="1:21" hidden="1">
      <c r="A80" s="43"/>
      <c r="B80" s="46" t="s">
        <v>2991</v>
      </c>
      <c r="C80" s="61">
        <f>A126094858A_Latest</f>
        <v>2608.6550000000002</v>
      </c>
      <c r="D80" s="61">
        <f>A126109978F_Latest</f>
        <v>1306.8440000000001</v>
      </c>
      <c r="E80" s="61">
        <f>A126102418F_Latest</f>
        <v>1301.8109999999999</v>
      </c>
      <c r="F80" s="62">
        <f>A126098638W_Latest</f>
        <v>2569.7170000000001</v>
      </c>
      <c r="G80" s="62">
        <f>A126113758F_Latest</f>
        <v>1282.038</v>
      </c>
      <c r="H80" s="62">
        <f>A126106198L_Latest</f>
        <v>1287.6790000000001</v>
      </c>
      <c r="I80" s="62">
        <f>A126096118F_Latest</f>
        <v>820.61699999999996</v>
      </c>
      <c r="J80" s="62">
        <f>A126111238R_Latest</f>
        <v>415.50099999999998</v>
      </c>
      <c r="K80" s="62">
        <f>A126103678V_Latest</f>
        <v>405.11599999999999</v>
      </c>
      <c r="L80" s="61">
        <f>A126099898K_Latest</f>
        <v>1246.605</v>
      </c>
      <c r="M80" s="61">
        <f>A126115018K_Latest</f>
        <v>614.327</v>
      </c>
      <c r="N80" s="61">
        <f>A126107458R_Latest</f>
        <v>632.27700000000004</v>
      </c>
      <c r="O80" s="61">
        <f>A126101158C_Latest</f>
        <v>502.495</v>
      </c>
      <c r="P80" s="61">
        <f>A126116278X_Latest</f>
        <v>252.21</v>
      </c>
      <c r="Q80" s="61">
        <f>A126108718T_Latest</f>
        <v>250.286</v>
      </c>
      <c r="R80" s="61">
        <f>A126097378V_Latest</f>
        <v>38.936999999999998</v>
      </c>
      <c r="S80" s="61">
        <f>A126112498C_Latest</f>
        <v>24.806000000000001</v>
      </c>
      <c r="T80" s="61">
        <f>A126104938W_Latest</f>
        <v>14.132</v>
      </c>
      <c r="U80" s="55">
        <v>8</v>
      </c>
    </row>
    <row r="81" spans="1:21" hidden="1">
      <c r="A81" s="43"/>
      <c r="B81" s="46" t="s">
        <v>2992</v>
      </c>
      <c r="C81" s="61">
        <f>A126094934T_Latest</f>
        <v>11423.216</v>
      </c>
      <c r="D81" s="61">
        <f>A126110054C_Latest</f>
        <v>5979.2929999999997</v>
      </c>
      <c r="E81" s="61">
        <f>A126102494J_Latest</f>
        <v>5443.9229999999998</v>
      </c>
      <c r="F81" s="62">
        <f>A126098714L_Latest</f>
        <v>10730.968999999999</v>
      </c>
      <c r="G81" s="62">
        <f>A126113834W_Latest</f>
        <v>5567.5820000000003</v>
      </c>
      <c r="H81" s="62">
        <f>A126106274C_Latest</f>
        <v>5163.3879999999999</v>
      </c>
      <c r="I81" s="62">
        <f>A126096194J_Latest</f>
        <v>1333.9929999999999</v>
      </c>
      <c r="J81" s="62">
        <f>A126111314F_Latest</f>
        <v>672.95699999999999</v>
      </c>
      <c r="K81" s="62">
        <f>A126103754K_Latest</f>
        <v>661.03599999999994</v>
      </c>
      <c r="L81" s="61">
        <f>A126099974A_Latest</f>
        <v>5177.6059999999998</v>
      </c>
      <c r="M81" s="61">
        <f>A126115094L_Latest</f>
        <v>2716.259</v>
      </c>
      <c r="N81" s="61">
        <f>A126107534F_Latest</f>
        <v>2461.3470000000002</v>
      </c>
      <c r="O81" s="61">
        <f>A126101234V_Latest</f>
        <v>4219.3710000000001</v>
      </c>
      <c r="P81" s="61">
        <f>A126116354R_Latest</f>
        <v>2178.366</v>
      </c>
      <c r="Q81" s="61">
        <f>A126108794V_Latest</f>
        <v>2041.0050000000001</v>
      </c>
      <c r="R81" s="61">
        <f>A126097454K_Latest</f>
        <v>692.24699999999996</v>
      </c>
      <c r="S81" s="61">
        <f>A126112574V_Latest</f>
        <v>411.71199999999999</v>
      </c>
      <c r="T81" s="61">
        <f>A126105014R_Latest</f>
        <v>280.53500000000003</v>
      </c>
      <c r="U81" s="55">
        <v>9</v>
      </c>
    </row>
    <row r="82" spans="1:21" hidden="1">
      <c r="A82" s="43"/>
      <c r="B82" s="46" t="s">
        <v>2993</v>
      </c>
      <c r="C82" s="61">
        <f>A126094914J_Latest</f>
        <v>2437.48</v>
      </c>
      <c r="D82" s="61">
        <f>A126110034V_Latest</f>
        <v>1209.46</v>
      </c>
      <c r="E82" s="61">
        <f>A126102474X_Latest</f>
        <v>1228.02</v>
      </c>
      <c r="F82" s="62">
        <f>A126098694R_Latest</f>
        <v>2403.6999999999998</v>
      </c>
      <c r="G82" s="62">
        <f>A126113814L_Latest</f>
        <v>1187.913</v>
      </c>
      <c r="H82" s="62">
        <f>A126106254V_Latest</f>
        <v>1215.787</v>
      </c>
      <c r="I82" s="62">
        <f>A126096174X_Latest</f>
        <v>800.81799999999998</v>
      </c>
      <c r="J82" s="62">
        <f>A126111294J_Latest</f>
        <v>404.69299999999998</v>
      </c>
      <c r="K82" s="62">
        <f>A126103734A_Latest</f>
        <v>396.125</v>
      </c>
      <c r="L82" s="61">
        <f>A126099954T_Latest</f>
        <v>1142.6959999999999</v>
      </c>
      <c r="M82" s="61">
        <f>A126115074C_Latest</f>
        <v>553.72</v>
      </c>
      <c r="N82" s="61">
        <f>A126107514W_Latest</f>
        <v>588.976</v>
      </c>
      <c r="O82" s="61">
        <f>A126101214K_Latest</f>
        <v>460.18599999999998</v>
      </c>
      <c r="P82" s="61">
        <f>A126116334F_Latest</f>
        <v>229.5</v>
      </c>
      <c r="Q82" s="61">
        <f>A126108774K_Latest</f>
        <v>230.68600000000001</v>
      </c>
      <c r="R82" s="61">
        <f>A126097434A_Latest</f>
        <v>33.78</v>
      </c>
      <c r="S82" s="61">
        <f>A126112554K_Latest</f>
        <v>21.547000000000001</v>
      </c>
      <c r="T82" s="61">
        <f>A126104994R_Latest</f>
        <v>12.233000000000001</v>
      </c>
      <c r="U82" s="55">
        <v>10</v>
      </c>
    </row>
    <row r="83" spans="1:21" hidden="1">
      <c r="A83" s="43"/>
      <c r="B83" s="46" t="s">
        <v>2994</v>
      </c>
      <c r="C83" s="61">
        <f>A126094946A_Latest</f>
        <v>9413.0849999999991</v>
      </c>
      <c r="D83" s="61">
        <f>A126110066L_Latest</f>
        <v>4682.6930000000002</v>
      </c>
      <c r="E83" s="61">
        <f>A126102506F_Latest</f>
        <v>4730.393</v>
      </c>
      <c r="F83" s="62">
        <f>A126098726W_Latest</f>
        <v>9002.6929999999993</v>
      </c>
      <c r="G83" s="62">
        <f>A126113846F_Latest</f>
        <v>4460.0770000000002</v>
      </c>
      <c r="H83" s="62">
        <f>A126106286L_Latest</f>
        <v>4542.616</v>
      </c>
      <c r="I83" s="62">
        <f>A126096206F_Latest</f>
        <v>1294.5899999999999</v>
      </c>
      <c r="J83" s="62">
        <f>A126111326R_Latest</f>
        <v>648.024</v>
      </c>
      <c r="K83" s="62">
        <f>A126103766V_Latest</f>
        <v>646.56600000000003</v>
      </c>
      <c r="L83" s="61">
        <f>A126099986K_Latest</f>
        <v>4455.9179999999997</v>
      </c>
      <c r="M83" s="61">
        <f>A126115106K_Latest</f>
        <v>2238.2449999999999</v>
      </c>
      <c r="N83" s="61">
        <f>A126107546R_Latest</f>
        <v>2217.6729999999998</v>
      </c>
      <c r="O83" s="61">
        <f>A126101246C_Latest</f>
        <v>3252.1849999999999</v>
      </c>
      <c r="P83" s="61">
        <f>A126116366X_Latest</f>
        <v>1573.808</v>
      </c>
      <c r="Q83" s="61">
        <f>A126108806T_Latest</f>
        <v>1678.377</v>
      </c>
      <c r="R83" s="61">
        <f>A126097466V_Latest</f>
        <v>410.392</v>
      </c>
      <c r="S83" s="61">
        <f>A126112586C_Latest</f>
        <v>222.61500000000001</v>
      </c>
      <c r="T83" s="61">
        <f>A126105026X_Latest</f>
        <v>187.77600000000001</v>
      </c>
      <c r="U83" s="55">
        <v>11</v>
      </c>
    </row>
    <row r="84" spans="1:21" hidden="1">
      <c r="A84" s="43"/>
      <c r="B84" s="46" t="s">
        <v>2995</v>
      </c>
      <c r="C84" s="61">
        <f>A126094862T_Latest</f>
        <v>1058.575</v>
      </c>
      <c r="D84" s="61">
        <f>A126109982W_Latest</f>
        <v>513.49800000000005</v>
      </c>
      <c r="E84" s="61">
        <f>A126102422W_Latest</f>
        <v>545.07600000000002</v>
      </c>
      <c r="F84" s="62">
        <f>A126098642L_Latest</f>
        <v>1037.816</v>
      </c>
      <c r="G84" s="62">
        <f>A126113762W_Latest</f>
        <v>498.15300000000002</v>
      </c>
      <c r="H84" s="62">
        <f>A126106202T_Latest</f>
        <v>539.66300000000001</v>
      </c>
      <c r="I84" s="62">
        <f>A126096122W_Latest</f>
        <v>187.95400000000001</v>
      </c>
      <c r="J84" s="62">
        <f>A126111242F_Latest</f>
        <v>80.653999999999996</v>
      </c>
      <c r="K84" s="62">
        <f>A126103682K_Latest</f>
        <v>107.3</v>
      </c>
      <c r="L84" s="61">
        <f>A126099902R_Latest</f>
        <v>539.20600000000002</v>
      </c>
      <c r="M84" s="61">
        <f>A126115022A_Latest</f>
        <v>278.98700000000002</v>
      </c>
      <c r="N84" s="61">
        <f>A126107462F_Latest</f>
        <v>260.21899999999999</v>
      </c>
      <c r="O84" s="61">
        <f>A126101162V_Latest</f>
        <v>310.65600000000001</v>
      </c>
      <c r="P84" s="61">
        <f>A126116282R_Latest</f>
        <v>138.512</v>
      </c>
      <c r="Q84" s="61">
        <f>A126108722J_Latest</f>
        <v>172.14400000000001</v>
      </c>
      <c r="R84" s="61">
        <f>A126097382K_Latest</f>
        <v>20.757999999999999</v>
      </c>
      <c r="S84" s="61">
        <f>A126112502J_Latest</f>
        <v>15.345000000000001</v>
      </c>
      <c r="T84" s="61">
        <f>A126104942L_Latest</f>
        <v>5.4130000000000003</v>
      </c>
      <c r="U84" s="55">
        <v>12</v>
      </c>
    </row>
    <row r="85" spans="1:21" hidden="1">
      <c r="A85" s="43"/>
      <c r="B85" s="46" t="s">
        <v>2996</v>
      </c>
      <c r="C85" s="61">
        <f>A126094818J_Latest</f>
        <v>15039.847</v>
      </c>
      <c r="D85" s="61">
        <f>A126109938L_Latest</f>
        <v>7746.6180000000004</v>
      </c>
      <c r="E85" s="61">
        <f>A126102378X_Latest</f>
        <v>7293.23</v>
      </c>
      <c r="F85" s="62">
        <f>A126098598R_Latest</f>
        <v>14164.473</v>
      </c>
      <c r="G85" s="62">
        <f>A126113718L_Latest</f>
        <v>7234.424</v>
      </c>
      <c r="H85" s="62">
        <f>A126106158V_Latest</f>
        <v>6930.049</v>
      </c>
      <c r="I85" s="62">
        <f>A126096078X_Latest</f>
        <v>2435.8330000000001</v>
      </c>
      <c r="J85" s="62">
        <f>A126111198J_Latest</f>
        <v>1232.6289999999999</v>
      </c>
      <c r="K85" s="62">
        <f>A126103638A_Latest</f>
        <v>1203.204</v>
      </c>
      <c r="L85" s="61">
        <f>A126099858T_Latest</f>
        <v>6769.2250000000004</v>
      </c>
      <c r="M85" s="61">
        <f>A126114978A_Latest</f>
        <v>3454.9670000000001</v>
      </c>
      <c r="N85" s="61">
        <f>A126107418W_Latest</f>
        <v>3314.2579999999998</v>
      </c>
      <c r="O85" s="61">
        <f>A126101118K_Latest</f>
        <v>4959.4160000000002</v>
      </c>
      <c r="P85" s="61">
        <f>A126116238F_Latest</f>
        <v>2546.828</v>
      </c>
      <c r="Q85" s="61">
        <f>A126108678K_Latest</f>
        <v>2412.587</v>
      </c>
      <c r="R85" s="61">
        <f>A126097338A_Latest</f>
        <v>875.37400000000002</v>
      </c>
      <c r="S85" s="61">
        <f>A126112458K_Latest</f>
        <v>512.19299999999998</v>
      </c>
      <c r="T85" s="61">
        <f>A126104898R_Latest</f>
        <v>363.18099999999998</v>
      </c>
      <c r="U85" s="55">
        <v>13</v>
      </c>
    </row>
    <row r="86" spans="1:21" hidden="1">
      <c r="A86" s="43"/>
      <c r="B86" s="46" t="s">
        <v>2997</v>
      </c>
      <c r="C86" s="61">
        <f>A126094838T_Latest</f>
        <v>13378.882</v>
      </c>
      <c r="D86" s="61">
        <f>A126109958W_Latest</f>
        <v>6930.4769999999999</v>
      </c>
      <c r="E86" s="61">
        <f>A126102398J_Latest</f>
        <v>6448.4049999999997</v>
      </c>
      <c r="F86" s="62">
        <f>A126098618L_Latest</f>
        <v>12548.12</v>
      </c>
      <c r="G86" s="62">
        <f>A126113738W_Latest</f>
        <v>6442.95</v>
      </c>
      <c r="H86" s="62">
        <f>A126106178C_Latest</f>
        <v>6105.17</v>
      </c>
      <c r="I86" s="62">
        <f>A126096098J_Latest</f>
        <v>1773.36</v>
      </c>
      <c r="J86" s="62">
        <f>A126111218F_Latest</f>
        <v>882.68700000000001</v>
      </c>
      <c r="K86" s="62">
        <f>A126103658K_Latest</f>
        <v>890.673</v>
      </c>
      <c r="L86" s="61">
        <f>A126099878A_Latest</f>
        <v>6086.8320000000003</v>
      </c>
      <c r="M86" s="61">
        <f>A126114998K_Latest</f>
        <v>3148.049</v>
      </c>
      <c r="N86" s="61">
        <f>A126107438F_Latest</f>
        <v>2938.7829999999999</v>
      </c>
      <c r="O86" s="61">
        <f>A126101138V_Latest</f>
        <v>4687.9279999999999</v>
      </c>
      <c r="P86" s="61">
        <f>A126116258R_Latest</f>
        <v>2412.2150000000001</v>
      </c>
      <c r="Q86" s="61">
        <f>A126108698V_Latest</f>
        <v>2275.7130000000002</v>
      </c>
      <c r="R86" s="61">
        <f>A126097358K_Latest</f>
        <v>830.76199999999994</v>
      </c>
      <c r="S86" s="61">
        <f>A126112478V_Latest</f>
        <v>487.52699999999999</v>
      </c>
      <c r="T86" s="61">
        <f>A126104918L_Latest</f>
        <v>343.23500000000001</v>
      </c>
      <c r="U86" s="55">
        <v>14</v>
      </c>
    </row>
    <row r="87" spans="1:21" hidden="1">
      <c r="A87" s="43"/>
      <c r="B87" s="46" t="s">
        <v>2998</v>
      </c>
      <c r="C87" s="61">
        <f>A126094890A_Latest</f>
        <v>12556.272999999999</v>
      </c>
      <c r="D87" s="61">
        <f>A126110010A_Latest</f>
        <v>6555.6289999999999</v>
      </c>
      <c r="E87" s="61">
        <f>A126102450F_Latest</f>
        <v>6000.6440000000002</v>
      </c>
      <c r="F87" s="62">
        <f>A126098670W_Latest</f>
        <v>11849.876</v>
      </c>
      <c r="G87" s="62">
        <f>A126113790F_Latest</f>
        <v>6134.5659999999998</v>
      </c>
      <c r="H87" s="62">
        <f>A126106230A_Latest</f>
        <v>5715.31</v>
      </c>
      <c r="I87" s="62">
        <f>A126096150F_Latest</f>
        <v>1605.355</v>
      </c>
      <c r="J87" s="62">
        <f>A126111270R_Latest</f>
        <v>796.20600000000002</v>
      </c>
      <c r="K87" s="62">
        <f>A126103710J_Latest</f>
        <v>809.149</v>
      </c>
      <c r="L87" s="61">
        <f>A126099930X_Latest</f>
        <v>5769.8310000000001</v>
      </c>
      <c r="M87" s="61">
        <f>A126115050K_Latest</f>
        <v>3029.741</v>
      </c>
      <c r="N87" s="61">
        <f>A126107490R_Latest</f>
        <v>2740.09</v>
      </c>
      <c r="O87" s="61">
        <f>A126101190C_Latest</f>
        <v>4474.6899999999996</v>
      </c>
      <c r="P87" s="61">
        <f>A126116310L_Latest</f>
        <v>2308.6190000000001</v>
      </c>
      <c r="Q87" s="61">
        <f>A126108750T_Latest</f>
        <v>2166.0709999999999</v>
      </c>
      <c r="R87" s="61">
        <f>A126097410J_Latest</f>
        <v>706.39700000000005</v>
      </c>
      <c r="S87" s="61">
        <f>A126112530T_Latest</f>
        <v>421.06299999999999</v>
      </c>
      <c r="T87" s="61">
        <f>A126104970W_Latest</f>
        <v>285.334</v>
      </c>
      <c r="U87" s="55">
        <v>15</v>
      </c>
    </row>
    <row r="88" spans="1:21" hidden="1">
      <c r="A88" s="43"/>
      <c r="B88" s="46" t="s">
        <v>2999</v>
      </c>
      <c r="C88" s="61">
        <f>A126094842J_Latest</f>
        <v>3710.2950000000001</v>
      </c>
      <c r="D88" s="61">
        <f>A126109962L_Latest</f>
        <v>1791.7750000000001</v>
      </c>
      <c r="E88" s="61">
        <f>A126102402L_Latest</f>
        <v>1918.521</v>
      </c>
      <c r="F88" s="62">
        <f>A126098622C_Latest</f>
        <v>3464.1779999999999</v>
      </c>
      <c r="G88" s="62">
        <f>A126113742L_Latest</f>
        <v>1651.652</v>
      </c>
      <c r="H88" s="62">
        <f>A126106182V_Latest</f>
        <v>1812.5260000000001</v>
      </c>
      <c r="I88" s="62">
        <f>A126096102L_Latest</f>
        <v>799.91499999999996</v>
      </c>
      <c r="J88" s="62">
        <f>A126111222W_Latest</f>
        <v>367.827</v>
      </c>
      <c r="K88" s="62">
        <f>A126103662A_Latest</f>
        <v>432.08800000000002</v>
      </c>
      <c r="L88" s="61">
        <f>A126099882T_Latest</f>
        <v>1680.76</v>
      </c>
      <c r="M88" s="61">
        <f>A126115002T_Latest</f>
        <v>808.98800000000006</v>
      </c>
      <c r="N88" s="61">
        <f>A126107442W_Latest</f>
        <v>871.77200000000005</v>
      </c>
      <c r="O88" s="61">
        <f>A126101142K_Latest</f>
        <v>983.50300000000004</v>
      </c>
      <c r="P88" s="61">
        <f>A126116262F_Latest</f>
        <v>474.83699999999999</v>
      </c>
      <c r="Q88" s="61">
        <f>A126108702X_Latest</f>
        <v>508.666</v>
      </c>
      <c r="R88" s="61">
        <f>A126097362A_Latest</f>
        <v>246.11799999999999</v>
      </c>
      <c r="S88" s="61">
        <f>A126112482K_Latest</f>
        <v>140.12299999999999</v>
      </c>
      <c r="T88" s="61">
        <f>A126104922C_Latest</f>
        <v>105.995</v>
      </c>
      <c r="U88" s="55">
        <v>16</v>
      </c>
    </row>
    <row r="89" spans="1:21" hidden="1">
      <c r="A89" s="43"/>
      <c r="B89" s="46" t="s">
        <v>3000</v>
      </c>
      <c r="C89" s="61">
        <f>A126094894K_Latest</f>
        <v>2137.3939999999998</v>
      </c>
      <c r="D89" s="61">
        <f>A126110014K_Latest</f>
        <v>1037.366</v>
      </c>
      <c r="E89" s="61">
        <f>A126102454R_Latest</f>
        <v>1100.028</v>
      </c>
      <c r="F89" s="62">
        <f>A126098674F_Latest</f>
        <v>1980.4960000000001</v>
      </c>
      <c r="G89" s="62">
        <f>A126113794R_Latest</f>
        <v>954.19299999999998</v>
      </c>
      <c r="H89" s="62">
        <f>A126106234K_Latest</f>
        <v>1026.3030000000001</v>
      </c>
      <c r="I89" s="62">
        <f>A126096154R_Latest</f>
        <v>551.67399999999998</v>
      </c>
      <c r="J89" s="62">
        <f>A126111274X_Latest</f>
        <v>268.86</v>
      </c>
      <c r="K89" s="62">
        <f>A126103714T_Latest</f>
        <v>282.81299999999999</v>
      </c>
      <c r="L89" s="61">
        <f>A126099934J_Latest</f>
        <v>941.28200000000004</v>
      </c>
      <c r="M89" s="61">
        <f>A126115054V_Latest</f>
        <v>439.68799999999999</v>
      </c>
      <c r="N89" s="61">
        <f>A126107494X_Latest</f>
        <v>501.59500000000003</v>
      </c>
      <c r="O89" s="61">
        <f>A126101194L_Latest</f>
        <v>487.54</v>
      </c>
      <c r="P89" s="61">
        <f>A126116314W_Latest</f>
        <v>245.64400000000001</v>
      </c>
      <c r="Q89" s="61">
        <f>A126108754A_Latest</f>
        <v>241.89599999999999</v>
      </c>
      <c r="R89" s="61">
        <f>A126097414T_Latest</f>
        <v>156.89699999999999</v>
      </c>
      <c r="S89" s="61">
        <f>A126112534A_Latest</f>
        <v>83.173000000000002</v>
      </c>
      <c r="T89" s="61">
        <f>A126104974F_Latest</f>
        <v>73.724000000000004</v>
      </c>
      <c r="U89" s="55">
        <v>17</v>
      </c>
    </row>
    <row r="90" spans="1:21" hidden="1">
      <c r="A90" s="43"/>
      <c r="B90" s="46" t="s">
        <v>3001</v>
      </c>
      <c r="C90" s="61">
        <f>A126094898V_Latest</f>
        <v>1129.4169999999999</v>
      </c>
      <c r="D90" s="61">
        <f>A126110018V_Latest</f>
        <v>576.88499999999999</v>
      </c>
      <c r="E90" s="61">
        <f>A126102458X_Latest</f>
        <v>552.53200000000004</v>
      </c>
      <c r="F90" s="62">
        <f>A126098678R_Latest</f>
        <v>1116.71</v>
      </c>
      <c r="G90" s="62">
        <f>A126113798X_Latest</f>
        <v>569.38800000000003</v>
      </c>
      <c r="H90" s="62">
        <f>A126106238V_Latest</f>
        <v>547.322</v>
      </c>
      <c r="I90" s="62">
        <f>A126096158X_Latest</f>
        <v>270.45100000000002</v>
      </c>
      <c r="J90" s="62">
        <f>A126111278J_Latest</f>
        <v>124.68899999999999</v>
      </c>
      <c r="K90" s="62">
        <f>A126103718A_Latest</f>
        <v>145.762</v>
      </c>
      <c r="L90" s="61">
        <f>A126099938T_Latest</f>
        <v>596.26900000000001</v>
      </c>
      <c r="M90" s="61">
        <f>A126115058C_Latest</f>
        <v>315.30700000000002</v>
      </c>
      <c r="N90" s="61">
        <f>A126107498J_Latest</f>
        <v>280.96100000000001</v>
      </c>
      <c r="O90" s="61">
        <f>A126101198W_Latest</f>
        <v>249.99</v>
      </c>
      <c r="P90" s="61">
        <f>A126116318F_Latest</f>
        <v>129.39099999999999</v>
      </c>
      <c r="Q90" s="61">
        <f>A126108758K_Latest</f>
        <v>120.599</v>
      </c>
      <c r="R90" s="61">
        <f>A126097418A_Latest</f>
        <v>12.707000000000001</v>
      </c>
      <c r="S90" s="61">
        <f>A126112538K_Latest</f>
        <v>7.4969999999999999</v>
      </c>
      <c r="T90" s="61">
        <f>A126104978R_Latest</f>
        <v>5.21</v>
      </c>
      <c r="U90" s="55">
        <v>18</v>
      </c>
    </row>
    <row r="91" spans="1:21" hidden="1">
      <c r="A91" s="43"/>
      <c r="B91" s="46" t="s">
        <v>3002</v>
      </c>
      <c r="C91" s="61">
        <f>A126094950T_Latest</f>
        <v>554.36500000000001</v>
      </c>
      <c r="D91" s="61">
        <f>A126110070C_Latest</f>
        <v>292.71699999999998</v>
      </c>
      <c r="E91" s="61">
        <f>A126102510W_Latest</f>
        <v>261.64800000000002</v>
      </c>
      <c r="F91" s="62">
        <f>A126098730L_Latest</f>
        <v>543.35500000000002</v>
      </c>
      <c r="G91" s="62">
        <f>A126113850W_Latest</f>
        <v>288.05599999999998</v>
      </c>
      <c r="H91" s="62">
        <f>A126106290C_Latest</f>
        <v>255.298</v>
      </c>
      <c r="I91" s="62">
        <f>A126096210W_Latest</f>
        <v>223.958</v>
      </c>
      <c r="J91" s="62">
        <f>A126111330F_Latest</f>
        <v>125.434</v>
      </c>
      <c r="K91" s="62">
        <f>A126103770K_Latest</f>
        <v>98.524000000000001</v>
      </c>
      <c r="L91" s="61">
        <f>A126099990A_Latest</f>
        <v>190.072</v>
      </c>
      <c r="M91" s="61">
        <f>A126115110A_Latest</f>
        <v>95.08</v>
      </c>
      <c r="N91" s="61">
        <f>A126107550F_Latest</f>
        <v>94.992999999999995</v>
      </c>
      <c r="O91" s="61">
        <f>A126101250V_Latest</f>
        <v>129.32400000000001</v>
      </c>
      <c r="P91" s="61">
        <f>A126116370R_Latest</f>
        <v>67.542000000000002</v>
      </c>
      <c r="Q91" s="61">
        <f>A126108810J_Latest</f>
        <v>61.781999999999996</v>
      </c>
      <c r="R91" s="61">
        <f>A126097470K_Latest</f>
        <v>11.01</v>
      </c>
      <c r="S91" s="61">
        <f>A126112590V_Latest</f>
        <v>4.66</v>
      </c>
      <c r="T91" s="61">
        <f>A126105030R_Latest</f>
        <v>6.35</v>
      </c>
      <c r="U91" s="55">
        <v>19</v>
      </c>
    </row>
    <row r="92" spans="1:21" hidden="1">
      <c r="A92" s="43"/>
      <c r="B92" s="46" t="s">
        <v>3003</v>
      </c>
      <c r="C92" s="61">
        <f>A126094822X_Latest</f>
        <v>7015.7730000000001</v>
      </c>
      <c r="D92" s="61">
        <f>A126109942C_Latest</f>
        <v>3014.3220000000001</v>
      </c>
      <c r="E92" s="61">
        <f>A126102382R_Latest</f>
        <v>4001.45</v>
      </c>
      <c r="F92" s="62">
        <f>A126098602V_Latest</f>
        <v>3270.998</v>
      </c>
      <c r="G92" s="62">
        <f>A126113722C_Latest</f>
        <v>1339.796</v>
      </c>
      <c r="H92" s="62">
        <f>A126106162K_Latest</f>
        <v>1931.202</v>
      </c>
      <c r="I92" s="62">
        <f>A126096082R_Latest</f>
        <v>963.78399999999999</v>
      </c>
      <c r="J92" s="62">
        <f>A126111202L_Latest</f>
        <v>512.30499999999995</v>
      </c>
      <c r="K92" s="62">
        <f>A126103642T_Latest</f>
        <v>451.47800000000001</v>
      </c>
      <c r="L92" s="61">
        <f>A126099862J_Latest</f>
        <v>950.22900000000004</v>
      </c>
      <c r="M92" s="61">
        <f>A126114982T_Latest</f>
        <v>303.18299999999999</v>
      </c>
      <c r="N92" s="61">
        <f>A126107422L_Latest</f>
        <v>647.04600000000005</v>
      </c>
      <c r="O92" s="61">
        <f>A126101122A_Latest</f>
        <v>1356.9849999999999</v>
      </c>
      <c r="P92" s="61">
        <f>A126116242W_Latest</f>
        <v>524.30700000000002</v>
      </c>
      <c r="Q92" s="61">
        <f>A126108682A_Latest</f>
        <v>832.678</v>
      </c>
      <c r="R92" s="61">
        <f>A126097342T_Latest</f>
        <v>3744.7750000000001</v>
      </c>
      <c r="S92" s="61">
        <f>A126112462A_Latest</f>
        <v>1674.5260000000001</v>
      </c>
      <c r="T92" s="61">
        <f>A126104902V_Latest</f>
        <v>2070.248</v>
      </c>
      <c r="U92" s="55">
        <v>20</v>
      </c>
    </row>
    <row r="93" spans="1:21" hidden="1">
      <c r="A93" s="43"/>
      <c r="B93" s="46" t="s">
        <v>3004</v>
      </c>
      <c r="C93" s="61">
        <f>A126094938A_Latest</f>
        <v>1314.088</v>
      </c>
      <c r="D93" s="61">
        <f>A126110058L_Latest</f>
        <v>536.37199999999996</v>
      </c>
      <c r="E93" s="61">
        <f>A126102498T_Latest</f>
        <v>777.71600000000001</v>
      </c>
      <c r="F93" s="62">
        <f>A126098718W_Latest</f>
        <v>1144.8309999999999</v>
      </c>
      <c r="G93" s="62">
        <f>A126113838F_Latest</f>
        <v>452.88799999999998</v>
      </c>
      <c r="H93" s="62">
        <f>A126106278L_Latest</f>
        <v>691.94299999999998</v>
      </c>
      <c r="I93" s="62">
        <f>A126096198T_Latest</f>
        <v>391.75400000000002</v>
      </c>
      <c r="J93" s="62">
        <f>A126111318R_Latest</f>
        <v>219.375</v>
      </c>
      <c r="K93" s="62">
        <f>A126103758V_Latest</f>
        <v>172.37899999999999</v>
      </c>
      <c r="L93" s="61">
        <f>A126099978K_Latest</f>
        <v>470.15499999999997</v>
      </c>
      <c r="M93" s="61">
        <f>A126115098W_Latest</f>
        <v>122.872</v>
      </c>
      <c r="N93" s="61">
        <f>A126107538R_Latest</f>
        <v>347.28300000000002</v>
      </c>
      <c r="O93" s="61">
        <f>A126101238C_Latest</f>
        <v>282.92200000000003</v>
      </c>
      <c r="P93" s="61">
        <f>A126116358X_Latest</f>
        <v>110.64100000000001</v>
      </c>
      <c r="Q93" s="61">
        <f>A126108798C_Latest</f>
        <v>172.28100000000001</v>
      </c>
      <c r="R93" s="61">
        <f>A126097458V_Latest</f>
        <v>169.25700000000001</v>
      </c>
      <c r="S93" s="61">
        <f>A126112578C_Latest</f>
        <v>83.483999999999995</v>
      </c>
      <c r="T93" s="61">
        <f>A126105018X_Latest</f>
        <v>85.772999999999996</v>
      </c>
      <c r="U93" s="55">
        <v>21</v>
      </c>
    </row>
    <row r="94" spans="1:21" hidden="1">
      <c r="A94" s="43"/>
      <c r="B94" s="46" t="s">
        <v>3005</v>
      </c>
      <c r="C94" s="61">
        <f>A126094942T_Latest</f>
        <v>384.654</v>
      </c>
      <c r="D94" s="61">
        <f>A126110062C_Latest</f>
        <v>190.392</v>
      </c>
      <c r="E94" s="61">
        <f>A126102502W_Latest</f>
        <v>194.262</v>
      </c>
      <c r="F94" s="62">
        <f>A126098722L_Latest</f>
        <v>357.23700000000002</v>
      </c>
      <c r="G94" s="62">
        <f>A126113842W_Latest</f>
        <v>175.91900000000001</v>
      </c>
      <c r="H94" s="62">
        <f>A126106282C_Latest</f>
        <v>181.31800000000001</v>
      </c>
      <c r="I94" s="62">
        <f>A126096202W_Latest</f>
        <v>147.08000000000001</v>
      </c>
      <c r="J94" s="62">
        <f>A126111322F_Latest</f>
        <v>85.62</v>
      </c>
      <c r="K94" s="62">
        <f>A126103762K_Latest</f>
        <v>61.46</v>
      </c>
      <c r="L94" s="61">
        <f>A126099982A_Latest</f>
        <v>125.464</v>
      </c>
      <c r="M94" s="61">
        <f>A126115102A_Latest</f>
        <v>49.911999999999999</v>
      </c>
      <c r="N94" s="61">
        <f>A126107542F_Latest</f>
        <v>75.552000000000007</v>
      </c>
      <c r="O94" s="61">
        <f>A126101242V_Latest</f>
        <v>84.694000000000003</v>
      </c>
      <c r="P94" s="61">
        <f>A126116362R_Latest</f>
        <v>40.387</v>
      </c>
      <c r="Q94" s="61">
        <f>A126108802J_Latest</f>
        <v>44.307000000000002</v>
      </c>
      <c r="R94" s="61">
        <f>A126097462K_Latest</f>
        <v>27.416</v>
      </c>
      <c r="S94" s="61">
        <f>A126112582V_Latest</f>
        <v>14.473000000000001</v>
      </c>
      <c r="T94" s="61">
        <f>A126105022R_Latest</f>
        <v>12.943</v>
      </c>
      <c r="U94" s="55">
        <v>22</v>
      </c>
    </row>
    <row r="95" spans="1:21" hidden="1">
      <c r="A95" s="43"/>
      <c r="B95" s="46" t="s">
        <v>3006</v>
      </c>
      <c r="C95" s="61">
        <f>A126094830X_Latest</f>
        <v>1102.3109999999999</v>
      </c>
      <c r="D95" s="61">
        <f>A126109950C_Latest</f>
        <v>466.00700000000001</v>
      </c>
      <c r="E95" s="61">
        <f>A126102390R_Latest</f>
        <v>636.30399999999997</v>
      </c>
      <c r="F95" s="62">
        <f>A126098610V_Latest</f>
        <v>954.40599999999995</v>
      </c>
      <c r="G95" s="62">
        <f>A126113730C_Latest</f>
        <v>392.93099999999998</v>
      </c>
      <c r="H95" s="62">
        <f>A126106170K_Latest</f>
        <v>561.47500000000002</v>
      </c>
      <c r="I95" s="62">
        <f>A126096090R_Latest</f>
        <v>344.17899999999997</v>
      </c>
      <c r="J95" s="62">
        <f>A126111210L_Latest</f>
        <v>195.36699999999999</v>
      </c>
      <c r="K95" s="62">
        <f>A126103650T_Latest</f>
        <v>148.81200000000001</v>
      </c>
      <c r="L95" s="61">
        <f>A126099870J_Latest</f>
        <v>378.21899999999999</v>
      </c>
      <c r="M95" s="61">
        <f>A126114990T_Latest</f>
        <v>103.18600000000001</v>
      </c>
      <c r="N95" s="61">
        <f>A126107430L_Latest</f>
        <v>275.03300000000002</v>
      </c>
      <c r="O95" s="61">
        <f>A126101130A_Latest</f>
        <v>232.00700000000001</v>
      </c>
      <c r="P95" s="61">
        <f>A126116250W_Latest</f>
        <v>94.378</v>
      </c>
      <c r="Q95" s="61">
        <f>A126108690A_Latest</f>
        <v>137.63</v>
      </c>
      <c r="R95" s="61">
        <f>A126097350T_Latest</f>
        <v>147.905</v>
      </c>
      <c r="S95" s="61">
        <f>A126112470A_Latest</f>
        <v>73.075999999999993</v>
      </c>
      <c r="T95" s="61">
        <f>A126104910V_Latest</f>
        <v>74.828999999999994</v>
      </c>
      <c r="U95" s="55">
        <v>23</v>
      </c>
    </row>
    <row r="96" spans="1:21" hidden="1">
      <c r="A96" s="43"/>
      <c r="B96" s="46" t="s">
        <v>3007</v>
      </c>
      <c r="C96" s="61">
        <f>A126094866A_Latest</f>
        <v>224.14</v>
      </c>
      <c r="D96" s="61">
        <f>A126109986F_Latest</f>
        <v>87.564999999999998</v>
      </c>
      <c r="E96" s="61">
        <f>A126102426F_Latest</f>
        <v>136.57499999999999</v>
      </c>
      <c r="F96" s="62">
        <f>A126098646W_Latest</f>
        <v>203.82900000000001</v>
      </c>
      <c r="G96" s="62">
        <f>A126113766F_Latest</f>
        <v>78.86</v>
      </c>
      <c r="H96" s="62">
        <f>A126106206A_Latest</f>
        <v>124.968</v>
      </c>
      <c r="I96" s="62">
        <f>A126096126F_Latest</f>
        <v>49.408999999999999</v>
      </c>
      <c r="J96" s="62">
        <f>A126111246R_Latest</f>
        <v>28.225999999999999</v>
      </c>
      <c r="K96" s="62">
        <f>A126103686V_Latest</f>
        <v>21.183</v>
      </c>
      <c r="L96" s="61">
        <f>A126099906X_Latest</f>
        <v>101.59699999999999</v>
      </c>
      <c r="M96" s="61">
        <f>A126115026K_Latest</f>
        <v>24.212</v>
      </c>
      <c r="N96" s="61">
        <f>A126107466R_Latest</f>
        <v>77.385999999999996</v>
      </c>
      <c r="O96" s="61">
        <f>A126101166C_Latest</f>
        <v>52.823</v>
      </c>
      <c r="P96" s="61">
        <f>A126116286X_Latest</f>
        <v>26.422999999999998</v>
      </c>
      <c r="Q96" s="61">
        <f>A126108726T_Latest</f>
        <v>26.4</v>
      </c>
      <c r="R96" s="61">
        <f>A126097386V_Latest</f>
        <v>20.311</v>
      </c>
      <c r="S96" s="61">
        <f>A126112506T_Latest</f>
        <v>8.7040000000000006</v>
      </c>
      <c r="T96" s="61">
        <f>A126104946W_Latest</f>
        <v>11.606999999999999</v>
      </c>
      <c r="U96" s="55">
        <v>24</v>
      </c>
    </row>
    <row r="97" spans="1:21" hidden="1">
      <c r="A97" s="43"/>
      <c r="B97" s="46" t="s">
        <v>3008</v>
      </c>
      <c r="C97" s="61">
        <f>A126094902X_Latest</f>
        <v>809.60900000000004</v>
      </c>
      <c r="D97" s="61">
        <f>A126110022K_Latest</f>
        <v>349.01799999999997</v>
      </c>
      <c r="E97" s="61">
        <f>A126102462R_Latest</f>
        <v>460.59100000000001</v>
      </c>
      <c r="F97" s="62">
        <f>A126098682F_Latest</f>
        <v>684.39499999999998</v>
      </c>
      <c r="G97" s="62">
        <f>A126113802C_Latest</f>
        <v>285.38400000000001</v>
      </c>
      <c r="H97" s="62">
        <f>A126106242K_Latest</f>
        <v>399.01100000000002</v>
      </c>
      <c r="I97" s="62">
        <f>A126096162R_Latest</f>
        <v>272.41699999999997</v>
      </c>
      <c r="J97" s="62">
        <f>A126111282X_Latest</f>
        <v>155.67400000000001</v>
      </c>
      <c r="K97" s="62">
        <f>A126103722T_Latest</f>
        <v>116.74299999999999</v>
      </c>
      <c r="L97" s="61">
        <f>A126099942J_Latest</f>
        <v>245.239</v>
      </c>
      <c r="M97" s="61">
        <f>A126115062V_Latest</f>
        <v>67.488</v>
      </c>
      <c r="N97" s="61">
        <f>A126107502L_Latest</f>
        <v>177.751</v>
      </c>
      <c r="O97" s="61">
        <f>A126101202A_Latest</f>
        <v>166.739</v>
      </c>
      <c r="P97" s="61">
        <f>A126116322W_Latest</f>
        <v>62.222000000000001</v>
      </c>
      <c r="Q97" s="61">
        <f>A126108762A_Latest</f>
        <v>104.517</v>
      </c>
      <c r="R97" s="61">
        <f>A126097422T_Latest</f>
        <v>125.214</v>
      </c>
      <c r="S97" s="61">
        <f>A126112542A_Latest</f>
        <v>63.634999999999998</v>
      </c>
      <c r="T97" s="61">
        <f>A126104982F_Latest</f>
        <v>61.58</v>
      </c>
      <c r="U97" s="55">
        <v>25</v>
      </c>
    </row>
    <row r="98" spans="1:21" hidden="1">
      <c r="A98" s="43"/>
      <c r="B98" s="46" t="s">
        <v>3009</v>
      </c>
      <c r="C98" s="61">
        <f>A126094954A_Latest</f>
        <v>73.408000000000001</v>
      </c>
      <c r="D98" s="61">
        <f>A126110074L_Latest</f>
        <v>35.06</v>
      </c>
      <c r="E98" s="61">
        <f>A126102514F_Latest</f>
        <v>38.348999999999997</v>
      </c>
      <c r="F98" s="62">
        <f>A126098734W_Latest</f>
        <v>45.21</v>
      </c>
      <c r="G98" s="62">
        <f>A126113854F_Latest</f>
        <v>19.393000000000001</v>
      </c>
      <c r="H98" s="62">
        <f>A126106294L_Latest</f>
        <v>25.817</v>
      </c>
      <c r="I98" s="62">
        <f>A126096214F_Latest</f>
        <v>14.878</v>
      </c>
      <c r="J98" s="62">
        <f>A126111334R_Latest</f>
        <v>8.2319999999999993</v>
      </c>
      <c r="K98" s="62">
        <f>A126103774V_Latest</f>
        <v>6.6459999999999999</v>
      </c>
      <c r="L98" s="61">
        <f>A126099994K_Latest</f>
        <v>11.1</v>
      </c>
      <c r="M98" s="61">
        <f>A126115114K_Latest</f>
        <v>2.8109999999999999</v>
      </c>
      <c r="N98" s="61">
        <f>A126107554R_Latest</f>
        <v>8.2899999999999991</v>
      </c>
      <c r="O98" s="61">
        <f>A126101254C_Latest</f>
        <v>19.231999999999999</v>
      </c>
      <c r="P98" s="61">
        <f>A126116374X_Latest</f>
        <v>8.35</v>
      </c>
      <c r="Q98" s="61">
        <f>A126108814T_Latest</f>
        <v>10.881</v>
      </c>
      <c r="R98" s="61">
        <f>A126097474V_Latest</f>
        <v>28.199000000000002</v>
      </c>
      <c r="S98" s="61">
        <f>A126112594C_Latest</f>
        <v>15.667</v>
      </c>
      <c r="T98" s="61">
        <f>A126105034X_Latest</f>
        <v>12.532</v>
      </c>
      <c r="U98" s="55">
        <v>26</v>
      </c>
    </row>
    <row r="99" spans="1:21" hidden="1">
      <c r="A99" s="43"/>
      <c r="B99" s="46" t="s">
        <v>3010</v>
      </c>
      <c r="C99" s="61">
        <f>A126094826J_Latest</f>
        <v>223.88300000000001</v>
      </c>
      <c r="D99" s="61">
        <f>A126109946L_Latest</f>
        <v>76.900999999999996</v>
      </c>
      <c r="E99" s="61">
        <f>A126102386X_Latest</f>
        <v>146.98099999999999</v>
      </c>
      <c r="F99" s="62">
        <f>A126098606C_Latest</f>
        <v>201.30199999999999</v>
      </c>
      <c r="G99" s="62">
        <f>A126113726L_Latest</f>
        <v>65.884</v>
      </c>
      <c r="H99" s="62">
        <f>A126106166V_Latest</f>
        <v>135.41800000000001</v>
      </c>
      <c r="I99" s="62">
        <f>A126096086X_Latest</f>
        <v>52.162999999999997</v>
      </c>
      <c r="J99" s="62">
        <f>A126111206W_Latest</f>
        <v>27.914000000000001</v>
      </c>
      <c r="K99" s="62">
        <f>A126103646A_Latest</f>
        <v>24.248999999999999</v>
      </c>
      <c r="L99" s="61">
        <f>A126099866T_Latest</f>
        <v>95.191000000000003</v>
      </c>
      <c r="M99" s="61">
        <f>A126114986A_Latest</f>
        <v>21.411999999999999</v>
      </c>
      <c r="N99" s="61">
        <f>A126107426W_Latest</f>
        <v>73.778999999999996</v>
      </c>
      <c r="O99" s="61">
        <f>A126101126K_Latest</f>
        <v>53.948</v>
      </c>
      <c r="P99" s="61">
        <f>A126116246F_Latest</f>
        <v>16.558</v>
      </c>
      <c r="Q99" s="61">
        <f>A126108686K_Latest</f>
        <v>37.39</v>
      </c>
      <c r="R99" s="61">
        <f>A126097346A_Latest</f>
        <v>22.581</v>
      </c>
      <c r="S99" s="61">
        <f>A126112466K_Latest</f>
        <v>11.018000000000001</v>
      </c>
      <c r="T99" s="61">
        <f>A126104906C_Latest</f>
        <v>11.563000000000001</v>
      </c>
      <c r="U99" s="55">
        <v>27</v>
      </c>
    </row>
    <row r="100" spans="1:21" hidden="1">
      <c r="A100" s="43"/>
      <c r="B100" s="46" t="s">
        <v>3011</v>
      </c>
      <c r="C100" s="61">
        <f>A126094906J_Latest</f>
        <v>196.58699999999999</v>
      </c>
      <c r="D100" s="61">
        <f>A126110026V_Latest</f>
        <v>19.960999999999999</v>
      </c>
      <c r="E100" s="61">
        <f>A126102466X_Latest</f>
        <v>176.626</v>
      </c>
      <c r="F100" s="62">
        <f>A126098686R_Latest</f>
        <v>192.67099999999999</v>
      </c>
      <c r="G100" s="62">
        <f>A126113806L_Latest</f>
        <v>18.585000000000001</v>
      </c>
      <c r="H100" s="62">
        <f>A126106246V_Latest</f>
        <v>174.08699999999999</v>
      </c>
      <c r="I100" s="62">
        <f>A126096166X_Latest</f>
        <v>8.2469999999999999</v>
      </c>
      <c r="J100" s="62">
        <f>A126111286J_Latest</f>
        <v>6.8000000000000005E-2</v>
      </c>
      <c r="K100" s="62">
        <f>A126103726A_Latest</f>
        <v>8.18</v>
      </c>
      <c r="L100" s="61">
        <f>A126099946T_Latest</f>
        <v>155.53800000000001</v>
      </c>
      <c r="M100" s="61">
        <f>A126115066C_Latest</f>
        <v>13.127000000000001</v>
      </c>
      <c r="N100" s="61">
        <f>A126107506W_Latest</f>
        <v>142.41200000000001</v>
      </c>
      <c r="O100" s="61">
        <f>A126101206K_Latest</f>
        <v>28.885999999999999</v>
      </c>
      <c r="P100" s="61">
        <f>A126116326F_Latest</f>
        <v>5.39</v>
      </c>
      <c r="Q100" s="61">
        <f>A126108766K_Latest</f>
        <v>23.495000000000001</v>
      </c>
      <c r="R100" s="61">
        <f>A126097426A_Latest</f>
        <v>3.9159999999999999</v>
      </c>
      <c r="S100" s="61">
        <f>A126112546K_Latest</f>
        <v>1.377</v>
      </c>
      <c r="T100" s="61">
        <f>A126104986R_Latest</f>
        <v>2.5390000000000001</v>
      </c>
      <c r="U100" s="55">
        <v>28</v>
      </c>
    </row>
    <row r="101" spans="1:21" hidden="1">
      <c r="A101" s="43"/>
      <c r="B101" s="46" t="s">
        <v>3012</v>
      </c>
      <c r="C101" s="61">
        <f>A126094918T_Latest</f>
        <v>2878.0329999999999</v>
      </c>
      <c r="D101" s="61">
        <f>A126110038C_Latest</f>
        <v>1298.9190000000001</v>
      </c>
      <c r="E101" s="61">
        <f>A126102478J_Latest</f>
        <v>1579.114</v>
      </c>
      <c r="F101" s="62">
        <f>A126098698X_Latest</f>
        <v>1692.327</v>
      </c>
      <c r="G101" s="62">
        <f>A126113818W_Latest</f>
        <v>677.625</v>
      </c>
      <c r="H101" s="62">
        <f>A126106258C_Latest</f>
        <v>1014.702</v>
      </c>
      <c r="I101" s="62">
        <f>A126096178J_Latest</f>
        <v>295.27600000000001</v>
      </c>
      <c r="J101" s="62">
        <f>A126111298T_Latest</f>
        <v>145.06700000000001</v>
      </c>
      <c r="K101" s="62">
        <f>A126103738K_Latest</f>
        <v>150.209</v>
      </c>
      <c r="L101" s="61">
        <f>A126099958A_Latest</f>
        <v>618.64099999999996</v>
      </c>
      <c r="M101" s="61">
        <f>A126115078L_Latest</f>
        <v>193.79400000000001</v>
      </c>
      <c r="N101" s="61">
        <f>A126107518F_Latest</f>
        <v>424.846</v>
      </c>
      <c r="O101" s="61">
        <f>A126101218V_Latest</f>
        <v>778.41099999999994</v>
      </c>
      <c r="P101" s="61">
        <f>A126116338R_Latest</f>
        <v>338.76400000000001</v>
      </c>
      <c r="Q101" s="61">
        <f>A126108778V_Latest</f>
        <v>439.64600000000002</v>
      </c>
      <c r="R101" s="61">
        <f>A126097438K_Latest</f>
        <v>1185.7059999999999</v>
      </c>
      <c r="S101" s="61">
        <f>A126112558V_Latest</f>
        <v>621.29399999999998</v>
      </c>
      <c r="T101" s="61">
        <f>A126104998X_Latest</f>
        <v>564.41200000000003</v>
      </c>
      <c r="U101" s="55">
        <v>29</v>
      </c>
    </row>
    <row r="102" spans="1:21" hidden="1">
      <c r="A102" s="43"/>
      <c r="B102" s="46" t="s">
        <v>3013</v>
      </c>
      <c r="C102" s="61">
        <f>A126094850J_Latest</f>
        <v>1880.558</v>
      </c>
      <c r="D102" s="61">
        <f>A126109970L_Latest</f>
        <v>835.625</v>
      </c>
      <c r="E102" s="61">
        <f>A126102410L_Latest</f>
        <v>1044.933</v>
      </c>
      <c r="F102" s="62">
        <f>A126098630C_Latest</f>
        <v>1699.0619999999999</v>
      </c>
      <c r="G102" s="62">
        <f>A126113750L_Latest</f>
        <v>746.87</v>
      </c>
      <c r="H102" s="62">
        <f>A126106190V_Latest</f>
        <v>952.19100000000003</v>
      </c>
      <c r="I102" s="62">
        <f>A126096110L_Latest</f>
        <v>620.29899999999998</v>
      </c>
      <c r="J102" s="62">
        <f>A126111230W_Latest</f>
        <v>348.71499999999997</v>
      </c>
      <c r="K102" s="62">
        <f>A126103670A_Latest</f>
        <v>271.584</v>
      </c>
      <c r="L102" s="61">
        <f>A126099890T_Latest</f>
        <v>663.48299999999995</v>
      </c>
      <c r="M102" s="61">
        <f>A126115010T_Latest</f>
        <v>219.678</v>
      </c>
      <c r="N102" s="61">
        <f>A126107450W_Latest</f>
        <v>443.80500000000001</v>
      </c>
      <c r="O102" s="61">
        <f>A126101150K_Latest</f>
        <v>415.28</v>
      </c>
      <c r="P102" s="61">
        <f>A126116270F_Latest</f>
        <v>178.47800000000001</v>
      </c>
      <c r="Q102" s="61">
        <f>A126108710X_Latest</f>
        <v>236.80199999999999</v>
      </c>
      <c r="R102" s="61">
        <f>A126097370A_Latest</f>
        <v>181.49600000000001</v>
      </c>
      <c r="S102" s="61">
        <f>A126112490K_Latest</f>
        <v>88.754000000000005</v>
      </c>
      <c r="T102" s="61">
        <f>A126104930C_Latest</f>
        <v>92.742000000000004</v>
      </c>
      <c r="U102" s="55">
        <v>30</v>
      </c>
    </row>
    <row r="103" spans="1:21" hidden="1">
      <c r="A103" s="43"/>
      <c r="B103" s="46" t="s">
        <v>3014</v>
      </c>
      <c r="C103" s="61">
        <f>A126094834J_Latest</f>
        <v>328.45600000000002</v>
      </c>
      <c r="D103" s="61">
        <f>A126109954L_Latest</f>
        <v>144.16399999999999</v>
      </c>
      <c r="E103" s="61">
        <f>A126102394X_Latest</f>
        <v>184.292</v>
      </c>
      <c r="F103" s="62">
        <f>A126098614C_Latest</f>
        <v>305.197</v>
      </c>
      <c r="G103" s="62">
        <f>A126113734L_Latest</f>
        <v>134.559</v>
      </c>
      <c r="H103" s="62">
        <f>A126106174V_Latest</f>
        <v>170.63900000000001</v>
      </c>
      <c r="I103" s="62">
        <f>A126096094X_Latest</f>
        <v>86.513999999999996</v>
      </c>
      <c r="J103" s="62">
        <f>A126111214W_Latest</f>
        <v>47.762</v>
      </c>
      <c r="K103" s="62">
        <f>A126103654A_Latest</f>
        <v>38.752000000000002</v>
      </c>
      <c r="L103" s="61">
        <f>A126099874T_Latest</f>
        <v>140.79400000000001</v>
      </c>
      <c r="M103" s="61">
        <f>A126114994A_Latest</f>
        <v>45.304000000000002</v>
      </c>
      <c r="N103" s="61">
        <f>A126107434W_Latest</f>
        <v>95.49</v>
      </c>
      <c r="O103" s="61">
        <f>A126101134K_Latest</f>
        <v>77.888999999999996</v>
      </c>
      <c r="P103" s="61">
        <f>A126116254F_Latest</f>
        <v>41.493000000000002</v>
      </c>
      <c r="Q103" s="61">
        <f>A126108694K_Latest</f>
        <v>36.396999999999998</v>
      </c>
      <c r="R103" s="61">
        <f>A126097354A_Latest</f>
        <v>23.259</v>
      </c>
      <c r="S103" s="61">
        <f>A126112474K_Latest</f>
        <v>9.6050000000000004</v>
      </c>
      <c r="T103" s="61">
        <f>A126104914C_Latest</f>
        <v>13.653</v>
      </c>
      <c r="U103" s="55">
        <v>31</v>
      </c>
    </row>
    <row r="104" spans="1:21" hidden="1">
      <c r="A104" s="43"/>
      <c r="B104" s="46" t="s">
        <v>3015</v>
      </c>
      <c r="C104" s="61">
        <f>A126094870T_Latest</f>
        <v>1552.1020000000001</v>
      </c>
      <c r="D104" s="61">
        <f>A126109990W_Latest</f>
        <v>691.46100000000001</v>
      </c>
      <c r="E104" s="61">
        <f>A126102430W_Latest</f>
        <v>860.64099999999996</v>
      </c>
      <c r="F104" s="62">
        <f>A126098650L_Latest</f>
        <v>1393.864</v>
      </c>
      <c r="G104" s="62">
        <f>A126113770W_Latest</f>
        <v>612.31200000000001</v>
      </c>
      <c r="H104" s="62">
        <f>A126106210T_Latest</f>
        <v>781.553</v>
      </c>
      <c r="I104" s="62">
        <f>A126096130W_Latest</f>
        <v>533.78499999999997</v>
      </c>
      <c r="J104" s="62">
        <f>A126111250F_Latest</f>
        <v>300.95299999999997</v>
      </c>
      <c r="K104" s="62">
        <f>A126103690K_Latest</f>
        <v>232.83199999999999</v>
      </c>
      <c r="L104" s="61">
        <f>A126099910R_Latest</f>
        <v>522.68899999999996</v>
      </c>
      <c r="M104" s="61">
        <f>A126115030A_Latest</f>
        <v>174.374</v>
      </c>
      <c r="N104" s="61">
        <f>A126107470F_Latest</f>
        <v>348.31599999999997</v>
      </c>
      <c r="O104" s="61">
        <f>A126101170V_Latest</f>
        <v>337.39</v>
      </c>
      <c r="P104" s="61">
        <f>A126116290R_Latest</f>
        <v>136.98500000000001</v>
      </c>
      <c r="Q104" s="61">
        <f>A126108730J_Latest</f>
        <v>200.405</v>
      </c>
      <c r="R104" s="61">
        <f>A126097390K_Latest</f>
        <v>158.238</v>
      </c>
      <c r="S104" s="61">
        <f>A126112510J_Latest</f>
        <v>79.149000000000001</v>
      </c>
      <c r="T104" s="61">
        <f>A126104950L_Latest</f>
        <v>79.087999999999994</v>
      </c>
      <c r="U104" s="55">
        <v>32</v>
      </c>
    </row>
    <row r="105" spans="1:21" hidden="1">
      <c r="A105" s="43"/>
      <c r="B105" s="46" t="s">
        <v>3016</v>
      </c>
      <c r="C105" s="61">
        <f>A126094846T_Latest</f>
        <v>14360.326999999999</v>
      </c>
      <c r="D105" s="61">
        <f>A126109966W_Latest</f>
        <v>7430.3010000000004</v>
      </c>
      <c r="E105" s="61">
        <f>A126102406W_Latest</f>
        <v>6930.0259999999998</v>
      </c>
      <c r="F105" s="62">
        <f>A126098626L_Latest</f>
        <v>13605.884</v>
      </c>
      <c r="G105" s="62">
        <f>A126113746W_Latest</f>
        <v>6984.1790000000001</v>
      </c>
      <c r="H105" s="62">
        <f>A126106186C_Latest</f>
        <v>6621.7060000000001</v>
      </c>
      <c r="I105" s="62">
        <f>A126096106W_Latest</f>
        <v>2241.1239999999998</v>
      </c>
      <c r="J105" s="62">
        <f>A126111226F_Latest</f>
        <v>1136.22</v>
      </c>
      <c r="K105" s="62">
        <f>A126103666K_Latest</f>
        <v>1104.904</v>
      </c>
      <c r="L105" s="61">
        <f>A126099886A_Latest</f>
        <v>6565.0039999999999</v>
      </c>
      <c r="M105" s="61">
        <f>A126115006A_Latest</f>
        <v>3375.89</v>
      </c>
      <c r="N105" s="61">
        <f>A126107446F_Latest</f>
        <v>3189.114</v>
      </c>
      <c r="O105" s="61">
        <f>A126101146V_Latest</f>
        <v>4799.7550000000001</v>
      </c>
      <c r="P105" s="61">
        <f>A126116266R_Latest</f>
        <v>2472.0680000000002</v>
      </c>
      <c r="Q105" s="61">
        <f>A126108706J_Latest</f>
        <v>2327.6869999999999</v>
      </c>
      <c r="R105" s="61">
        <f>A126097366K_Latest</f>
        <v>754.44299999999998</v>
      </c>
      <c r="S105" s="61">
        <f>A126112486V_Latest</f>
        <v>446.12299999999999</v>
      </c>
      <c r="T105" s="61">
        <f>A126104926L_Latest</f>
        <v>308.32</v>
      </c>
      <c r="U105" s="55">
        <v>33</v>
      </c>
    </row>
    <row r="106" spans="1:21" hidden="1">
      <c r="A106" s="43"/>
      <c r="B106" s="46" t="s">
        <v>3017</v>
      </c>
      <c r="C106" s="61">
        <f>A126094874A_Latest</f>
        <v>7241.6819999999998</v>
      </c>
      <c r="D106" s="61">
        <f>A126109994F_Latest</f>
        <v>3162.875</v>
      </c>
      <c r="E106" s="61">
        <f>A126102434F_Latest</f>
        <v>4078.8069999999998</v>
      </c>
      <c r="F106" s="62">
        <f>A126098654W_Latest</f>
        <v>3509.1550000000002</v>
      </c>
      <c r="G106" s="62">
        <f>A126113774F_Latest</f>
        <v>1493.2929999999999</v>
      </c>
      <c r="H106" s="62">
        <f>A126106214A_Latest</f>
        <v>2015.8620000000001</v>
      </c>
      <c r="I106" s="62">
        <f>A126096134F_Latest</f>
        <v>1101.2270000000001</v>
      </c>
      <c r="J106" s="62">
        <f>A126111254R_Latest</f>
        <v>589.97799999999995</v>
      </c>
      <c r="K106" s="62">
        <f>A126103694V_Latest</f>
        <v>511.25</v>
      </c>
      <c r="L106" s="61">
        <f>A126099914X_Latest</f>
        <v>999.50800000000004</v>
      </c>
      <c r="M106" s="61">
        <f>A126115034K_Latest</f>
        <v>352.959</v>
      </c>
      <c r="N106" s="61">
        <f>A126107474R_Latest</f>
        <v>646.54899999999998</v>
      </c>
      <c r="O106" s="61">
        <f>A126101174C_Latest</f>
        <v>1408.42</v>
      </c>
      <c r="P106" s="61">
        <f>A126116294X_Latest</f>
        <v>550.35599999999999</v>
      </c>
      <c r="Q106" s="61">
        <f>A126108734T_Latest</f>
        <v>858.06299999999999</v>
      </c>
      <c r="R106" s="61">
        <f>A126097394V_Latest</f>
        <v>3732.5259999999998</v>
      </c>
      <c r="S106" s="61">
        <f>A126112514T_Latest</f>
        <v>1669.5820000000001</v>
      </c>
      <c r="T106" s="61">
        <f>A126104954W_Latest</f>
        <v>2062.9450000000002</v>
      </c>
      <c r="U106" s="55">
        <v>34</v>
      </c>
    </row>
    <row r="107" spans="1:21" hidden="1">
      <c r="A107" s="43"/>
      <c r="B107" s="46" t="s">
        <v>3018</v>
      </c>
      <c r="C107" s="61">
        <f>A126094854T_Latest</f>
        <v>1016.225</v>
      </c>
      <c r="D107" s="61">
        <f>A126109974W_Latest</f>
        <v>437.94799999999998</v>
      </c>
      <c r="E107" s="61">
        <f>A126102414W_Latest</f>
        <v>578.27700000000004</v>
      </c>
      <c r="F107" s="62">
        <f>A126098634L_Latest</f>
        <v>877.89700000000005</v>
      </c>
      <c r="G107" s="62">
        <f>A126113754W_Latest</f>
        <v>370.25</v>
      </c>
      <c r="H107" s="62">
        <f>A126106194C_Latest</f>
        <v>507.64600000000002</v>
      </c>
      <c r="I107" s="62">
        <f>A126096114W_Latest</f>
        <v>335.03100000000001</v>
      </c>
      <c r="J107" s="62">
        <f>A126111234F_Latest</f>
        <v>188.79400000000001</v>
      </c>
      <c r="K107" s="62">
        <f>A126103674K_Latest</f>
        <v>146.23699999999999</v>
      </c>
      <c r="L107" s="61">
        <f>A126099894A_Latest</f>
        <v>329.714</v>
      </c>
      <c r="M107" s="61">
        <f>A126115014A_Latest</f>
        <v>95.792000000000002</v>
      </c>
      <c r="N107" s="61">
        <f>A126107454F_Latest</f>
        <v>233.923</v>
      </c>
      <c r="O107" s="61">
        <f>A126101154V_Latest</f>
        <v>213.15100000000001</v>
      </c>
      <c r="P107" s="61">
        <f>A126116274R_Latest</f>
        <v>85.664000000000001</v>
      </c>
      <c r="Q107" s="61">
        <f>A126108714J_Latest</f>
        <v>127.486</v>
      </c>
      <c r="R107" s="61">
        <f>A126097374K_Latest</f>
        <v>138.32900000000001</v>
      </c>
      <c r="S107" s="61">
        <f>A126112494V_Latest</f>
        <v>67.697999999999993</v>
      </c>
      <c r="T107" s="61">
        <f>A126104934L_Latest</f>
        <v>70.631</v>
      </c>
      <c r="U107" s="55">
        <v>35</v>
      </c>
    </row>
    <row r="108" spans="1:21" hidden="1">
      <c r="A108" s="49"/>
      <c r="B108" s="50"/>
      <c r="C108" s="47"/>
      <c r="D108" s="47"/>
      <c r="E108" s="47"/>
      <c r="F108" s="47"/>
      <c r="G108" s="47"/>
      <c r="H108" s="47"/>
      <c r="I108" s="47"/>
      <c r="J108" s="47"/>
      <c r="K108" s="47"/>
      <c r="L108" s="47"/>
      <c r="M108" s="47"/>
      <c r="N108" s="47"/>
      <c r="O108" s="47"/>
      <c r="P108" s="47"/>
      <c r="Q108" s="47"/>
      <c r="R108" s="47"/>
      <c r="S108" s="47"/>
      <c r="T108" s="47"/>
    </row>
    <row r="109" spans="1:21" hidden="1">
      <c r="A109" s="49"/>
      <c r="B109" s="50"/>
      <c r="C109" s="47"/>
      <c r="D109" s="47"/>
      <c r="E109" s="47"/>
      <c r="F109" s="47"/>
      <c r="G109" s="47"/>
      <c r="H109" s="47"/>
      <c r="I109" s="47"/>
      <c r="J109" s="47"/>
      <c r="K109" s="47"/>
      <c r="L109" s="47"/>
      <c r="M109" s="47"/>
      <c r="N109" s="47"/>
      <c r="O109" s="47"/>
      <c r="P109" s="47"/>
      <c r="Q109" s="47"/>
      <c r="R109" s="47"/>
      <c r="S109" s="47"/>
      <c r="T109" s="47"/>
    </row>
    <row r="110" spans="1:21" hidden="1">
      <c r="A110" s="49"/>
      <c r="B110" s="50"/>
      <c r="C110" s="47"/>
      <c r="D110" s="47"/>
      <c r="E110" s="47"/>
      <c r="F110" s="47"/>
      <c r="G110" s="47"/>
      <c r="H110" s="47"/>
      <c r="I110" s="47"/>
      <c r="J110" s="47"/>
      <c r="K110" s="47"/>
      <c r="L110" s="47"/>
      <c r="M110" s="47"/>
      <c r="N110" s="47"/>
      <c r="O110" s="47"/>
      <c r="P110" s="47"/>
      <c r="Q110" s="47"/>
      <c r="R110" s="47"/>
      <c r="S110" s="47"/>
      <c r="T110" s="47"/>
    </row>
    <row r="111" spans="1:21" hidden="1">
      <c r="A111" s="49"/>
      <c r="B111" s="50"/>
      <c r="C111" s="47"/>
      <c r="D111" s="47"/>
      <c r="E111" s="47"/>
      <c r="F111" s="47"/>
      <c r="G111" s="47"/>
      <c r="H111" s="47"/>
      <c r="I111" s="47"/>
      <c r="J111" s="47"/>
      <c r="K111" s="47"/>
      <c r="L111" s="47"/>
      <c r="M111" s="47"/>
      <c r="N111" s="47"/>
      <c r="O111" s="47"/>
      <c r="P111" s="47"/>
      <c r="Q111" s="47"/>
      <c r="R111" s="47"/>
      <c r="S111" s="47"/>
      <c r="T111" s="47"/>
    </row>
    <row r="112" spans="1:21" hidden="1">
      <c r="A112" s="49"/>
      <c r="B112" s="50"/>
      <c r="C112" s="47"/>
      <c r="D112" s="47"/>
      <c r="E112" s="47"/>
      <c r="F112" s="47"/>
      <c r="G112" s="47"/>
      <c r="H112" s="47"/>
      <c r="I112" s="47"/>
      <c r="J112" s="47"/>
      <c r="K112" s="47"/>
      <c r="L112" s="47"/>
      <c r="M112" s="47"/>
      <c r="N112" s="47"/>
      <c r="O112" s="47"/>
      <c r="P112" s="47"/>
      <c r="Q112" s="47"/>
      <c r="R112" s="47"/>
      <c r="S112" s="47"/>
      <c r="T112" s="47"/>
    </row>
    <row r="113" spans="1:21" hidden="1">
      <c r="A113" s="49"/>
      <c r="B113" s="50"/>
      <c r="C113" s="47"/>
      <c r="D113" s="47"/>
      <c r="E113" s="47"/>
      <c r="F113" s="47"/>
      <c r="G113" s="47"/>
      <c r="H113" s="47"/>
      <c r="I113" s="47"/>
      <c r="J113" s="47"/>
      <c r="K113" s="47"/>
      <c r="L113" s="47"/>
      <c r="M113" s="47"/>
      <c r="N113" s="47"/>
      <c r="O113" s="47"/>
      <c r="P113" s="47"/>
      <c r="Q113" s="47"/>
      <c r="R113" s="47"/>
      <c r="S113" s="47"/>
      <c r="T113" s="47"/>
    </row>
    <row r="114" spans="1:21" hidden="1">
      <c r="A114" s="49"/>
      <c r="B114" s="50"/>
      <c r="C114" s="47"/>
      <c r="D114" s="47"/>
      <c r="E114" s="47"/>
      <c r="F114" s="47"/>
      <c r="G114" s="47"/>
      <c r="H114" s="47"/>
      <c r="I114" s="47"/>
      <c r="J114" s="47"/>
      <c r="K114" s="47"/>
      <c r="L114" s="47"/>
      <c r="M114" s="47"/>
      <c r="N114" s="47"/>
      <c r="O114" s="47"/>
      <c r="P114" s="47"/>
      <c r="Q114" s="47"/>
      <c r="R114" s="47"/>
      <c r="S114" s="47"/>
      <c r="T114" s="47"/>
    </row>
    <row r="115" spans="1:21" hidden="1">
      <c r="A115" s="49"/>
      <c r="B115" s="50"/>
      <c r="C115" s="47"/>
      <c r="D115" s="47"/>
      <c r="E115" s="47"/>
      <c r="F115" s="47"/>
      <c r="G115" s="47"/>
      <c r="H115" s="47"/>
      <c r="I115" s="47"/>
      <c r="J115" s="47"/>
      <c r="K115" s="47"/>
      <c r="L115" s="47"/>
      <c r="M115" s="47"/>
      <c r="N115" s="47"/>
      <c r="O115" s="47"/>
      <c r="P115" s="47"/>
      <c r="Q115" s="47"/>
      <c r="R115" s="47"/>
      <c r="S115" s="47"/>
      <c r="T115" s="47"/>
    </row>
    <row r="116" spans="1:21" hidden="1">
      <c r="A116" s="54"/>
      <c r="B116" s="53"/>
      <c r="C116" s="56">
        <v>1</v>
      </c>
      <c r="D116" s="56">
        <v>2</v>
      </c>
      <c r="E116" s="56">
        <v>3</v>
      </c>
      <c r="F116" s="56">
        <v>4</v>
      </c>
      <c r="G116" s="56">
        <v>5</v>
      </c>
      <c r="H116" s="56">
        <v>6</v>
      </c>
      <c r="I116" s="56">
        <v>7</v>
      </c>
      <c r="J116" s="56">
        <v>8</v>
      </c>
      <c r="K116" s="56">
        <v>9</v>
      </c>
      <c r="L116" s="56">
        <v>10</v>
      </c>
      <c r="M116" s="56">
        <v>11</v>
      </c>
      <c r="N116" s="56">
        <v>12</v>
      </c>
      <c r="O116" s="56">
        <v>13</v>
      </c>
      <c r="P116" s="56">
        <v>14</v>
      </c>
      <c r="Q116" s="56">
        <v>15</v>
      </c>
      <c r="R116" s="56">
        <v>16</v>
      </c>
      <c r="S116" s="56">
        <v>17</v>
      </c>
      <c r="T116" s="56">
        <v>18</v>
      </c>
    </row>
    <row r="117" spans="1:21" hidden="1">
      <c r="A117" s="38"/>
      <c r="B117" s="38"/>
      <c r="C117" s="73" t="s">
        <v>2977</v>
      </c>
      <c r="D117" s="73"/>
      <c r="E117" s="73"/>
      <c r="F117" s="73" t="s">
        <v>3019</v>
      </c>
      <c r="G117" s="73"/>
      <c r="H117" s="73"/>
      <c r="I117" s="73" t="s">
        <v>3020</v>
      </c>
      <c r="J117" s="73"/>
      <c r="K117" s="73"/>
      <c r="L117" s="73" t="s">
        <v>3021</v>
      </c>
      <c r="M117" s="73"/>
      <c r="N117" s="73"/>
      <c r="O117" s="73" t="s">
        <v>3022</v>
      </c>
      <c r="P117" s="73"/>
      <c r="Q117" s="73"/>
      <c r="R117" s="73" t="s">
        <v>3023</v>
      </c>
      <c r="S117" s="73"/>
      <c r="T117" s="73"/>
    </row>
    <row r="118" spans="1:21" hidden="1">
      <c r="A118" s="38"/>
      <c r="B118" s="38"/>
      <c r="C118" s="39" t="s">
        <v>2979</v>
      </c>
      <c r="D118" s="39" t="s">
        <v>2980</v>
      </c>
      <c r="E118" s="39" t="s">
        <v>2981</v>
      </c>
      <c r="F118" s="39" t="s">
        <v>2979</v>
      </c>
      <c r="G118" s="39" t="s">
        <v>2980</v>
      </c>
      <c r="H118" s="39" t="s">
        <v>2981</v>
      </c>
      <c r="I118" s="39" t="s">
        <v>2979</v>
      </c>
      <c r="J118" s="39" t="s">
        <v>2980</v>
      </c>
      <c r="K118" s="39" t="s">
        <v>2981</v>
      </c>
      <c r="L118" s="39" t="s">
        <v>2979</v>
      </c>
      <c r="M118" s="39" t="s">
        <v>2980</v>
      </c>
      <c r="N118" s="39" t="s">
        <v>2981</v>
      </c>
      <c r="O118" s="39" t="s">
        <v>2979</v>
      </c>
      <c r="P118" s="39" t="s">
        <v>2980</v>
      </c>
      <c r="Q118" s="39" t="s">
        <v>2981</v>
      </c>
      <c r="R118" s="39" t="s">
        <v>2979</v>
      </c>
      <c r="S118" s="39" t="s">
        <v>2980</v>
      </c>
      <c r="T118" s="39" t="s">
        <v>2981</v>
      </c>
    </row>
    <row r="119" spans="1:21" hidden="1">
      <c r="A119" s="38"/>
      <c r="B119" s="38"/>
      <c r="C119" s="42" t="s">
        <v>2982</v>
      </c>
      <c r="D119" s="42" t="s">
        <v>2982</v>
      </c>
      <c r="E119" s="42" t="s">
        <v>2982</v>
      </c>
      <c r="F119" s="42" t="s">
        <v>2982</v>
      </c>
      <c r="G119" s="42" t="s">
        <v>2982</v>
      </c>
      <c r="H119" s="42" t="s">
        <v>2982</v>
      </c>
      <c r="I119" s="42" t="s">
        <v>2982</v>
      </c>
      <c r="J119" s="42" t="s">
        <v>2982</v>
      </c>
      <c r="K119" s="42" t="s">
        <v>2982</v>
      </c>
      <c r="L119" s="42" t="s">
        <v>2982</v>
      </c>
      <c r="M119" s="42" t="s">
        <v>2982</v>
      </c>
      <c r="N119" s="42" t="s">
        <v>2982</v>
      </c>
      <c r="O119" s="42" t="s">
        <v>2982</v>
      </c>
      <c r="P119" s="42" t="s">
        <v>2982</v>
      </c>
      <c r="Q119" s="42" t="s">
        <v>2982</v>
      </c>
      <c r="R119" s="42" t="s">
        <v>2982</v>
      </c>
      <c r="S119" s="42" t="s">
        <v>2982</v>
      </c>
      <c r="T119" s="42" t="s">
        <v>2982</v>
      </c>
    </row>
    <row r="120" spans="1:21" hidden="1">
      <c r="A120" s="43" t="s">
        <v>2983</v>
      </c>
      <c r="B120" s="44"/>
      <c r="C120" s="42"/>
      <c r="D120" s="42"/>
      <c r="E120" s="42"/>
      <c r="F120" s="45"/>
      <c r="G120" s="60"/>
      <c r="H120" s="60"/>
    </row>
    <row r="121" spans="1:21" hidden="1">
      <c r="A121" s="43"/>
      <c r="B121" s="46" t="s">
        <v>2984</v>
      </c>
      <c r="C121" s="63" t="s">
        <v>262</v>
      </c>
      <c r="D121" s="63" t="s">
        <v>263</v>
      </c>
      <c r="E121" s="63" t="s">
        <v>264</v>
      </c>
      <c r="F121" s="63" t="s">
        <v>367</v>
      </c>
      <c r="G121" s="63" t="s">
        <v>368</v>
      </c>
      <c r="H121" s="63" t="s">
        <v>369</v>
      </c>
      <c r="I121" s="63" t="s">
        <v>472</v>
      </c>
      <c r="J121" s="63" t="s">
        <v>473</v>
      </c>
      <c r="K121" s="63" t="s">
        <v>474</v>
      </c>
      <c r="L121" s="63" t="s">
        <v>827</v>
      </c>
      <c r="M121" s="63" t="s">
        <v>828</v>
      </c>
      <c r="N121" s="63" t="s">
        <v>829</v>
      </c>
      <c r="O121" s="63" t="s">
        <v>932</v>
      </c>
      <c r="P121" s="63" t="s">
        <v>933</v>
      </c>
      <c r="Q121" s="63" t="s">
        <v>934</v>
      </c>
      <c r="R121" s="63" t="s">
        <v>1287</v>
      </c>
      <c r="S121" s="63" t="s">
        <v>1288</v>
      </c>
      <c r="T121" s="63" t="s">
        <v>1289</v>
      </c>
      <c r="U121" s="55">
        <v>1</v>
      </c>
    </row>
    <row r="122" spans="1:21" hidden="1">
      <c r="A122" s="43"/>
      <c r="B122" s="46" t="s">
        <v>2985</v>
      </c>
      <c r="C122" s="63" t="s">
        <v>265</v>
      </c>
      <c r="D122" s="63" t="s">
        <v>266</v>
      </c>
      <c r="E122" s="63" t="s">
        <v>267</v>
      </c>
      <c r="F122" s="63" t="s">
        <v>370</v>
      </c>
      <c r="G122" s="63" t="s">
        <v>371</v>
      </c>
      <c r="H122" s="63" t="s">
        <v>372</v>
      </c>
      <c r="I122" s="63" t="s">
        <v>475</v>
      </c>
      <c r="J122" s="63" t="s">
        <v>476</v>
      </c>
      <c r="K122" s="63" t="s">
        <v>477</v>
      </c>
      <c r="L122" s="63" t="s">
        <v>830</v>
      </c>
      <c r="M122" s="63" t="s">
        <v>831</v>
      </c>
      <c r="N122" s="63" t="s">
        <v>832</v>
      </c>
      <c r="O122" s="63" t="s">
        <v>935</v>
      </c>
      <c r="P122" s="63" t="s">
        <v>936</v>
      </c>
      <c r="Q122" s="63" t="s">
        <v>937</v>
      </c>
      <c r="R122" s="63" t="s">
        <v>1290</v>
      </c>
      <c r="S122" s="63" t="s">
        <v>1291</v>
      </c>
      <c r="T122" s="63" t="s">
        <v>1292</v>
      </c>
      <c r="U122" s="55">
        <v>2</v>
      </c>
    </row>
    <row r="123" spans="1:21" hidden="1">
      <c r="A123" s="43"/>
      <c r="B123" s="46" t="s">
        <v>2986</v>
      </c>
      <c r="C123" s="63" t="s">
        <v>268</v>
      </c>
      <c r="D123" s="63" t="s">
        <v>269</v>
      </c>
      <c r="E123" s="63" t="s">
        <v>270</v>
      </c>
      <c r="F123" s="63" t="s">
        <v>373</v>
      </c>
      <c r="G123" s="63" t="s">
        <v>374</v>
      </c>
      <c r="H123" s="63" t="s">
        <v>375</v>
      </c>
      <c r="I123" s="63" t="s">
        <v>478</v>
      </c>
      <c r="J123" s="63" t="s">
        <v>479</v>
      </c>
      <c r="K123" s="63" t="s">
        <v>480</v>
      </c>
      <c r="L123" s="63" t="s">
        <v>833</v>
      </c>
      <c r="M123" s="63" t="s">
        <v>834</v>
      </c>
      <c r="N123" s="63" t="s">
        <v>835</v>
      </c>
      <c r="O123" s="63" t="s">
        <v>938</v>
      </c>
      <c r="P123" s="63" t="s">
        <v>939</v>
      </c>
      <c r="Q123" s="63" t="s">
        <v>940</v>
      </c>
      <c r="R123" s="63" t="s">
        <v>1293</v>
      </c>
      <c r="S123" s="63" t="s">
        <v>1294</v>
      </c>
      <c r="T123" s="63" t="s">
        <v>1295</v>
      </c>
      <c r="U123" s="55">
        <v>3</v>
      </c>
    </row>
    <row r="124" spans="1:21" hidden="1">
      <c r="A124" s="43"/>
      <c r="B124" s="46" t="s">
        <v>2987</v>
      </c>
      <c r="C124" s="63" t="s">
        <v>271</v>
      </c>
      <c r="D124" s="63" t="s">
        <v>272</v>
      </c>
      <c r="E124" s="63" t="s">
        <v>273</v>
      </c>
      <c r="F124" s="63" t="s">
        <v>376</v>
      </c>
      <c r="G124" s="63" t="s">
        <v>377</v>
      </c>
      <c r="H124" s="63" t="s">
        <v>378</v>
      </c>
      <c r="I124" s="63" t="s">
        <v>481</v>
      </c>
      <c r="J124" s="63" t="s">
        <v>482</v>
      </c>
      <c r="K124" s="63" t="s">
        <v>483</v>
      </c>
      <c r="L124" s="63" t="s">
        <v>836</v>
      </c>
      <c r="M124" s="63" t="s">
        <v>837</v>
      </c>
      <c r="N124" s="63" t="s">
        <v>838</v>
      </c>
      <c r="O124" s="63" t="s">
        <v>941</v>
      </c>
      <c r="P124" s="63" t="s">
        <v>942</v>
      </c>
      <c r="Q124" s="63" t="s">
        <v>943</v>
      </c>
      <c r="R124" s="63" t="s">
        <v>1296</v>
      </c>
      <c r="S124" s="63" t="s">
        <v>1297</v>
      </c>
      <c r="T124" s="63" t="s">
        <v>1298</v>
      </c>
      <c r="U124" s="55">
        <v>4</v>
      </c>
    </row>
    <row r="125" spans="1:21" hidden="1">
      <c r="A125" s="43"/>
      <c r="B125" s="46" t="s">
        <v>2988</v>
      </c>
      <c r="C125" s="63" t="s">
        <v>274</v>
      </c>
      <c r="D125" s="63" t="s">
        <v>275</v>
      </c>
      <c r="E125" s="63" t="s">
        <v>276</v>
      </c>
      <c r="F125" s="63" t="s">
        <v>379</v>
      </c>
      <c r="G125" s="63" t="s">
        <v>380</v>
      </c>
      <c r="H125" s="63" t="s">
        <v>381</v>
      </c>
      <c r="I125" s="63" t="s">
        <v>484</v>
      </c>
      <c r="J125" s="63" t="s">
        <v>485</v>
      </c>
      <c r="K125" s="63" t="s">
        <v>486</v>
      </c>
      <c r="L125" s="63" t="s">
        <v>839</v>
      </c>
      <c r="M125" s="63" t="s">
        <v>840</v>
      </c>
      <c r="N125" s="63" t="s">
        <v>841</v>
      </c>
      <c r="O125" s="63" t="s">
        <v>944</v>
      </c>
      <c r="P125" s="63" t="s">
        <v>945</v>
      </c>
      <c r="Q125" s="63" t="s">
        <v>946</v>
      </c>
      <c r="R125" s="63" t="s">
        <v>1299</v>
      </c>
      <c r="S125" s="63" t="s">
        <v>1300</v>
      </c>
      <c r="T125" s="63" t="s">
        <v>1301</v>
      </c>
      <c r="U125" s="55">
        <v>5</v>
      </c>
    </row>
    <row r="126" spans="1:21" hidden="1">
      <c r="A126" s="43"/>
      <c r="B126" s="46" t="s">
        <v>2989</v>
      </c>
      <c r="C126" s="63" t="s">
        <v>277</v>
      </c>
      <c r="D126" s="63" t="s">
        <v>278</v>
      </c>
      <c r="E126" s="63" t="s">
        <v>279</v>
      </c>
      <c r="F126" s="63" t="s">
        <v>382</v>
      </c>
      <c r="G126" s="63" t="s">
        <v>383</v>
      </c>
      <c r="H126" s="63" t="s">
        <v>384</v>
      </c>
      <c r="I126" s="63" t="s">
        <v>487</v>
      </c>
      <c r="J126" s="63" t="s">
        <v>488</v>
      </c>
      <c r="K126" s="63" t="s">
        <v>489</v>
      </c>
      <c r="L126" s="63" t="s">
        <v>842</v>
      </c>
      <c r="M126" s="63" t="s">
        <v>843</v>
      </c>
      <c r="N126" s="63" t="s">
        <v>844</v>
      </c>
      <c r="O126" s="63" t="s">
        <v>947</v>
      </c>
      <c r="P126" s="63" t="s">
        <v>948</v>
      </c>
      <c r="Q126" s="63" t="s">
        <v>949</v>
      </c>
      <c r="R126" s="63" t="s">
        <v>1302</v>
      </c>
      <c r="S126" s="63" t="s">
        <v>1303</v>
      </c>
      <c r="T126" s="63" t="s">
        <v>1304</v>
      </c>
      <c r="U126" s="55">
        <v>6</v>
      </c>
    </row>
    <row r="127" spans="1:21" hidden="1">
      <c r="A127" s="43"/>
      <c r="B127" s="46" t="s">
        <v>2990</v>
      </c>
      <c r="C127" s="63" t="s">
        <v>280</v>
      </c>
      <c r="D127" s="63" t="s">
        <v>281</v>
      </c>
      <c r="E127" s="63" t="s">
        <v>282</v>
      </c>
      <c r="F127" s="63" t="s">
        <v>385</v>
      </c>
      <c r="G127" s="63" t="s">
        <v>386</v>
      </c>
      <c r="H127" s="63" t="s">
        <v>387</v>
      </c>
      <c r="I127" s="63" t="s">
        <v>490</v>
      </c>
      <c r="J127" s="63" t="s">
        <v>491</v>
      </c>
      <c r="K127" s="63" t="s">
        <v>492</v>
      </c>
      <c r="L127" s="63" t="s">
        <v>845</v>
      </c>
      <c r="M127" s="63" t="s">
        <v>846</v>
      </c>
      <c r="N127" s="63" t="s">
        <v>847</v>
      </c>
      <c r="O127" s="63" t="s">
        <v>950</v>
      </c>
      <c r="P127" s="63" t="s">
        <v>951</v>
      </c>
      <c r="Q127" s="63" t="s">
        <v>952</v>
      </c>
      <c r="R127" s="63" t="s">
        <v>1305</v>
      </c>
      <c r="S127" s="63" t="s">
        <v>1306</v>
      </c>
      <c r="T127" s="63" t="s">
        <v>1307</v>
      </c>
      <c r="U127" s="55">
        <v>7</v>
      </c>
    </row>
    <row r="128" spans="1:21" hidden="1">
      <c r="A128" s="43"/>
      <c r="B128" s="46" t="s">
        <v>2991</v>
      </c>
      <c r="C128" s="63" t="s">
        <v>283</v>
      </c>
      <c r="D128" s="63" t="s">
        <v>284</v>
      </c>
      <c r="E128" s="63" t="s">
        <v>285</v>
      </c>
      <c r="F128" s="63" t="s">
        <v>388</v>
      </c>
      <c r="G128" s="63" t="s">
        <v>389</v>
      </c>
      <c r="H128" s="63" t="s">
        <v>390</v>
      </c>
      <c r="I128" s="63" t="s">
        <v>493</v>
      </c>
      <c r="J128" s="63" t="s">
        <v>494</v>
      </c>
      <c r="K128" s="63" t="s">
        <v>495</v>
      </c>
      <c r="L128" s="63" t="s">
        <v>848</v>
      </c>
      <c r="M128" s="63" t="s">
        <v>849</v>
      </c>
      <c r="N128" s="63" t="s">
        <v>850</v>
      </c>
      <c r="O128" s="63" t="s">
        <v>953</v>
      </c>
      <c r="P128" s="63" t="s">
        <v>954</v>
      </c>
      <c r="Q128" s="63" t="s">
        <v>955</v>
      </c>
      <c r="R128" s="63" t="s">
        <v>1308</v>
      </c>
      <c r="S128" s="63" t="s">
        <v>1309</v>
      </c>
      <c r="T128" s="63" t="s">
        <v>1310</v>
      </c>
      <c r="U128" s="55">
        <v>8</v>
      </c>
    </row>
    <row r="129" spans="1:21" hidden="1">
      <c r="A129" s="43"/>
      <c r="B129" s="46" t="s">
        <v>2992</v>
      </c>
      <c r="C129" s="63" t="s">
        <v>286</v>
      </c>
      <c r="D129" s="63" t="s">
        <v>287</v>
      </c>
      <c r="E129" s="63" t="s">
        <v>288</v>
      </c>
      <c r="F129" s="63" t="s">
        <v>391</v>
      </c>
      <c r="G129" s="63" t="s">
        <v>392</v>
      </c>
      <c r="H129" s="63" t="s">
        <v>393</v>
      </c>
      <c r="I129" s="63" t="s">
        <v>496</v>
      </c>
      <c r="J129" s="63" t="s">
        <v>497</v>
      </c>
      <c r="K129" s="63" t="s">
        <v>498</v>
      </c>
      <c r="L129" s="63" t="s">
        <v>851</v>
      </c>
      <c r="M129" s="63" t="s">
        <v>852</v>
      </c>
      <c r="N129" s="63" t="s">
        <v>853</v>
      </c>
      <c r="O129" s="63" t="s">
        <v>956</v>
      </c>
      <c r="P129" s="63" t="s">
        <v>957</v>
      </c>
      <c r="Q129" s="63" t="s">
        <v>958</v>
      </c>
      <c r="R129" s="63" t="s">
        <v>1311</v>
      </c>
      <c r="S129" s="63" t="s">
        <v>1312</v>
      </c>
      <c r="T129" s="63" t="s">
        <v>1313</v>
      </c>
      <c r="U129" s="55">
        <v>9</v>
      </c>
    </row>
    <row r="130" spans="1:21" hidden="1">
      <c r="A130" s="43"/>
      <c r="B130" s="46" t="s">
        <v>2993</v>
      </c>
      <c r="C130" s="63" t="s">
        <v>289</v>
      </c>
      <c r="D130" s="63" t="s">
        <v>290</v>
      </c>
      <c r="E130" s="63" t="s">
        <v>291</v>
      </c>
      <c r="F130" s="63" t="s">
        <v>394</v>
      </c>
      <c r="G130" s="63" t="s">
        <v>395</v>
      </c>
      <c r="H130" s="63" t="s">
        <v>396</v>
      </c>
      <c r="I130" s="63" t="s">
        <v>499</v>
      </c>
      <c r="J130" s="63" t="s">
        <v>500</v>
      </c>
      <c r="K130" s="63" t="s">
        <v>501</v>
      </c>
      <c r="L130" s="63" t="s">
        <v>854</v>
      </c>
      <c r="M130" s="63" t="s">
        <v>855</v>
      </c>
      <c r="N130" s="63" t="s">
        <v>856</v>
      </c>
      <c r="O130" s="63" t="s">
        <v>959</v>
      </c>
      <c r="P130" s="63" t="s">
        <v>960</v>
      </c>
      <c r="Q130" s="63" t="s">
        <v>961</v>
      </c>
      <c r="R130" s="63" t="s">
        <v>1314</v>
      </c>
      <c r="S130" s="63" t="s">
        <v>1315</v>
      </c>
      <c r="T130" s="63" t="s">
        <v>1316</v>
      </c>
      <c r="U130" s="55">
        <v>10</v>
      </c>
    </row>
    <row r="131" spans="1:21" hidden="1">
      <c r="A131" s="43"/>
      <c r="B131" s="46" t="s">
        <v>2994</v>
      </c>
      <c r="C131" s="63" t="s">
        <v>292</v>
      </c>
      <c r="D131" s="63" t="s">
        <v>293</v>
      </c>
      <c r="E131" s="63" t="s">
        <v>294</v>
      </c>
      <c r="F131" s="63" t="s">
        <v>397</v>
      </c>
      <c r="G131" s="63" t="s">
        <v>398</v>
      </c>
      <c r="H131" s="63" t="s">
        <v>399</v>
      </c>
      <c r="I131" s="63" t="s">
        <v>502</v>
      </c>
      <c r="J131" s="63" t="s">
        <v>503</v>
      </c>
      <c r="K131" s="63" t="s">
        <v>504</v>
      </c>
      <c r="L131" s="63" t="s">
        <v>857</v>
      </c>
      <c r="M131" s="63" t="s">
        <v>858</v>
      </c>
      <c r="N131" s="63" t="s">
        <v>859</v>
      </c>
      <c r="O131" s="63" t="s">
        <v>962</v>
      </c>
      <c r="P131" s="63" t="s">
        <v>963</v>
      </c>
      <c r="Q131" s="63" t="s">
        <v>964</v>
      </c>
      <c r="R131" s="63" t="s">
        <v>1317</v>
      </c>
      <c r="S131" s="63" t="s">
        <v>1318</v>
      </c>
      <c r="T131" s="63" t="s">
        <v>1319</v>
      </c>
      <c r="U131" s="55">
        <v>11</v>
      </c>
    </row>
    <row r="132" spans="1:21" hidden="1">
      <c r="A132" s="43"/>
      <c r="B132" s="46" t="s">
        <v>2995</v>
      </c>
      <c r="C132" s="63" t="s">
        <v>295</v>
      </c>
      <c r="D132" s="63" t="s">
        <v>296</v>
      </c>
      <c r="E132" s="63" t="s">
        <v>297</v>
      </c>
      <c r="F132" s="63" t="s">
        <v>400</v>
      </c>
      <c r="G132" s="63" t="s">
        <v>401</v>
      </c>
      <c r="H132" s="63" t="s">
        <v>402</v>
      </c>
      <c r="I132" s="63" t="s">
        <v>505</v>
      </c>
      <c r="J132" s="63" t="s">
        <v>506</v>
      </c>
      <c r="K132" s="63" t="s">
        <v>507</v>
      </c>
      <c r="L132" s="63" t="s">
        <v>860</v>
      </c>
      <c r="M132" s="63" t="s">
        <v>861</v>
      </c>
      <c r="N132" s="63" t="s">
        <v>862</v>
      </c>
      <c r="O132" s="63" t="s">
        <v>965</v>
      </c>
      <c r="P132" s="63" t="s">
        <v>966</v>
      </c>
      <c r="Q132" s="63" t="s">
        <v>967</v>
      </c>
      <c r="R132" s="63" t="s">
        <v>1320</v>
      </c>
      <c r="S132" s="63" t="s">
        <v>1321</v>
      </c>
      <c r="T132" s="63" t="s">
        <v>1322</v>
      </c>
      <c r="U132" s="55">
        <v>12</v>
      </c>
    </row>
    <row r="133" spans="1:21" hidden="1">
      <c r="A133" s="43"/>
      <c r="B133" s="46" t="s">
        <v>2996</v>
      </c>
      <c r="C133" s="63" t="s">
        <v>298</v>
      </c>
      <c r="D133" s="63" t="s">
        <v>299</v>
      </c>
      <c r="E133" s="63" t="s">
        <v>300</v>
      </c>
      <c r="F133" s="63" t="s">
        <v>403</v>
      </c>
      <c r="G133" s="63" t="s">
        <v>404</v>
      </c>
      <c r="H133" s="63" t="s">
        <v>405</v>
      </c>
      <c r="I133" s="63" t="s">
        <v>508</v>
      </c>
      <c r="J133" s="63" t="s">
        <v>509</v>
      </c>
      <c r="K133" s="63" t="s">
        <v>510</v>
      </c>
      <c r="L133" s="63" t="s">
        <v>863</v>
      </c>
      <c r="M133" s="63" t="s">
        <v>864</v>
      </c>
      <c r="N133" s="63" t="s">
        <v>865</v>
      </c>
      <c r="O133" s="63" t="s">
        <v>968</v>
      </c>
      <c r="P133" s="63" t="s">
        <v>969</v>
      </c>
      <c r="Q133" s="63" t="s">
        <v>970</v>
      </c>
      <c r="R133" s="63" t="s">
        <v>1323</v>
      </c>
      <c r="S133" s="63" t="s">
        <v>1324</v>
      </c>
      <c r="T133" s="63" t="s">
        <v>1325</v>
      </c>
      <c r="U133" s="55">
        <v>13</v>
      </c>
    </row>
    <row r="134" spans="1:21" hidden="1">
      <c r="A134" s="43"/>
      <c r="B134" s="46" t="s">
        <v>2997</v>
      </c>
      <c r="C134" s="63" t="s">
        <v>301</v>
      </c>
      <c r="D134" s="63" t="s">
        <v>302</v>
      </c>
      <c r="E134" s="63" t="s">
        <v>303</v>
      </c>
      <c r="F134" s="63" t="s">
        <v>406</v>
      </c>
      <c r="G134" s="63" t="s">
        <v>407</v>
      </c>
      <c r="H134" s="63" t="s">
        <v>408</v>
      </c>
      <c r="I134" s="63" t="s">
        <v>511</v>
      </c>
      <c r="J134" s="63" t="s">
        <v>762</v>
      </c>
      <c r="K134" s="63" t="s">
        <v>763</v>
      </c>
      <c r="L134" s="63" t="s">
        <v>866</v>
      </c>
      <c r="M134" s="63" t="s">
        <v>867</v>
      </c>
      <c r="N134" s="63" t="s">
        <v>868</v>
      </c>
      <c r="O134" s="63" t="s">
        <v>971</v>
      </c>
      <c r="P134" s="63" t="s">
        <v>972</v>
      </c>
      <c r="Q134" s="63" t="s">
        <v>973</v>
      </c>
      <c r="R134" s="63" t="s">
        <v>1326</v>
      </c>
      <c r="S134" s="63" t="s">
        <v>1327</v>
      </c>
      <c r="T134" s="63" t="s">
        <v>1328</v>
      </c>
      <c r="U134" s="55">
        <v>14</v>
      </c>
    </row>
    <row r="135" spans="1:21" hidden="1">
      <c r="A135" s="43"/>
      <c r="B135" s="46" t="s">
        <v>2998</v>
      </c>
      <c r="C135" s="63" t="s">
        <v>304</v>
      </c>
      <c r="D135" s="63" t="s">
        <v>305</v>
      </c>
      <c r="E135" s="63" t="s">
        <v>306</v>
      </c>
      <c r="F135" s="63" t="s">
        <v>409</v>
      </c>
      <c r="G135" s="63" t="s">
        <v>410</v>
      </c>
      <c r="H135" s="63" t="s">
        <v>411</v>
      </c>
      <c r="I135" s="63" t="s">
        <v>764</v>
      </c>
      <c r="J135" s="63" t="s">
        <v>765</v>
      </c>
      <c r="K135" s="63" t="s">
        <v>766</v>
      </c>
      <c r="L135" s="63" t="s">
        <v>869</v>
      </c>
      <c r="M135" s="63" t="s">
        <v>870</v>
      </c>
      <c r="N135" s="63" t="s">
        <v>871</v>
      </c>
      <c r="O135" s="63" t="s">
        <v>974</v>
      </c>
      <c r="P135" s="63" t="s">
        <v>975</v>
      </c>
      <c r="Q135" s="63" t="s">
        <v>976</v>
      </c>
      <c r="R135" s="63" t="s">
        <v>1329</v>
      </c>
      <c r="S135" s="63" t="s">
        <v>1330</v>
      </c>
      <c r="T135" s="63" t="s">
        <v>1331</v>
      </c>
      <c r="U135" s="55">
        <v>15</v>
      </c>
    </row>
    <row r="136" spans="1:21" hidden="1">
      <c r="A136" s="43"/>
      <c r="B136" s="46" t="s">
        <v>2999</v>
      </c>
      <c r="C136" s="63" t="s">
        <v>307</v>
      </c>
      <c r="D136" s="63" t="s">
        <v>308</v>
      </c>
      <c r="E136" s="63" t="s">
        <v>309</v>
      </c>
      <c r="F136" s="63" t="s">
        <v>412</v>
      </c>
      <c r="G136" s="63" t="s">
        <v>413</v>
      </c>
      <c r="H136" s="63" t="s">
        <v>414</v>
      </c>
      <c r="I136" s="63" t="s">
        <v>767</v>
      </c>
      <c r="J136" s="63" t="s">
        <v>768</v>
      </c>
      <c r="K136" s="63" t="s">
        <v>769</v>
      </c>
      <c r="L136" s="63" t="s">
        <v>872</v>
      </c>
      <c r="M136" s="63" t="s">
        <v>873</v>
      </c>
      <c r="N136" s="63" t="s">
        <v>874</v>
      </c>
      <c r="O136" s="63" t="s">
        <v>977</v>
      </c>
      <c r="P136" s="63" t="s">
        <v>978</v>
      </c>
      <c r="Q136" s="63" t="s">
        <v>979</v>
      </c>
      <c r="R136" s="63" t="s">
        <v>1332</v>
      </c>
      <c r="S136" s="63" t="s">
        <v>1333</v>
      </c>
      <c r="T136" s="63" t="s">
        <v>1334</v>
      </c>
      <c r="U136" s="55">
        <v>16</v>
      </c>
    </row>
    <row r="137" spans="1:21" hidden="1">
      <c r="A137" s="43"/>
      <c r="B137" s="46" t="s">
        <v>3000</v>
      </c>
      <c r="C137" s="63" t="s">
        <v>310</v>
      </c>
      <c r="D137" s="63" t="s">
        <v>311</v>
      </c>
      <c r="E137" s="63" t="s">
        <v>312</v>
      </c>
      <c r="F137" s="63" t="s">
        <v>415</v>
      </c>
      <c r="G137" s="63" t="s">
        <v>416</v>
      </c>
      <c r="H137" s="63" t="s">
        <v>417</v>
      </c>
      <c r="I137" s="63" t="s">
        <v>770</v>
      </c>
      <c r="J137" s="63" t="s">
        <v>771</v>
      </c>
      <c r="K137" s="63" t="s">
        <v>772</v>
      </c>
      <c r="L137" s="63" t="s">
        <v>875</v>
      </c>
      <c r="M137" s="63" t="s">
        <v>876</v>
      </c>
      <c r="N137" s="63" t="s">
        <v>877</v>
      </c>
      <c r="O137" s="63" t="s">
        <v>980</v>
      </c>
      <c r="P137" s="63" t="s">
        <v>981</v>
      </c>
      <c r="Q137" s="63" t="s">
        <v>982</v>
      </c>
      <c r="R137" s="63" t="s">
        <v>1335</v>
      </c>
      <c r="S137" s="63" t="s">
        <v>1336</v>
      </c>
      <c r="T137" s="63" t="s">
        <v>1337</v>
      </c>
      <c r="U137" s="55">
        <v>17</v>
      </c>
    </row>
    <row r="138" spans="1:21" hidden="1">
      <c r="A138" s="43"/>
      <c r="B138" s="46" t="s">
        <v>3001</v>
      </c>
      <c r="C138" s="63" t="s">
        <v>313</v>
      </c>
      <c r="D138" s="63" t="s">
        <v>314</v>
      </c>
      <c r="E138" s="63" t="s">
        <v>315</v>
      </c>
      <c r="F138" s="63" t="s">
        <v>418</v>
      </c>
      <c r="G138" s="63" t="s">
        <v>419</v>
      </c>
      <c r="H138" s="63" t="s">
        <v>420</v>
      </c>
      <c r="I138" s="63" t="s">
        <v>773</v>
      </c>
      <c r="J138" s="63" t="s">
        <v>774</v>
      </c>
      <c r="K138" s="63" t="s">
        <v>775</v>
      </c>
      <c r="L138" s="63" t="s">
        <v>878</v>
      </c>
      <c r="M138" s="63" t="s">
        <v>879</v>
      </c>
      <c r="N138" s="63" t="s">
        <v>880</v>
      </c>
      <c r="O138" s="63" t="s">
        <v>983</v>
      </c>
      <c r="P138" s="63" t="s">
        <v>984</v>
      </c>
      <c r="Q138" s="63" t="s">
        <v>985</v>
      </c>
      <c r="R138" s="63" t="s">
        <v>1338</v>
      </c>
      <c r="S138" s="63" t="s">
        <v>1339</v>
      </c>
      <c r="T138" s="63" t="s">
        <v>1340</v>
      </c>
      <c r="U138" s="55">
        <v>18</v>
      </c>
    </row>
    <row r="139" spans="1:21" hidden="1">
      <c r="A139" s="43"/>
      <c r="B139" s="46" t="s">
        <v>3002</v>
      </c>
      <c r="C139" s="63" t="s">
        <v>316</v>
      </c>
      <c r="D139" s="63" t="s">
        <v>317</v>
      </c>
      <c r="E139" s="63" t="s">
        <v>318</v>
      </c>
      <c r="F139" s="63" t="s">
        <v>421</v>
      </c>
      <c r="G139" s="63" t="s">
        <v>422</v>
      </c>
      <c r="H139" s="63" t="s">
        <v>423</v>
      </c>
      <c r="I139" s="63" t="s">
        <v>776</v>
      </c>
      <c r="J139" s="63" t="s">
        <v>777</v>
      </c>
      <c r="K139" s="63" t="s">
        <v>778</v>
      </c>
      <c r="L139" s="63" t="s">
        <v>881</v>
      </c>
      <c r="M139" s="63" t="s">
        <v>882</v>
      </c>
      <c r="N139" s="63" t="s">
        <v>883</v>
      </c>
      <c r="O139" s="63" t="s">
        <v>986</v>
      </c>
      <c r="P139" s="63" t="s">
        <v>987</v>
      </c>
      <c r="Q139" s="63" t="s">
        <v>988</v>
      </c>
      <c r="R139" s="63" t="s">
        <v>1341</v>
      </c>
      <c r="S139" s="63" t="s">
        <v>1342</v>
      </c>
      <c r="T139" s="63" t="s">
        <v>1343</v>
      </c>
      <c r="U139" s="55">
        <v>19</v>
      </c>
    </row>
    <row r="140" spans="1:21" hidden="1">
      <c r="A140" s="43"/>
      <c r="B140" s="46" t="s">
        <v>3003</v>
      </c>
      <c r="C140" s="63" t="s">
        <v>319</v>
      </c>
      <c r="D140" s="63" t="s">
        <v>320</v>
      </c>
      <c r="E140" s="63" t="s">
        <v>321</v>
      </c>
      <c r="F140" s="63" t="s">
        <v>424</v>
      </c>
      <c r="G140" s="63" t="s">
        <v>425</v>
      </c>
      <c r="H140" s="63" t="s">
        <v>426</v>
      </c>
      <c r="I140" s="63" t="s">
        <v>779</v>
      </c>
      <c r="J140" s="63" t="s">
        <v>780</v>
      </c>
      <c r="K140" s="63" t="s">
        <v>781</v>
      </c>
      <c r="L140" s="63" t="s">
        <v>884</v>
      </c>
      <c r="M140" s="63" t="s">
        <v>885</v>
      </c>
      <c r="N140" s="63" t="s">
        <v>886</v>
      </c>
      <c r="O140" s="63" t="s">
        <v>989</v>
      </c>
      <c r="P140" s="63" t="s">
        <v>990</v>
      </c>
      <c r="Q140" s="63" t="s">
        <v>991</v>
      </c>
      <c r="R140" s="63" t="s">
        <v>1344</v>
      </c>
      <c r="S140" s="63" t="s">
        <v>1345</v>
      </c>
      <c r="T140" s="63" t="s">
        <v>1346</v>
      </c>
      <c r="U140" s="55">
        <v>20</v>
      </c>
    </row>
    <row r="141" spans="1:21" hidden="1">
      <c r="A141" s="43"/>
      <c r="B141" s="46" t="s">
        <v>3004</v>
      </c>
      <c r="C141" s="63" t="s">
        <v>322</v>
      </c>
      <c r="D141" s="63" t="s">
        <v>323</v>
      </c>
      <c r="E141" s="63" t="s">
        <v>324</v>
      </c>
      <c r="F141" s="63" t="s">
        <v>427</v>
      </c>
      <c r="G141" s="63" t="s">
        <v>428</v>
      </c>
      <c r="H141" s="63" t="s">
        <v>429</v>
      </c>
      <c r="I141" s="63" t="s">
        <v>782</v>
      </c>
      <c r="J141" s="63" t="s">
        <v>783</v>
      </c>
      <c r="K141" s="63" t="s">
        <v>784</v>
      </c>
      <c r="L141" s="63" t="s">
        <v>887</v>
      </c>
      <c r="M141" s="63" t="s">
        <v>888</v>
      </c>
      <c r="N141" s="63" t="s">
        <v>889</v>
      </c>
      <c r="O141" s="63" t="s">
        <v>992</v>
      </c>
      <c r="P141" s="63" t="s">
        <v>993</v>
      </c>
      <c r="Q141" s="63" t="s">
        <v>994</v>
      </c>
      <c r="R141" s="63" t="s">
        <v>1347</v>
      </c>
      <c r="S141" s="63" t="s">
        <v>1348</v>
      </c>
      <c r="T141" s="63" t="s">
        <v>1349</v>
      </c>
      <c r="U141" s="55">
        <v>21</v>
      </c>
    </row>
    <row r="142" spans="1:21" hidden="1">
      <c r="A142" s="43"/>
      <c r="B142" s="46" t="s">
        <v>3005</v>
      </c>
      <c r="C142" s="63" t="s">
        <v>325</v>
      </c>
      <c r="D142" s="63" t="s">
        <v>326</v>
      </c>
      <c r="E142" s="63" t="s">
        <v>327</v>
      </c>
      <c r="F142" s="63" t="s">
        <v>430</v>
      </c>
      <c r="G142" s="63" t="s">
        <v>431</v>
      </c>
      <c r="H142" s="63" t="s">
        <v>432</v>
      </c>
      <c r="I142" s="63" t="s">
        <v>785</v>
      </c>
      <c r="J142" s="63" t="s">
        <v>786</v>
      </c>
      <c r="K142" s="63" t="s">
        <v>787</v>
      </c>
      <c r="L142" s="63" t="s">
        <v>890</v>
      </c>
      <c r="M142" s="63" t="s">
        <v>891</v>
      </c>
      <c r="N142" s="63" t="s">
        <v>892</v>
      </c>
      <c r="O142" s="63" t="s">
        <v>995</v>
      </c>
      <c r="P142" s="63" t="s">
        <v>996</v>
      </c>
      <c r="Q142" s="63" t="s">
        <v>997</v>
      </c>
      <c r="R142" s="63" t="s">
        <v>1350</v>
      </c>
      <c r="S142" s="63" t="s">
        <v>1351</v>
      </c>
      <c r="T142" s="63" t="s">
        <v>1352</v>
      </c>
      <c r="U142" s="55">
        <v>22</v>
      </c>
    </row>
    <row r="143" spans="1:21" hidden="1">
      <c r="A143" s="43"/>
      <c r="B143" s="46" t="s">
        <v>3006</v>
      </c>
      <c r="C143" s="63" t="s">
        <v>328</v>
      </c>
      <c r="D143" s="63" t="s">
        <v>329</v>
      </c>
      <c r="E143" s="63" t="s">
        <v>330</v>
      </c>
      <c r="F143" s="63" t="s">
        <v>433</v>
      </c>
      <c r="G143" s="63" t="s">
        <v>434</v>
      </c>
      <c r="H143" s="63" t="s">
        <v>435</v>
      </c>
      <c r="I143" s="63" t="s">
        <v>788</v>
      </c>
      <c r="J143" s="63" t="s">
        <v>789</v>
      </c>
      <c r="K143" s="63" t="s">
        <v>790</v>
      </c>
      <c r="L143" s="63" t="s">
        <v>893</v>
      </c>
      <c r="M143" s="63" t="s">
        <v>894</v>
      </c>
      <c r="N143" s="63" t="s">
        <v>895</v>
      </c>
      <c r="O143" s="63" t="s">
        <v>998</v>
      </c>
      <c r="P143" s="63" t="s">
        <v>999</v>
      </c>
      <c r="Q143" s="63" t="s">
        <v>1000</v>
      </c>
      <c r="R143" s="63" t="s">
        <v>1353</v>
      </c>
      <c r="S143" s="63" t="s">
        <v>1354</v>
      </c>
      <c r="T143" s="63" t="s">
        <v>1355</v>
      </c>
      <c r="U143" s="55">
        <v>23</v>
      </c>
    </row>
    <row r="144" spans="1:21" hidden="1">
      <c r="A144" s="43"/>
      <c r="B144" s="46" t="s">
        <v>3007</v>
      </c>
      <c r="C144" s="63" t="s">
        <v>331</v>
      </c>
      <c r="D144" s="63" t="s">
        <v>332</v>
      </c>
      <c r="E144" s="63" t="s">
        <v>333</v>
      </c>
      <c r="F144" s="63" t="s">
        <v>436</v>
      </c>
      <c r="G144" s="63" t="s">
        <v>437</v>
      </c>
      <c r="H144" s="63" t="s">
        <v>438</v>
      </c>
      <c r="I144" s="63" t="s">
        <v>791</v>
      </c>
      <c r="J144" s="63" t="s">
        <v>792</v>
      </c>
      <c r="K144" s="63" t="s">
        <v>793</v>
      </c>
      <c r="L144" s="63" t="s">
        <v>896</v>
      </c>
      <c r="M144" s="63" t="s">
        <v>897</v>
      </c>
      <c r="N144" s="63" t="s">
        <v>898</v>
      </c>
      <c r="O144" s="63" t="s">
        <v>1001</v>
      </c>
      <c r="P144" s="63" t="s">
        <v>1002</v>
      </c>
      <c r="Q144" s="63" t="s">
        <v>1003</v>
      </c>
      <c r="R144" s="63" t="s">
        <v>1356</v>
      </c>
      <c r="S144" s="63" t="s">
        <v>1357</v>
      </c>
      <c r="T144" s="63" t="s">
        <v>1358</v>
      </c>
      <c r="U144" s="55">
        <v>24</v>
      </c>
    </row>
    <row r="145" spans="1:21" hidden="1">
      <c r="A145" s="43"/>
      <c r="B145" s="46" t="s">
        <v>3008</v>
      </c>
      <c r="C145" s="63" t="s">
        <v>334</v>
      </c>
      <c r="D145" s="63" t="s">
        <v>335</v>
      </c>
      <c r="E145" s="63" t="s">
        <v>336</v>
      </c>
      <c r="F145" s="63" t="s">
        <v>439</v>
      </c>
      <c r="G145" s="63" t="s">
        <v>440</v>
      </c>
      <c r="H145" s="63" t="s">
        <v>441</v>
      </c>
      <c r="I145" s="63" t="s">
        <v>794</v>
      </c>
      <c r="J145" s="63" t="s">
        <v>795</v>
      </c>
      <c r="K145" s="63" t="s">
        <v>796</v>
      </c>
      <c r="L145" s="63" t="s">
        <v>899</v>
      </c>
      <c r="M145" s="63" t="s">
        <v>900</v>
      </c>
      <c r="N145" s="63" t="s">
        <v>901</v>
      </c>
      <c r="O145" s="63" t="s">
        <v>1004</v>
      </c>
      <c r="P145" s="63" t="s">
        <v>1005</v>
      </c>
      <c r="Q145" s="63" t="s">
        <v>1006</v>
      </c>
      <c r="R145" s="63" t="s">
        <v>1359</v>
      </c>
      <c r="S145" s="63" t="s">
        <v>1360</v>
      </c>
      <c r="T145" s="63" t="s">
        <v>1361</v>
      </c>
      <c r="U145" s="55">
        <v>25</v>
      </c>
    </row>
    <row r="146" spans="1:21" hidden="1">
      <c r="A146" s="43"/>
      <c r="B146" s="46" t="s">
        <v>3009</v>
      </c>
      <c r="C146" s="63" t="s">
        <v>337</v>
      </c>
      <c r="D146" s="63" t="s">
        <v>338</v>
      </c>
      <c r="E146" s="63" t="s">
        <v>339</v>
      </c>
      <c r="F146" s="63" t="s">
        <v>442</v>
      </c>
      <c r="G146" s="63" t="s">
        <v>443</v>
      </c>
      <c r="H146" s="63" t="s">
        <v>444</v>
      </c>
      <c r="I146" s="63" t="s">
        <v>797</v>
      </c>
      <c r="J146" s="63" t="s">
        <v>798</v>
      </c>
      <c r="K146" s="63" t="s">
        <v>799</v>
      </c>
      <c r="L146" s="63" t="s">
        <v>902</v>
      </c>
      <c r="M146" s="63" t="s">
        <v>903</v>
      </c>
      <c r="N146" s="63" t="s">
        <v>904</v>
      </c>
      <c r="O146" s="63" t="s">
        <v>1007</v>
      </c>
      <c r="P146" s="63" t="s">
        <v>1008</v>
      </c>
      <c r="Q146" s="63" t="s">
        <v>1009</v>
      </c>
      <c r="R146" s="63" t="s">
        <v>1362</v>
      </c>
      <c r="S146" s="63" t="s">
        <v>1363</v>
      </c>
      <c r="T146" s="63" t="s">
        <v>1364</v>
      </c>
      <c r="U146" s="55">
        <v>26</v>
      </c>
    </row>
    <row r="147" spans="1:21" hidden="1">
      <c r="A147" s="43"/>
      <c r="B147" s="46" t="s">
        <v>3010</v>
      </c>
      <c r="C147" s="63" t="s">
        <v>340</v>
      </c>
      <c r="D147" s="63" t="s">
        <v>341</v>
      </c>
      <c r="E147" s="63" t="s">
        <v>342</v>
      </c>
      <c r="F147" s="63" t="s">
        <v>445</v>
      </c>
      <c r="G147" s="63" t="s">
        <v>446</v>
      </c>
      <c r="H147" s="63" t="s">
        <v>447</v>
      </c>
      <c r="I147" s="63" t="s">
        <v>800</v>
      </c>
      <c r="J147" s="63" t="s">
        <v>801</v>
      </c>
      <c r="K147" s="63" t="s">
        <v>802</v>
      </c>
      <c r="L147" s="63" t="s">
        <v>905</v>
      </c>
      <c r="M147" s="63" t="s">
        <v>906</v>
      </c>
      <c r="N147" s="63" t="s">
        <v>907</v>
      </c>
      <c r="O147" s="63" t="s">
        <v>1010</v>
      </c>
      <c r="P147" s="63" t="s">
        <v>1011</v>
      </c>
      <c r="Q147" s="63" t="s">
        <v>1262</v>
      </c>
      <c r="R147" s="63" t="s">
        <v>1365</v>
      </c>
      <c r="S147" s="63" t="s">
        <v>1366</v>
      </c>
      <c r="T147" s="63" t="s">
        <v>1367</v>
      </c>
      <c r="U147" s="55">
        <v>27</v>
      </c>
    </row>
    <row r="148" spans="1:21" hidden="1">
      <c r="A148" s="43"/>
      <c r="B148" s="46" t="s">
        <v>3011</v>
      </c>
      <c r="C148" s="63" t="s">
        <v>343</v>
      </c>
      <c r="D148" s="63" t="s">
        <v>344</v>
      </c>
      <c r="E148" s="63" t="s">
        <v>345</v>
      </c>
      <c r="F148" s="63" t="s">
        <v>448</v>
      </c>
      <c r="G148" s="63" t="s">
        <v>449</v>
      </c>
      <c r="H148" s="63" t="s">
        <v>450</v>
      </c>
      <c r="I148" s="63" t="s">
        <v>803</v>
      </c>
      <c r="J148" s="63" t="s">
        <v>804</v>
      </c>
      <c r="K148" s="63" t="s">
        <v>805</v>
      </c>
      <c r="L148" s="63" t="s">
        <v>908</v>
      </c>
      <c r="M148" s="63" t="s">
        <v>909</v>
      </c>
      <c r="N148" s="63" t="s">
        <v>910</v>
      </c>
      <c r="O148" s="63" t="s">
        <v>1263</v>
      </c>
      <c r="P148" s="63" t="s">
        <v>1264</v>
      </c>
      <c r="Q148" s="63" t="s">
        <v>1265</v>
      </c>
      <c r="R148" s="63" t="s">
        <v>1368</v>
      </c>
      <c r="S148" s="63" t="s">
        <v>1369</v>
      </c>
      <c r="T148" s="63" t="s">
        <v>1370</v>
      </c>
      <c r="U148" s="55">
        <v>28</v>
      </c>
    </row>
    <row r="149" spans="1:21" hidden="1">
      <c r="A149" s="43"/>
      <c r="B149" s="46" t="s">
        <v>3012</v>
      </c>
      <c r="C149" s="63" t="s">
        <v>346</v>
      </c>
      <c r="D149" s="63" t="s">
        <v>347</v>
      </c>
      <c r="E149" s="63" t="s">
        <v>348</v>
      </c>
      <c r="F149" s="63" t="s">
        <v>451</v>
      </c>
      <c r="G149" s="63" t="s">
        <v>452</v>
      </c>
      <c r="H149" s="63" t="s">
        <v>453</v>
      </c>
      <c r="I149" s="63" t="s">
        <v>806</v>
      </c>
      <c r="J149" s="63" t="s">
        <v>807</v>
      </c>
      <c r="K149" s="63" t="s">
        <v>808</v>
      </c>
      <c r="L149" s="63" t="s">
        <v>911</v>
      </c>
      <c r="M149" s="63" t="s">
        <v>912</v>
      </c>
      <c r="N149" s="63" t="s">
        <v>913</v>
      </c>
      <c r="O149" s="63" t="s">
        <v>1266</v>
      </c>
      <c r="P149" s="63" t="s">
        <v>1267</v>
      </c>
      <c r="Q149" s="63" t="s">
        <v>1268</v>
      </c>
      <c r="R149" s="63" t="s">
        <v>1371</v>
      </c>
      <c r="S149" s="63" t="s">
        <v>1372</v>
      </c>
      <c r="T149" s="63" t="s">
        <v>1373</v>
      </c>
      <c r="U149" s="55">
        <v>29</v>
      </c>
    </row>
    <row r="150" spans="1:21" hidden="1">
      <c r="A150" s="43"/>
      <c r="B150" s="46" t="s">
        <v>3013</v>
      </c>
      <c r="C150" s="63" t="s">
        <v>349</v>
      </c>
      <c r="D150" s="63" t="s">
        <v>350</v>
      </c>
      <c r="E150" s="63" t="s">
        <v>351</v>
      </c>
      <c r="F150" s="63" t="s">
        <v>454</v>
      </c>
      <c r="G150" s="63" t="s">
        <v>455</v>
      </c>
      <c r="H150" s="63" t="s">
        <v>456</v>
      </c>
      <c r="I150" s="63" t="s">
        <v>809</v>
      </c>
      <c r="J150" s="63" t="s">
        <v>810</v>
      </c>
      <c r="K150" s="63" t="s">
        <v>811</v>
      </c>
      <c r="L150" s="63" t="s">
        <v>914</v>
      </c>
      <c r="M150" s="63" t="s">
        <v>915</v>
      </c>
      <c r="N150" s="63" t="s">
        <v>916</v>
      </c>
      <c r="O150" s="63" t="s">
        <v>1269</v>
      </c>
      <c r="P150" s="63" t="s">
        <v>1270</v>
      </c>
      <c r="Q150" s="63" t="s">
        <v>1271</v>
      </c>
      <c r="R150" s="63" t="s">
        <v>1374</v>
      </c>
      <c r="S150" s="63" t="s">
        <v>1375</v>
      </c>
      <c r="T150" s="63" t="s">
        <v>1376</v>
      </c>
      <c r="U150" s="55">
        <v>30</v>
      </c>
    </row>
    <row r="151" spans="1:21" hidden="1">
      <c r="A151" s="43"/>
      <c r="B151" s="46" t="s">
        <v>3014</v>
      </c>
      <c r="C151" s="63" t="s">
        <v>352</v>
      </c>
      <c r="D151" s="63" t="s">
        <v>353</v>
      </c>
      <c r="E151" s="63" t="s">
        <v>354</v>
      </c>
      <c r="F151" s="63" t="s">
        <v>457</v>
      </c>
      <c r="G151" s="63" t="s">
        <v>458</v>
      </c>
      <c r="H151" s="63" t="s">
        <v>459</v>
      </c>
      <c r="I151" s="63" t="s">
        <v>812</v>
      </c>
      <c r="J151" s="63" t="s">
        <v>813</v>
      </c>
      <c r="K151" s="63" t="s">
        <v>814</v>
      </c>
      <c r="L151" s="63" t="s">
        <v>917</v>
      </c>
      <c r="M151" s="63" t="s">
        <v>918</v>
      </c>
      <c r="N151" s="63" t="s">
        <v>919</v>
      </c>
      <c r="O151" s="63" t="s">
        <v>1272</v>
      </c>
      <c r="P151" s="63" t="s">
        <v>1273</v>
      </c>
      <c r="Q151" s="63" t="s">
        <v>1274</v>
      </c>
      <c r="R151" s="63" t="s">
        <v>1377</v>
      </c>
      <c r="S151" s="63" t="s">
        <v>1378</v>
      </c>
      <c r="T151" s="63" t="s">
        <v>1379</v>
      </c>
      <c r="U151" s="55">
        <v>31</v>
      </c>
    </row>
    <row r="152" spans="1:21" hidden="1">
      <c r="A152" s="43"/>
      <c r="B152" s="46" t="s">
        <v>3015</v>
      </c>
      <c r="C152" s="63" t="s">
        <v>355</v>
      </c>
      <c r="D152" s="63" t="s">
        <v>356</v>
      </c>
      <c r="E152" s="63" t="s">
        <v>357</v>
      </c>
      <c r="F152" s="63" t="s">
        <v>460</v>
      </c>
      <c r="G152" s="63" t="s">
        <v>461</v>
      </c>
      <c r="H152" s="63" t="s">
        <v>462</v>
      </c>
      <c r="I152" s="63" t="s">
        <v>815</v>
      </c>
      <c r="J152" s="63" t="s">
        <v>816</v>
      </c>
      <c r="K152" s="63" t="s">
        <v>817</v>
      </c>
      <c r="L152" s="63" t="s">
        <v>920</v>
      </c>
      <c r="M152" s="63" t="s">
        <v>921</v>
      </c>
      <c r="N152" s="63" t="s">
        <v>922</v>
      </c>
      <c r="O152" s="63" t="s">
        <v>1275</v>
      </c>
      <c r="P152" s="63" t="s">
        <v>1276</v>
      </c>
      <c r="Q152" s="63" t="s">
        <v>1277</v>
      </c>
      <c r="R152" s="63" t="s">
        <v>1380</v>
      </c>
      <c r="S152" s="63" t="s">
        <v>1381</v>
      </c>
      <c r="T152" s="63" t="s">
        <v>1382</v>
      </c>
      <c r="U152" s="55">
        <v>32</v>
      </c>
    </row>
    <row r="153" spans="1:21" hidden="1">
      <c r="A153" s="43"/>
      <c r="B153" s="46" t="s">
        <v>3016</v>
      </c>
      <c r="C153" s="63" t="s">
        <v>358</v>
      </c>
      <c r="D153" s="63" t="s">
        <v>359</v>
      </c>
      <c r="E153" s="63" t="s">
        <v>360</v>
      </c>
      <c r="F153" s="63" t="s">
        <v>463</v>
      </c>
      <c r="G153" s="63" t="s">
        <v>464</v>
      </c>
      <c r="H153" s="63" t="s">
        <v>465</v>
      </c>
      <c r="I153" s="63" t="s">
        <v>818</v>
      </c>
      <c r="J153" s="63" t="s">
        <v>819</v>
      </c>
      <c r="K153" s="63" t="s">
        <v>820</v>
      </c>
      <c r="L153" s="63" t="s">
        <v>923</v>
      </c>
      <c r="M153" s="63" t="s">
        <v>924</v>
      </c>
      <c r="N153" s="63" t="s">
        <v>925</v>
      </c>
      <c r="O153" s="63" t="s">
        <v>1278</v>
      </c>
      <c r="P153" s="63" t="s">
        <v>1279</v>
      </c>
      <c r="Q153" s="63" t="s">
        <v>1280</v>
      </c>
      <c r="R153" s="63" t="s">
        <v>1383</v>
      </c>
      <c r="S153" s="63" t="s">
        <v>1384</v>
      </c>
      <c r="T153" s="63" t="s">
        <v>1385</v>
      </c>
      <c r="U153" s="55">
        <v>33</v>
      </c>
    </row>
    <row r="154" spans="1:21" hidden="1">
      <c r="A154" s="43"/>
      <c r="B154" s="46" t="s">
        <v>3017</v>
      </c>
      <c r="C154" s="63" t="s">
        <v>361</v>
      </c>
      <c r="D154" s="63" t="s">
        <v>362</v>
      </c>
      <c r="E154" s="63" t="s">
        <v>363</v>
      </c>
      <c r="F154" s="63" t="s">
        <v>466</v>
      </c>
      <c r="G154" s="63" t="s">
        <v>467</v>
      </c>
      <c r="H154" s="63" t="s">
        <v>468</v>
      </c>
      <c r="I154" s="63" t="s">
        <v>821</v>
      </c>
      <c r="J154" s="63" t="s">
        <v>822</v>
      </c>
      <c r="K154" s="63" t="s">
        <v>823</v>
      </c>
      <c r="L154" s="63" t="s">
        <v>926</v>
      </c>
      <c r="M154" s="63" t="s">
        <v>927</v>
      </c>
      <c r="N154" s="63" t="s">
        <v>928</v>
      </c>
      <c r="O154" s="63" t="s">
        <v>1281</v>
      </c>
      <c r="P154" s="63" t="s">
        <v>1282</v>
      </c>
      <c r="Q154" s="63" t="s">
        <v>1283</v>
      </c>
      <c r="R154" s="63" t="s">
        <v>1386</v>
      </c>
      <c r="S154" s="63" t="s">
        <v>1387</v>
      </c>
      <c r="T154" s="63" t="s">
        <v>1388</v>
      </c>
      <c r="U154" s="55">
        <v>34</v>
      </c>
    </row>
    <row r="155" spans="1:21" hidden="1">
      <c r="A155" s="43"/>
      <c r="B155" s="46" t="s">
        <v>3018</v>
      </c>
      <c r="C155" s="63" t="s">
        <v>364</v>
      </c>
      <c r="D155" s="63" t="s">
        <v>365</v>
      </c>
      <c r="E155" s="63" t="s">
        <v>366</v>
      </c>
      <c r="F155" s="63" t="s">
        <v>469</v>
      </c>
      <c r="G155" s="63" t="s">
        <v>470</v>
      </c>
      <c r="H155" s="63" t="s">
        <v>471</v>
      </c>
      <c r="I155" s="63" t="s">
        <v>824</v>
      </c>
      <c r="J155" s="63" t="s">
        <v>825</v>
      </c>
      <c r="K155" s="63" t="s">
        <v>826</v>
      </c>
      <c r="L155" s="63" t="s">
        <v>929</v>
      </c>
      <c r="M155" s="63" t="s">
        <v>930</v>
      </c>
      <c r="N155" s="63" t="s">
        <v>931</v>
      </c>
      <c r="O155" s="63" t="s">
        <v>1284</v>
      </c>
      <c r="P155" s="63" t="s">
        <v>1285</v>
      </c>
      <c r="Q155" s="63" t="s">
        <v>1286</v>
      </c>
      <c r="R155" s="63" t="s">
        <v>1389</v>
      </c>
      <c r="S155" s="63" t="s">
        <v>1390</v>
      </c>
      <c r="T155" s="63" t="s">
        <v>1391</v>
      </c>
      <c r="U155" s="55">
        <v>35</v>
      </c>
    </row>
    <row r="156" spans="1:21" hidden="1">
      <c r="A156" s="49"/>
      <c r="B156" s="50"/>
      <c r="C156" s="47"/>
      <c r="D156" s="47"/>
      <c r="E156" s="47"/>
      <c r="F156" s="47"/>
      <c r="G156" s="47"/>
      <c r="H156" s="47"/>
      <c r="I156" s="47"/>
      <c r="J156" s="47"/>
      <c r="K156" s="47"/>
      <c r="L156" s="47"/>
      <c r="M156" s="47"/>
      <c r="N156" s="47"/>
      <c r="O156" s="47"/>
      <c r="P156" s="47"/>
      <c r="Q156" s="47"/>
      <c r="R156" s="47"/>
      <c r="S156" s="47"/>
      <c r="T156" s="47"/>
    </row>
    <row r="157" spans="1:21" hidden="1">
      <c r="B157" s="54"/>
      <c r="C157" s="47"/>
      <c r="D157" s="47"/>
      <c r="E157" s="47"/>
      <c r="F157" s="47"/>
      <c r="G157" s="47"/>
      <c r="H157" s="47"/>
      <c r="I157" s="47"/>
      <c r="J157" s="47"/>
      <c r="K157" s="47"/>
      <c r="L157" s="47"/>
      <c r="M157" s="47"/>
      <c r="N157" s="47"/>
      <c r="O157" s="47"/>
      <c r="P157" s="47"/>
      <c r="Q157" s="47"/>
      <c r="R157" s="47"/>
      <c r="S157" s="47"/>
      <c r="T157" s="47"/>
    </row>
    <row r="158" spans="1:21" ht="15" customHeight="1">
      <c r="B158" s="54"/>
      <c r="C158" s="47"/>
      <c r="D158" s="47"/>
      <c r="E158" s="47"/>
      <c r="F158" s="47"/>
      <c r="G158" s="47"/>
      <c r="H158" s="47"/>
      <c r="I158" s="47"/>
      <c r="J158" s="47"/>
      <c r="K158" s="47"/>
      <c r="L158" s="47"/>
      <c r="M158" s="47"/>
      <c r="N158" s="47"/>
      <c r="O158" s="47"/>
      <c r="P158" s="47"/>
      <c r="Q158" s="47"/>
      <c r="R158" s="47"/>
      <c r="S158" s="47"/>
      <c r="T158" s="47"/>
    </row>
    <row r="159" spans="1:21" ht="15" customHeight="1">
      <c r="C159" s="47"/>
      <c r="D159" s="47"/>
      <c r="E159" s="47"/>
      <c r="F159" s="47"/>
      <c r="G159" s="47"/>
      <c r="H159" s="47"/>
      <c r="I159" s="47"/>
      <c r="J159" s="47"/>
      <c r="K159" s="47"/>
      <c r="L159" s="47"/>
      <c r="M159" s="47"/>
      <c r="N159" s="47"/>
      <c r="O159" s="47"/>
      <c r="P159" s="47"/>
      <c r="Q159" s="47"/>
      <c r="R159" s="47"/>
      <c r="S159" s="47"/>
      <c r="T159" s="47"/>
    </row>
  </sheetData>
  <mergeCells count="17">
    <mergeCell ref="R69:T69"/>
    <mergeCell ref="C117:E117"/>
    <mergeCell ref="F117:H117"/>
    <mergeCell ref="I117:K117"/>
    <mergeCell ref="L117:N117"/>
    <mergeCell ref="O117:Q117"/>
    <mergeCell ref="R117:T117"/>
    <mergeCell ref="C69:E69"/>
    <mergeCell ref="F69:H69"/>
    <mergeCell ref="I69:K69"/>
    <mergeCell ref="L69:N69"/>
    <mergeCell ref="O69:Q69"/>
    <mergeCell ref="L6:T6"/>
    <mergeCell ref="A8:H8"/>
    <mergeCell ref="L8:R8"/>
    <mergeCell ref="C10:E10"/>
    <mergeCell ref="G10:I10"/>
  </mergeCells>
  <dataValidations count="1">
    <dataValidation type="list" allowBlank="1" showInputMessage="1" showErrorMessage="1" sqref="C10:E10" xr:uid="{2F9A19C9-2A0D-4469-868E-33CE59F0650B}">
      <formula1>$B$52:$B$57</formula1>
    </dataValidation>
  </dataValidations>
  <hyperlinks>
    <hyperlink ref="A51" r:id="rId1" display="http://www.abs.gov.au/websitedbs/d3310114.nsf/Home/©+Copyright?OpenDocument" xr:uid="{2B8EEA6B-CB14-46DA-896B-48B0362E05F4}"/>
    <hyperlink ref="C121" location="A126094922J" display="A126094922J" xr:uid="{AAB8C90D-562F-4655-B111-D22E8FBA57E1}"/>
    <hyperlink ref="D121" location="A126110042V" display="A126110042V" xr:uid="{171D66F8-435B-4719-8FEA-A41CDFA8CD73}"/>
    <hyperlink ref="E121" location="A126102482X" display="A126102482X" xr:uid="{926980CA-6B75-45E8-89BA-5D7CB3B8F7C1}"/>
    <hyperlink ref="C122" location="A126094878K" display="A126094878K" xr:uid="{AA5F5F1F-8F12-4A23-B164-F6003FF7E3D2}"/>
    <hyperlink ref="D122" location="A126109998R" display="A126109998R" xr:uid="{429FFFAB-F4AD-4EE6-B60D-6A6DEE438FB6}"/>
    <hyperlink ref="E122" location="A126102438R" display="A126102438R" xr:uid="{0BB4DE87-0244-4B8F-BF56-D3F9FC3C51E0}"/>
    <hyperlink ref="C123" location="A126094926T" display="A126094926T" xr:uid="{7BDAAC4E-3569-4450-86E3-3EE1C0C36610}"/>
    <hyperlink ref="D123" location="A126110046C" display="A126110046C" xr:uid="{B11AE1FD-96EB-4042-8E98-6CB80185A5F4}"/>
    <hyperlink ref="E123" location="A126102486J" display="A126102486J" xr:uid="{07B618C9-33A4-4A29-A1FC-B646E9E571AF}"/>
    <hyperlink ref="C124" location="A126094930J" display="A126094930J" xr:uid="{36A57DED-C58C-4340-8C4B-EE64F01B4A64}"/>
    <hyperlink ref="D124" location="A126110050V" display="A126110050V" xr:uid="{C0D1A802-646D-4940-BFE7-ABEFE116CE01}"/>
    <hyperlink ref="E124" location="A126102490X" display="A126102490X" xr:uid="{9AF718B6-33A5-4C1B-BC1A-D722E9676435}"/>
    <hyperlink ref="C125" location="A126094882A" display="A126094882A" xr:uid="{098B8AC3-414A-47DB-A9AA-20D271DFF999}"/>
    <hyperlink ref="D125" location="A126110002A" display="A126110002A" xr:uid="{C508F6A1-131E-4DAA-875B-470EAF32FAA7}"/>
    <hyperlink ref="E125" location="A126102442F" display="A126102442F" xr:uid="{327AADF9-C562-491A-BDF0-7A65EDFC22C1}"/>
    <hyperlink ref="C126" location="A126094886K" display="A126094886K" xr:uid="{ACB9A9DA-0610-4EB5-9EFB-03AA7D7F0D2B}"/>
    <hyperlink ref="D126" location="A126110006K" display="A126110006K" xr:uid="{C56ED6C7-18A2-4F2A-862C-A40C4C3135FB}"/>
    <hyperlink ref="E126" location="A126102446R" display="A126102446R" xr:uid="{97F2BD97-979E-4092-BF2C-BBF95C37C458}"/>
    <hyperlink ref="C127" location="A126094910X" display="A126094910X" xr:uid="{C797A50B-0D0B-42CF-9629-1DBC40965D84}"/>
    <hyperlink ref="D127" location="A126110030K" display="A126110030K" xr:uid="{2ECCF45B-4BFF-47D9-9027-1E2248DA0D10}"/>
    <hyperlink ref="E127" location="A126102470R" display="A126102470R" xr:uid="{CCDF232B-F154-48B9-9DB6-AE5FDB64A449}"/>
    <hyperlink ref="C128" location="A126094858A" display="A126094858A" xr:uid="{09AADE9B-2301-4BE9-B74A-1B17E61EF740}"/>
    <hyperlink ref="D128" location="A126109978F" display="A126109978F" xr:uid="{E244C752-2E0D-420E-975F-F29A673518F0}"/>
    <hyperlink ref="E128" location="A126102418F" display="A126102418F" xr:uid="{60FCD35C-56FF-41FE-A56B-0C03F403E676}"/>
    <hyperlink ref="C129" location="A126094934T" display="A126094934T" xr:uid="{B90CDB9C-22A5-4D08-B38C-3B0F00C8D927}"/>
    <hyperlink ref="D129" location="A126110054C" display="A126110054C" xr:uid="{7857DCA4-7BA8-4D09-B1C2-8B727E39438B}"/>
    <hyperlink ref="E129" location="A126102494J" display="A126102494J" xr:uid="{96F9AEA2-CC39-489F-B313-7DEDD66AF7D4}"/>
    <hyperlink ref="C130" location="A126094914J" display="A126094914J" xr:uid="{8CD90163-165F-4B87-8B87-B26C588EC382}"/>
    <hyperlink ref="D130" location="A126110034V" display="A126110034V" xr:uid="{0E96C3ED-0B70-47B4-A30B-4D3ED7A7BBAD}"/>
    <hyperlink ref="E130" location="A126102474X" display="A126102474X" xr:uid="{66B148E3-6BCE-4D60-9B3F-8376281E3395}"/>
    <hyperlink ref="C131" location="A126094946A" display="A126094946A" xr:uid="{7B7CB239-F1F1-4AF3-B69F-F25A94401984}"/>
    <hyperlink ref="D131" location="A126110066L" display="A126110066L" xr:uid="{2E8262BE-29E8-4D59-995C-801F36D7F92B}"/>
    <hyperlink ref="E131" location="A126102506F" display="A126102506F" xr:uid="{6784FF17-5982-45C0-B3BB-402A674DF545}"/>
    <hyperlink ref="C132" location="A126094862T" display="A126094862T" xr:uid="{8EBA466E-37E4-4FB0-8CDD-FC3CA4B5448A}"/>
    <hyperlink ref="D132" location="A126109982W" display="A126109982W" xr:uid="{3AA583DF-21F2-4B72-81A4-85EAF41768FB}"/>
    <hyperlink ref="E132" location="A126102422W" display="A126102422W" xr:uid="{386210AB-F7FA-44B9-BFCE-D9D7FFD10586}"/>
    <hyperlink ref="C133" location="A126094818J" display="A126094818J" xr:uid="{CC20F657-DC85-46CE-B2EC-914C988E6F30}"/>
    <hyperlink ref="D133" location="A126109938L" display="A126109938L" xr:uid="{626C6C19-9E6B-4042-AB36-8013C55F9614}"/>
    <hyperlink ref="E133" location="A126102378X" display="A126102378X" xr:uid="{DBD6D9C9-52C6-441D-B6F1-F6C4FD282A35}"/>
    <hyperlink ref="C134" location="A126094838T" display="A126094838T" xr:uid="{41509135-D954-45FE-AEC1-CED2839110D2}"/>
    <hyperlink ref="D134" location="A126109958W" display="A126109958W" xr:uid="{189CC05B-668E-409F-B1EA-5DD88C3A1F7C}"/>
    <hyperlink ref="E134" location="A126102398J" display="A126102398J" xr:uid="{634EC633-C262-4C55-A20D-211B8A0CD2BE}"/>
    <hyperlink ref="C135" location="A126094890A" display="A126094890A" xr:uid="{38D91AFF-4734-4403-AC13-5EAE1C6EBBD7}"/>
    <hyperlink ref="D135" location="A126110010A" display="A126110010A" xr:uid="{F27D7635-DD20-40B3-9244-5FE34E346406}"/>
    <hyperlink ref="E135" location="A126102450F" display="A126102450F" xr:uid="{67479BE4-B33D-45D0-8E86-C355B2004DFE}"/>
    <hyperlink ref="C136" location="A126094842J" display="A126094842J" xr:uid="{00430125-9EA3-4682-B12B-F84B140C3C12}"/>
    <hyperlink ref="D136" location="A126109962L" display="A126109962L" xr:uid="{97F76E80-7140-4AB4-91EC-520E028D92F9}"/>
    <hyperlink ref="E136" location="A126102402L" display="A126102402L" xr:uid="{99F83C31-DD58-46DC-AA81-CE68A0DB96D8}"/>
    <hyperlink ref="C137" location="A126094894K" display="A126094894K" xr:uid="{05E4D696-8D92-43A7-8FFA-57A58F7780D5}"/>
    <hyperlink ref="D137" location="A126110014K" display="A126110014K" xr:uid="{56E1E78F-C194-47AA-983E-007D546F6073}"/>
    <hyperlink ref="E137" location="A126102454R" display="A126102454R" xr:uid="{905E8902-D0A1-4A7D-80A9-054EF2FAD405}"/>
    <hyperlink ref="C138" location="A126094898V" display="A126094898V" xr:uid="{8FB729CE-4ED2-44A0-92A2-1789D9287D4C}"/>
    <hyperlink ref="D138" location="A126110018V" display="A126110018V" xr:uid="{46BF7E78-5AF2-41BC-9650-ECF5F2A2EA6D}"/>
    <hyperlink ref="E138" location="A126102458X" display="A126102458X" xr:uid="{05D0979B-9CFF-4C61-832C-A98D01D80EED}"/>
    <hyperlink ref="C139" location="A126094950T" display="A126094950T" xr:uid="{C6AE61E1-F659-4670-BB43-CC1D303E639F}"/>
    <hyperlink ref="D139" location="A126110070C" display="A126110070C" xr:uid="{2411463A-6B7E-4D32-BD80-E54E8B94BC8B}"/>
    <hyperlink ref="E139" location="A126102510W" display="A126102510W" xr:uid="{E4B7D092-8E09-48D0-9911-17EFA859217F}"/>
    <hyperlink ref="C140" location="A126094822X" display="A126094822X" xr:uid="{25536E55-385A-4602-BF16-A4A9C16D28CB}"/>
    <hyperlink ref="D140" location="A126109942C" display="A126109942C" xr:uid="{5E599690-302D-428C-9C05-D31F096ACCC6}"/>
    <hyperlink ref="E140" location="A126102382R" display="A126102382R" xr:uid="{E9F1337C-8B52-47BD-BB76-69F24512CB18}"/>
    <hyperlink ref="C141" location="A126094938A" display="A126094938A" xr:uid="{8E264081-A17D-4DD8-8FFA-9AE28A5481CD}"/>
    <hyperlink ref="D141" location="A126110058L" display="A126110058L" xr:uid="{0440E470-F59F-44B0-BABD-76BE4EC55DB4}"/>
    <hyperlink ref="E141" location="A126102498T" display="A126102498T" xr:uid="{5E86AF01-5E4C-47DB-A099-1D9F3C300892}"/>
    <hyperlink ref="C142" location="A126094942T" display="A126094942T" xr:uid="{F6519041-C269-4961-A802-38B7F7F8B097}"/>
    <hyperlink ref="D142" location="A126110062C" display="A126110062C" xr:uid="{F9A53415-CEEB-4FE6-B83D-A12325E4628E}"/>
    <hyperlink ref="E142" location="A126102502W" display="A126102502W" xr:uid="{83F368ED-B613-415D-96B2-0314966A57D4}"/>
    <hyperlink ref="C143" location="A126094830X" display="A126094830X" xr:uid="{8F3BF1F2-0F34-4CDB-95A1-2838C259F3F0}"/>
    <hyperlink ref="D143" location="A126109950C" display="A126109950C" xr:uid="{50AC2F3C-35A2-4634-9FBD-10F90A13B838}"/>
    <hyperlink ref="E143" location="A126102390R" display="A126102390R" xr:uid="{3AABD9BA-6F10-4B0C-92B6-08ABB6150E69}"/>
    <hyperlink ref="C144" location="A126094866A" display="A126094866A" xr:uid="{D8A4362C-5ADD-4A50-98FA-36E4D7135B17}"/>
    <hyperlink ref="D144" location="A126109986F" display="A126109986F" xr:uid="{3858D2B4-CAAD-4FC0-BF5E-B1620FE7FD25}"/>
    <hyperlink ref="E144" location="A126102426F" display="A126102426F" xr:uid="{0F5282EB-3AA4-4088-9027-FBF737B04B13}"/>
    <hyperlink ref="C145" location="A126094902X" display="A126094902X" xr:uid="{A1DADF40-74BF-47BB-985E-2B3F46055C31}"/>
    <hyperlink ref="D145" location="A126110022K" display="A126110022K" xr:uid="{5CD91897-62A5-44AD-A58D-130B80E3F712}"/>
    <hyperlink ref="E145" location="A126102462R" display="A126102462R" xr:uid="{77BA0914-D1C1-4710-9BFA-BE5F86F6422A}"/>
    <hyperlink ref="C146" location="A126094954A" display="A126094954A" xr:uid="{C9AB431A-80F1-425F-85B3-9A8F1608D3C8}"/>
    <hyperlink ref="D146" location="A126110074L" display="A126110074L" xr:uid="{906B6189-FB50-47C1-9E8B-30A71152990D}"/>
    <hyperlink ref="E146" location="A126102514F" display="A126102514F" xr:uid="{8E64A4D7-F58C-481B-B785-9C06AA7C6077}"/>
    <hyperlink ref="C147" location="A126094826J" display="A126094826J" xr:uid="{CE366C6E-4181-4831-9EBB-D065B04BE3E8}"/>
    <hyperlink ref="D147" location="A126109946L" display="A126109946L" xr:uid="{239F7F78-9662-4B1B-827C-401FCE104012}"/>
    <hyperlink ref="E147" location="A126102386X" display="A126102386X" xr:uid="{E8B44BD6-6D70-43EB-965D-FC0332634058}"/>
    <hyperlink ref="C148" location="A126094906J" display="A126094906J" xr:uid="{03492700-F4B8-4CCC-B38D-FD5B3DAB6A4D}"/>
    <hyperlink ref="D148" location="A126110026V" display="A126110026V" xr:uid="{3A432C74-6A67-4D52-AD32-5A8F79357299}"/>
    <hyperlink ref="E148" location="A126102466X" display="A126102466X" xr:uid="{DC257798-0E0A-4537-B531-48C6B2995F0C}"/>
    <hyperlink ref="C149" location="A126094918T" display="A126094918T" xr:uid="{8404E597-59AD-4627-8424-AB411924F660}"/>
    <hyperlink ref="D149" location="A126110038C" display="A126110038C" xr:uid="{CA769D76-D642-4D5B-8F3C-439A020456AA}"/>
    <hyperlink ref="E149" location="A126102478J" display="A126102478J" xr:uid="{87ACC3B6-4D3A-4C59-AC39-323E1327742D}"/>
    <hyperlink ref="C150" location="A126094850J" display="A126094850J" xr:uid="{323C5B68-156F-4324-A029-48F0107E2783}"/>
    <hyperlink ref="D150" location="A126109970L" display="A126109970L" xr:uid="{5F6136D2-9A0C-497E-BA5F-4254AAF599DC}"/>
    <hyperlink ref="E150" location="A126102410L" display="A126102410L" xr:uid="{D85932FA-8FED-4856-A779-BD3EDF78BD2E}"/>
    <hyperlink ref="C151" location="A126094834J" display="A126094834J" xr:uid="{C7233DB7-EF1C-4171-827E-723F5AF8E6EA}"/>
    <hyperlink ref="D151" location="A126109954L" display="A126109954L" xr:uid="{33A05BAD-287B-4DE1-8AA3-24D5A69FF74A}"/>
    <hyperlink ref="E151" location="A126102394X" display="A126102394X" xr:uid="{63E705F7-9F55-44B1-8622-CFBEE6D2BBD7}"/>
    <hyperlink ref="C152" location="A126094870T" display="A126094870T" xr:uid="{4C8A9ED6-9D40-44D8-9470-56F8211383C0}"/>
    <hyperlink ref="D152" location="A126109990W" display="A126109990W" xr:uid="{2EC92CB5-8CA7-461D-84FB-F85CB96CAE4A}"/>
    <hyperlink ref="E152" location="A126102430W" display="A126102430W" xr:uid="{84BADC5A-0082-4153-A181-3BE8EAC9F6E2}"/>
    <hyperlink ref="C153" location="A126094846T" display="A126094846T" xr:uid="{4141289A-2435-4130-BDD3-74D146E28C36}"/>
    <hyperlink ref="D153" location="A126109966W" display="A126109966W" xr:uid="{3FA2C5A3-245C-454A-AEF3-84D7DD6F72FB}"/>
    <hyperlink ref="E153" location="A126102406W" display="A126102406W" xr:uid="{B294CCC9-52EC-4974-90A1-FB2430E05AE1}"/>
    <hyperlink ref="C154" location="A126094874A" display="A126094874A" xr:uid="{8160D50C-B584-400A-BA9B-43071E292A8A}"/>
    <hyperlink ref="D154" location="A126109994F" display="A126109994F" xr:uid="{AB51347F-F709-4CE5-802A-49AE73B21F75}"/>
    <hyperlink ref="E154" location="A126102434F" display="A126102434F" xr:uid="{1465C37A-EBDA-4263-A7A2-2BD552F7B5B9}"/>
    <hyperlink ref="C155" location="A126094854T" display="A126094854T" xr:uid="{71159036-B77E-4DA0-977F-02930040E518}"/>
    <hyperlink ref="D155" location="A126109974W" display="A126109974W" xr:uid="{9B512FED-CB97-48F5-8D43-75AF8B76F27E}"/>
    <hyperlink ref="E155" location="A126102414W" display="A126102414W" xr:uid="{8F82EE8E-EB90-4BEA-A6BE-78D7D834B825}"/>
    <hyperlink ref="F121" location="A126098702C" display="A126098702C" xr:uid="{4972D32D-3CDC-4B89-B455-7EFFCEC82DCC}"/>
    <hyperlink ref="G121" location="A126113822L" display="A126113822L" xr:uid="{73467D2A-7D20-4900-B7CC-C6571B5B5666}"/>
    <hyperlink ref="H121" location="A126106262V" display="A126106262V" xr:uid="{9452F18C-6613-40BD-A7A1-2004597D27A2}"/>
    <hyperlink ref="F122" location="A126098658F" display="A126098658F" xr:uid="{2786FF4A-DA42-40B4-9912-594FD963F120}"/>
    <hyperlink ref="G122" location="A126113778R" display="A126113778R" xr:uid="{C885D129-DCD8-4A01-A26D-A981BE3D5041}"/>
    <hyperlink ref="H122" location="A126106218K" display="A126106218K" xr:uid="{5A69288D-E858-4449-B00B-8CF7188FF378}"/>
    <hyperlink ref="F123" location="A126098706L" display="A126098706L" xr:uid="{2547C001-8E2A-40B0-8BAF-DFA16EE8E9F3}"/>
    <hyperlink ref="G123" location="A126113826W" display="A126113826W" xr:uid="{9723E7C6-446F-4569-8953-515FCF30ED06}"/>
    <hyperlink ref="H123" location="A126106266C" display="A126106266C" xr:uid="{34D5EA00-0E12-4015-87B2-709C0C55BA61}"/>
    <hyperlink ref="F124" location="A126098710C" display="A126098710C" xr:uid="{40A437C2-BE99-4658-B51E-00D47514A6C6}"/>
    <hyperlink ref="G124" location="A126113830L" display="A126113830L" xr:uid="{3596B7DF-4F0A-41E9-BF5D-5BAEB82073B5}"/>
    <hyperlink ref="H124" location="A126106270V" display="A126106270V" xr:uid="{ED0A76A9-400B-474D-B60B-D1C2A1D5D2C2}"/>
    <hyperlink ref="F125" location="A126098662W" display="A126098662W" xr:uid="{79E019DC-67DB-48AC-AAFF-570BBC67301D}"/>
    <hyperlink ref="G125" location="A126113782F" display="A126113782F" xr:uid="{D626564E-5B0A-4B15-876D-3C3098F87EB8}"/>
    <hyperlink ref="H125" location="A126106222A" display="A126106222A" xr:uid="{09739232-AA9A-4DDF-8D87-3DB50F0F2BCC}"/>
    <hyperlink ref="F126" location="A126098666F" display="A126098666F" xr:uid="{14FA21E8-B92A-4B6E-BA31-25EBADD2A740}"/>
    <hyperlink ref="G126" location="A126113786R" display="A126113786R" xr:uid="{31928330-8B05-4A9B-928F-ACB0FB950884}"/>
    <hyperlink ref="H126" location="A126106226K" display="A126106226K" xr:uid="{12307E48-FC32-441F-8A09-A023C4F0A698}"/>
    <hyperlink ref="F127" location="A126098690F" display="A126098690F" xr:uid="{99180B46-11B2-413B-932E-11A8DC96774A}"/>
    <hyperlink ref="G127" location="A126113810C" display="A126113810C" xr:uid="{8FD26DCA-1F5A-40D2-B5A3-87E660774BA0}"/>
    <hyperlink ref="H127" location="A126106250K" display="A126106250K" xr:uid="{5E539303-6446-49F3-A22D-EBE725FECE6A}"/>
    <hyperlink ref="F128" location="A126098638W" display="A126098638W" xr:uid="{7D858290-D4C1-4FC9-A3B1-98CDF4D52E9C}"/>
    <hyperlink ref="G128" location="A126113758F" display="A126113758F" xr:uid="{87F7576C-8CCA-4B3D-B87F-D09885089AA5}"/>
    <hyperlink ref="H128" location="A126106198L" display="A126106198L" xr:uid="{BB83A6E6-3C4B-4109-B321-C65F786A65CF}"/>
    <hyperlink ref="F129" location="A126098714L" display="A126098714L" xr:uid="{873F1B26-5401-4E38-BC9B-FBB21BAD6583}"/>
    <hyperlink ref="G129" location="A126113834W" display="A126113834W" xr:uid="{8CF8314D-8392-44EB-9AA8-48F7C30FCAA2}"/>
    <hyperlink ref="H129" location="A126106274C" display="A126106274C" xr:uid="{48F8B269-AC1E-4EEF-BDB7-33132E541CE1}"/>
    <hyperlink ref="F130" location="A126098694R" display="A126098694R" xr:uid="{62CB7550-9263-4A2F-96D0-480814F1FEB1}"/>
    <hyperlink ref="G130" location="A126113814L" display="A126113814L" xr:uid="{CAB30F55-A846-4FFE-B650-67ADD86873FC}"/>
    <hyperlink ref="H130" location="A126106254V" display="A126106254V" xr:uid="{62E28097-C1F0-45F3-AA53-7A6521797115}"/>
    <hyperlink ref="F131" location="A126098726W" display="A126098726W" xr:uid="{1B20008A-DFD4-465D-974F-75C964F89287}"/>
    <hyperlink ref="G131" location="A126113846F" display="A126113846F" xr:uid="{34C2E98A-049D-490D-BAF3-2389E47749DE}"/>
    <hyperlink ref="H131" location="A126106286L" display="A126106286L" xr:uid="{6B831DB6-BDA4-4599-828B-93E358C20E7A}"/>
    <hyperlink ref="F132" location="A126098642L" display="A126098642L" xr:uid="{F85EFC59-6462-48D1-B17D-006CBFFA39B5}"/>
    <hyperlink ref="G132" location="A126113762W" display="A126113762W" xr:uid="{27248AA2-9593-46B8-A6C8-5070772D5851}"/>
    <hyperlink ref="H132" location="A126106202T" display="A126106202T" xr:uid="{6CF73F3C-07B3-44B9-ADE0-050F6F72A909}"/>
    <hyperlink ref="F133" location="A126098598R" display="A126098598R" xr:uid="{544C136F-95E9-4324-A0D8-B8AAC5045306}"/>
    <hyperlink ref="G133" location="A126113718L" display="A126113718L" xr:uid="{D1E03E28-8702-49D8-995C-017C8AEAA025}"/>
    <hyperlink ref="H133" location="A126106158V" display="A126106158V" xr:uid="{E9AC2C06-4EF6-4AFB-905D-6430193457B4}"/>
    <hyperlink ref="F134" location="A126098618L" display="A126098618L" xr:uid="{67B2579F-70BA-484F-AFBE-4A074C83D96C}"/>
    <hyperlink ref="G134" location="A126113738W" display="A126113738W" xr:uid="{2790E72E-F5C7-489A-89CB-29C780069D11}"/>
    <hyperlink ref="H134" location="A126106178C" display="A126106178C" xr:uid="{AA31992A-ED34-4A5F-B752-92C236D694E1}"/>
    <hyperlink ref="F135" location="A126098670W" display="A126098670W" xr:uid="{5210E8BD-825F-4F52-9B7B-BA86CBC044C9}"/>
    <hyperlink ref="G135" location="A126113790F" display="A126113790F" xr:uid="{2405FE41-8841-4775-820A-96B7FE2E8EC9}"/>
    <hyperlink ref="H135" location="A126106230A" display="A126106230A" xr:uid="{7F405577-C391-4913-8F9F-A0FB180F0294}"/>
    <hyperlink ref="F136" location="A126098622C" display="A126098622C" xr:uid="{C708EBCF-A783-4230-9BF4-32E9219B79AC}"/>
    <hyperlink ref="G136" location="A126113742L" display="A126113742L" xr:uid="{72525A6A-F22F-4F6A-AEC8-39594D2C2600}"/>
    <hyperlink ref="H136" location="A126106182V" display="A126106182V" xr:uid="{24484E0A-99CE-4896-BC05-248C19637606}"/>
    <hyperlink ref="F137" location="A126098674F" display="A126098674F" xr:uid="{D77A0938-8CDE-4495-951E-33C77FD0AE4A}"/>
    <hyperlink ref="G137" location="A126113794R" display="A126113794R" xr:uid="{58900FCD-9D1D-485A-B26B-03EF8594D6E7}"/>
    <hyperlink ref="H137" location="A126106234K" display="A126106234K" xr:uid="{5D8FE7D8-493F-441E-893C-FE99767A0F4E}"/>
    <hyperlink ref="F138" location="A126098678R" display="A126098678R" xr:uid="{18E5348A-1476-4DDD-B705-55E34EFB6163}"/>
    <hyperlink ref="G138" location="A126113798X" display="A126113798X" xr:uid="{7F0EC4CB-34E0-4ED7-81C8-FEE3E0C56E00}"/>
    <hyperlink ref="H138" location="A126106238V" display="A126106238V" xr:uid="{DA4563D8-FCFD-4C0C-82C4-061C9B336D57}"/>
    <hyperlink ref="F139" location="A126098730L" display="A126098730L" xr:uid="{EE351490-FBAF-4B76-AEE5-7E5295052BCD}"/>
    <hyperlink ref="G139" location="A126113850W" display="A126113850W" xr:uid="{85A5E8F9-6A15-4FEC-BBB9-B2102DE68627}"/>
    <hyperlink ref="H139" location="A126106290C" display="A126106290C" xr:uid="{C6F36B22-A515-4966-85CD-D2768D131CAA}"/>
    <hyperlink ref="F140" location="A126098602V" display="A126098602V" xr:uid="{2971EEB6-9282-4034-BD4F-05123DC5E06C}"/>
    <hyperlink ref="G140" location="A126113722C" display="A126113722C" xr:uid="{2A927583-425E-4938-9464-EBE29D835A46}"/>
    <hyperlink ref="H140" location="A126106162K" display="A126106162K" xr:uid="{315719C5-4595-4678-9B2B-9F5C97D82FAF}"/>
    <hyperlink ref="F141" location="A126098718W" display="A126098718W" xr:uid="{3F886045-C429-4084-873F-1727068C1D13}"/>
    <hyperlink ref="G141" location="A126113838F" display="A126113838F" xr:uid="{5A09BD1B-315B-44E5-937C-A6F3BF2BF624}"/>
    <hyperlink ref="H141" location="A126106278L" display="A126106278L" xr:uid="{16C04169-DBAC-47DF-B017-15563D2A6D4F}"/>
    <hyperlink ref="F142" location="A126098722L" display="A126098722L" xr:uid="{4A656077-A901-4766-B0AA-D29A6B3E7C14}"/>
    <hyperlink ref="G142" location="A126113842W" display="A126113842W" xr:uid="{5F8ACFC8-2C2A-4352-A0F4-E33019D035B4}"/>
    <hyperlink ref="H142" location="A126106282C" display="A126106282C" xr:uid="{70F30746-661B-4470-ACCC-25E667A11A63}"/>
    <hyperlink ref="F143" location="A126098610V" display="A126098610V" xr:uid="{5E9D6796-849E-4D58-B65E-23E31D5561F0}"/>
    <hyperlink ref="G143" location="A126113730C" display="A126113730C" xr:uid="{C5541DAF-4D32-4D03-90F6-22E2043477CA}"/>
    <hyperlink ref="H143" location="A126106170K" display="A126106170K" xr:uid="{1C4AF4E5-E31A-491C-B1C2-A1B996B40FAA}"/>
    <hyperlink ref="F144" location="A126098646W" display="A126098646W" xr:uid="{9F4F8A76-CEFD-41EE-8BE7-7E732F170E6C}"/>
    <hyperlink ref="G144" location="A126113766F" display="A126113766F" xr:uid="{84BBF43B-521D-4B9C-BC6D-E71800C66112}"/>
    <hyperlink ref="H144" location="A126106206A" display="A126106206A" xr:uid="{0C320A24-846C-4121-B26A-B912A32DB23D}"/>
    <hyperlink ref="F145" location="A126098682F" display="A126098682F" xr:uid="{37FE68AF-ED32-419B-8A22-276549D6FA65}"/>
    <hyperlink ref="G145" location="A126113802C" display="A126113802C" xr:uid="{703F2A9D-AA90-4CA2-95C2-8FBFAEA9566A}"/>
    <hyperlink ref="H145" location="A126106242K" display="A126106242K" xr:uid="{E66E0955-40FB-4F07-89AD-FE60C3CDDC66}"/>
    <hyperlink ref="F146" location="A126098734W" display="A126098734W" xr:uid="{F895B1D7-9C5E-40A7-8FA0-E55AD038FEC7}"/>
    <hyperlink ref="G146" location="A126113854F" display="A126113854F" xr:uid="{5DCAC67D-F0B6-4B91-9C5B-57F03CA9A80F}"/>
    <hyperlink ref="H146" location="A126106294L" display="A126106294L" xr:uid="{F0737203-C356-4314-8B79-3AA6CB3FA1F7}"/>
    <hyperlink ref="F147" location="A126098606C" display="A126098606C" xr:uid="{A1DCAB05-77E1-4353-A447-A598462B5BB9}"/>
    <hyperlink ref="G147" location="A126113726L" display="A126113726L" xr:uid="{F67A4DCA-313D-46AD-91D2-CDE7AF2A4DEF}"/>
    <hyperlink ref="H147" location="A126106166V" display="A126106166V" xr:uid="{43A4832C-A143-4D22-AF0E-0B9F2FDF0D96}"/>
    <hyperlink ref="F148" location="A126098686R" display="A126098686R" xr:uid="{185B791D-D273-443F-9B1C-2284CF4AFAA3}"/>
    <hyperlink ref="G148" location="A126113806L" display="A126113806L" xr:uid="{AAEBD1A5-C6E3-429E-8F66-927FA978AE93}"/>
    <hyperlink ref="H148" location="A126106246V" display="A126106246V" xr:uid="{A14790EC-32CD-4600-B173-EB7C4829CF0B}"/>
    <hyperlink ref="F149" location="A126098698X" display="A126098698X" xr:uid="{BB14919D-239A-4221-A23B-8605346F723B}"/>
    <hyperlink ref="G149" location="A126113818W" display="A126113818W" xr:uid="{F592046E-44B2-4FCE-867A-0EE1ABDE9393}"/>
    <hyperlink ref="H149" location="A126106258C" display="A126106258C" xr:uid="{F5EE9D53-1326-4409-B5A1-E8368BE8652B}"/>
    <hyperlink ref="F150" location="A126098630C" display="A126098630C" xr:uid="{2D55A69C-26EF-4A1B-83DE-AE07387A85FB}"/>
    <hyperlink ref="G150" location="A126113750L" display="A126113750L" xr:uid="{5BEA0F7A-BCB6-479B-AF99-DB58E6AC9149}"/>
    <hyperlink ref="H150" location="A126106190V" display="A126106190V" xr:uid="{C6B56E20-A909-46DC-821E-F5D911C44E21}"/>
    <hyperlink ref="F151" location="A126098614C" display="A126098614C" xr:uid="{A0CB243A-34EC-4AD6-A82C-8DBD652291E4}"/>
    <hyperlink ref="G151" location="A126113734L" display="A126113734L" xr:uid="{82F5AD4C-251A-4D93-B665-D9CC84BD0A3D}"/>
    <hyperlink ref="H151" location="A126106174V" display="A126106174V" xr:uid="{4FD29FB6-8FBA-4C0E-A0F7-275FAC5D0F01}"/>
    <hyperlink ref="F152" location="A126098650L" display="A126098650L" xr:uid="{76886B73-0877-48C5-AE7B-1CBAB5EE38A5}"/>
    <hyperlink ref="G152" location="A126113770W" display="A126113770W" xr:uid="{A81C3428-6A43-440E-B720-74E42436E9CD}"/>
    <hyperlink ref="H152" location="A126106210T" display="A126106210T" xr:uid="{34EF28CB-F1D3-4EDB-9C66-A8C2A87D841D}"/>
    <hyperlink ref="F153" location="A126098626L" display="A126098626L" xr:uid="{1F0EEFF7-4CEA-4CCF-BB87-31CD36A82846}"/>
    <hyperlink ref="G153" location="A126113746W" display="A126113746W" xr:uid="{4428C466-D830-49AC-9A15-EB30734921C3}"/>
    <hyperlink ref="H153" location="A126106186C" display="A126106186C" xr:uid="{01806ECB-BE76-4497-BA50-8C14D948FFE4}"/>
    <hyperlink ref="F154" location="A126098654W" display="A126098654W" xr:uid="{314A93F6-10D2-4EE3-B747-B14AAE881A32}"/>
    <hyperlink ref="G154" location="A126113774F" display="A126113774F" xr:uid="{D40D32C2-15D7-459D-837C-C59A93095D7C}"/>
    <hyperlink ref="H154" location="A126106214A" display="A126106214A" xr:uid="{B5134806-DE7E-452C-850E-C503ABA08920}"/>
    <hyperlink ref="F155" location="A126098634L" display="A126098634L" xr:uid="{D897F1FD-80AE-4190-BED4-17C192F708A8}"/>
    <hyperlink ref="G155" location="A126113754W" display="A126113754W" xr:uid="{C56AD41E-7347-4710-84F4-A3DC7674D3E1}"/>
    <hyperlink ref="H155" location="A126106194C" display="A126106194C" xr:uid="{7526CD87-430A-4082-825D-043D113A0ABD}"/>
    <hyperlink ref="I121" location="A126096182X" display="A126096182X" xr:uid="{B1848CD0-0EF5-4B07-8092-B19868296248}"/>
    <hyperlink ref="J121" location="A126111302W" display="A126111302W" xr:uid="{89441F88-D04F-47DE-9FCE-C509D0827AC8}"/>
    <hyperlink ref="K121" location="A126103742A" display="A126103742A" xr:uid="{D0323A50-FBBB-4DDE-B82D-56775B0717B6}"/>
    <hyperlink ref="I122" location="A126096138R" display="A126096138R" xr:uid="{B9607842-C639-452E-89A5-D6647A5F8903}"/>
    <hyperlink ref="J122" location="A126111258X" display="A126111258X" xr:uid="{64476232-E0A9-47E4-8479-995638041C4D}"/>
    <hyperlink ref="K122" location="A126103698C" display="A126103698C" xr:uid="{F3EEA96A-DA7C-4F25-9C85-0A5D79C8E68E}"/>
    <hyperlink ref="I123" location="A126096186J" display="A126096186J" xr:uid="{A2FE74FD-F8E3-45CD-A371-64C2AD810C87}"/>
    <hyperlink ref="J123" location="A126111306F" display="A126111306F" xr:uid="{E91F3F58-F938-4CE6-9220-53401FEEF9E7}"/>
    <hyperlink ref="K123" location="A126103746K" display="A126103746K" xr:uid="{8543FC7C-00CE-4C4B-892C-726D3B7BE945}"/>
    <hyperlink ref="I124" location="A126096190X" display="A126096190X" xr:uid="{41DAE307-AFFB-4896-BF8D-780E454D7A20}"/>
    <hyperlink ref="J124" location="A126111310W" display="A126111310W" xr:uid="{90F9C2DD-1971-4DD3-BEFD-2989418119E4}"/>
    <hyperlink ref="K124" location="A126103750A" display="A126103750A" xr:uid="{84EA72DB-733F-4B46-BB85-8D6C5CA8999D}"/>
    <hyperlink ref="I125" location="A126096142F" display="A126096142F" xr:uid="{B33BBF58-2E94-43FC-A2A9-67159074E78D}"/>
    <hyperlink ref="J125" location="A126111262R" display="A126111262R" xr:uid="{2D904554-B77A-4D30-8808-ABE492E80626}"/>
    <hyperlink ref="K125" location="A126103702J" display="A126103702J" xr:uid="{A27A2455-E9A2-400E-9F25-5E433A311E54}"/>
    <hyperlink ref="I126" location="A126096146R" display="A126096146R" xr:uid="{870E6FED-DF5A-452F-AE2F-52227D31F4D5}"/>
    <hyperlink ref="J126" location="A126111266X" display="A126111266X" xr:uid="{B01F5313-5367-400D-9713-15D5F172DC40}"/>
    <hyperlink ref="K126" location="A126103706T" display="A126103706T" xr:uid="{09790047-1613-42BD-A483-FA9802222C05}"/>
    <hyperlink ref="I127" location="A126096170R" display="A126096170R" xr:uid="{74E81731-141B-4855-8A96-02AA66D416AF}"/>
    <hyperlink ref="J127" location="A126111290X" display="A126111290X" xr:uid="{BB87D856-6021-41E4-94D5-826F16A38A60}"/>
    <hyperlink ref="K127" location="A126103730T" display="A126103730T" xr:uid="{21D2AB6A-680D-4C23-830A-3336CA63AEFE}"/>
    <hyperlink ref="I128" location="A126096118F" display="A126096118F" xr:uid="{4CF90706-5D5F-407D-9E3E-69881BD8001D}"/>
    <hyperlink ref="J128" location="A126111238R" display="A126111238R" xr:uid="{8385F635-9166-4CEF-8053-CF3C83044F65}"/>
    <hyperlink ref="K128" location="A126103678V" display="A126103678V" xr:uid="{D4CE0628-F638-49A1-9D6C-7120E599986C}"/>
    <hyperlink ref="I129" location="A126096194J" display="A126096194J" xr:uid="{95F38B5E-F6EC-4522-BDE9-F0A85DFFD49F}"/>
    <hyperlink ref="J129" location="A126111314F" display="A126111314F" xr:uid="{E022DD66-7FAC-44E6-BFF8-315BAEDCDFC4}"/>
    <hyperlink ref="K129" location="A126103754K" display="A126103754K" xr:uid="{D9D3E976-B41F-4D58-93BF-7F1195E2D89A}"/>
    <hyperlink ref="I130" location="A126096174X" display="A126096174X" xr:uid="{57FB9E98-D9A9-4375-82F0-FD084579EF40}"/>
    <hyperlink ref="J130" location="A126111294J" display="A126111294J" xr:uid="{47A23238-5D1F-4325-8ABC-1AC7B184D8F7}"/>
    <hyperlink ref="K130" location="A126103734A" display="A126103734A" xr:uid="{B9DD6DB1-225B-42A8-9E6F-D063F3D77416}"/>
    <hyperlink ref="I131" location="A126096206F" display="A126096206F" xr:uid="{B1217B24-F19F-4FD1-8700-D54D9DA55CA0}"/>
    <hyperlink ref="J131" location="A126111326R" display="A126111326R" xr:uid="{F95DBB2E-0ACD-434E-ACA2-D1F94ED5C392}"/>
    <hyperlink ref="K131" location="A126103766V" display="A126103766V" xr:uid="{7888714C-00E6-4397-8979-5213F32C4CD0}"/>
    <hyperlink ref="I132" location="A126096122W" display="A126096122W" xr:uid="{48202B3D-66B6-4CCF-A9EE-5AC5EE5D9F98}"/>
    <hyperlink ref="J132" location="A126111242F" display="A126111242F" xr:uid="{C85FBEC6-B42A-4268-B4FC-ACCE70C378D2}"/>
    <hyperlink ref="K132" location="A126103682K" display="A126103682K" xr:uid="{24922D45-86DC-4789-AEE1-78570AF5F217}"/>
    <hyperlink ref="I133" location="A126096078X" display="A126096078X" xr:uid="{A7D42DDD-7263-4391-B02A-5128785219A8}"/>
    <hyperlink ref="J133" location="A126111198J" display="A126111198J" xr:uid="{BC5E0CE2-17AD-4485-A7B6-69804DB504F7}"/>
    <hyperlink ref="K133" location="A126103638A" display="A126103638A" xr:uid="{35DC7994-810C-4263-A550-D35D47EC4987}"/>
    <hyperlink ref="I134" location="A126096098J" display="A126096098J" xr:uid="{BCB0C50D-D2D4-4276-8164-51485CBB6F2B}"/>
    <hyperlink ref="J134" location="A126111218F" display="A126111218F" xr:uid="{72B32C0C-78D2-4870-A45E-B4E4BFB96A1A}"/>
    <hyperlink ref="K134" location="A126103658K" display="A126103658K" xr:uid="{C9FB407A-29F7-4DD7-9E65-C67BF374841A}"/>
    <hyperlink ref="I135" location="A126096150F" display="A126096150F" xr:uid="{DD8331E0-EF91-489B-BE8F-EF595B00B12F}"/>
    <hyperlink ref="J135" location="A126111270R" display="A126111270R" xr:uid="{E7D81E83-683D-485B-86DF-7A534A79EDD9}"/>
    <hyperlink ref="K135" location="A126103710J" display="A126103710J" xr:uid="{4AE3563C-22DA-4B64-953D-F178A1F3833D}"/>
    <hyperlink ref="I136" location="A126096102L" display="A126096102L" xr:uid="{2A749289-C150-4279-9028-F37337D9197D}"/>
    <hyperlink ref="J136" location="A126111222W" display="A126111222W" xr:uid="{C0C4ED5A-E027-4D65-9BD7-3EF25044AB29}"/>
    <hyperlink ref="K136" location="A126103662A" display="A126103662A" xr:uid="{2AC5B262-8E7F-4503-A555-F8879331AC5B}"/>
    <hyperlink ref="I137" location="A126096154R" display="A126096154R" xr:uid="{18406008-8151-4737-8862-36FC5E869845}"/>
    <hyperlink ref="J137" location="A126111274X" display="A126111274X" xr:uid="{6947ADAB-704E-4E97-BCD6-C8535F641B38}"/>
    <hyperlink ref="K137" location="A126103714T" display="A126103714T" xr:uid="{743EFDED-A0AE-4D5B-A5C5-382EA838B70C}"/>
    <hyperlink ref="I138" location="A126096158X" display="A126096158X" xr:uid="{3E54C28C-50B4-434E-B2DB-0601CC0360FD}"/>
    <hyperlink ref="J138" location="A126111278J" display="A126111278J" xr:uid="{77EFDD29-D9DE-4A5D-B92F-06BC17D460F1}"/>
    <hyperlink ref="K138" location="A126103718A" display="A126103718A" xr:uid="{FDE738F0-F143-42C3-93B6-E17E147AC1FA}"/>
    <hyperlink ref="I139" location="A126096210W" display="A126096210W" xr:uid="{19E27069-C0C9-4F2E-9086-F0598070F654}"/>
    <hyperlink ref="J139" location="A126111330F" display="A126111330F" xr:uid="{512AECD9-8585-453B-8405-0BA4C41344A4}"/>
    <hyperlink ref="K139" location="A126103770K" display="A126103770K" xr:uid="{BA9C4B06-BA43-470E-8B08-BF3FC9EA658D}"/>
    <hyperlink ref="I140" location="A126096082R" display="A126096082R" xr:uid="{408F8E8B-C618-4CC6-BE3F-4664584B4D09}"/>
    <hyperlink ref="J140" location="A126111202L" display="A126111202L" xr:uid="{1E6789F1-4F4B-47C8-9562-5966D2567D68}"/>
    <hyperlink ref="K140" location="A126103642T" display="A126103642T" xr:uid="{A7E3CC7B-CEBE-49BC-A82C-C4515CD91C5E}"/>
    <hyperlink ref="I141" location="A126096198T" display="A126096198T" xr:uid="{463B9FD6-E31D-42D9-B492-7A643F68C398}"/>
    <hyperlink ref="J141" location="A126111318R" display="A126111318R" xr:uid="{3B54B50B-3D1D-4432-AF8E-53E37FA56156}"/>
    <hyperlink ref="K141" location="A126103758V" display="A126103758V" xr:uid="{BD66039E-B736-429B-8EFE-6189EF372C26}"/>
    <hyperlink ref="I142" location="A126096202W" display="A126096202W" xr:uid="{E41AF940-9E3D-4BD8-BB23-F03FAD60B7A2}"/>
    <hyperlink ref="J142" location="A126111322F" display="A126111322F" xr:uid="{B4AB7CF5-1697-4AC9-A1BC-2246C7638AF6}"/>
    <hyperlink ref="K142" location="A126103762K" display="A126103762K" xr:uid="{5741DF65-3C66-4DB3-B741-04FDC5CF5093}"/>
    <hyperlink ref="I143" location="A126096090R" display="A126096090R" xr:uid="{444D4E82-8292-4D17-814D-E54CCE087349}"/>
    <hyperlink ref="J143" location="A126111210L" display="A126111210L" xr:uid="{0D3403FC-DD46-4052-B436-EB4A3F845B00}"/>
    <hyperlink ref="K143" location="A126103650T" display="A126103650T" xr:uid="{70FD7340-54DF-4F5E-8D58-ACD34DBB8D3D}"/>
    <hyperlink ref="I144" location="A126096126F" display="A126096126F" xr:uid="{61E00922-6EFF-4890-95EB-FC8170C2BF60}"/>
    <hyperlink ref="J144" location="A126111246R" display="A126111246R" xr:uid="{8C737AEE-2D36-407F-B56D-8CFE1AB49D73}"/>
    <hyperlink ref="K144" location="A126103686V" display="A126103686V" xr:uid="{FF30CCCC-2ED1-4D0E-AF69-0E21CD6A7A5F}"/>
    <hyperlink ref="I145" location="A126096162R" display="A126096162R" xr:uid="{11BD6324-BDCB-4FB4-AB28-AC38F0809FE2}"/>
    <hyperlink ref="J145" location="A126111282X" display="A126111282X" xr:uid="{675C6260-E9CE-46F4-98B9-3148CC2AE993}"/>
    <hyperlink ref="K145" location="A126103722T" display="A126103722T" xr:uid="{C295B524-9CBB-44A7-BCE2-2977318B7469}"/>
    <hyperlink ref="I146" location="A126096214F" display="A126096214F" xr:uid="{540401CB-758C-4D8D-A1D1-A17208BC9BB0}"/>
    <hyperlink ref="J146" location="A126111334R" display="A126111334R" xr:uid="{86D16626-69EA-4093-94DC-01CE0ECF5159}"/>
    <hyperlink ref="K146" location="A126103774V" display="A126103774V" xr:uid="{A1CC22EF-2738-40C2-A942-CCE304F81146}"/>
    <hyperlink ref="I147" location="A126096086X" display="A126096086X" xr:uid="{258F3B53-97E5-4294-8C61-043682728F53}"/>
    <hyperlink ref="J147" location="A126111206W" display="A126111206W" xr:uid="{12424A76-55B0-4643-98EC-44F5904DE688}"/>
    <hyperlink ref="K147" location="A126103646A" display="A126103646A" xr:uid="{E98013EA-A5DD-4F66-9C5D-392556FD0006}"/>
    <hyperlink ref="I148" location="A126096166X" display="A126096166X" xr:uid="{4B0A3744-46DB-4422-A161-8772146111EA}"/>
    <hyperlink ref="J148" location="A126111286J" display="A126111286J" xr:uid="{CF542F92-6370-4BF3-B7E2-C61AEB7EDF86}"/>
    <hyperlink ref="K148" location="A126103726A" display="A126103726A" xr:uid="{948D90E6-A1C2-4429-A002-410059459DA1}"/>
    <hyperlink ref="I149" location="A126096178J" display="A126096178J" xr:uid="{C601629D-58A0-4238-899F-0B02942F33BF}"/>
    <hyperlink ref="J149" location="A126111298T" display="A126111298T" xr:uid="{B02BB7C1-E401-4299-AA45-645F43787714}"/>
    <hyperlink ref="K149" location="A126103738K" display="A126103738K" xr:uid="{D3A333DD-846D-4546-A8A9-B7A4B038FF22}"/>
    <hyperlink ref="I150" location="A126096110L" display="A126096110L" xr:uid="{CB268DF4-7E25-41FC-968A-2D948CEFE860}"/>
    <hyperlink ref="J150" location="A126111230W" display="A126111230W" xr:uid="{8090BE49-703C-41B5-A214-9867895DAFA6}"/>
    <hyperlink ref="K150" location="A126103670A" display="A126103670A" xr:uid="{FDBA1FF1-2C07-4D69-BA69-AF835598DCD6}"/>
    <hyperlink ref="I151" location="A126096094X" display="A126096094X" xr:uid="{C6F96750-B8AF-4140-B5DA-CD4808EE351C}"/>
    <hyperlink ref="J151" location="A126111214W" display="A126111214W" xr:uid="{5C03D8AF-01C5-47AC-96D2-00F5BA052DE4}"/>
    <hyperlink ref="K151" location="A126103654A" display="A126103654A" xr:uid="{9CBE8CD1-D2F6-4DDB-B055-9328A7043F18}"/>
    <hyperlink ref="I152" location="A126096130W" display="A126096130W" xr:uid="{DB16460F-B4DC-40D6-8F57-C55269A85CCE}"/>
    <hyperlink ref="J152" location="A126111250F" display="A126111250F" xr:uid="{2201EBC1-1459-4813-9DFF-02CCC062F2C4}"/>
    <hyperlink ref="K152" location="A126103690K" display="A126103690K" xr:uid="{040C1553-79E8-4BAE-B35B-F3C8A428D9A4}"/>
    <hyperlink ref="I153" location="A126096106W" display="A126096106W" xr:uid="{D725A283-E65D-4265-9B19-F6F9998D425F}"/>
    <hyperlink ref="J153" location="A126111226F" display="A126111226F" xr:uid="{6FFFAA20-D2D8-470C-876E-EB0D74C708DB}"/>
    <hyperlink ref="K153" location="A126103666K" display="A126103666K" xr:uid="{52506060-962C-4AE5-9E60-AA749AC5B8B3}"/>
    <hyperlink ref="I154" location="A126096134F" display="A126096134F" xr:uid="{953E52D4-4EFA-4180-AAEB-77EE45D6C6BF}"/>
    <hyperlink ref="J154" location="A126111254R" display="A126111254R" xr:uid="{EAE53BEC-6892-4426-8B95-0B98C310B180}"/>
    <hyperlink ref="K154" location="A126103694V" display="A126103694V" xr:uid="{FB821FDF-207F-48DA-A923-4A0C7931C142}"/>
    <hyperlink ref="I155" location="A126096114W" display="A126096114W" xr:uid="{971E1953-B74E-41E4-9A27-5B6B5C362025}"/>
    <hyperlink ref="J155" location="A126111234F" display="A126111234F" xr:uid="{362EA679-624F-4DF1-8FB8-890036271463}"/>
    <hyperlink ref="K155" location="A126103674K" display="A126103674K" xr:uid="{758472A0-8D85-42CF-918D-64F93E8E79C7}"/>
    <hyperlink ref="L121" location="A126099962T" display="A126099962T" xr:uid="{687F27EA-DF6B-4EDD-9FC3-FE19A9A1EC11}"/>
    <hyperlink ref="M121" location="A126115082C" display="A126115082C" xr:uid="{63EF79CA-B316-4C61-A896-6EFF63ACC391}"/>
    <hyperlink ref="N121" location="A126107522W" display="A126107522W" xr:uid="{06A2BBE1-A5CD-484C-A2FA-FDB951671162}"/>
    <hyperlink ref="L122" location="A126099918J" display="A126099918J" xr:uid="{8B705376-014C-4716-A657-0A6188E91BD5}"/>
    <hyperlink ref="M122" location="A126115038V" display="A126115038V" xr:uid="{8FF10C2F-F355-4F1F-843E-40ADFA4AA79F}"/>
    <hyperlink ref="N122" location="A126107478X" display="A126107478X" xr:uid="{8B472068-C501-418F-89B5-7B9775180F74}"/>
    <hyperlink ref="L123" location="A126099966A" display="A126099966A" xr:uid="{4A3A7036-E400-40BC-9F90-F912E3986359}"/>
    <hyperlink ref="M123" location="A126115086L" display="A126115086L" xr:uid="{B1CEE267-BDB0-4547-94D9-C9229DCC1C36}"/>
    <hyperlink ref="N123" location="A126107526F" display="A126107526F" xr:uid="{6B918031-B1B8-4687-AA38-19435B25FF19}"/>
    <hyperlink ref="L124" location="A126099970T" display="A126099970T" xr:uid="{C87BED62-A775-425A-A21A-C23D70BB6BC7}"/>
    <hyperlink ref="M124" location="A126115090C" display="A126115090C" xr:uid="{FADC581D-A99D-4AF3-9C74-24C7667FAE94}"/>
    <hyperlink ref="N124" location="A126107530W" display="A126107530W" xr:uid="{24449A2C-DFE8-4084-8E76-0BE81877205A}"/>
    <hyperlink ref="L125" location="A126099922X" display="A126099922X" xr:uid="{C2001C6D-A058-4DF9-82DE-7114C4EB3031}"/>
    <hyperlink ref="M125" location="A126115042K" display="A126115042K" xr:uid="{537F3F1E-6099-4F21-A904-3D1ED2E5EBE6}"/>
    <hyperlink ref="N125" location="A126107482R" display="A126107482R" xr:uid="{8BA966C6-41EB-4B0E-A240-57904B87C17E}"/>
    <hyperlink ref="L126" location="A126099926J" display="A126099926J" xr:uid="{A4204529-8707-426A-837A-1AA560091C27}"/>
    <hyperlink ref="M126" location="A126115046V" display="A126115046V" xr:uid="{D45BF04C-A8BA-4443-95C8-222C004E0BF8}"/>
    <hyperlink ref="N126" location="A126107486X" display="A126107486X" xr:uid="{59F5C527-AD09-4598-AD50-48A684F07134}"/>
    <hyperlink ref="L127" location="A126099950J" display="A126099950J" xr:uid="{76E14BF8-71F3-4EBD-8320-FAA4B5B47F53}"/>
    <hyperlink ref="M127" location="A126115070V" display="A126115070V" xr:uid="{2F0F1F6F-469A-40EA-8D64-5DE30BA56127}"/>
    <hyperlink ref="N127" location="A126107510L" display="A126107510L" xr:uid="{09DFAB77-D003-42DF-A008-1D4753A0769A}"/>
    <hyperlink ref="L128" location="A126099898K" display="A126099898K" xr:uid="{FAF3CC45-CFF8-416A-AC38-3DF0FA9603F5}"/>
    <hyperlink ref="M128" location="A126115018K" display="A126115018K" xr:uid="{7EA1B783-A4D7-4E30-8113-0F251E89B8AB}"/>
    <hyperlink ref="N128" location="A126107458R" display="A126107458R" xr:uid="{4B5C7C4C-0DEB-4E2F-AF42-DAAB8AC859B5}"/>
    <hyperlink ref="L129" location="A126099974A" display="A126099974A" xr:uid="{796F85D8-DC9D-4FEE-BEDF-2D1BF1E207C0}"/>
    <hyperlink ref="M129" location="A126115094L" display="A126115094L" xr:uid="{2200B3B3-301A-4B7F-95EE-1E1C966F6A8B}"/>
    <hyperlink ref="N129" location="A126107534F" display="A126107534F" xr:uid="{85DB5FCF-B430-4923-B0AA-4D7A99B94A54}"/>
    <hyperlink ref="L130" location="A126099954T" display="A126099954T" xr:uid="{74376CA0-9E2B-4A1C-AA2F-698196896999}"/>
    <hyperlink ref="M130" location="A126115074C" display="A126115074C" xr:uid="{00288FAD-FCE9-4F29-BFBD-507A5F65CAEB}"/>
    <hyperlink ref="N130" location="A126107514W" display="A126107514W" xr:uid="{278ECEA0-AE3C-4552-ADDB-DFD91E500F99}"/>
    <hyperlink ref="L131" location="A126099986K" display="A126099986K" xr:uid="{4DAE3F0C-720B-4570-927F-BB5D8F6AC055}"/>
    <hyperlink ref="M131" location="A126115106K" display="A126115106K" xr:uid="{56F5537F-9595-47BF-A077-AA72404B4AAD}"/>
    <hyperlink ref="N131" location="A126107546R" display="A126107546R" xr:uid="{276F66BB-FA4E-4BA5-9272-7362CB4FBFE1}"/>
    <hyperlink ref="L132" location="A126099902R" display="A126099902R" xr:uid="{44EA5B28-A2AA-4B77-AF89-385B670ABDEE}"/>
    <hyperlink ref="M132" location="A126115022A" display="A126115022A" xr:uid="{8F431E5C-3F32-4BDE-AEC0-7A84A6401EF6}"/>
    <hyperlink ref="N132" location="A126107462F" display="A126107462F" xr:uid="{262D4D15-4BDA-45DA-B047-CC8E59D26C3A}"/>
    <hyperlink ref="L133" location="A126099858T" display="A126099858T" xr:uid="{F45D1CBF-386B-4B01-90E6-1969A0659C77}"/>
    <hyperlink ref="M133" location="A126114978A" display="A126114978A" xr:uid="{9EBC030E-14FA-4270-A12F-792813ABE989}"/>
    <hyperlink ref="N133" location="A126107418W" display="A126107418W" xr:uid="{46F67D93-B3E4-455F-BCC8-5CD9359E4805}"/>
    <hyperlink ref="L134" location="A126099878A" display="A126099878A" xr:uid="{AEC68AD8-6B90-41FC-8C7F-B927613D7E8B}"/>
    <hyperlink ref="M134" location="A126114998K" display="A126114998K" xr:uid="{ED149165-1FEA-425F-98A4-6840DF07F49B}"/>
    <hyperlink ref="N134" location="A126107438F" display="A126107438F" xr:uid="{5628565F-7BF1-49E5-8905-862A308968B1}"/>
    <hyperlink ref="L135" location="A126099930X" display="A126099930X" xr:uid="{70312DE0-A653-4A17-96BE-BE4152D0C125}"/>
    <hyperlink ref="M135" location="A126115050K" display="A126115050K" xr:uid="{D154C0B5-0E44-45A2-AB0F-F0CE045BFBC3}"/>
    <hyperlink ref="N135" location="A126107490R" display="A126107490R" xr:uid="{A5351598-844A-4DDD-8995-9F98893EBC6B}"/>
    <hyperlink ref="L136" location="A126099882T" display="A126099882T" xr:uid="{606B1146-36E8-4C75-9245-0D39A1A92BE0}"/>
    <hyperlink ref="M136" location="A126115002T" display="A126115002T" xr:uid="{AAA31D83-23B0-4418-A218-03F4C7910DBD}"/>
    <hyperlink ref="N136" location="A126107442W" display="A126107442W" xr:uid="{DBB4D679-161A-4DDE-AFC7-E9D25688E91B}"/>
    <hyperlink ref="L137" location="A126099934J" display="A126099934J" xr:uid="{F6AB6A70-3C41-4C85-B7F5-5EA7AA9AD531}"/>
    <hyperlink ref="M137" location="A126115054V" display="A126115054V" xr:uid="{2AA8136C-AC8B-44B8-B317-F8380266EDA5}"/>
    <hyperlink ref="N137" location="A126107494X" display="A126107494X" xr:uid="{9C3B7D86-15CE-4FEF-96B7-E165130DD4E8}"/>
    <hyperlink ref="L138" location="A126099938T" display="A126099938T" xr:uid="{3D417595-DEAC-42B2-BA8B-29822F760237}"/>
    <hyperlink ref="M138" location="A126115058C" display="A126115058C" xr:uid="{8E90F2B4-B956-4BA1-BC24-87034E7DADB6}"/>
    <hyperlink ref="N138" location="A126107498J" display="A126107498J" xr:uid="{459E3279-E2E2-4892-864D-21CCF68066A3}"/>
    <hyperlink ref="L139" location="A126099990A" display="A126099990A" xr:uid="{40EF1329-8B94-4C3F-8BE5-549DB5CC8BA0}"/>
    <hyperlink ref="M139" location="A126115110A" display="A126115110A" xr:uid="{BA457F79-E9C1-4F84-902C-C31EAF073326}"/>
    <hyperlink ref="N139" location="A126107550F" display="A126107550F" xr:uid="{09C653A8-77B6-4EA8-8976-DA9D5B96D367}"/>
    <hyperlink ref="L140" location="A126099862J" display="A126099862J" xr:uid="{58488103-B907-4FC9-8048-3F691D5841DE}"/>
    <hyperlink ref="M140" location="A126114982T" display="A126114982T" xr:uid="{0DB2FF57-D6F3-45C1-8098-7F7BA8F41C46}"/>
    <hyperlink ref="N140" location="A126107422L" display="A126107422L" xr:uid="{D3E2A0AF-7296-4CF4-B784-50D0C754B3EA}"/>
    <hyperlink ref="L141" location="A126099978K" display="A126099978K" xr:uid="{DD9048B0-E39C-4FB6-AAFE-F4429D25244E}"/>
    <hyperlink ref="M141" location="A126115098W" display="A126115098W" xr:uid="{8C0A8998-C500-4ABD-AC1C-DEB4C4B23160}"/>
    <hyperlink ref="N141" location="A126107538R" display="A126107538R" xr:uid="{3E30CA88-78A3-4F56-952D-D5EBE2D68722}"/>
    <hyperlink ref="L142" location="A126099982A" display="A126099982A" xr:uid="{1C4A82D3-F951-4E0C-82A7-1CB6E4074E7B}"/>
    <hyperlink ref="M142" location="A126115102A" display="A126115102A" xr:uid="{D993C9BB-8A44-49F7-8867-189C4ABDB30C}"/>
    <hyperlink ref="N142" location="A126107542F" display="A126107542F" xr:uid="{5CD79CE3-E1D4-47F8-B5D7-4D5B7D1057D3}"/>
    <hyperlink ref="L143" location="A126099870J" display="A126099870J" xr:uid="{D48BAEA1-C0C1-4B95-8322-24AC34C81C4F}"/>
    <hyperlink ref="M143" location="A126114990T" display="A126114990T" xr:uid="{A3CD39F2-398B-4658-B67D-9A64DD58E77D}"/>
    <hyperlink ref="N143" location="A126107430L" display="A126107430L" xr:uid="{8991AAEA-CEC6-42BE-932D-3D17C51E4C08}"/>
    <hyperlink ref="L144" location="A126099906X" display="A126099906X" xr:uid="{8A06E761-794B-4DF5-A618-0F1E33208AD4}"/>
    <hyperlink ref="M144" location="A126115026K" display="A126115026K" xr:uid="{A2E96BA6-B1B1-416C-A4FE-0CE3E47E9445}"/>
    <hyperlink ref="N144" location="A126107466R" display="A126107466R" xr:uid="{68688D52-9171-47E8-A286-18E2D3BA5A93}"/>
    <hyperlink ref="L145" location="A126099942J" display="A126099942J" xr:uid="{082C57FA-875E-4BCD-97ED-6A75CF1335A1}"/>
    <hyperlink ref="M145" location="A126115062V" display="A126115062V" xr:uid="{7666DFED-70F8-45E6-96EF-A28530599214}"/>
    <hyperlink ref="N145" location="A126107502L" display="A126107502L" xr:uid="{49179347-99BE-4224-9612-6384FA68CE6E}"/>
    <hyperlink ref="L146" location="A126099994K" display="A126099994K" xr:uid="{38091CFD-609B-477B-98E2-9B64F6F261F3}"/>
    <hyperlink ref="M146" location="A126115114K" display="A126115114K" xr:uid="{1FA9A53E-A316-4452-AF78-5E59884D78B1}"/>
    <hyperlink ref="N146" location="A126107554R" display="A126107554R" xr:uid="{5564EF2E-76B7-4EAA-9A65-985820E721CF}"/>
    <hyperlink ref="L147" location="A126099866T" display="A126099866T" xr:uid="{C8C9B2D5-4C3E-4A82-9FFD-D361378BE397}"/>
    <hyperlink ref="M147" location="A126114986A" display="A126114986A" xr:uid="{3E9BE4DB-CF64-424E-AB0F-22C4CF3AA792}"/>
    <hyperlink ref="N147" location="A126107426W" display="A126107426W" xr:uid="{A0A56ED3-2A7C-4E4D-8799-AAD82F402656}"/>
    <hyperlink ref="L148" location="A126099946T" display="A126099946T" xr:uid="{D953ED8C-7B6E-468D-BB3B-5A22FAC8B869}"/>
    <hyperlink ref="M148" location="A126115066C" display="A126115066C" xr:uid="{9AB62352-5A72-44B4-ABA8-0D160A6E4513}"/>
    <hyperlink ref="N148" location="A126107506W" display="A126107506W" xr:uid="{CAC0B891-2613-4604-BE53-F43CCDE6B6A4}"/>
    <hyperlink ref="L149" location="A126099958A" display="A126099958A" xr:uid="{C1953149-7EDE-4671-AEA7-D1A3FBC6776D}"/>
    <hyperlink ref="M149" location="A126115078L" display="A126115078L" xr:uid="{2072FD4E-27AB-4FB2-94B0-5D2AE46574FB}"/>
    <hyperlink ref="N149" location="A126107518F" display="A126107518F" xr:uid="{49A401D0-AAE5-4FFC-BBE0-102B1D4BC041}"/>
    <hyperlink ref="L150" location="A126099890T" display="A126099890T" xr:uid="{11B40874-E1E3-4AB1-B754-345DBDF923E4}"/>
    <hyperlink ref="M150" location="A126115010T" display="A126115010T" xr:uid="{2CC69C3E-7D57-4F12-A14A-D911704B8254}"/>
    <hyperlink ref="N150" location="A126107450W" display="A126107450W" xr:uid="{FB33DED4-419B-4BFB-8D69-518A511D958E}"/>
    <hyperlink ref="L151" location="A126099874T" display="A126099874T" xr:uid="{57AEE68B-54A9-49D4-BDC2-4B58D028B69A}"/>
    <hyperlink ref="M151" location="A126114994A" display="A126114994A" xr:uid="{EB2E6CE7-CDA2-4968-A099-1EBDABD5A524}"/>
    <hyperlink ref="N151" location="A126107434W" display="A126107434W" xr:uid="{6444D833-D0FB-4CA0-A675-22CB8D739DB5}"/>
    <hyperlink ref="L152" location="A126099910R" display="A126099910R" xr:uid="{F818A00D-1906-42B5-9EAD-5BD4617C1503}"/>
    <hyperlink ref="M152" location="A126115030A" display="A126115030A" xr:uid="{107AD163-5E7F-4D97-9724-4D3E70A4F858}"/>
    <hyperlink ref="N152" location="A126107470F" display="A126107470F" xr:uid="{E552A2E1-E0FC-4CD9-9A6B-2E599B68F486}"/>
    <hyperlink ref="L153" location="A126099886A" display="A126099886A" xr:uid="{CF374831-8185-403F-B530-605E6FC99121}"/>
    <hyperlink ref="M153" location="A126115006A" display="A126115006A" xr:uid="{B1CE15F7-7A03-440C-A2CA-69BF277F3493}"/>
    <hyperlink ref="N153" location="A126107446F" display="A126107446F" xr:uid="{99B5483C-E742-4713-B922-C59D970AFD12}"/>
    <hyperlink ref="L154" location="A126099914X" display="A126099914X" xr:uid="{F95A9A3D-E9DB-4181-B37B-3D656A8D9C1C}"/>
    <hyperlink ref="M154" location="A126115034K" display="A126115034K" xr:uid="{564BA319-D95F-47FD-9221-636424CF550E}"/>
    <hyperlink ref="N154" location="A126107474R" display="A126107474R" xr:uid="{ADD2F0A6-102D-4763-940D-0E837F5D5D10}"/>
    <hyperlink ref="L155" location="A126099894A" display="A126099894A" xr:uid="{0F8FB9D4-2A5A-48AE-A0EC-C8B19A9DBED2}"/>
    <hyperlink ref="M155" location="A126115014A" display="A126115014A" xr:uid="{71DFA985-CA46-4893-8DFA-8896A97E0D72}"/>
    <hyperlink ref="N155" location="A126107454F" display="A126107454F" xr:uid="{7D97CA09-1884-40C8-AA41-2B9EADE3CAF8}"/>
    <hyperlink ref="O121" location="A126101222K" display="A126101222K" xr:uid="{90424300-88F3-40CC-84D6-ABE6F37BC6AB}"/>
    <hyperlink ref="P121" location="A126116342F" display="A126116342F" xr:uid="{7B5886D4-4136-4396-9BAF-729B63D17E60}"/>
    <hyperlink ref="Q121" location="A126108782K" display="A126108782K" xr:uid="{40098003-88A0-43D1-BCE8-87FCCAD2816D}"/>
    <hyperlink ref="O122" location="A126101178L" display="A126101178L" xr:uid="{9E9B195C-9026-40EE-A8AA-7BE3F0DE4C80}"/>
    <hyperlink ref="P122" location="A126116298J" display="A126116298J" xr:uid="{6803B8FD-A389-4849-AC97-891D41D43F3C}"/>
    <hyperlink ref="Q122" location="A126108738A" display="A126108738A" xr:uid="{1B73CD7E-BB2F-44C8-B2FB-4AB3E4981F5D}"/>
    <hyperlink ref="O123" location="A126101226V" display="A126101226V" xr:uid="{B29AECB9-3F92-4150-9705-EC95CE5A47D0}"/>
    <hyperlink ref="P123" location="A126116346R" display="A126116346R" xr:uid="{39FC9917-E3F0-4D10-8AA0-D446C6A26C20}"/>
    <hyperlink ref="Q123" location="A126108786V" display="A126108786V" xr:uid="{12456F79-B2FD-4452-B1F6-2D1ED2DB0FF4}"/>
    <hyperlink ref="O124" location="A126101230K" display="A126101230K" xr:uid="{3EC77BF8-D0C4-4447-A5C8-F1F0023A4201}"/>
    <hyperlink ref="P124" location="A126116350F" display="A126116350F" xr:uid="{5E79E270-D169-4E56-9536-8127AB912FD4}"/>
    <hyperlink ref="Q124" location="A126108790K" display="A126108790K" xr:uid="{515C23B9-4335-4090-BE31-E4C9F5D718F6}"/>
    <hyperlink ref="O125" location="A126101182C" display="A126101182C" xr:uid="{A3834294-8F7A-4563-8924-0ADE730576C1}"/>
    <hyperlink ref="P125" location="A126116302L" display="A126116302L" xr:uid="{61A05143-02A0-4FBD-BFDA-12D4CC6CEEB5}"/>
    <hyperlink ref="Q125" location="A126108742T" display="A126108742T" xr:uid="{697A1410-B584-4F3C-8EA1-C22E78F7E26C}"/>
    <hyperlink ref="O126" location="A126101186L" display="A126101186L" xr:uid="{565D8282-93DE-4A55-9B32-A06030C4BC3D}"/>
    <hyperlink ref="P126" location="A126116306W" display="A126116306W" xr:uid="{CA4C3821-8495-4350-9E97-68D261A3C654}"/>
    <hyperlink ref="Q126" location="A126108746A" display="A126108746A" xr:uid="{B59AF4C8-6DA0-41FD-ADBF-BAD0C1C2B85A}"/>
    <hyperlink ref="O127" location="A126101210A" display="A126101210A" xr:uid="{D7DDDD54-1633-49D8-B4C3-287677D81D20}"/>
    <hyperlink ref="P127" location="A126116330W" display="A126116330W" xr:uid="{04CC98B1-5B29-416D-B550-4512CC0D51C8}"/>
    <hyperlink ref="Q127" location="A126108770A" display="A126108770A" xr:uid="{578B3716-B854-4F82-9299-C60875EE8B9A}"/>
    <hyperlink ref="O128" location="A126101158C" display="A126101158C" xr:uid="{568C2F69-6080-44DF-8E1B-CA12E65D749C}"/>
    <hyperlink ref="P128" location="A126116278X" display="A126116278X" xr:uid="{39BD4081-4569-4384-80F6-BCA5ABAD4969}"/>
    <hyperlink ref="Q128" location="A126108718T" display="A126108718T" xr:uid="{82A33908-373D-44AB-8833-19CE5214FC5D}"/>
    <hyperlink ref="O129" location="A126101234V" display="A126101234V" xr:uid="{BAE59818-51C5-43CD-A4BE-FC3FCD8D53FD}"/>
    <hyperlink ref="P129" location="A126116354R" display="A126116354R" xr:uid="{C0845978-6703-4D70-9F34-5AA47AF9E41A}"/>
    <hyperlink ref="Q129" location="A126108794V" display="A126108794V" xr:uid="{968F5CB1-06A2-4CD2-B1B0-9600871D3B2A}"/>
    <hyperlink ref="O130" location="A126101214K" display="A126101214K" xr:uid="{12235E0F-DE6C-41A8-BCE6-65A8637EC769}"/>
    <hyperlink ref="P130" location="A126116334F" display="A126116334F" xr:uid="{1201941E-4242-4C54-9555-CE18E36B9045}"/>
    <hyperlink ref="Q130" location="A126108774K" display="A126108774K" xr:uid="{9E137FCD-3308-43C6-87C3-0D6CA4C6D33F}"/>
    <hyperlink ref="O131" location="A126101246C" display="A126101246C" xr:uid="{2739E217-26BE-45FE-A85A-B1FD09CFABBE}"/>
    <hyperlink ref="P131" location="A126116366X" display="A126116366X" xr:uid="{60D2DE8B-9A52-4943-BC9C-791A23B8F989}"/>
    <hyperlink ref="Q131" location="A126108806T" display="A126108806T" xr:uid="{1F5D87B0-ECA3-4336-88EA-8675D1B5F183}"/>
    <hyperlink ref="O132" location="A126101162V" display="A126101162V" xr:uid="{93E6FAF1-C912-4E5A-9D27-0F80195E755A}"/>
    <hyperlink ref="P132" location="A126116282R" display="A126116282R" xr:uid="{FB7D1875-E45D-43EA-8617-24EF268081AD}"/>
    <hyperlink ref="Q132" location="A126108722J" display="A126108722J" xr:uid="{22927C3C-3237-4580-967D-6CB37A5B15DF}"/>
    <hyperlink ref="O133" location="A126101118K" display="A126101118K" xr:uid="{29857790-1D7F-4B01-8815-D0E4F8FC6D36}"/>
    <hyperlink ref="P133" location="A126116238F" display="A126116238F" xr:uid="{54A815BF-4DFE-4102-BA40-07C271125B5D}"/>
    <hyperlink ref="Q133" location="A126108678K" display="A126108678K" xr:uid="{EF0D61C1-8E6D-479D-8FC6-C3BA3F79217E}"/>
    <hyperlink ref="O134" location="A126101138V" display="A126101138V" xr:uid="{678E2DA5-DE56-4B8D-A48B-0B89C60D059D}"/>
    <hyperlink ref="P134" location="A126116258R" display="A126116258R" xr:uid="{94322F95-603B-4CC0-9101-70AD8F770F73}"/>
    <hyperlink ref="Q134" location="A126108698V" display="A126108698V" xr:uid="{B4A93C70-C69D-410B-8417-7B6734510067}"/>
    <hyperlink ref="O135" location="A126101190C" display="A126101190C" xr:uid="{02914F31-D780-428A-9F9F-B05880DF75A8}"/>
    <hyperlink ref="P135" location="A126116310L" display="A126116310L" xr:uid="{FFED55A5-04C4-4B62-AC65-7A8B29805438}"/>
    <hyperlink ref="Q135" location="A126108750T" display="A126108750T" xr:uid="{BD1A9F92-F9D5-407D-A3A4-0A1BA2046FA2}"/>
    <hyperlink ref="O136" location="A126101142K" display="A126101142K" xr:uid="{A2A5DBE0-707E-4FCA-A11C-188158B82366}"/>
    <hyperlink ref="P136" location="A126116262F" display="A126116262F" xr:uid="{BC7FF83D-2220-4E40-9015-79CFDE134681}"/>
    <hyperlink ref="Q136" location="A126108702X" display="A126108702X" xr:uid="{166E2D49-CE3D-4DF6-B4DF-0B43C70B98A8}"/>
    <hyperlink ref="O137" location="A126101194L" display="A126101194L" xr:uid="{FEA86AEA-10BC-4626-901F-170BBCA473CD}"/>
    <hyperlink ref="P137" location="A126116314W" display="A126116314W" xr:uid="{2847606F-C9FD-4AA1-A3DE-FED405D344CB}"/>
    <hyperlink ref="Q137" location="A126108754A" display="A126108754A" xr:uid="{14A35731-83B1-4460-BED4-CBA7F4F3120E}"/>
    <hyperlink ref="O138" location="A126101198W" display="A126101198W" xr:uid="{E6537732-4443-48AE-9C32-2302667EF710}"/>
    <hyperlink ref="P138" location="A126116318F" display="A126116318F" xr:uid="{B6B9638C-841A-4E88-BA01-461B0EF6AE98}"/>
    <hyperlink ref="Q138" location="A126108758K" display="A126108758K" xr:uid="{B6E1711D-DA63-4CDC-9C33-006AFC751278}"/>
    <hyperlink ref="O139" location="A126101250V" display="A126101250V" xr:uid="{29B1F46B-35BA-4FAE-9CE0-D2AA5CB09426}"/>
    <hyperlink ref="P139" location="A126116370R" display="A126116370R" xr:uid="{DBB11191-885E-49D3-9A72-E88441834EB8}"/>
    <hyperlink ref="Q139" location="A126108810J" display="A126108810J" xr:uid="{12D226F5-36D2-474C-9041-ACD9D9B8A1BF}"/>
    <hyperlink ref="O140" location="A126101122A" display="A126101122A" xr:uid="{9C06A6E1-758B-4A99-8071-A77A24FADAF1}"/>
    <hyperlink ref="P140" location="A126116242W" display="A126116242W" xr:uid="{12929D9D-2B0E-4FF0-AF44-7310DEC69275}"/>
    <hyperlink ref="Q140" location="A126108682A" display="A126108682A" xr:uid="{7D6026B5-916D-458E-B330-E3B1C4DDF2A4}"/>
    <hyperlink ref="O141" location="A126101238C" display="A126101238C" xr:uid="{9A6E46FD-43B1-4431-A5FF-26AC5127AB87}"/>
    <hyperlink ref="P141" location="A126116358X" display="A126116358X" xr:uid="{2C11F7DE-C6EF-4EE7-B27E-7254D11F0EA3}"/>
    <hyperlink ref="Q141" location="A126108798C" display="A126108798C" xr:uid="{15E2E846-B320-404E-8B29-AE27B2CFD034}"/>
    <hyperlink ref="O142" location="A126101242V" display="A126101242V" xr:uid="{D66772AD-56FB-47C0-8665-52F7CF1F294C}"/>
    <hyperlink ref="P142" location="A126116362R" display="A126116362R" xr:uid="{29333FB4-61B9-4297-A702-0BA340A54F40}"/>
    <hyperlink ref="Q142" location="A126108802J" display="A126108802J" xr:uid="{822246CB-9914-4433-A021-51A1291892F8}"/>
    <hyperlink ref="O143" location="A126101130A" display="A126101130A" xr:uid="{0D110218-D09D-473E-B2E4-5F4833CE4323}"/>
    <hyperlink ref="P143" location="A126116250W" display="A126116250W" xr:uid="{47F867C7-E8F7-4E61-887C-BBCEF8C55BBC}"/>
    <hyperlink ref="Q143" location="A126108690A" display="A126108690A" xr:uid="{59331BDE-0557-4398-A54C-B97C65CF4678}"/>
    <hyperlink ref="O144" location="A126101166C" display="A126101166C" xr:uid="{13CF3590-43C2-4C03-896F-ED6EC1A3B673}"/>
    <hyperlink ref="P144" location="A126116286X" display="A126116286X" xr:uid="{3BFBD300-3C6D-4335-8009-949FC12C24B8}"/>
    <hyperlink ref="Q144" location="A126108726T" display="A126108726T" xr:uid="{215C6A7A-725F-4356-8FDD-17708D856D79}"/>
    <hyperlink ref="O145" location="A126101202A" display="A126101202A" xr:uid="{C2321007-48B9-4181-A527-80042ADB9F7D}"/>
    <hyperlink ref="P145" location="A126116322W" display="A126116322W" xr:uid="{A6C47786-B81B-46E2-BC11-2FFF344FDB47}"/>
    <hyperlink ref="Q145" location="A126108762A" display="A126108762A" xr:uid="{13D0668D-E64D-4C68-ADF3-C0D568EC09FD}"/>
    <hyperlink ref="O146" location="A126101254C" display="A126101254C" xr:uid="{BE985450-8DCB-4236-903C-DEA1E2913FA0}"/>
    <hyperlink ref="P146" location="A126116374X" display="A126116374X" xr:uid="{8140B974-680B-4DE4-9CFF-C14692F532CA}"/>
    <hyperlink ref="Q146" location="A126108814T" display="A126108814T" xr:uid="{4DE2BA9A-47F0-4D24-B58D-8770B5827869}"/>
    <hyperlink ref="O147" location="A126101126K" display="A126101126K" xr:uid="{C90D72CE-52FD-4AC5-AFF3-0F7E54A136A1}"/>
    <hyperlink ref="P147" location="A126116246F" display="A126116246F" xr:uid="{C3CFC076-84A1-4E83-A4B9-4617AFA1397A}"/>
    <hyperlink ref="Q147" location="A126108686K" display="A126108686K" xr:uid="{94D1EEC9-C55E-49C4-9798-EAC3009444B2}"/>
    <hyperlink ref="O148" location="A126101206K" display="A126101206K" xr:uid="{534460DD-A369-4ACE-95C5-63DF3308A45C}"/>
    <hyperlink ref="P148" location="A126116326F" display="A126116326F" xr:uid="{C02EE793-6949-45FB-8E72-655B3D508622}"/>
    <hyperlink ref="Q148" location="A126108766K" display="A126108766K" xr:uid="{08A17404-9241-410D-B97D-41AD93A20E4A}"/>
    <hyperlink ref="O149" location="A126101218V" display="A126101218V" xr:uid="{12A0D77C-92E9-48B3-828C-8F5A74DD589B}"/>
    <hyperlink ref="P149" location="A126116338R" display="A126116338R" xr:uid="{135F64ED-2666-40B3-A8F2-E6DB1DC5BEA1}"/>
    <hyperlink ref="Q149" location="A126108778V" display="A126108778V" xr:uid="{DBF4CE88-7D37-45B3-929F-0F49DED4EBC2}"/>
    <hyperlink ref="O150" location="A126101150K" display="A126101150K" xr:uid="{A8D4B703-7DC5-4C92-B53D-10550FF757CE}"/>
    <hyperlink ref="P150" location="A126116270F" display="A126116270F" xr:uid="{9BF0D24F-A528-46CC-B2F9-6E0B1490510A}"/>
    <hyperlink ref="Q150" location="A126108710X" display="A126108710X" xr:uid="{D8E869C5-DC90-41CB-8936-9897012AC41D}"/>
    <hyperlink ref="O151" location="A126101134K" display="A126101134K" xr:uid="{8228A349-3203-4B0C-92AF-B8F31CDC5F0C}"/>
    <hyperlink ref="P151" location="A126116254F" display="A126116254F" xr:uid="{BC7AA85D-7EC9-4802-A185-5A0C4FD0898E}"/>
    <hyperlink ref="Q151" location="A126108694K" display="A126108694K" xr:uid="{66834D0C-42A8-49B9-9881-9F9B1AC45B30}"/>
    <hyperlink ref="O152" location="A126101170V" display="A126101170V" xr:uid="{245F848D-9ADE-4655-BF6B-F873F0604EE9}"/>
    <hyperlink ref="P152" location="A126116290R" display="A126116290R" xr:uid="{87C927AD-36AA-485B-BB63-200F8D329A77}"/>
    <hyperlink ref="Q152" location="A126108730J" display="A126108730J" xr:uid="{21870204-B4A8-4F8E-8AE7-BBD2BD774257}"/>
    <hyperlink ref="O153" location="A126101146V" display="A126101146V" xr:uid="{439E58E6-BFEF-4D5F-B67E-3B16164231A6}"/>
    <hyperlink ref="P153" location="A126116266R" display="A126116266R" xr:uid="{4C976D86-B271-4158-B9C5-B82306C316BF}"/>
    <hyperlink ref="Q153" location="A126108706J" display="A126108706J" xr:uid="{60819440-7F68-4CDE-9023-82186E4F9FD5}"/>
    <hyperlink ref="O154" location="A126101174C" display="A126101174C" xr:uid="{2EA6CAA6-4304-4A2C-BB02-94667528B765}"/>
    <hyperlink ref="P154" location="A126116294X" display="A126116294X" xr:uid="{5AA2C4E1-8B63-4A13-8AE3-3992E4420A44}"/>
    <hyperlink ref="Q154" location="A126108734T" display="A126108734T" xr:uid="{B8070422-1F39-4525-9FBE-216ECDC387E4}"/>
    <hyperlink ref="O155" location="A126101154V" display="A126101154V" xr:uid="{BAA0396B-02E3-4F08-A614-3DD9939D0A61}"/>
    <hyperlink ref="P155" location="A126116274R" display="A126116274R" xr:uid="{57D86015-F95D-496D-A15C-FDB975C9A850}"/>
    <hyperlink ref="Q155" location="A126108714J" display="A126108714J" xr:uid="{DD297511-86CA-418F-BC8C-8C5D3B35B0D8}"/>
    <hyperlink ref="R121" location="A126097442A" display="A126097442A" xr:uid="{C95179A7-0845-4143-A3D3-14AE041D63D0}"/>
    <hyperlink ref="S121" location="A126112562K" display="A126112562K" xr:uid="{5D10742F-10BC-4C65-BDBA-70A0D8CDE56D}"/>
    <hyperlink ref="T121" location="A126105002F" display="A126105002F" xr:uid="{64AF6A57-47DA-4D0F-8370-8774F3F5323C}"/>
    <hyperlink ref="R122" location="A126097398C" display="A126097398C" xr:uid="{AA21FB1D-6EC5-4CE4-8DB9-BC054A2B7EAA}"/>
    <hyperlink ref="S122" location="A126112518A" display="A126112518A" xr:uid="{676821D3-B2A2-415B-A77F-A01E7BAFA9E9}"/>
    <hyperlink ref="T122" location="A126104958F" display="A126104958F" xr:uid="{24A44D54-E81E-4999-A170-4A794A9A27A4}"/>
    <hyperlink ref="R123" location="A126097446K" display="A126097446K" xr:uid="{E9B9290A-D4AC-45D0-BBAD-638CA5D10C25}"/>
    <hyperlink ref="S123" location="A126112566V" display="A126112566V" xr:uid="{0D83AEDF-0A67-4F7C-B2C0-ADE0FC588C00}"/>
    <hyperlink ref="T123" location="A126105006R" display="A126105006R" xr:uid="{BE2AF658-6646-47EF-99CB-34B22FFBD308}"/>
    <hyperlink ref="R124" location="A126097450A" display="A126097450A" xr:uid="{6E958568-9814-4E2E-A510-13C550D4132B}"/>
    <hyperlink ref="S124" location="A126112570K" display="A126112570K" xr:uid="{66A4DE4F-CD54-4722-ADB0-B4743D4A2D09}"/>
    <hyperlink ref="T124" location="A126105010F" display="A126105010F" xr:uid="{99D705C5-5ECE-4206-9F20-34A399E12EF2}"/>
    <hyperlink ref="R125" location="A126097402J" display="A126097402J" xr:uid="{0A65C460-F929-4398-A364-5EFFE7ACC483}"/>
    <hyperlink ref="S125" location="A126112522T" display="A126112522T" xr:uid="{2D391240-A5B7-49F0-8687-92F94161EB52}"/>
    <hyperlink ref="T125" location="A126104962W" display="A126104962W" xr:uid="{A7322D81-6EEA-4EC3-9185-DD85CCF33101}"/>
    <hyperlink ref="R126" location="A126097406T" display="A126097406T" xr:uid="{ABCDD1C5-1A23-40D1-8009-DC6CCE1D0662}"/>
    <hyperlink ref="S126" location="A126112526A" display="A126112526A" xr:uid="{07FAD8F3-B01C-4232-A201-89AF354A2F1B}"/>
    <hyperlink ref="T126" location="A126104966F" display="A126104966F" xr:uid="{34296774-FDED-414F-BE38-2846E6057283}"/>
    <hyperlink ref="R127" location="A126097430T" display="A126097430T" xr:uid="{6AF0A28D-5C38-41AB-8E24-1F5AA8899466}"/>
    <hyperlink ref="S127" location="A126112550A" display="A126112550A" xr:uid="{D8EAB8A3-65C3-4BB1-88EF-85128B664918}"/>
    <hyperlink ref="T127" location="A126104990F" display="A126104990F" xr:uid="{E7B81F2C-77E6-48B1-8CA8-4ECEE1F2A74A}"/>
    <hyperlink ref="R128" location="A126097378V" display="A126097378V" xr:uid="{B27EDC8D-B737-45D9-80F2-ED54CA5D80D7}"/>
    <hyperlink ref="S128" location="A126112498C" display="A126112498C" xr:uid="{778F96FD-ADEE-4AC8-9525-94B21EC0260A}"/>
    <hyperlink ref="T128" location="A126104938W" display="A126104938W" xr:uid="{2CDDCBB0-292B-4B68-A924-9DE32E547761}"/>
    <hyperlink ref="R129" location="A126097454K" display="A126097454K" xr:uid="{C67130CE-714D-43E8-BA2F-ED04090D2062}"/>
    <hyperlink ref="S129" location="A126112574V" display="A126112574V" xr:uid="{B9CA50D5-9E1A-4600-BD4F-0DA1375F32DF}"/>
    <hyperlink ref="T129" location="A126105014R" display="A126105014R" xr:uid="{FEA54289-11AC-4C6A-9637-90A820A5EA3D}"/>
    <hyperlink ref="R130" location="A126097434A" display="A126097434A" xr:uid="{08F915D1-1521-4130-A8FE-420F2764F8EB}"/>
    <hyperlink ref="S130" location="A126112554K" display="A126112554K" xr:uid="{3E02D66A-94E6-4A83-B6E7-9BC2743E100C}"/>
    <hyperlink ref="T130" location="A126104994R" display="A126104994R" xr:uid="{3D3FE05D-80EB-4115-BA24-37E3ED8E78EC}"/>
    <hyperlink ref="R131" location="A126097466V" display="A126097466V" xr:uid="{048DEBD9-25D6-4BEC-90BA-E3BDBB348971}"/>
    <hyperlink ref="S131" location="A126112586C" display="A126112586C" xr:uid="{7F8B8938-E2A4-406D-BB72-6F4846D9E270}"/>
    <hyperlink ref="T131" location="A126105026X" display="A126105026X" xr:uid="{7C152C82-4143-4583-B860-2776F14B7D71}"/>
    <hyperlink ref="R132" location="A126097382K" display="A126097382K" xr:uid="{A54C3FCA-EBD3-4033-A80F-8A9FC76B1575}"/>
    <hyperlink ref="S132" location="A126112502J" display="A126112502J" xr:uid="{EB80236B-E942-4884-B64F-05106806CCEF}"/>
    <hyperlink ref="T132" location="A126104942L" display="A126104942L" xr:uid="{1BC70842-BA80-46E5-B5DC-9453788770BB}"/>
    <hyperlink ref="R133" location="A126097338A" display="A126097338A" xr:uid="{94F9D144-06E2-421D-911F-E2770BF358A8}"/>
    <hyperlink ref="S133" location="A126112458K" display="A126112458K" xr:uid="{C64D1643-4A8A-4DEC-8F43-AEAF8B69EF48}"/>
    <hyperlink ref="T133" location="A126104898R" display="A126104898R" xr:uid="{215848E6-B3BE-4CFB-8A70-58A2F3701ECC}"/>
    <hyperlink ref="R134" location="A126097358K" display="A126097358K" xr:uid="{B1D4793F-0CEF-40DA-8302-85198DFE2F29}"/>
    <hyperlink ref="S134" location="A126112478V" display="A126112478V" xr:uid="{8A14393D-D638-4DC6-B642-35C94F3972C6}"/>
    <hyperlink ref="T134" location="A126104918L" display="A126104918L" xr:uid="{62BD846E-048E-497E-8F04-480DF0C0703B}"/>
    <hyperlink ref="R135" location="A126097410J" display="A126097410J" xr:uid="{9454F9F1-2097-439F-8A21-2A195091BE03}"/>
    <hyperlink ref="S135" location="A126112530T" display="A126112530T" xr:uid="{C974D48B-60AE-40F2-AF6C-E3DDD25CA58B}"/>
    <hyperlink ref="T135" location="A126104970W" display="A126104970W" xr:uid="{CE9ECF70-6AC2-4106-844C-E4AEB5676474}"/>
    <hyperlink ref="R136" location="A126097362A" display="A126097362A" xr:uid="{C4D6DDF9-E8A0-4E16-B04F-861EC0544EC5}"/>
    <hyperlink ref="S136" location="A126112482K" display="A126112482K" xr:uid="{BB6B5E0F-66A9-462F-A633-E3ECBB67BDED}"/>
    <hyperlink ref="T136" location="A126104922C" display="A126104922C" xr:uid="{9A15D870-40FC-4510-9FC4-0C087D74E1EE}"/>
    <hyperlink ref="R137" location="A126097414T" display="A126097414T" xr:uid="{60B01DBD-F6A6-42A5-B23C-AF9A17732415}"/>
    <hyperlink ref="S137" location="A126112534A" display="A126112534A" xr:uid="{EF25E185-1737-450E-B6D3-FE9F6D2DF577}"/>
    <hyperlink ref="T137" location="A126104974F" display="A126104974F" xr:uid="{7BA16E0D-876B-4426-8AC1-BDB026B77B45}"/>
    <hyperlink ref="R138" location="A126097418A" display="A126097418A" xr:uid="{E63F4C5D-6351-4E36-B938-B9E72A030C2E}"/>
    <hyperlink ref="S138" location="A126112538K" display="A126112538K" xr:uid="{55E87105-4F2B-466E-B546-495AB61ED0B6}"/>
    <hyperlink ref="T138" location="A126104978R" display="A126104978R" xr:uid="{425649E4-7826-43BA-A96E-E42D28881B33}"/>
    <hyperlink ref="R139" location="A126097470K" display="A126097470K" xr:uid="{900169DB-5652-4757-BD13-529EE98A28F2}"/>
    <hyperlink ref="S139" location="A126112590V" display="A126112590V" xr:uid="{FEDC85E4-038B-4227-AB03-3E51FDE06765}"/>
    <hyperlink ref="T139" location="A126105030R" display="A126105030R" xr:uid="{79E59C84-4030-463B-AE1E-0A5364015E0C}"/>
    <hyperlink ref="R140" location="A126097342T" display="A126097342T" xr:uid="{E271AD7A-3CE0-46AA-91BC-A1E1A130CA1E}"/>
    <hyperlink ref="S140" location="A126112462A" display="A126112462A" xr:uid="{23991B83-BA96-472E-BC89-A4115D57E27E}"/>
    <hyperlink ref="T140" location="A126104902V" display="A126104902V" xr:uid="{9BC2DF7B-7273-4E63-B3FD-2C174D6B5F98}"/>
    <hyperlink ref="R141" location="A126097458V" display="A126097458V" xr:uid="{CE3A9595-71B2-40ED-AE57-EFBA7F575D83}"/>
    <hyperlink ref="S141" location="A126112578C" display="A126112578C" xr:uid="{26E5EF46-E1A6-4107-9B2D-9FE1225DF154}"/>
    <hyperlink ref="T141" location="A126105018X" display="A126105018X" xr:uid="{97C3B333-E0BA-4EDA-9B9B-D84A55A65AC0}"/>
    <hyperlink ref="R142" location="A126097462K" display="A126097462K" xr:uid="{512AB9C0-2447-42FC-9F4D-C5AA2E02E688}"/>
    <hyperlink ref="S142" location="A126112582V" display="A126112582V" xr:uid="{C947FD4B-2AA7-4288-BB2B-DB268732686E}"/>
    <hyperlink ref="T142" location="A126105022R" display="A126105022R" xr:uid="{2E2C4385-8E39-4B99-A201-E07D65985566}"/>
    <hyperlink ref="R143" location="A126097350T" display="A126097350T" xr:uid="{2633F1CD-6D90-4E0C-B693-B36CB5A775D2}"/>
    <hyperlink ref="S143" location="A126112470A" display="A126112470A" xr:uid="{DA1BB919-11A5-41E0-8259-7CB774E63B90}"/>
    <hyperlink ref="T143" location="A126104910V" display="A126104910V" xr:uid="{E148DA32-E179-4D3A-A860-FE6CB852886E}"/>
    <hyperlink ref="R144" location="A126097386V" display="A126097386V" xr:uid="{AD0A0663-962A-4B6E-B960-BC600C003E7A}"/>
    <hyperlink ref="S144" location="A126112506T" display="A126112506T" xr:uid="{3031AF2A-BE75-4EE3-B1CA-149825D0491A}"/>
    <hyperlink ref="T144" location="A126104946W" display="A126104946W" xr:uid="{2A41BBB1-4192-4C15-B67E-F5B798C8D814}"/>
    <hyperlink ref="R145" location="A126097422T" display="A126097422T" xr:uid="{5C8BD9FA-6087-400A-9164-BA174F58FE92}"/>
    <hyperlink ref="S145" location="A126112542A" display="A126112542A" xr:uid="{4281433C-A2A0-4FF5-A3A1-D5E139405DA0}"/>
    <hyperlink ref="T145" location="A126104982F" display="A126104982F" xr:uid="{1EC3D759-75C6-4B95-A847-1654F8361555}"/>
    <hyperlink ref="R146" location="A126097474V" display="A126097474V" xr:uid="{8172F050-9597-46B7-B0B1-A9782E097586}"/>
    <hyperlink ref="S146" location="A126112594C" display="A126112594C" xr:uid="{C24A6FF6-2DC3-4176-9C02-FD6B539F8304}"/>
    <hyperlink ref="T146" location="A126105034X" display="A126105034X" xr:uid="{77423DC1-B954-4F1E-A4D5-2FA1F7AE2EFB}"/>
    <hyperlink ref="R147" location="A126097346A" display="A126097346A" xr:uid="{E2311B49-A545-479E-91AF-A67908B50D6E}"/>
    <hyperlink ref="S147" location="A126112466K" display="A126112466K" xr:uid="{1B3745D1-2E4C-4B4F-912F-E66E2CF535B4}"/>
    <hyperlink ref="T147" location="A126104906C" display="A126104906C" xr:uid="{7D00A08B-6100-4E17-8F1D-FBCF118094D4}"/>
    <hyperlink ref="R148" location="A126097426A" display="A126097426A" xr:uid="{753DCA05-D2E1-4DE5-B31D-D6438E958C5B}"/>
    <hyperlink ref="S148" location="A126112546K" display="A126112546K" xr:uid="{729856F7-7EAE-4D0E-911C-07FB5A7EDFE7}"/>
    <hyperlink ref="T148" location="A126104986R" display="A126104986R" xr:uid="{E9EEC7BC-1904-4ACC-AB82-3EBF2CD15AEE}"/>
    <hyperlink ref="R149" location="A126097438K" display="A126097438K" xr:uid="{F984F1C5-5467-4AF6-A1DD-E6607A83E723}"/>
    <hyperlink ref="S149" location="A126112558V" display="A126112558V" xr:uid="{BE05542A-E55C-46D9-9006-5D8749D50725}"/>
    <hyperlink ref="T149" location="A126104998X" display="A126104998X" xr:uid="{F40EC6F0-922D-4A9B-85EE-FB909AD4A404}"/>
    <hyperlink ref="R150" location="A126097370A" display="A126097370A" xr:uid="{715C3628-8AF7-4907-8599-A832D58C28AA}"/>
    <hyperlink ref="S150" location="A126112490K" display="A126112490K" xr:uid="{FA18B234-F672-4F18-9D5B-A30A203CDBDA}"/>
    <hyperlink ref="T150" location="A126104930C" display="A126104930C" xr:uid="{81B558C8-F3D5-40EC-B413-06600603C5A0}"/>
    <hyperlink ref="R151" location="A126097354A" display="A126097354A" xr:uid="{A2DC60AB-2D4A-4643-ADA4-E6B158E42BDA}"/>
    <hyperlink ref="S151" location="A126112474K" display="A126112474K" xr:uid="{68809ADB-105C-47E0-AAD7-DED85EE73634}"/>
    <hyperlink ref="T151" location="A126104914C" display="A126104914C" xr:uid="{4E27C81B-0884-4E5F-A9AA-8052E6C510AA}"/>
    <hyperlink ref="R152" location="A126097390K" display="A126097390K" xr:uid="{90ABC443-C63B-48F2-AA79-31222A59DF68}"/>
    <hyperlink ref="S152" location="A126112510J" display="A126112510J" xr:uid="{E026EA1B-B8F5-444B-B4C5-6B01BED73DFA}"/>
    <hyperlink ref="T152" location="A126104950L" display="A126104950L" xr:uid="{149FC0D3-2467-4BB1-A602-7FAC1D8099B9}"/>
    <hyperlink ref="R153" location="A126097366K" display="A126097366K" xr:uid="{3E489A84-4F86-4D5C-A4E6-C3E910131534}"/>
    <hyperlink ref="S153" location="A126112486V" display="A126112486V" xr:uid="{F7E60BEF-C9AC-4610-B54A-71F5260101FB}"/>
    <hyperlink ref="T153" location="A126104926L" display="A126104926L" xr:uid="{72CCEFBD-0C52-455C-B8FC-C8A44BBDB30D}"/>
    <hyperlink ref="R154" location="A126097394V" display="A126097394V" xr:uid="{704AD2A8-DCAA-494D-9D31-D1B2DBDFCCF9}"/>
    <hyperlink ref="S154" location="A126112514T" display="A126112514T" xr:uid="{CB60B515-FB0E-489F-8809-52C8B8F03DB4}"/>
    <hyperlink ref="T154" location="A126104954W" display="A126104954W" xr:uid="{1A82B89B-4E21-4627-8F79-4BB3897A1B86}"/>
    <hyperlink ref="R155" location="A126097374K" display="A126097374K" xr:uid="{C4A845B3-5C5A-437F-A1AF-A2DF7F83BBA9}"/>
    <hyperlink ref="S155" location="A126112494V" display="A126112494V" xr:uid="{D5FC1385-8DEF-4F81-A2E8-676B6145B2A8}"/>
    <hyperlink ref="T155" location="A126104934L" display="A126104934L" xr:uid="{6FA9DB2B-9CB5-4D8D-A67C-1CF2E46410ED}"/>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59FAF-439C-4CCD-B08B-0BBB9B8010A9}">
  <sheetPr>
    <pageSetUpPr fitToPage="1"/>
  </sheetPr>
  <dimension ref="A1:AD161"/>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1"/>
      <c r="B1" s="31"/>
      <c r="C1" s="31"/>
      <c r="D1" s="31"/>
      <c r="E1" s="31"/>
      <c r="F1" s="31"/>
      <c r="G1" s="31"/>
      <c r="H1" s="31"/>
      <c r="I1" s="31"/>
      <c r="J1" s="31"/>
      <c r="K1" s="31"/>
    </row>
    <row r="2" spans="1:20" ht="15.95" customHeight="1">
      <c r="A2" s="11"/>
      <c r="B2" s="32" t="s">
        <v>2952</v>
      </c>
      <c r="C2" s="12"/>
      <c r="D2" s="12"/>
      <c r="E2" s="12"/>
      <c r="F2" s="12"/>
      <c r="G2" s="12"/>
      <c r="H2" s="12"/>
      <c r="I2" s="12"/>
      <c r="J2" s="12"/>
      <c r="K2" s="12"/>
      <c r="L2" s="32"/>
      <c r="M2" s="12"/>
      <c r="N2" s="12"/>
      <c r="O2" s="12"/>
      <c r="P2" s="12"/>
      <c r="Q2" s="12"/>
      <c r="R2" s="12"/>
      <c r="S2" s="12"/>
      <c r="T2" s="12"/>
    </row>
    <row r="3" spans="1:20" ht="11.25" customHeight="1">
      <c r="A3" s="11"/>
      <c r="B3" s="12"/>
      <c r="C3" s="12"/>
      <c r="D3" s="12"/>
      <c r="E3" s="12"/>
      <c r="F3" s="12"/>
      <c r="G3" s="12"/>
      <c r="H3" s="12"/>
      <c r="I3" s="12"/>
      <c r="J3" s="12"/>
      <c r="K3" s="12"/>
      <c r="L3" s="12"/>
      <c r="M3" s="12"/>
      <c r="N3" s="12"/>
      <c r="O3" s="12"/>
      <c r="P3" s="12"/>
      <c r="Q3" s="12"/>
      <c r="R3" s="12"/>
      <c r="S3" s="12"/>
      <c r="T3" s="12"/>
    </row>
    <row r="4" spans="1:20" ht="11.25" customHeight="1">
      <c r="A4" s="11"/>
      <c r="B4" s="12"/>
      <c r="C4" s="12"/>
      <c r="D4" s="12"/>
      <c r="E4" s="12"/>
      <c r="F4" s="12"/>
      <c r="G4" s="12"/>
      <c r="H4" s="12"/>
      <c r="I4" s="12"/>
      <c r="J4" s="12"/>
      <c r="K4" s="12"/>
      <c r="L4" s="12"/>
      <c r="M4" s="12"/>
      <c r="N4" s="12"/>
      <c r="O4" s="12"/>
      <c r="P4" s="12"/>
      <c r="Q4" s="12"/>
      <c r="R4" s="12"/>
      <c r="S4" s="12"/>
      <c r="T4" s="12"/>
    </row>
    <row r="5" spans="1:20" ht="15.95" customHeight="1">
      <c r="A5" s="31"/>
      <c r="B5" s="74" t="str">
        <f>Contents!B5</f>
        <v>6226.0.00.001 Microdata and TableBuilder: Participation, Job Search and Mobility</v>
      </c>
      <c r="C5" s="69"/>
      <c r="D5" s="69"/>
      <c r="E5" s="69"/>
      <c r="F5" s="69"/>
      <c r="G5" s="69"/>
      <c r="H5" s="69"/>
      <c r="I5" s="69"/>
      <c r="J5" s="69"/>
      <c r="K5" s="69"/>
      <c r="L5" s="33"/>
      <c r="M5" s="31"/>
      <c r="N5" s="31"/>
      <c r="O5" s="31"/>
      <c r="P5" s="31"/>
      <c r="Q5" s="31"/>
      <c r="R5" s="31"/>
      <c r="S5" s="31"/>
      <c r="T5" s="31"/>
    </row>
    <row r="6" spans="1:20" ht="15.95" customHeight="1">
      <c r="A6" s="31"/>
      <c r="B6" s="69" t="str">
        <f>Contents!B6</f>
        <v>Table 1. Populations</v>
      </c>
      <c r="C6" s="69"/>
      <c r="D6" s="69"/>
      <c r="E6" s="69"/>
      <c r="F6" s="69"/>
      <c r="G6" s="69"/>
      <c r="H6" s="69"/>
      <c r="I6" s="69"/>
      <c r="J6" s="69"/>
      <c r="K6" s="69"/>
      <c r="L6" s="69"/>
      <c r="M6" s="69"/>
      <c r="N6" s="69"/>
      <c r="O6" s="69"/>
      <c r="P6" s="69"/>
      <c r="Q6" s="69"/>
      <c r="R6" s="69"/>
      <c r="S6" s="69"/>
      <c r="T6" s="69"/>
    </row>
    <row r="7" spans="1:20" ht="15.95" customHeight="1">
      <c r="A7" s="31"/>
      <c r="B7" s="35" t="str">
        <f>Contents!B7</f>
        <v>Released at 11:30 am (Canberra time) Tue 09 July 2024</v>
      </c>
      <c r="C7" s="31"/>
      <c r="D7" s="31"/>
      <c r="E7" s="31"/>
      <c r="F7" s="31"/>
      <c r="G7" s="31"/>
      <c r="H7" s="31"/>
      <c r="I7" s="31"/>
      <c r="J7" s="31"/>
      <c r="K7" s="31"/>
      <c r="L7" s="35"/>
      <c r="M7" s="31"/>
      <c r="N7" s="31"/>
      <c r="O7" s="31"/>
      <c r="P7" s="31"/>
      <c r="Q7" s="31"/>
      <c r="R7" s="31"/>
      <c r="S7" s="31"/>
      <c r="T7" s="31"/>
    </row>
    <row r="8" spans="1:20" ht="15.75" customHeight="1">
      <c r="A8" s="70" t="str">
        <f>Contents!C12</f>
        <v>Table 1.2 - Populations by state and territory, February 2024</v>
      </c>
      <c r="B8" s="70"/>
      <c r="C8" s="70"/>
      <c r="D8" s="70"/>
      <c r="E8" s="70"/>
      <c r="F8" s="70"/>
      <c r="G8" s="70"/>
      <c r="H8" s="70"/>
      <c r="I8" s="36"/>
      <c r="J8" s="37"/>
      <c r="K8" s="37"/>
      <c r="L8" s="70"/>
      <c r="M8" s="70"/>
      <c r="N8" s="70"/>
      <c r="O8" s="70"/>
      <c r="P8" s="70"/>
      <c r="Q8" s="70"/>
      <c r="R8" s="70"/>
      <c r="S8" s="36"/>
      <c r="T8" s="37"/>
    </row>
    <row r="9" spans="1:20" ht="15.75" customHeight="1">
      <c r="A9" s="38"/>
      <c r="B9" s="38"/>
      <c r="C9" s="39"/>
      <c r="D9" s="39"/>
      <c r="E9" s="39"/>
      <c r="F9" s="39"/>
      <c r="G9" s="39"/>
      <c r="H9" s="39"/>
      <c r="I9" s="39"/>
      <c r="J9" s="39"/>
      <c r="K9" s="39"/>
      <c r="L9" s="39"/>
      <c r="M9" s="39"/>
      <c r="N9" s="39"/>
      <c r="O9" s="39"/>
      <c r="P9" s="39"/>
      <c r="Q9" s="39"/>
      <c r="R9" s="39"/>
      <c r="S9" s="39"/>
      <c r="T9" s="39"/>
    </row>
    <row r="10" spans="1:20" ht="15" customHeight="1">
      <c r="A10" s="38"/>
      <c r="B10" s="40" t="s">
        <v>3024</v>
      </c>
      <c r="C10" s="71" t="s">
        <v>3025</v>
      </c>
      <c r="D10" s="71"/>
      <c r="E10" s="71"/>
      <c r="F10" s="41"/>
      <c r="G10" s="72" t="s">
        <v>2978</v>
      </c>
      <c r="H10" s="72"/>
      <c r="I10" s="72"/>
      <c r="J10" s="41"/>
      <c r="K10" s="41"/>
      <c r="L10" s="41"/>
      <c r="M10" s="41"/>
      <c r="N10" s="41"/>
      <c r="O10" s="41"/>
      <c r="P10" s="41"/>
      <c r="Q10" s="41"/>
      <c r="R10" s="41"/>
      <c r="S10" s="41"/>
      <c r="T10" s="41"/>
    </row>
    <row r="11" spans="1:20">
      <c r="A11" s="38"/>
      <c r="B11" s="38"/>
      <c r="C11" s="39" t="s">
        <v>2979</v>
      </c>
      <c r="D11" s="39" t="s">
        <v>2980</v>
      </c>
      <c r="E11" s="39" t="s">
        <v>2981</v>
      </c>
      <c r="F11" s="39"/>
      <c r="G11" s="39" t="s">
        <v>2979</v>
      </c>
      <c r="H11" s="39" t="s">
        <v>2980</v>
      </c>
      <c r="I11" s="39" t="s">
        <v>2981</v>
      </c>
      <c r="J11" s="39"/>
      <c r="K11" s="39"/>
      <c r="L11" s="39"/>
      <c r="M11" s="39"/>
      <c r="N11" s="39"/>
      <c r="O11" s="39"/>
      <c r="P11" s="39"/>
      <c r="Q11" s="39"/>
      <c r="R11" s="39"/>
      <c r="S11" s="39"/>
      <c r="T11" s="39"/>
    </row>
    <row r="12" spans="1:20">
      <c r="A12" s="38"/>
      <c r="B12" s="38"/>
      <c r="C12" s="42" t="s">
        <v>2982</v>
      </c>
      <c r="D12" s="42" t="s">
        <v>2982</v>
      </c>
      <c r="E12" s="42" t="s">
        <v>2982</v>
      </c>
      <c r="F12" s="42"/>
      <c r="G12" s="42" t="s">
        <v>2982</v>
      </c>
      <c r="H12" s="42" t="s">
        <v>2982</v>
      </c>
      <c r="I12" s="42" t="s">
        <v>2982</v>
      </c>
      <c r="J12" s="42"/>
      <c r="K12" s="42"/>
      <c r="L12" s="42"/>
      <c r="M12" s="42"/>
      <c r="N12" s="42"/>
      <c r="O12" s="42"/>
      <c r="P12" s="42"/>
      <c r="Q12" s="42"/>
      <c r="R12" s="42"/>
      <c r="S12" s="42"/>
      <c r="T12" s="42"/>
    </row>
    <row r="13" spans="1:20">
      <c r="A13" s="43" t="s">
        <v>2983</v>
      </c>
      <c r="B13" s="44"/>
      <c r="C13" s="42"/>
      <c r="D13" s="42"/>
      <c r="E13" s="42"/>
      <c r="F13" s="45"/>
      <c r="G13" s="42"/>
      <c r="H13" s="42"/>
      <c r="I13" s="42"/>
    </row>
    <row r="14" spans="1:20">
      <c r="A14" s="43"/>
      <c r="B14" s="46" t="s">
        <v>2984</v>
      </c>
      <c r="C14" s="47" cm="1">
        <f t="array" ref="C14">INDEX($C$74:$AC$108,$AD74,C$63)</f>
        <v>21602.008999999998</v>
      </c>
      <c r="D14" s="47" cm="1">
        <f t="array" ref="D14">INDEX($C$74:$AC$108,$AD74,D$63)</f>
        <v>10593.175999999999</v>
      </c>
      <c r="E14" s="47" cm="1">
        <f t="array" ref="E14">INDEX($C$74:$AC$108,$AD74,E$63)</f>
        <v>11008.833000000001</v>
      </c>
      <c r="F14" s="47"/>
      <c r="G14" s="48" t="str" cm="1">
        <f t="array" ref="G14">HYPERLINK(TEXT("#"&amp;INDEX($C$123:$AC$157,$AD123,C$63),),INDEX($C$123:$AC$157,$AD123,C$63))</f>
        <v>A126094922J</v>
      </c>
      <c r="H14" s="48" t="str" cm="1">
        <f t="array" ref="H14">HYPERLINK(TEXT("#"&amp;INDEX($C$123:$AC$157,$AD123,D$63),),INDEX($C$123:$AC$157,$AD123,D$63))</f>
        <v>A126110042V</v>
      </c>
      <c r="I14" s="48" t="str" cm="1">
        <f t="array" ref="I14">HYPERLINK(TEXT("#"&amp;INDEX($C$123:$AC$157,$AD123,E$63),),INDEX($C$123:$AC$157,$AD123,E$63))</f>
        <v>A126102482X</v>
      </c>
    </row>
    <row r="15" spans="1:20">
      <c r="A15" s="43"/>
      <c r="B15" s="46" t="s">
        <v>2985</v>
      </c>
      <c r="C15" s="47" cm="1">
        <f t="array" ref="C15">INDEX($C$74:$AC$108,$AD75,C$63)</f>
        <v>14031.870999999999</v>
      </c>
      <c r="D15" s="47" cm="1">
        <f t="array" ref="D15">INDEX($C$74:$AC$108,$AD75,D$63)</f>
        <v>7286.1369999999997</v>
      </c>
      <c r="E15" s="47" cm="1">
        <f t="array" ref="E15">INDEX($C$74:$AC$108,$AD75,E$63)</f>
        <v>6745.7340000000004</v>
      </c>
      <c r="F15" s="47"/>
      <c r="G15" s="48" t="str" cm="1">
        <f t="array" ref="G15">HYPERLINK(TEXT("#"&amp;INDEX($C$123:$AC$157,$AD124,C$63),),INDEX($C$123:$AC$157,$AD124,C$63))</f>
        <v>A126094878K</v>
      </c>
      <c r="H15" s="48" t="str" cm="1">
        <f t="array" ref="H15">HYPERLINK(TEXT("#"&amp;INDEX($C$123:$AC$157,$AD124,D$63),),INDEX($C$123:$AC$157,$AD124,D$63))</f>
        <v>A126109998R</v>
      </c>
      <c r="I15" s="48" t="str" cm="1">
        <f t="array" ref="I15">HYPERLINK(TEXT("#"&amp;INDEX($C$123:$AC$157,$AD124,E$63),),INDEX($C$123:$AC$157,$AD124,E$63))</f>
        <v>A126102438R</v>
      </c>
    </row>
    <row r="16" spans="1:20">
      <c r="A16" s="43"/>
      <c r="B16" s="46" t="s">
        <v>2986</v>
      </c>
      <c r="C16" s="47" cm="1">
        <f t="array" ref="C16">INDEX($C$74:$AC$108,$AD76,C$63)</f>
        <v>1614.13</v>
      </c>
      <c r="D16" s="47" cm="1">
        <f t="array" ref="D16">INDEX($C$74:$AC$108,$AD76,D$63)</f>
        <v>841.69</v>
      </c>
      <c r="E16" s="47" cm="1">
        <f t="array" ref="E16">INDEX($C$74:$AC$108,$AD76,E$63)</f>
        <v>772.44</v>
      </c>
      <c r="F16" s="47"/>
      <c r="G16" s="48" t="str" cm="1">
        <f t="array" ref="G16">HYPERLINK(TEXT("#"&amp;INDEX($C$123:$AC$157,$AD125,C$63),),INDEX($C$123:$AC$157,$AD125,C$63))</f>
        <v>A126094926T</v>
      </c>
      <c r="H16" s="48" t="str" cm="1">
        <f t="array" ref="H16">HYPERLINK(TEXT("#"&amp;INDEX($C$123:$AC$157,$AD125,D$63),),INDEX($C$123:$AC$157,$AD125,D$63))</f>
        <v>A126110046C</v>
      </c>
      <c r="I16" s="48" t="str" cm="1">
        <f t="array" ref="I16">HYPERLINK(TEXT("#"&amp;INDEX($C$123:$AC$157,$AD125,E$63),),INDEX($C$123:$AC$157,$AD125,E$63))</f>
        <v>A126102486J</v>
      </c>
    </row>
    <row r="17" spans="1:9">
      <c r="A17" s="43"/>
      <c r="B17" s="46" t="s">
        <v>2987</v>
      </c>
      <c r="C17" s="47" cm="1">
        <f t="array" ref="C17">INDEX($C$74:$AC$108,$AD77,C$63)</f>
        <v>989.83100000000002</v>
      </c>
      <c r="D17" s="47" cm="1">
        <f t="array" ref="D17">INDEX($C$74:$AC$108,$AD77,D$63)</f>
        <v>397.78100000000001</v>
      </c>
      <c r="E17" s="47" cm="1">
        <f t="array" ref="E17">INDEX($C$74:$AC$108,$AD77,E$63)</f>
        <v>592.04999999999995</v>
      </c>
      <c r="F17" s="47"/>
      <c r="G17" s="48" t="str" cm="1">
        <f t="array" ref="G17">HYPERLINK(TEXT("#"&amp;INDEX($C$123:$AC$157,$AD126,C$63),),INDEX($C$123:$AC$157,$AD126,C$63))</f>
        <v>A126094930J</v>
      </c>
      <c r="H17" s="48" t="str" cm="1">
        <f t="array" ref="H17">HYPERLINK(TEXT("#"&amp;INDEX($C$123:$AC$157,$AD126,D$63),),INDEX($C$123:$AC$157,$AD126,D$63))</f>
        <v>A126110050V</v>
      </c>
      <c r="I17" s="48" t="str" cm="1">
        <f t="array" ref="I17">HYPERLINK(TEXT("#"&amp;INDEX($C$123:$AC$157,$AD126,E$63),),INDEX($C$123:$AC$157,$AD126,E$63))</f>
        <v>A126102490X</v>
      </c>
    </row>
    <row r="18" spans="1:9">
      <c r="A18" s="43"/>
      <c r="B18" s="46" t="s">
        <v>2988</v>
      </c>
      <c r="C18" s="47" cm="1">
        <f t="array" ref="C18">INDEX($C$74:$AC$108,$AD78,C$63)</f>
        <v>495.75900000000001</v>
      </c>
      <c r="D18" s="47" cm="1">
        <f t="array" ref="D18">INDEX($C$74:$AC$108,$AD78,D$63)</f>
        <v>225.267</v>
      </c>
      <c r="E18" s="47" cm="1">
        <f t="array" ref="E18">INDEX($C$74:$AC$108,$AD78,E$63)</f>
        <v>270.49200000000002</v>
      </c>
      <c r="F18" s="47"/>
      <c r="G18" s="48" t="str" cm="1">
        <f t="array" ref="G18">HYPERLINK(TEXT("#"&amp;INDEX($C$123:$AC$157,$AD127,C$63),),INDEX($C$123:$AC$157,$AD127,C$63))</f>
        <v>A126094882A</v>
      </c>
      <c r="H18" s="48" t="str" cm="1">
        <f t="array" ref="H18">HYPERLINK(TEXT("#"&amp;INDEX($C$123:$AC$157,$AD127,D$63),),INDEX($C$123:$AC$157,$AD127,D$63))</f>
        <v>A126110002A</v>
      </c>
      <c r="I18" s="48" t="str" cm="1">
        <f t="array" ref="I18">HYPERLINK(TEXT("#"&amp;INDEX($C$123:$AC$157,$AD127,E$63),),INDEX($C$123:$AC$157,$AD127,E$63))</f>
        <v>A126102442F</v>
      </c>
    </row>
    <row r="19" spans="1:9">
      <c r="A19" s="43"/>
      <c r="B19" s="46" t="s">
        <v>2989</v>
      </c>
      <c r="C19" s="47" cm="1">
        <f t="array" ref="C19">INDEX($C$74:$AC$108,$AD79,C$63)</f>
        <v>973.17899999999997</v>
      </c>
      <c r="D19" s="47" cm="1">
        <f t="array" ref="D19">INDEX($C$74:$AC$108,$AD79,D$63)</f>
        <v>415.875</v>
      </c>
      <c r="E19" s="47" cm="1">
        <f t="array" ref="E19">INDEX($C$74:$AC$108,$AD79,E$63)</f>
        <v>557.30399999999997</v>
      </c>
      <c r="F19" s="47"/>
      <c r="G19" s="48" t="str" cm="1">
        <f t="array" ref="G19">HYPERLINK(TEXT("#"&amp;INDEX($C$123:$AC$157,$AD128,C$63),),INDEX($C$123:$AC$157,$AD128,C$63))</f>
        <v>A126094886K</v>
      </c>
      <c r="H19" s="48" t="str" cm="1">
        <f t="array" ref="H19">HYPERLINK(TEXT("#"&amp;INDEX($C$123:$AC$157,$AD128,D$63),),INDEX($C$123:$AC$157,$AD128,D$63))</f>
        <v>A126110006K</v>
      </c>
      <c r="I19" s="48" t="str" cm="1">
        <f t="array" ref="I19">HYPERLINK(TEXT("#"&amp;INDEX($C$123:$AC$157,$AD128,E$63),),INDEX($C$123:$AC$157,$AD128,E$63))</f>
        <v>A126102446R</v>
      </c>
    </row>
    <row r="20" spans="1:9">
      <c r="A20" s="43"/>
      <c r="B20" s="46" t="s">
        <v>2990</v>
      </c>
      <c r="C20" s="47" cm="1">
        <f t="array" ref="C20">INDEX($C$74:$AC$108,$AD80,C$63)</f>
        <v>889.84299999999996</v>
      </c>
      <c r="D20" s="47" cm="1">
        <f t="array" ref="D20">INDEX($C$74:$AC$108,$AD80,D$63)</f>
        <v>359.72899999999998</v>
      </c>
      <c r="E20" s="47" cm="1">
        <f t="array" ref="E20">INDEX($C$74:$AC$108,$AD80,E$63)</f>
        <v>530.11400000000003</v>
      </c>
      <c r="F20" s="47"/>
      <c r="G20" s="48" t="str" cm="1">
        <f t="array" ref="G20">HYPERLINK(TEXT("#"&amp;INDEX($C$123:$AC$157,$AD129,C$63),),INDEX($C$123:$AC$157,$AD129,C$63))</f>
        <v>A126094910X</v>
      </c>
      <c r="H20" s="48" t="str" cm="1">
        <f t="array" ref="H20">HYPERLINK(TEXT("#"&amp;INDEX($C$123:$AC$157,$AD129,D$63),),INDEX($C$123:$AC$157,$AD129,D$63))</f>
        <v>A126110030K</v>
      </c>
      <c r="I20" s="48" t="str" cm="1">
        <f t="array" ref="I20">HYPERLINK(TEXT("#"&amp;INDEX($C$123:$AC$157,$AD129,E$63),),INDEX($C$123:$AC$157,$AD129,E$63))</f>
        <v>A126102470R</v>
      </c>
    </row>
    <row r="21" spans="1:9">
      <c r="A21" s="43"/>
      <c r="B21" s="46" t="s">
        <v>2991</v>
      </c>
      <c r="C21" s="47" cm="1">
        <f t="array" ref="C21">INDEX($C$74:$AC$108,$AD81,C$63)</f>
        <v>2608.6550000000002</v>
      </c>
      <c r="D21" s="47" cm="1">
        <f t="array" ref="D21">INDEX($C$74:$AC$108,$AD81,D$63)</f>
        <v>1306.8440000000001</v>
      </c>
      <c r="E21" s="47" cm="1">
        <f t="array" ref="E21">INDEX($C$74:$AC$108,$AD81,E$63)</f>
        <v>1301.8109999999999</v>
      </c>
      <c r="F21" s="47"/>
      <c r="G21" s="48" t="str" cm="1">
        <f t="array" ref="G21">HYPERLINK(TEXT("#"&amp;INDEX($C$123:$AC$157,$AD130,C$63),),INDEX($C$123:$AC$157,$AD130,C$63))</f>
        <v>A126094858A</v>
      </c>
      <c r="H21" s="48" t="str" cm="1">
        <f t="array" ref="H21">HYPERLINK(TEXT("#"&amp;INDEX($C$123:$AC$157,$AD130,D$63),),INDEX($C$123:$AC$157,$AD130,D$63))</f>
        <v>A126109978F</v>
      </c>
      <c r="I21" s="48" t="str" cm="1">
        <f t="array" ref="I21">HYPERLINK(TEXT("#"&amp;INDEX($C$123:$AC$157,$AD130,E$63),),INDEX($C$123:$AC$157,$AD130,E$63))</f>
        <v>A126102418F</v>
      </c>
    </row>
    <row r="22" spans="1:9">
      <c r="A22" s="43"/>
      <c r="B22" s="46" t="s">
        <v>2992</v>
      </c>
      <c r="C22" s="47" cm="1">
        <f t="array" ref="C22">INDEX($C$74:$AC$108,$AD82,C$63)</f>
        <v>11423.216</v>
      </c>
      <c r="D22" s="47" cm="1">
        <f t="array" ref="D22">INDEX($C$74:$AC$108,$AD82,D$63)</f>
        <v>5979.2929999999997</v>
      </c>
      <c r="E22" s="47" cm="1">
        <f t="array" ref="E22">INDEX($C$74:$AC$108,$AD82,E$63)</f>
        <v>5443.9229999999998</v>
      </c>
      <c r="F22" s="47"/>
      <c r="G22" s="48" t="str" cm="1">
        <f t="array" ref="G22">HYPERLINK(TEXT("#"&amp;INDEX($C$123:$AC$157,$AD131,C$63),),INDEX($C$123:$AC$157,$AD131,C$63))</f>
        <v>A126094934T</v>
      </c>
      <c r="H22" s="48" t="str" cm="1">
        <f t="array" ref="H22">HYPERLINK(TEXT("#"&amp;INDEX($C$123:$AC$157,$AD131,D$63),),INDEX($C$123:$AC$157,$AD131,D$63))</f>
        <v>A126110054C</v>
      </c>
      <c r="I22" s="48" t="str" cm="1">
        <f t="array" ref="I22">HYPERLINK(TEXT("#"&amp;INDEX($C$123:$AC$157,$AD131,E$63),),INDEX($C$123:$AC$157,$AD131,E$63))</f>
        <v>A126102494J</v>
      </c>
    </row>
    <row r="23" spans="1:9">
      <c r="A23" s="43"/>
      <c r="B23" s="46" t="s">
        <v>2993</v>
      </c>
      <c r="C23" s="47" cm="1">
        <f t="array" ref="C23">INDEX($C$74:$AC$108,$AD83,C$63)</f>
        <v>2437.48</v>
      </c>
      <c r="D23" s="47" cm="1">
        <f t="array" ref="D23">INDEX($C$74:$AC$108,$AD83,D$63)</f>
        <v>1209.46</v>
      </c>
      <c r="E23" s="47" cm="1">
        <f t="array" ref="E23">INDEX($C$74:$AC$108,$AD83,E$63)</f>
        <v>1228.02</v>
      </c>
      <c r="F23" s="47"/>
      <c r="G23" s="48" t="str" cm="1">
        <f t="array" ref="G23">HYPERLINK(TEXT("#"&amp;INDEX($C$123:$AC$157,$AD132,C$63),),INDEX($C$123:$AC$157,$AD132,C$63))</f>
        <v>A126094914J</v>
      </c>
      <c r="H23" s="48" t="str" cm="1">
        <f t="array" ref="H23">HYPERLINK(TEXT("#"&amp;INDEX($C$123:$AC$157,$AD132,D$63),),INDEX($C$123:$AC$157,$AD132,D$63))</f>
        <v>A126110034V</v>
      </c>
      <c r="I23" s="48" t="str" cm="1">
        <f t="array" ref="I23">HYPERLINK(TEXT("#"&amp;INDEX($C$123:$AC$157,$AD132,E$63),),INDEX($C$123:$AC$157,$AD132,E$63))</f>
        <v>A126102474X</v>
      </c>
    </row>
    <row r="24" spans="1:9">
      <c r="A24" s="43"/>
      <c r="B24" s="46" t="s">
        <v>2994</v>
      </c>
      <c r="C24" s="47" cm="1">
        <f t="array" ref="C24">INDEX($C$74:$AC$108,$AD84,C$63)</f>
        <v>9413.0849999999991</v>
      </c>
      <c r="D24" s="47" cm="1">
        <f t="array" ref="D24">INDEX($C$74:$AC$108,$AD84,D$63)</f>
        <v>4682.6930000000002</v>
      </c>
      <c r="E24" s="47" cm="1">
        <f t="array" ref="E24">INDEX($C$74:$AC$108,$AD84,E$63)</f>
        <v>4730.393</v>
      </c>
      <c r="F24" s="47"/>
      <c r="G24" s="48" t="str" cm="1">
        <f t="array" ref="G24">HYPERLINK(TEXT("#"&amp;INDEX($C$123:$AC$157,$AD133,C$63),),INDEX($C$123:$AC$157,$AD133,C$63))</f>
        <v>A126094946A</v>
      </c>
      <c r="H24" s="48" t="str" cm="1">
        <f t="array" ref="H24">HYPERLINK(TEXT("#"&amp;INDEX($C$123:$AC$157,$AD133,D$63),),INDEX($C$123:$AC$157,$AD133,D$63))</f>
        <v>A126110066L</v>
      </c>
      <c r="I24" s="48" t="str" cm="1">
        <f t="array" ref="I24">HYPERLINK(TEXT("#"&amp;INDEX($C$123:$AC$157,$AD133,E$63),),INDEX($C$123:$AC$157,$AD133,E$63))</f>
        <v>A126102506F</v>
      </c>
    </row>
    <row r="25" spans="1:9">
      <c r="A25" s="43"/>
      <c r="B25" s="46" t="s">
        <v>2995</v>
      </c>
      <c r="C25" s="47" cm="1">
        <f t="array" ref="C25">INDEX($C$74:$AC$108,$AD85,C$63)</f>
        <v>1058.575</v>
      </c>
      <c r="D25" s="47" cm="1">
        <f t="array" ref="D25">INDEX($C$74:$AC$108,$AD85,D$63)</f>
        <v>513.49800000000005</v>
      </c>
      <c r="E25" s="47" cm="1">
        <f t="array" ref="E25">INDEX($C$74:$AC$108,$AD85,E$63)</f>
        <v>545.07600000000002</v>
      </c>
      <c r="F25" s="47"/>
      <c r="G25" s="48" t="str" cm="1">
        <f t="array" ref="G25">HYPERLINK(TEXT("#"&amp;INDEX($C$123:$AC$157,$AD134,C$63),),INDEX($C$123:$AC$157,$AD134,C$63))</f>
        <v>A126094862T</v>
      </c>
      <c r="H25" s="48" t="str" cm="1">
        <f t="array" ref="H25">HYPERLINK(TEXT("#"&amp;INDEX($C$123:$AC$157,$AD134,D$63),),INDEX($C$123:$AC$157,$AD134,D$63))</f>
        <v>A126109982W</v>
      </c>
      <c r="I25" s="48" t="str" cm="1">
        <f t="array" ref="I25">HYPERLINK(TEXT("#"&amp;INDEX($C$123:$AC$157,$AD134,E$63),),INDEX($C$123:$AC$157,$AD134,E$63))</f>
        <v>A126102422W</v>
      </c>
    </row>
    <row r="26" spans="1:9">
      <c r="A26" s="43"/>
      <c r="B26" s="46" t="s">
        <v>2996</v>
      </c>
      <c r="C26" s="47" cm="1">
        <f t="array" ref="C26">INDEX($C$74:$AC$108,$AD86,C$63)</f>
        <v>15039.847</v>
      </c>
      <c r="D26" s="47" cm="1">
        <f t="array" ref="D26">INDEX($C$74:$AC$108,$AD86,D$63)</f>
        <v>7746.6180000000004</v>
      </c>
      <c r="E26" s="47" cm="1">
        <f t="array" ref="E26">INDEX($C$74:$AC$108,$AD86,E$63)</f>
        <v>7293.23</v>
      </c>
      <c r="F26" s="47"/>
      <c r="G26" s="48" t="str" cm="1">
        <f t="array" ref="G26">HYPERLINK(TEXT("#"&amp;INDEX($C$123:$AC$157,$AD135,C$63),),INDEX($C$123:$AC$157,$AD135,C$63))</f>
        <v>A126094818J</v>
      </c>
      <c r="H26" s="48" t="str" cm="1">
        <f t="array" ref="H26">HYPERLINK(TEXT("#"&amp;INDEX($C$123:$AC$157,$AD135,D$63),),INDEX($C$123:$AC$157,$AD135,D$63))</f>
        <v>A126109938L</v>
      </c>
      <c r="I26" s="48" t="str" cm="1">
        <f t="array" ref="I26">HYPERLINK(TEXT("#"&amp;INDEX($C$123:$AC$157,$AD135,E$63),),INDEX($C$123:$AC$157,$AD135,E$63))</f>
        <v>A126102378X</v>
      </c>
    </row>
    <row r="27" spans="1:9">
      <c r="A27" s="43"/>
      <c r="B27" s="46" t="s">
        <v>2997</v>
      </c>
      <c r="C27" s="47" cm="1">
        <f t="array" ref="C27">INDEX($C$74:$AC$108,$AD87,C$63)</f>
        <v>13378.882</v>
      </c>
      <c r="D27" s="47" cm="1">
        <f t="array" ref="D27">INDEX($C$74:$AC$108,$AD87,D$63)</f>
        <v>6930.4769999999999</v>
      </c>
      <c r="E27" s="47" cm="1">
        <f t="array" ref="E27">INDEX($C$74:$AC$108,$AD87,E$63)</f>
        <v>6448.4049999999997</v>
      </c>
      <c r="F27" s="47"/>
      <c r="G27" s="48" t="str" cm="1">
        <f t="array" ref="G27">HYPERLINK(TEXT("#"&amp;INDEX($C$123:$AC$157,$AD136,C$63),),INDEX($C$123:$AC$157,$AD136,C$63))</f>
        <v>A126094838T</v>
      </c>
      <c r="H27" s="48" t="str" cm="1">
        <f t="array" ref="H27">HYPERLINK(TEXT("#"&amp;INDEX($C$123:$AC$157,$AD136,D$63),),INDEX($C$123:$AC$157,$AD136,D$63))</f>
        <v>A126109958W</v>
      </c>
      <c r="I27" s="48" t="str" cm="1">
        <f t="array" ref="I27">HYPERLINK(TEXT("#"&amp;INDEX($C$123:$AC$157,$AD136,E$63),),INDEX($C$123:$AC$157,$AD136,E$63))</f>
        <v>A126102398J</v>
      </c>
    </row>
    <row r="28" spans="1:9">
      <c r="A28" s="43"/>
      <c r="B28" s="46" t="s">
        <v>2998</v>
      </c>
      <c r="C28" s="47" cm="1">
        <f t="array" ref="C28">INDEX($C$74:$AC$108,$AD88,C$63)</f>
        <v>12556.272999999999</v>
      </c>
      <c r="D28" s="47" cm="1">
        <f t="array" ref="D28">INDEX($C$74:$AC$108,$AD88,D$63)</f>
        <v>6555.6289999999999</v>
      </c>
      <c r="E28" s="47" cm="1">
        <f t="array" ref="E28">INDEX($C$74:$AC$108,$AD88,E$63)</f>
        <v>6000.6440000000002</v>
      </c>
      <c r="F28" s="47"/>
      <c r="G28" s="48" t="str" cm="1">
        <f t="array" ref="G28">HYPERLINK(TEXT("#"&amp;INDEX($C$123:$AC$157,$AD137,C$63),),INDEX($C$123:$AC$157,$AD137,C$63))</f>
        <v>A126094890A</v>
      </c>
      <c r="H28" s="48" t="str" cm="1">
        <f t="array" ref="H28">HYPERLINK(TEXT("#"&amp;INDEX($C$123:$AC$157,$AD137,D$63),),INDEX($C$123:$AC$157,$AD137,D$63))</f>
        <v>A126110010A</v>
      </c>
      <c r="I28" s="48" t="str" cm="1">
        <f t="array" ref="I28">HYPERLINK(TEXT("#"&amp;INDEX($C$123:$AC$157,$AD137,E$63),),INDEX($C$123:$AC$157,$AD137,E$63))</f>
        <v>A126102450F</v>
      </c>
    </row>
    <row r="29" spans="1:9">
      <c r="A29" s="43"/>
      <c r="B29" s="46" t="s">
        <v>2999</v>
      </c>
      <c r="C29" s="47" cm="1">
        <f t="array" ref="C29">INDEX($C$74:$AC$108,$AD89,C$63)</f>
        <v>3710.2950000000001</v>
      </c>
      <c r="D29" s="47" cm="1">
        <f t="array" ref="D29">INDEX($C$74:$AC$108,$AD89,D$63)</f>
        <v>1791.7750000000001</v>
      </c>
      <c r="E29" s="47" cm="1">
        <f t="array" ref="E29">INDEX($C$74:$AC$108,$AD89,E$63)</f>
        <v>1918.521</v>
      </c>
      <c r="F29" s="47"/>
      <c r="G29" s="48" t="str" cm="1">
        <f t="array" ref="G29">HYPERLINK(TEXT("#"&amp;INDEX($C$123:$AC$157,$AD138,C$63),),INDEX($C$123:$AC$157,$AD138,C$63))</f>
        <v>A126094842J</v>
      </c>
      <c r="H29" s="48" t="str" cm="1">
        <f t="array" ref="H29">HYPERLINK(TEXT("#"&amp;INDEX($C$123:$AC$157,$AD138,D$63),),INDEX($C$123:$AC$157,$AD138,D$63))</f>
        <v>A126109962L</v>
      </c>
      <c r="I29" s="48" t="str" cm="1">
        <f t="array" ref="I29">HYPERLINK(TEXT("#"&amp;INDEX($C$123:$AC$157,$AD138,E$63),),INDEX($C$123:$AC$157,$AD138,E$63))</f>
        <v>A126102402L</v>
      </c>
    </row>
    <row r="30" spans="1:9">
      <c r="A30" s="43"/>
      <c r="B30" s="46" t="s">
        <v>3000</v>
      </c>
      <c r="C30" s="47" cm="1">
        <f t="array" ref="C30">INDEX($C$74:$AC$108,$AD90,C$63)</f>
        <v>2137.3939999999998</v>
      </c>
      <c r="D30" s="47" cm="1">
        <f t="array" ref="D30">INDEX($C$74:$AC$108,$AD90,D$63)</f>
        <v>1037.366</v>
      </c>
      <c r="E30" s="47" cm="1">
        <f t="array" ref="E30">INDEX($C$74:$AC$108,$AD90,E$63)</f>
        <v>1100.028</v>
      </c>
      <c r="F30" s="47"/>
      <c r="G30" s="48" t="str" cm="1">
        <f t="array" ref="G30">HYPERLINK(TEXT("#"&amp;INDEX($C$123:$AC$157,$AD139,C$63),),INDEX($C$123:$AC$157,$AD139,C$63))</f>
        <v>A126094894K</v>
      </c>
      <c r="H30" s="48" t="str" cm="1">
        <f t="array" ref="H30">HYPERLINK(TEXT("#"&amp;INDEX($C$123:$AC$157,$AD139,D$63),),INDEX($C$123:$AC$157,$AD139,D$63))</f>
        <v>A126110014K</v>
      </c>
      <c r="I30" s="48" t="str" cm="1">
        <f t="array" ref="I30">HYPERLINK(TEXT("#"&amp;INDEX($C$123:$AC$157,$AD139,E$63),),INDEX($C$123:$AC$157,$AD139,E$63))</f>
        <v>A126102454R</v>
      </c>
    </row>
    <row r="31" spans="1:9">
      <c r="A31" s="43"/>
      <c r="B31" s="46" t="s">
        <v>3001</v>
      </c>
      <c r="C31" s="47" cm="1">
        <f t="array" ref="C31">INDEX($C$74:$AC$108,$AD91,C$63)</f>
        <v>1129.4169999999999</v>
      </c>
      <c r="D31" s="47" cm="1">
        <f t="array" ref="D31">INDEX($C$74:$AC$108,$AD91,D$63)</f>
        <v>576.88499999999999</v>
      </c>
      <c r="E31" s="47" cm="1">
        <f t="array" ref="E31">INDEX($C$74:$AC$108,$AD91,E$63)</f>
        <v>552.53200000000004</v>
      </c>
      <c r="F31" s="47"/>
      <c r="G31" s="48" t="str" cm="1">
        <f t="array" ref="G31">HYPERLINK(TEXT("#"&amp;INDEX($C$123:$AC$157,$AD140,C$63),),INDEX($C$123:$AC$157,$AD140,C$63))</f>
        <v>A126094898V</v>
      </c>
      <c r="H31" s="48" t="str" cm="1">
        <f t="array" ref="H31">HYPERLINK(TEXT("#"&amp;INDEX($C$123:$AC$157,$AD140,D$63),),INDEX($C$123:$AC$157,$AD140,D$63))</f>
        <v>A126110018V</v>
      </c>
      <c r="I31" s="48" t="str" cm="1">
        <f t="array" ref="I31">HYPERLINK(TEXT("#"&amp;INDEX($C$123:$AC$157,$AD140,E$63),),INDEX($C$123:$AC$157,$AD140,E$63))</f>
        <v>A126102458X</v>
      </c>
    </row>
    <row r="32" spans="1:9">
      <c r="A32" s="43"/>
      <c r="B32" s="46" t="s">
        <v>3002</v>
      </c>
      <c r="C32" s="47" cm="1">
        <f t="array" ref="C32">INDEX($C$74:$AC$108,$AD92,C$63)</f>
        <v>554.36500000000001</v>
      </c>
      <c r="D32" s="47" cm="1">
        <f t="array" ref="D32">INDEX($C$74:$AC$108,$AD92,D$63)</f>
        <v>292.71699999999998</v>
      </c>
      <c r="E32" s="47" cm="1">
        <f t="array" ref="E32">INDEX($C$74:$AC$108,$AD92,E$63)</f>
        <v>261.64800000000002</v>
      </c>
      <c r="F32" s="47"/>
      <c r="G32" s="48" t="str" cm="1">
        <f t="array" ref="G32">HYPERLINK(TEXT("#"&amp;INDEX($C$123:$AC$157,$AD141,C$63),),INDEX($C$123:$AC$157,$AD141,C$63))</f>
        <v>A126094950T</v>
      </c>
      <c r="H32" s="48" t="str" cm="1">
        <f t="array" ref="H32">HYPERLINK(TEXT("#"&amp;INDEX($C$123:$AC$157,$AD141,D$63),),INDEX($C$123:$AC$157,$AD141,D$63))</f>
        <v>A126110070C</v>
      </c>
      <c r="I32" s="48" t="str" cm="1">
        <f t="array" ref="I32">HYPERLINK(TEXT("#"&amp;INDEX($C$123:$AC$157,$AD141,E$63),),INDEX($C$123:$AC$157,$AD141,E$63))</f>
        <v>A126102510W</v>
      </c>
    </row>
    <row r="33" spans="1:9">
      <c r="A33" s="43"/>
      <c r="B33" s="46" t="s">
        <v>3003</v>
      </c>
      <c r="C33" s="47" cm="1">
        <f t="array" ref="C33">INDEX($C$74:$AC$108,$AD93,C$63)</f>
        <v>7015.7730000000001</v>
      </c>
      <c r="D33" s="47" cm="1">
        <f t="array" ref="D33">INDEX($C$74:$AC$108,$AD93,D$63)</f>
        <v>3014.3220000000001</v>
      </c>
      <c r="E33" s="47" cm="1">
        <f t="array" ref="E33">INDEX($C$74:$AC$108,$AD93,E$63)</f>
        <v>4001.45</v>
      </c>
      <c r="F33" s="47"/>
      <c r="G33" s="48" t="str" cm="1">
        <f t="array" ref="G33">HYPERLINK(TEXT("#"&amp;INDEX($C$123:$AC$157,$AD142,C$63),),INDEX($C$123:$AC$157,$AD142,C$63))</f>
        <v>A126094822X</v>
      </c>
      <c r="H33" s="48" t="str" cm="1">
        <f t="array" ref="H33">HYPERLINK(TEXT("#"&amp;INDEX($C$123:$AC$157,$AD142,D$63),),INDEX($C$123:$AC$157,$AD142,D$63))</f>
        <v>A126109942C</v>
      </c>
      <c r="I33" s="48" t="str" cm="1">
        <f t="array" ref="I33">HYPERLINK(TEXT("#"&amp;INDEX($C$123:$AC$157,$AD142,E$63),),INDEX($C$123:$AC$157,$AD142,E$63))</f>
        <v>A126102382R</v>
      </c>
    </row>
    <row r="34" spans="1:9">
      <c r="A34" s="43"/>
      <c r="B34" s="46" t="s">
        <v>3004</v>
      </c>
      <c r="C34" s="47" cm="1">
        <f t="array" ref="C34">INDEX($C$74:$AC$108,$AD94,C$63)</f>
        <v>1314.088</v>
      </c>
      <c r="D34" s="47" cm="1">
        <f t="array" ref="D34">INDEX($C$74:$AC$108,$AD94,D$63)</f>
        <v>536.37199999999996</v>
      </c>
      <c r="E34" s="47" cm="1">
        <f t="array" ref="E34">INDEX($C$74:$AC$108,$AD94,E$63)</f>
        <v>777.71600000000001</v>
      </c>
      <c r="F34" s="47"/>
      <c r="G34" s="48" t="str" cm="1">
        <f t="array" ref="G34">HYPERLINK(TEXT("#"&amp;INDEX($C$123:$AC$157,$AD143,C$63),),INDEX($C$123:$AC$157,$AD143,C$63))</f>
        <v>A126094938A</v>
      </c>
      <c r="H34" s="48" t="str" cm="1">
        <f t="array" ref="H34">HYPERLINK(TEXT("#"&amp;INDEX($C$123:$AC$157,$AD143,D$63),),INDEX($C$123:$AC$157,$AD143,D$63))</f>
        <v>A126110058L</v>
      </c>
      <c r="I34" s="48" t="str" cm="1">
        <f t="array" ref="I34">HYPERLINK(TEXT("#"&amp;INDEX($C$123:$AC$157,$AD143,E$63),),INDEX($C$123:$AC$157,$AD143,E$63))</f>
        <v>A126102498T</v>
      </c>
    </row>
    <row r="35" spans="1:9">
      <c r="A35" s="43"/>
      <c r="B35" s="46" t="s">
        <v>3005</v>
      </c>
      <c r="C35" s="47" cm="1">
        <f t="array" ref="C35">INDEX($C$74:$AC$108,$AD95,C$63)</f>
        <v>384.654</v>
      </c>
      <c r="D35" s="47" cm="1">
        <f t="array" ref="D35">INDEX($C$74:$AC$108,$AD95,D$63)</f>
        <v>190.392</v>
      </c>
      <c r="E35" s="47" cm="1">
        <f t="array" ref="E35">INDEX($C$74:$AC$108,$AD95,E$63)</f>
        <v>194.262</v>
      </c>
      <c r="F35" s="47"/>
      <c r="G35" s="48" t="str" cm="1">
        <f t="array" ref="G35">HYPERLINK(TEXT("#"&amp;INDEX($C$123:$AC$157,$AD144,C$63),),INDEX($C$123:$AC$157,$AD144,C$63))</f>
        <v>A126094942T</v>
      </c>
      <c r="H35" s="48" t="str" cm="1">
        <f t="array" ref="H35">HYPERLINK(TEXT("#"&amp;INDEX($C$123:$AC$157,$AD144,D$63),),INDEX($C$123:$AC$157,$AD144,D$63))</f>
        <v>A126110062C</v>
      </c>
      <c r="I35" s="48" t="str" cm="1">
        <f t="array" ref="I35">HYPERLINK(TEXT("#"&amp;INDEX($C$123:$AC$157,$AD144,E$63),),INDEX($C$123:$AC$157,$AD144,E$63))</f>
        <v>A126102502W</v>
      </c>
    </row>
    <row r="36" spans="1:9">
      <c r="A36" s="43"/>
      <c r="B36" s="46" t="s">
        <v>3006</v>
      </c>
      <c r="C36" s="47" cm="1">
        <f t="array" ref="C36">INDEX($C$74:$AC$108,$AD96,C$63)</f>
        <v>1102.3109999999999</v>
      </c>
      <c r="D36" s="47" cm="1">
        <f t="array" ref="D36">INDEX($C$74:$AC$108,$AD96,D$63)</f>
        <v>466.00700000000001</v>
      </c>
      <c r="E36" s="47" cm="1">
        <f t="array" ref="E36">INDEX($C$74:$AC$108,$AD96,E$63)</f>
        <v>636.30399999999997</v>
      </c>
      <c r="F36" s="47"/>
      <c r="G36" s="48" t="str" cm="1">
        <f t="array" ref="G36">HYPERLINK(TEXT("#"&amp;INDEX($C$123:$AC$157,$AD145,C$63),),INDEX($C$123:$AC$157,$AD145,C$63))</f>
        <v>A126094830X</v>
      </c>
      <c r="H36" s="48" t="str" cm="1">
        <f t="array" ref="H36">HYPERLINK(TEXT("#"&amp;INDEX($C$123:$AC$157,$AD145,D$63),),INDEX($C$123:$AC$157,$AD145,D$63))</f>
        <v>A126109950C</v>
      </c>
      <c r="I36" s="48" t="str" cm="1">
        <f t="array" ref="I36">HYPERLINK(TEXT("#"&amp;INDEX($C$123:$AC$157,$AD145,E$63),),INDEX($C$123:$AC$157,$AD145,E$63))</f>
        <v>A126102390R</v>
      </c>
    </row>
    <row r="37" spans="1:9">
      <c r="A37" s="43"/>
      <c r="B37" s="46" t="s">
        <v>3007</v>
      </c>
      <c r="C37" s="47" cm="1">
        <f t="array" ref="C37">INDEX($C$74:$AC$108,$AD97,C$63)</f>
        <v>224.14</v>
      </c>
      <c r="D37" s="47" cm="1">
        <f t="array" ref="D37">INDEX($C$74:$AC$108,$AD97,D$63)</f>
        <v>87.564999999999998</v>
      </c>
      <c r="E37" s="47" cm="1">
        <f t="array" ref="E37">INDEX($C$74:$AC$108,$AD97,E$63)</f>
        <v>136.57499999999999</v>
      </c>
      <c r="F37" s="47"/>
      <c r="G37" s="48" t="str" cm="1">
        <f t="array" ref="G37">HYPERLINK(TEXT("#"&amp;INDEX($C$123:$AC$157,$AD146,C$63),),INDEX($C$123:$AC$157,$AD146,C$63))</f>
        <v>A126094866A</v>
      </c>
      <c r="H37" s="48" t="str" cm="1">
        <f t="array" ref="H37">HYPERLINK(TEXT("#"&amp;INDEX($C$123:$AC$157,$AD146,D$63),),INDEX($C$123:$AC$157,$AD146,D$63))</f>
        <v>A126109986F</v>
      </c>
      <c r="I37" s="48" t="str" cm="1">
        <f t="array" ref="I37">HYPERLINK(TEXT("#"&amp;INDEX($C$123:$AC$157,$AD146,E$63),),INDEX($C$123:$AC$157,$AD146,E$63))</f>
        <v>A126102426F</v>
      </c>
    </row>
    <row r="38" spans="1:9">
      <c r="A38" s="43"/>
      <c r="B38" s="46" t="s">
        <v>3008</v>
      </c>
      <c r="C38" s="47" cm="1">
        <f t="array" ref="C38">INDEX($C$74:$AC$108,$AD98,C$63)</f>
        <v>809.60900000000004</v>
      </c>
      <c r="D38" s="47" cm="1">
        <f t="array" ref="D38">INDEX($C$74:$AC$108,$AD98,D$63)</f>
        <v>349.01799999999997</v>
      </c>
      <c r="E38" s="47" cm="1">
        <f t="array" ref="E38">INDEX($C$74:$AC$108,$AD98,E$63)</f>
        <v>460.59100000000001</v>
      </c>
      <c r="F38" s="47"/>
      <c r="G38" s="48" t="str" cm="1">
        <f t="array" ref="G38">HYPERLINK(TEXT("#"&amp;INDEX($C$123:$AC$157,$AD147,C$63),),INDEX($C$123:$AC$157,$AD147,C$63))</f>
        <v>A126094902X</v>
      </c>
      <c r="H38" s="48" t="str" cm="1">
        <f t="array" ref="H38">HYPERLINK(TEXT("#"&amp;INDEX($C$123:$AC$157,$AD147,D$63),),INDEX($C$123:$AC$157,$AD147,D$63))</f>
        <v>A126110022K</v>
      </c>
      <c r="I38" s="48" t="str" cm="1">
        <f t="array" ref="I38">HYPERLINK(TEXT("#"&amp;INDEX($C$123:$AC$157,$AD147,E$63),),INDEX($C$123:$AC$157,$AD147,E$63))</f>
        <v>A126102462R</v>
      </c>
    </row>
    <row r="39" spans="1:9">
      <c r="A39" s="43"/>
      <c r="B39" s="46" t="s">
        <v>3009</v>
      </c>
      <c r="C39" s="47" cm="1">
        <f t="array" ref="C39">INDEX($C$74:$AC$108,$AD99,C$63)</f>
        <v>73.408000000000001</v>
      </c>
      <c r="D39" s="47" cm="1">
        <f t="array" ref="D39">INDEX($C$74:$AC$108,$AD99,D$63)</f>
        <v>35.06</v>
      </c>
      <c r="E39" s="47" cm="1">
        <f t="array" ref="E39">INDEX($C$74:$AC$108,$AD99,E$63)</f>
        <v>38.348999999999997</v>
      </c>
      <c r="F39" s="47"/>
      <c r="G39" s="48" t="str" cm="1">
        <f t="array" ref="G39">HYPERLINK(TEXT("#"&amp;INDEX($C$123:$AC$157,$AD148,C$63),),INDEX($C$123:$AC$157,$AD148,C$63))</f>
        <v>A126094954A</v>
      </c>
      <c r="H39" s="48" t="str" cm="1">
        <f t="array" ref="H39">HYPERLINK(TEXT("#"&amp;INDEX($C$123:$AC$157,$AD148,D$63),),INDEX($C$123:$AC$157,$AD148,D$63))</f>
        <v>A126110074L</v>
      </c>
      <c r="I39" s="48" t="str" cm="1">
        <f t="array" ref="I39">HYPERLINK(TEXT("#"&amp;INDEX($C$123:$AC$157,$AD148,E$63),),INDEX($C$123:$AC$157,$AD148,E$63))</f>
        <v>A126102514F</v>
      </c>
    </row>
    <row r="40" spans="1:9">
      <c r="A40" s="43"/>
      <c r="B40" s="46" t="s">
        <v>3010</v>
      </c>
      <c r="C40" s="47" cm="1">
        <f t="array" ref="C40">INDEX($C$74:$AC$108,$AD100,C$63)</f>
        <v>223.88300000000001</v>
      </c>
      <c r="D40" s="47" cm="1">
        <f t="array" ref="D40">INDEX($C$74:$AC$108,$AD100,D$63)</f>
        <v>76.900999999999996</v>
      </c>
      <c r="E40" s="47" cm="1">
        <f t="array" ref="E40">INDEX($C$74:$AC$108,$AD100,E$63)</f>
        <v>146.98099999999999</v>
      </c>
      <c r="F40" s="47"/>
      <c r="G40" s="48" t="str" cm="1">
        <f t="array" ref="G40">HYPERLINK(TEXT("#"&amp;INDEX($C$123:$AC$157,$AD149,C$63),),INDEX($C$123:$AC$157,$AD149,C$63))</f>
        <v>A126094826J</v>
      </c>
      <c r="H40" s="48" t="str" cm="1">
        <f t="array" ref="H40">HYPERLINK(TEXT("#"&amp;INDEX($C$123:$AC$157,$AD149,D$63),),INDEX($C$123:$AC$157,$AD149,D$63))</f>
        <v>A126109946L</v>
      </c>
      <c r="I40" s="48" t="str" cm="1">
        <f t="array" ref="I40">HYPERLINK(TEXT("#"&amp;INDEX($C$123:$AC$157,$AD149,E$63),),INDEX($C$123:$AC$157,$AD149,E$63))</f>
        <v>A126102386X</v>
      </c>
    </row>
    <row r="41" spans="1:9">
      <c r="A41" s="43"/>
      <c r="B41" s="46" t="s">
        <v>3011</v>
      </c>
      <c r="C41" s="47" cm="1">
        <f t="array" ref="C41">INDEX($C$74:$AC$108,$AD101,C$63)</f>
        <v>196.58699999999999</v>
      </c>
      <c r="D41" s="47" cm="1">
        <f t="array" ref="D41">INDEX($C$74:$AC$108,$AD101,D$63)</f>
        <v>19.960999999999999</v>
      </c>
      <c r="E41" s="47" cm="1">
        <f t="array" ref="E41">INDEX($C$74:$AC$108,$AD101,E$63)</f>
        <v>176.626</v>
      </c>
      <c r="F41" s="47"/>
      <c r="G41" s="48" t="str" cm="1">
        <f t="array" ref="G41">HYPERLINK(TEXT("#"&amp;INDEX($C$123:$AC$157,$AD150,C$63),),INDEX($C$123:$AC$157,$AD150,C$63))</f>
        <v>A126094906J</v>
      </c>
      <c r="H41" s="48" t="str" cm="1">
        <f t="array" ref="H41">HYPERLINK(TEXT("#"&amp;INDEX($C$123:$AC$157,$AD150,D$63),),INDEX($C$123:$AC$157,$AD150,D$63))</f>
        <v>A126110026V</v>
      </c>
      <c r="I41" s="48" t="str" cm="1">
        <f t="array" ref="I41">HYPERLINK(TEXT("#"&amp;INDEX($C$123:$AC$157,$AD150,E$63),),INDEX($C$123:$AC$157,$AD150,E$63))</f>
        <v>A126102466X</v>
      </c>
    </row>
    <row r="42" spans="1:9">
      <c r="A42" s="43"/>
      <c r="B42" s="46" t="s">
        <v>3012</v>
      </c>
      <c r="C42" s="47" cm="1">
        <f t="array" ref="C42">INDEX($C$74:$AC$108,$AD102,C$63)</f>
        <v>2878.0329999999999</v>
      </c>
      <c r="D42" s="47" cm="1">
        <f t="array" ref="D42">INDEX($C$74:$AC$108,$AD102,D$63)</f>
        <v>1298.9190000000001</v>
      </c>
      <c r="E42" s="47" cm="1">
        <f t="array" ref="E42">INDEX($C$74:$AC$108,$AD102,E$63)</f>
        <v>1579.114</v>
      </c>
      <c r="F42" s="47"/>
      <c r="G42" s="48" t="str" cm="1">
        <f t="array" ref="G42">HYPERLINK(TEXT("#"&amp;INDEX($C$123:$AC$157,$AD151,C$63),),INDEX($C$123:$AC$157,$AD151,C$63))</f>
        <v>A126094918T</v>
      </c>
      <c r="H42" s="48" t="str" cm="1">
        <f t="array" ref="H42">HYPERLINK(TEXT("#"&amp;INDEX($C$123:$AC$157,$AD151,D$63),),INDEX($C$123:$AC$157,$AD151,D$63))</f>
        <v>A126110038C</v>
      </c>
      <c r="I42" s="48" t="str" cm="1">
        <f t="array" ref="I42">HYPERLINK(TEXT("#"&amp;INDEX($C$123:$AC$157,$AD151,E$63),),INDEX($C$123:$AC$157,$AD151,E$63))</f>
        <v>A126102478J</v>
      </c>
    </row>
    <row r="43" spans="1:9">
      <c r="A43" s="43"/>
      <c r="B43" s="46" t="s">
        <v>3013</v>
      </c>
      <c r="C43" s="47" cm="1">
        <f t="array" ref="C43">INDEX($C$74:$AC$108,$AD103,C$63)</f>
        <v>1880.558</v>
      </c>
      <c r="D43" s="47" cm="1">
        <f t="array" ref="D43">INDEX($C$74:$AC$108,$AD103,D$63)</f>
        <v>835.625</v>
      </c>
      <c r="E43" s="47" cm="1">
        <f t="array" ref="E43">INDEX($C$74:$AC$108,$AD103,E$63)</f>
        <v>1044.933</v>
      </c>
      <c r="F43" s="47"/>
      <c r="G43" s="48" t="str" cm="1">
        <f t="array" ref="G43">HYPERLINK(TEXT("#"&amp;INDEX($C$123:$AC$157,$AD152,C$63),),INDEX($C$123:$AC$157,$AD152,C$63))</f>
        <v>A126094850J</v>
      </c>
      <c r="H43" s="48" t="str" cm="1">
        <f t="array" ref="H43">HYPERLINK(TEXT("#"&amp;INDEX($C$123:$AC$157,$AD152,D$63),),INDEX($C$123:$AC$157,$AD152,D$63))</f>
        <v>A126109970L</v>
      </c>
      <c r="I43" s="48" t="str" cm="1">
        <f t="array" ref="I43">HYPERLINK(TEXT("#"&amp;INDEX($C$123:$AC$157,$AD152,E$63),),INDEX($C$123:$AC$157,$AD152,E$63))</f>
        <v>A126102410L</v>
      </c>
    </row>
    <row r="44" spans="1:9">
      <c r="A44" s="43"/>
      <c r="B44" s="46" t="s">
        <v>3014</v>
      </c>
      <c r="C44" s="47" cm="1">
        <f t="array" ref="C44">INDEX($C$74:$AC$108,$AD104,C$63)</f>
        <v>328.45600000000002</v>
      </c>
      <c r="D44" s="47" cm="1">
        <f t="array" ref="D44">INDEX($C$74:$AC$108,$AD104,D$63)</f>
        <v>144.16399999999999</v>
      </c>
      <c r="E44" s="47" cm="1">
        <f t="array" ref="E44">INDEX($C$74:$AC$108,$AD104,E$63)</f>
        <v>184.292</v>
      </c>
      <c r="F44" s="47"/>
      <c r="G44" s="48" t="str" cm="1">
        <f t="array" ref="G44">HYPERLINK(TEXT("#"&amp;INDEX($C$123:$AC$157,$AD153,C$63),),INDEX($C$123:$AC$157,$AD153,C$63))</f>
        <v>A126094834J</v>
      </c>
      <c r="H44" s="48" t="str" cm="1">
        <f t="array" ref="H44">HYPERLINK(TEXT("#"&amp;INDEX($C$123:$AC$157,$AD153,D$63),),INDEX($C$123:$AC$157,$AD153,D$63))</f>
        <v>A126109954L</v>
      </c>
      <c r="I44" s="48" t="str" cm="1">
        <f t="array" ref="I44">HYPERLINK(TEXT("#"&amp;INDEX($C$123:$AC$157,$AD153,E$63),),INDEX($C$123:$AC$157,$AD153,E$63))</f>
        <v>A126102394X</v>
      </c>
    </row>
    <row r="45" spans="1:9">
      <c r="A45" s="43"/>
      <c r="B45" s="46" t="s">
        <v>3015</v>
      </c>
      <c r="C45" s="47" cm="1">
        <f t="array" ref="C45">INDEX($C$74:$AC$108,$AD105,C$63)</f>
        <v>1552.1020000000001</v>
      </c>
      <c r="D45" s="47" cm="1">
        <f t="array" ref="D45">INDEX($C$74:$AC$108,$AD105,D$63)</f>
        <v>691.46100000000001</v>
      </c>
      <c r="E45" s="47" cm="1">
        <f t="array" ref="E45">INDEX($C$74:$AC$108,$AD105,E$63)</f>
        <v>860.64099999999996</v>
      </c>
      <c r="F45" s="47"/>
      <c r="G45" s="48" t="str" cm="1">
        <f t="array" ref="G45">HYPERLINK(TEXT("#"&amp;INDEX($C$123:$AC$157,$AD154,C$63),),INDEX($C$123:$AC$157,$AD154,C$63))</f>
        <v>A126094870T</v>
      </c>
      <c r="H45" s="48" t="str" cm="1">
        <f t="array" ref="H45">HYPERLINK(TEXT("#"&amp;INDEX($C$123:$AC$157,$AD154,D$63),),INDEX($C$123:$AC$157,$AD154,D$63))</f>
        <v>A126109990W</v>
      </c>
      <c r="I45" s="48" t="str" cm="1">
        <f t="array" ref="I45">HYPERLINK(TEXT("#"&amp;INDEX($C$123:$AC$157,$AD154,E$63),),INDEX($C$123:$AC$157,$AD154,E$63))</f>
        <v>A126102430W</v>
      </c>
    </row>
    <row r="46" spans="1:9">
      <c r="A46" s="43"/>
      <c r="B46" s="46" t="s">
        <v>3016</v>
      </c>
      <c r="C46" s="47" cm="1">
        <f t="array" ref="C46">INDEX($C$74:$AC$108,$AD106,C$63)</f>
        <v>14360.326999999999</v>
      </c>
      <c r="D46" s="47" cm="1">
        <f t="array" ref="D46">INDEX($C$74:$AC$108,$AD106,D$63)</f>
        <v>7430.3010000000004</v>
      </c>
      <c r="E46" s="47" cm="1">
        <f t="array" ref="E46">INDEX($C$74:$AC$108,$AD106,E$63)</f>
        <v>6930.0259999999998</v>
      </c>
      <c r="F46" s="47"/>
      <c r="G46" s="48" t="str" cm="1">
        <f t="array" ref="G46">HYPERLINK(TEXT("#"&amp;INDEX($C$123:$AC$157,$AD155,C$63),),INDEX($C$123:$AC$157,$AD155,C$63))</f>
        <v>A126094846T</v>
      </c>
      <c r="H46" s="48" t="str" cm="1">
        <f t="array" ref="H46">HYPERLINK(TEXT("#"&amp;INDEX($C$123:$AC$157,$AD155,D$63),),INDEX($C$123:$AC$157,$AD155,D$63))</f>
        <v>A126109966W</v>
      </c>
      <c r="I46" s="48" t="str" cm="1">
        <f t="array" ref="I46">HYPERLINK(TEXT("#"&amp;INDEX($C$123:$AC$157,$AD155,E$63),),INDEX($C$123:$AC$157,$AD155,E$63))</f>
        <v>A126102406W</v>
      </c>
    </row>
    <row r="47" spans="1:9">
      <c r="A47" s="43"/>
      <c r="B47" s="46" t="s">
        <v>3017</v>
      </c>
      <c r="C47" s="47" cm="1">
        <f t="array" ref="C47">INDEX($C$74:$AC$108,$AD107,C$63)</f>
        <v>7241.6819999999998</v>
      </c>
      <c r="D47" s="47" cm="1">
        <f t="array" ref="D47">INDEX($C$74:$AC$108,$AD107,D$63)</f>
        <v>3162.875</v>
      </c>
      <c r="E47" s="47" cm="1">
        <f t="array" ref="E47">INDEX($C$74:$AC$108,$AD107,E$63)</f>
        <v>4078.8069999999998</v>
      </c>
      <c r="F47" s="47"/>
      <c r="G47" s="48" t="str" cm="1">
        <f t="array" ref="G47">HYPERLINK(TEXT("#"&amp;INDEX($C$123:$AC$157,$AD156,C$63),),INDEX($C$123:$AC$157,$AD156,C$63))</f>
        <v>A126094874A</v>
      </c>
      <c r="H47" s="48" t="str" cm="1">
        <f t="array" ref="H47">HYPERLINK(TEXT("#"&amp;INDEX($C$123:$AC$157,$AD156,D$63),),INDEX($C$123:$AC$157,$AD156,D$63))</f>
        <v>A126109994F</v>
      </c>
      <c r="I47" s="48" t="str" cm="1">
        <f t="array" ref="I47">HYPERLINK(TEXT("#"&amp;INDEX($C$123:$AC$157,$AD156,E$63),),INDEX($C$123:$AC$157,$AD156,E$63))</f>
        <v>A126102434F</v>
      </c>
    </row>
    <row r="48" spans="1:9">
      <c r="A48" s="43"/>
      <c r="B48" s="46" t="s">
        <v>3018</v>
      </c>
      <c r="C48" s="47" cm="1">
        <f t="array" ref="C48">INDEX($C$74:$AC$108,$AD108,C$63)</f>
        <v>1016.225</v>
      </c>
      <c r="D48" s="47" cm="1">
        <f t="array" ref="D48">INDEX($C$74:$AC$108,$AD108,D$63)</f>
        <v>437.94799999999998</v>
      </c>
      <c r="E48" s="47" cm="1">
        <f t="array" ref="E48">INDEX($C$74:$AC$108,$AD108,E$63)</f>
        <v>578.27700000000004</v>
      </c>
      <c r="F48" s="47"/>
      <c r="G48" s="48" t="str" cm="1">
        <f t="array" ref="G48">HYPERLINK(TEXT("#"&amp;INDEX($C$123:$AC$157,$AD157,C$63),),INDEX($C$123:$AC$157,$AD157,C$63))</f>
        <v>A126094854T</v>
      </c>
      <c r="H48" s="48" t="str" cm="1">
        <f t="array" ref="H48">HYPERLINK(TEXT("#"&amp;INDEX($C$123:$AC$157,$AD157,D$63),),INDEX($C$123:$AC$157,$AD157,D$63))</f>
        <v>A126109974W</v>
      </c>
      <c r="I48" s="48" t="str" cm="1">
        <f t="array" ref="I48">HYPERLINK(TEXT("#"&amp;INDEX($C$123:$AC$157,$AD157,E$63),),INDEX($C$123:$AC$157,$AD157,E$63))</f>
        <v>A126102414W</v>
      </c>
    </row>
    <row r="49" spans="1:21">
      <c r="A49" s="49"/>
      <c r="B49" s="50"/>
      <c r="C49" s="47"/>
      <c r="D49" s="47"/>
      <c r="E49" s="47"/>
      <c r="F49" s="47"/>
      <c r="G49" s="48"/>
      <c r="H49" s="48"/>
      <c r="I49" s="48"/>
    </row>
    <row r="50" spans="1:21">
      <c r="A50" s="49"/>
      <c r="B50" s="51"/>
      <c r="C50" s="47"/>
      <c r="D50" s="47"/>
      <c r="E50" s="47"/>
      <c r="F50" s="47"/>
      <c r="G50" s="47"/>
      <c r="H50" s="47"/>
      <c r="I50" s="47"/>
      <c r="J50" s="47"/>
      <c r="K50" s="47"/>
      <c r="L50" s="47"/>
      <c r="M50" s="47"/>
      <c r="N50" s="47"/>
      <c r="O50" s="47"/>
      <c r="P50" s="47"/>
      <c r="Q50" s="47"/>
      <c r="R50" s="47"/>
      <c r="S50" s="47"/>
      <c r="T50" s="47"/>
    </row>
    <row r="51" spans="1:21">
      <c r="A51" s="52" t="str">
        <f ca="1">Contents!B26</f>
        <v>© Commonwealth of Australia 2024</v>
      </c>
      <c r="B51" s="53"/>
      <c r="C51" s="47"/>
      <c r="D51" s="47"/>
      <c r="E51" s="47"/>
      <c r="F51" s="47"/>
      <c r="G51" s="47"/>
      <c r="H51" s="47"/>
      <c r="I51" s="47"/>
      <c r="J51" s="47"/>
      <c r="K51" s="47"/>
      <c r="L51" s="47"/>
      <c r="M51" s="47"/>
      <c r="N51" s="47"/>
      <c r="O51" s="47"/>
      <c r="P51" s="47"/>
      <c r="Q51" s="47"/>
      <c r="R51" s="47"/>
      <c r="S51" s="47"/>
      <c r="T51" s="47"/>
    </row>
    <row r="52" spans="1:21">
      <c r="A52" s="52"/>
      <c r="B52" s="53"/>
      <c r="C52" s="47"/>
      <c r="D52" s="47"/>
      <c r="E52" s="47"/>
      <c r="F52" s="47"/>
      <c r="G52" s="47"/>
      <c r="H52" s="47"/>
      <c r="I52" s="47"/>
      <c r="J52" s="47"/>
      <c r="K52" s="47"/>
      <c r="L52" s="47"/>
      <c r="M52" s="47"/>
      <c r="N52" s="47"/>
      <c r="O52" s="47"/>
      <c r="P52" s="47"/>
      <c r="Q52" s="47"/>
      <c r="R52" s="47"/>
      <c r="S52" s="47"/>
      <c r="T52" s="47"/>
    </row>
    <row r="53" spans="1:21" hidden="1">
      <c r="A53" s="54"/>
      <c r="B53" s="55" t="s">
        <v>3025</v>
      </c>
      <c r="C53" s="56">
        <v>1</v>
      </c>
      <c r="D53" s="57"/>
      <c r="E53" s="57"/>
      <c r="F53" s="47"/>
      <c r="G53" s="47"/>
      <c r="H53" s="47"/>
      <c r="I53" s="47"/>
      <c r="J53" s="47"/>
      <c r="K53" s="47"/>
      <c r="L53" s="47"/>
      <c r="M53" s="47"/>
      <c r="N53" s="47"/>
      <c r="O53" s="47"/>
      <c r="P53" s="47"/>
      <c r="Q53" s="47"/>
      <c r="R53" s="47"/>
      <c r="S53" s="47"/>
      <c r="T53" s="47"/>
    </row>
    <row r="54" spans="1:21" hidden="1">
      <c r="A54" s="54"/>
      <c r="B54" s="55" t="s">
        <v>3026</v>
      </c>
      <c r="C54" s="56">
        <v>4</v>
      </c>
      <c r="D54" s="57"/>
      <c r="E54" s="57"/>
      <c r="F54" s="47"/>
      <c r="G54" s="47"/>
      <c r="H54" s="47"/>
      <c r="I54" s="47"/>
      <c r="J54" s="47"/>
      <c r="K54" s="47"/>
      <c r="L54" s="47"/>
      <c r="M54" s="47"/>
      <c r="N54" s="47"/>
      <c r="O54" s="47"/>
      <c r="P54" s="47"/>
      <c r="Q54" s="47"/>
      <c r="R54" s="47"/>
      <c r="S54" s="47"/>
      <c r="T54" s="47"/>
    </row>
    <row r="55" spans="1:21" hidden="1">
      <c r="A55" s="54"/>
      <c r="B55" s="55" t="s">
        <v>3027</v>
      </c>
      <c r="C55" s="56">
        <v>7</v>
      </c>
      <c r="D55" s="57"/>
      <c r="E55" s="57"/>
      <c r="F55" s="47"/>
      <c r="G55" s="47"/>
      <c r="H55" s="47"/>
      <c r="I55" s="47"/>
      <c r="J55" s="47"/>
      <c r="K55" s="47"/>
      <c r="L55" s="47"/>
      <c r="M55" s="47"/>
      <c r="N55" s="47"/>
      <c r="O55" s="47"/>
      <c r="P55" s="47"/>
      <c r="Q55" s="47"/>
      <c r="R55" s="47"/>
      <c r="S55" s="47"/>
      <c r="T55" s="47"/>
    </row>
    <row r="56" spans="1:21" hidden="1">
      <c r="A56" s="54"/>
      <c r="B56" s="55" t="s">
        <v>3028</v>
      </c>
      <c r="C56" s="56">
        <v>10</v>
      </c>
      <c r="D56" s="57"/>
      <c r="E56" s="57"/>
      <c r="F56" s="47"/>
      <c r="G56" s="47"/>
      <c r="H56" s="47"/>
      <c r="I56" s="47"/>
      <c r="J56" s="47"/>
      <c r="K56" s="47"/>
      <c r="L56" s="47"/>
      <c r="M56" s="47"/>
      <c r="N56" s="47"/>
      <c r="O56" s="47"/>
      <c r="P56" s="47"/>
      <c r="Q56" s="47"/>
      <c r="R56" s="47"/>
      <c r="S56" s="47"/>
      <c r="T56" s="47"/>
    </row>
    <row r="57" spans="1:21" hidden="1">
      <c r="A57" s="54"/>
      <c r="B57" s="55" t="s">
        <v>3029</v>
      </c>
      <c r="C57" s="56">
        <v>13</v>
      </c>
      <c r="D57" s="57"/>
      <c r="E57" s="57"/>
      <c r="F57" s="47"/>
      <c r="G57" s="47"/>
      <c r="H57" s="47"/>
      <c r="I57" s="47"/>
      <c r="J57" s="47"/>
      <c r="K57" s="47"/>
      <c r="L57" s="47"/>
      <c r="M57" s="47"/>
      <c r="N57" s="47"/>
      <c r="O57" s="47"/>
      <c r="P57" s="47"/>
      <c r="Q57" s="47"/>
      <c r="R57" s="47"/>
      <c r="S57" s="47"/>
      <c r="T57" s="47"/>
    </row>
    <row r="58" spans="1:21" hidden="1">
      <c r="A58" s="54"/>
      <c r="B58" s="55" t="s">
        <v>3030</v>
      </c>
      <c r="C58" s="56">
        <v>16</v>
      </c>
      <c r="D58" s="57"/>
      <c r="E58" s="57"/>
      <c r="F58" s="47"/>
      <c r="G58" s="47"/>
      <c r="H58" s="47"/>
      <c r="I58" s="47"/>
      <c r="J58" s="47"/>
      <c r="K58" s="47"/>
      <c r="L58" s="47"/>
      <c r="M58" s="47"/>
      <c r="N58" s="47"/>
      <c r="O58" s="47"/>
      <c r="P58" s="47"/>
      <c r="Q58" s="47"/>
      <c r="R58" s="47"/>
      <c r="S58" s="47"/>
      <c r="T58" s="47"/>
    </row>
    <row r="59" spans="1:21" hidden="1">
      <c r="A59" s="54"/>
      <c r="B59" s="55" t="s">
        <v>3031</v>
      </c>
      <c r="C59" s="56">
        <v>19</v>
      </c>
      <c r="D59" s="57"/>
      <c r="E59" s="57"/>
      <c r="F59" s="47"/>
      <c r="G59" s="47"/>
      <c r="H59" s="47"/>
      <c r="I59" s="47"/>
      <c r="J59" s="47"/>
      <c r="K59" s="47"/>
      <c r="L59" s="47"/>
      <c r="M59" s="47"/>
      <c r="N59" s="47"/>
      <c r="O59" s="47"/>
      <c r="P59" s="47"/>
      <c r="Q59" s="47"/>
      <c r="R59" s="47"/>
      <c r="S59" s="47"/>
      <c r="T59" s="47"/>
    </row>
    <row r="60" spans="1:21" hidden="1">
      <c r="A60" s="54"/>
      <c r="B60" s="55" t="s">
        <v>3032</v>
      </c>
      <c r="C60" s="56">
        <v>22</v>
      </c>
      <c r="F60" s="47"/>
      <c r="G60" s="47"/>
      <c r="H60" s="47"/>
      <c r="I60" s="47"/>
      <c r="J60" s="47"/>
      <c r="K60" s="47"/>
      <c r="L60" s="47"/>
      <c r="M60" s="47"/>
      <c r="N60" s="47"/>
      <c r="O60" s="47"/>
      <c r="P60" s="47"/>
      <c r="Q60" s="47"/>
      <c r="R60" s="47"/>
      <c r="S60" s="47"/>
      <c r="T60" s="47"/>
      <c r="U60" s="47"/>
    </row>
    <row r="61" spans="1:21" hidden="1">
      <c r="A61" s="54"/>
      <c r="B61" s="55" t="s">
        <v>3033</v>
      </c>
      <c r="C61" s="56">
        <v>25</v>
      </c>
      <c r="D61" s="47"/>
      <c r="E61" s="47"/>
      <c r="F61" s="47"/>
      <c r="G61" s="47"/>
      <c r="H61" s="47"/>
      <c r="I61" s="47"/>
      <c r="J61" s="47"/>
      <c r="K61" s="47"/>
      <c r="L61" s="47"/>
      <c r="M61" s="47"/>
      <c r="N61" s="47"/>
      <c r="O61" s="47"/>
      <c r="P61" s="47"/>
      <c r="Q61" s="47"/>
      <c r="R61" s="47"/>
      <c r="S61" s="47"/>
      <c r="T61" s="47"/>
    </row>
    <row r="62" spans="1:21" hidden="1">
      <c r="A62" s="54"/>
      <c r="B62" s="53"/>
      <c r="C62" s="47"/>
      <c r="D62" s="47"/>
      <c r="E62" s="47"/>
      <c r="F62" s="47"/>
      <c r="G62" s="47"/>
      <c r="H62" s="47"/>
      <c r="I62" s="47"/>
      <c r="J62" s="47"/>
      <c r="K62" s="47"/>
      <c r="L62" s="47"/>
      <c r="M62" s="47"/>
      <c r="N62" s="47"/>
      <c r="O62" s="47"/>
      <c r="P62" s="47"/>
      <c r="Q62" s="47"/>
      <c r="R62" s="47"/>
      <c r="S62" s="47"/>
      <c r="T62" s="47"/>
    </row>
    <row r="63" spans="1:21" hidden="1">
      <c r="A63" s="54"/>
      <c r="B63" s="53"/>
      <c r="C63" s="56">
        <f>VLOOKUP(C10,B53:C61,2,FALSE)</f>
        <v>1</v>
      </c>
      <c r="D63" s="56">
        <f>C63+1</f>
        <v>2</v>
      </c>
      <c r="E63" s="56">
        <f>D63+1</f>
        <v>3</v>
      </c>
      <c r="F63" s="47"/>
      <c r="G63" s="47"/>
      <c r="H63" s="47"/>
      <c r="I63" s="47"/>
      <c r="J63" s="47"/>
      <c r="K63" s="47"/>
      <c r="L63" s="47"/>
      <c r="M63" s="47"/>
      <c r="N63" s="47"/>
      <c r="O63" s="47"/>
      <c r="P63" s="47"/>
      <c r="Q63" s="47"/>
      <c r="R63" s="47"/>
      <c r="S63" s="47"/>
      <c r="T63" s="47"/>
    </row>
    <row r="64" spans="1:21" hidden="1">
      <c r="A64" s="54"/>
      <c r="B64" s="53"/>
      <c r="C64" s="47"/>
      <c r="D64" s="47"/>
      <c r="E64" s="47"/>
      <c r="F64" s="47"/>
      <c r="G64" s="47"/>
      <c r="H64" s="47"/>
      <c r="I64" s="47"/>
      <c r="J64" s="47"/>
      <c r="K64" s="47"/>
      <c r="L64" s="47"/>
      <c r="M64" s="47"/>
      <c r="N64" s="47"/>
      <c r="O64" s="47"/>
      <c r="P64" s="47"/>
      <c r="Q64" s="47"/>
      <c r="R64" s="47"/>
      <c r="S64" s="47"/>
      <c r="T64" s="47"/>
    </row>
    <row r="65" spans="1:30" hidden="1">
      <c r="A65" s="54"/>
      <c r="B65" s="53"/>
      <c r="C65" s="47"/>
      <c r="D65" s="47"/>
      <c r="E65" s="47"/>
      <c r="F65" s="47"/>
      <c r="G65" s="47"/>
      <c r="H65" s="47"/>
      <c r="I65" s="47"/>
      <c r="J65" s="47"/>
      <c r="K65" s="47"/>
      <c r="L65" s="47"/>
      <c r="M65" s="47"/>
      <c r="N65" s="47"/>
      <c r="O65" s="47"/>
      <c r="P65" s="47"/>
      <c r="Q65" s="47"/>
      <c r="R65" s="47"/>
      <c r="S65" s="47"/>
      <c r="T65" s="47"/>
    </row>
    <row r="66" spans="1:30" hidden="1">
      <c r="A66" s="54"/>
      <c r="B66" s="53"/>
      <c r="C66" s="47"/>
      <c r="D66" s="47"/>
      <c r="E66" s="47"/>
      <c r="F66" s="47"/>
      <c r="G66" s="47"/>
      <c r="H66" s="47"/>
      <c r="I66" s="47"/>
      <c r="J66" s="47"/>
      <c r="K66" s="47"/>
      <c r="L66" s="47"/>
      <c r="M66" s="47"/>
      <c r="N66" s="47"/>
      <c r="O66" s="47"/>
      <c r="P66" s="47"/>
      <c r="Q66" s="47"/>
      <c r="R66" s="47"/>
      <c r="S66" s="47"/>
      <c r="T66" s="47"/>
    </row>
    <row r="67" spans="1:30" hidden="1">
      <c r="A67" s="54"/>
      <c r="B67" s="53"/>
      <c r="C67" s="47"/>
      <c r="D67" s="47"/>
      <c r="E67" s="47"/>
      <c r="F67" s="47"/>
      <c r="G67" s="47"/>
      <c r="H67" s="47"/>
      <c r="I67" s="47"/>
      <c r="J67" s="47"/>
      <c r="K67" s="47"/>
      <c r="L67" s="47"/>
      <c r="M67" s="47"/>
      <c r="N67" s="47"/>
      <c r="O67" s="47"/>
      <c r="P67" s="47"/>
      <c r="Q67" s="47"/>
      <c r="R67" s="47"/>
      <c r="S67" s="47"/>
      <c r="T67" s="47"/>
    </row>
    <row r="68" spans="1:30" hidden="1">
      <c r="A68" s="54"/>
      <c r="B68" s="53"/>
      <c r="C68" s="47"/>
      <c r="D68" s="47"/>
      <c r="E68" s="47"/>
      <c r="F68" s="47"/>
      <c r="G68" s="47"/>
      <c r="H68" s="47"/>
      <c r="I68" s="47"/>
      <c r="J68" s="47"/>
      <c r="K68" s="47"/>
      <c r="L68" s="47"/>
      <c r="M68" s="47"/>
      <c r="N68" s="47"/>
      <c r="O68" s="47"/>
      <c r="P68" s="47"/>
      <c r="Q68" s="47"/>
      <c r="R68" s="47"/>
      <c r="S68" s="47"/>
      <c r="T68" s="47"/>
    </row>
    <row r="69" spans="1:30" hidden="1">
      <c r="A69" s="54"/>
      <c r="B69" s="53"/>
      <c r="C69" s="56">
        <v>1</v>
      </c>
      <c r="D69" s="56">
        <v>2</v>
      </c>
      <c r="E69" s="56">
        <v>3</v>
      </c>
      <c r="F69" s="56">
        <v>4</v>
      </c>
      <c r="G69" s="56">
        <v>5</v>
      </c>
      <c r="H69" s="56">
        <v>6</v>
      </c>
      <c r="I69" s="56">
        <v>7</v>
      </c>
      <c r="J69" s="56">
        <v>8</v>
      </c>
      <c r="K69" s="56">
        <v>9</v>
      </c>
      <c r="L69" s="56">
        <v>10</v>
      </c>
      <c r="M69" s="56">
        <v>11</v>
      </c>
      <c r="N69" s="56">
        <v>12</v>
      </c>
      <c r="O69" s="56">
        <v>13</v>
      </c>
      <c r="P69" s="56">
        <v>14</v>
      </c>
      <c r="Q69" s="56">
        <v>15</v>
      </c>
      <c r="R69" s="56">
        <v>16</v>
      </c>
      <c r="S69" s="56">
        <v>17</v>
      </c>
      <c r="T69" s="56">
        <v>18</v>
      </c>
      <c r="U69" s="56">
        <v>19</v>
      </c>
      <c r="V69" s="56">
        <v>20</v>
      </c>
      <c r="W69" s="56">
        <v>21</v>
      </c>
      <c r="X69" s="56">
        <v>22</v>
      </c>
      <c r="Y69" s="56">
        <v>23</v>
      </c>
      <c r="Z69" s="56">
        <v>24</v>
      </c>
      <c r="AA69" s="56">
        <v>25</v>
      </c>
      <c r="AB69" s="56">
        <v>26</v>
      </c>
      <c r="AC69" s="56">
        <v>27</v>
      </c>
    </row>
    <row r="70" spans="1:30" ht="15" hidden="1" customHeight="1">
      <c r="A70" s="38"/>
      <c r="B70" s="38"/>
      <c r="C70" s="73" t="s">
        <v>3025</v>
      </c>
      <c r="D70" s="73"/>
      <c r="E70" s="73"/>
      <c r="F70" s="73" t="s">
        <v>3026</v>
      </c>
      <c r="G70" s="73"/>
      <c r="H70" s="73"/>
      <c r="I70" s="73" t="s">
        <v>3027</v>
      </c>
      <c r="J70" s="73"/>
      <c r="K70" s="73"/>
      <c r="L70" s="73" t="s">
        <v>3028</v>
      </c>
      <c r="M70" s="73"/>
      <c r="N70" s="73"/>
      <c r="O70" s="73" t="s">
        <v>3029</v>
      </c>
      <c r="P70" s="73"/>
      <c r="Q70" s="73"/>
      <c r="R70" s="73" t="s">
        <v>3030</v>
      </c>
      <c r="S70" s="73"/>
      <c r="T70" s="73"/>
      <c r="U70" s="73" t="s">
        <v>3031</v>
      </c>
      <c r="V70" s="73"/>
      <c r="W70" s="73"/>
      <c r="X70" s="73" t="s">
        <v>3032</v>
      </c>
      <c r="Y70" s="73"/>
      <c r="Z70" s="73"/>
      <c r="AA70" s="73" t="s">
        <v>3033</v>
      </c>
      <c r="AB70" s="73"/>
      <c r="AC70" s="73"/>
    </row>
    <row r="71" spans="1:30" hidden="1">
      <c r="A71" s="38"/>
      <c r="B71" s="38"/>
      <c r="C71" s="39" t="s">
        <v>2979</v>
      </c>
      <c r="D71" s="39" t="s">
        <v>2980</v>
      </c>
      <c r="E71" s="39" t="s">
        <v>2981</v>
      </c>
      <c r="F71" s="39" t="s">
        <v>2979</v>
      </c>
      <c r="G71" s="39" t="s">
        <v>2980</v>
      </c>
      <c r="H71" s="39" t="s">
        <v>2981</v>
      </c>
      <c r="I71" s="39" t="s">
        <v>2979</v>
      </c>
      <c r="J71" s="39" t="s">
        <v>2980</v>
      </c>
      <c r="K71" s="39" t="s">
        <v>2981</v>
      </c>
      <c r="L71" s="39" t="s">
        <v>2979</v>
      </c>
      <c r="M71" s="39" t="s">
        <v>2980</v>
      </c>
      <c r="N71" s="39" t="s">
        <v>2981</v>
      </c>
      <c r="O71" s="39" t="s">
        <v>2979</v>
      </c>
      <c r="P71" s="39" t="s">
        <v>2980</v>
      </c>
      <c r="Q71" s="39" t="s">
        <v>2981</v>
      </c>
      <c r="R71" s="39" t="s">
        <v>2979</v>
      </c>
      <c r="S71" s="39" t="s">
        <v>2980</v>
      </c>
      <c r="T71" s="39" t="s">
        <v>2981</v>
      </c>
      <c r="U71" s="39" t="s">
        <v>2979</v>
      </c>
      <c r="V71" s="39" t="s">
        <v>2980</v>
      </c>
      <c r="W71" s="39" t="s">
        <v>2981</v>
      </c>
      <c r="X71" s="39" t="s">
        <v>2979</v>
      </c>
      <c r="Y71" s="39" t="s">
        <v>2980</v>
      </c>
      <c r="Z71" s="39" t="s">
        <v>2981</v>
      </c>
      <c r="AA71" s="39" t="s">
        <v>2979</v>
      </c>
      <c r="AB71" s="39" t="s">
        <v>2980</v>
      </c>
      <c r="AC71" s="39" t="s">
        <v>2981</v>
      </c>
    </row>
    <row r="72" spans="1:30" hidden="1">
      <c r="A72" s="38"/>
      <c r="B72" s="38"/>
      <c r="C72" s="42" t="s">
        <v>2982</v>
      </c>
      <c r="D72" s="42" t="s">
        <v>2982</v>
      </c>
      <c r="E72" s="42" t="s">
        <v>2982</v>
      </c>
      <c r="F72" s="42" t="s">
        <v>2982</v>
      </c>
      <c r="G72" s="42" t="s">
        <v>2982</v>
      </c>
      <c r="H72" s="42" t="s">
        <v>2982</v>
      </c>
      <c r="I72" s="42" t="s">
        <v>2982</v>
      </c>
      <c r="J72" s="42" t="s">
        <v>2982</v>
      </c>
      <c r="K72" s="42" t="s">
        <v>2982</v>
      </c>
      <c r="L72" s="42" t="s">
        <v>2982</v>
      </c>
      <c r="M72" s="42" t="s">
        <v>2982</v>
      </c>
      <c r="N72" s="42" t="s">
        <v>2982</v>
      </c>
      <c r="O72" s="42" t="s">
        <v>2982</v>
      </c>
      <c r="P72" s="42" t="s">
        <v>2982</v>
      </c>
      <c r="Q72" s="42" t="s">
        <v>2982</v>
      </c>
      <c r="R72" s="42" t="s">
        <v>2982</v>
      </c>
      <c r="S72" s="42" t="s">
        <v>2982</v>
      </c>
      <c r="T72" s="42" t="s">
        <v>2982</v>
      </c>
      <c r="U72" s="42" t="s">
        <v>2982</v>
      </c>
      <c r="V72" s="42" t="s">
        <v>2982</v>
      </c>
      <c r="W72" s="42" t="s">
        <v>2982</v>
      </c>
      <c r="X72" s="42" t="s">
        <v>2982</v>
      </c>
      <c r="Y72" s="42" t="s">
        <v>2982</v>
      </c>
      <c r="Z72" s="42" t="s">
        <v>2982</v>
      </c>
      <c r="AA72" s="42" t="s">
        <v>2982</v>
      </c>
      <c r="AB72" s="42" t="s">
        <v>2982</v>
      </c>
      <c r="AC72" s="42" t="s">
        <v>2982</v>
      </c>
    </row>
    <row r="73" spans="1:30" hidden="1">
      <c r="A73" s="43" t="s">
        <v>2983</v>
      </c>
      <c r="B73" s="44"/>
      <c r="C73" s="42"/>
      <c r="D73" s="42"/>
      <c r="E73" s="42"/>
      <c r="F73" s="45"/>
      <c r="G73" s="60"/>
      <c r="H73" s="60"/>
    </row>
    <row r="74" spans="1:30" hidden="1">
      <c r="A74" s="43"/>
      <c r="B74" s="46" t="s">
        <v>2984</v>
      </c>
      <c r="C74" s="61">
        <f>A126094922J_Latest</f>
        <v>21602.008999999998</v>
      </c>
      <c r="D74" s="61">
        <f>A126110042V_Latest</f>
        <v>10593.175999999999</v>
      </c>
      <c r="E74" s="61">
        <f>A126102482X_Latest</f>
        <v>11008.833000000001</v>
      </c>
      <c r="F74" s="61">
        <f>A126095762A_Latest</f>
        <v>6817.5469999999996</v>
      </c>
      <c r="G74" s="61">
        <f>A126110882K_Latest</f>
        <v>3355.4650000000001</v>
      </c>
      <c r="H74" s="61">
        <f>A126103322F_Latest</f>
        <v>3462.0819999999999</v>
      </c>
      <c r="I74" s="61">
        <f>A126095202C_Latest</f>
        <v>5622.9579999999996</v>
      </c>
      <c r="J74" s="61">
        <f>A126110322L_Latest</f>
        <v>2756.61</v>
      </c>
      <c r="K74" s="61">
        <f>A126102762T_Latest</f>
        <v>2866.348</v>
      </c>
      <c r="L74" s="61">
        <f>A126095902T_Latest</f>
        <v>4378.8530000000001</v>
      </c>
      <c r="M74" s="61">
        <f>A126111022C_Latest</f>
        <v>2134.33</v>
      </c>
      <c r="N74" s="61">
        <f>A126103462J_Latest</f>
        <v>2244.5230000000001</v>
      </c>
      <c r="O74" s="61">
        <f>A126096042W_Latest</f>
        <v>1507.3050000000001</v>
      </c>
      <c r="P74" s="61">
        <f>A126111162F_Latest</f>
        <v>736.36199999999997</v>
      </c>
      <c r="Q74" s="61">
        <f>A126103602X_Latest</f>
        <v>770.94299999999998</v>
      </c>
      <c r="R74" s="61">
        <f>A126095342F_Latest</f>
        <v>2279.971</v>
      </c>
      <c r="S74" s="61">
        <f>A126110462R_Latest</f>
        <v>1125.5239999999999</v>
      </c>
      <c r="T74" s="61">
        <f>A126102902J_Latest</f>
        <v>1154.4469999999999</v>
      </c>
      <c r="U74" s="61">
        <f>A126095482J_Latest</f>
        <v>469.28399999999999</v>
      </c>
      <c r="V74" s="61">
        <f>A126110602F_Latest</f>
        <v>230.26499999999999</v>
      </c>
      <c r="W74" s="61">
        <f>A126103042L_Latest</f>
        <v>239.01900000000001</v>
      </c>
      <c r="X74" s="61">
        <f>A126095622X_Latest</f>
        <v>151.48599999999999</v>
      </c>
      <c r="Y74" s="61">
        <f>A126110742J_Latest</f>
        <v>73.161000000000001</v>
      </c>
      <c r="Z74" s="61">
        <f>A126103182R_Latest</f>
        <v>78.325000000000003</v>
      </c>
      <c r="AA74" s="61">
        <f>A126095062L_Latest</f>
        <v>374.60500000000002</v>
      </c>
      <c r="AB74" s="61">
        <f>A126110182W_Latest</f>
        <v>181.46</v>
      </c>
      <c r="AC74" s="61">
        <f>A126102622R_Latest</f>
        <v>193.14500000000001</v>
      </c>
      <c r="AD74" s="56">
        <v>1</v>
      </c>
    </row>
    <row r="75" spans="1:30" hidden="1">
      <c r="A75" s="43"/>
      <c r="B75" s="46" t="s">
        <v>2985</v>
      </c>
      <c r="C75" s="61">
        <f>A126094878K_Latest</f>
        <v>14031.870999999999</v>
      </c>
      <c r="D75" s="61">
        <f>A126109998R_Latest</f>
        <v>7286.1369999999997</v>
      </c>
      <c r="E75" s="61">
        <f>A126102438R_Latest</f>
        <v>6745.7340000000004</v>
      </c>
      <c r="F75" s="61">
        <f>A126095718T_Latest</f>
        <v>4392.55</v>
      </c>
      <c r="G75" s="61">
        <f>A126110838A_Latest</f>
        <v>2299.1970000000001</v>
      </c>
      <c r="H75" s="61">
        <f>A126103278J_Latest</f>
        <v>2093.3519999999999</v>
      </c>
      <c r="I75" s="61">
        <f>A126095158F_Latest</f>
        <v>3674.1849999999999</v>
      </c>
      <c r="J75" s="61">
        <f>A126110278R_Latest</f>
        <v>1906.87</v>
      </c>
      <c r="K75" s="61">
        <f>A126102718J_Latest</f>
        <v>1767.3140000000001</v>
      </c>
      <c r="L75" s="61">
        <f>A126095858V_Latest</f>
        <v>2848.5210000000002</v>
      </c>
      <c r="M75" s="61">
        <f>A126110978C_Latest</f>
        <v>1451.4480000000001</v>
      </c>
      <c r="N75" s="61">
        <f>A126103418X_Latest</f>
        <v>1397.0719999999999</v>
      </c>
      <c r="O75" s="61">
        <f>A126095998W_Latest</f>
        <v>931.24900000000002</v>
      </c>
      <c r="P75" s="61">
        <f>A126111118W_Latest</f>
        <v>489.04399999999998</v>
      </c>
      <c r="Q75" s="61">
        <f>A126103558A_Latest</f>
        <v>442.20499999999998</v>
      </c>
      <c r="R75" s="61">
        <f>A126095298J_Latest</f>
        <v>1531.1880000000001</v>
      </c>
      <c r="S75" s="61">
        <f>A126110418F_Latest</f>
        <v>809.63300000000004</v>
      </c>
      <c r="T75" s="61">
        <f>A126102858K_Latest</f>
        <v>721.55499999999995</v>
      </c>
      <c r="U75" s="61">
        <f>A126095438X_Latest</f>
        <v>278.54599999999999</v>
      </c>
      <c r="V75" s="61">
        <f>A126110558J_Latest</f>
        <v>142.36199999999999</v>
      </c>
      <c r="W75" s="61">
        <f>A126102998L_Latest</f>
        <v>136.184</v>
      </c>
      <c r="X75" s="61">
        <f>A126095578A_Latest</f>
        <v>115.25700000000001</v>
      </c>
      <c r="Y75" s="61">
        <f>A126110698K_Latest</f>
        <v>56.134</v>
      </c>
      <c r="Z75" s="61">
        <f>A126103138F_Latest</f>
        <v>59.122999999999998</v>
      </c>
      <c r="AA75" s="61">
        <f>A126095018C_Latest</f>
        <v>260.37700000000001</v>
      </c>
      <c r="AB75" s="61">
        <f>A126110138L_Latest</f>
        <v>131.44800000000001</v>
      </c>
      <c r="AC75" s="61">
        <f>A126102578T_Latest</f>
        <v>128.929</v>
      </c>
      <c r="AD75" s="56">
        <v>2</v>
      </c>
    </row>
    <row r="76" spans="1:30" hidden="1">
      <c r="A76" s="43"/>
      <c r="B76" s="46" t="s">
        <v>2986</v>
      </c>
      <c r="C76" s="61">
        <f>A126094926T_Latest</f>
        <v>1614.13</v>
      </c>
      <c r="D76" s="61">
        <f>A126110046C_Latest</f>
        <v>841.69</v>
      </c>
      <c r="E76" s="61">
        <f>A126102486J_Latest</f>
        <v>772.44</v>
      </c>
      <c r="F76" s="61">
        <f>A126095766K_Latest</f>
        <v>500.00400000000002</v>
      </c>
      <c r="G76" s="61">
        <f>A126110886V_Latest</f>
        <v>269.779</v>
      </c>
      <c r="H76" s="61">
        <f>A126103326R_Latest</f>
        <v>230.22499999999999</v>
      </c>
      <c r="I76" s="61">
        <f>A126095206L_Latest</f>
        <v>435.41899999999998</v>
      </c>
      <c r="J76" s="61">
        <f>A126110326W_Latest</f>
        <v>225.81899999999999</v>
      </c>
      <c r="K76" s="61">
        <f>A126102766A_Latest</f>
        <v>209.6</v>
      </c>
      <c r="L76" s="61">
        <f>A126095906A_Latest</f>
        <v>334.56299999999999</v>
      </c>
      <c r="M76" s="61">
        <f>A126111026L_Latest</f>
        <v>173.417</v>
      </c>
      <c r="N76" s="61">
        <f>A126103466T_Latest</f>
        <v>161.14599999999999</v>
      </c>
      <c r="O76" s="61">
        <f>A126096046F_Latest</f>
        <v>113.962</v>
      </c>
      <c r="P76" s="61">
        <f>A126111166R_Latest</f>
        <v>56.860999999999997</v>
      </c>
      <c r="Q76" s="61">
        <f>A126103606J_Latest</f>
        <v>57.100999999999999</v>
      </c>
      <c r="R76" s="61">
        <f>A126095346R_Latest</f>
        <v>164.833</v>
      </c>
      <c r="S76" s="61">
        <f>A126110466X_Latest</f>
        <v>83.363</v>
      </c>
      <c r="T76" s="61">
        <f>A126102906T_Latest</f>
        <v>81.47</v>
      </c>
      <c r="U76" s="61">
        <f>A126095486T_Latest</f>
        <v>33.253</v>
      </c>
      <c r="V76" s="61">
        <f>A126110606R_Latest</f>
        <v>15.365</v>
      </c>
      <c r="W76" s="61">
        <f>A126103046W_Latest</f>
        <v>17.888000000000002</v>
      </c>
      <c r="X76" s="61">
        <f>A126095626J_Latest</f>
        <v>11.429</v>
      </c>
      <c r="Y76" s="61">
        <f>A126110746T_Latest</f>
        <v>6.157</v>
      </c>
      <c r="Z76" s="61">
        <f>A126103186X_Latest</f>
        <v>5.2720000000000002</v>
      </c>
      <c r="AA76" s="61">
        <f>A126095066W_Latest</f>
        <v>20.667000000000002</v>
      </c>
      <c r="AB76" s="61">
        <f>A126110186F_Latest</f>
        <v>10.93</v>
      </c>
      <c r="AC76" s="61">
        <f>A126102626X_Latest</f>
        <v>9.7370000000000001</v>
      </c>
      <c r="AD76" s="56">
        <v>3</v>
      </c>
    </row>
    <row r="77" spans="1:30" hidden="1">
      <c r="A77" s="43"/>
      <c r="B77" s="46" t="s">
        <v>2987</v>
      </c>
      <c r="C77" s="61">
        <f>A126094930J_Latest</f>
        <v>989.83100000000002</v>
      </c>
      <c r="D77" s="61">
        <f>A126110050V_Latest</f>
        <v>397.78100000000001</v>
      </c>
      <c r="E77" s="61">
        <f>A126102490X_Latest</f>
        <v>592.04999999999995</v>
      </c>
      <c r="F77" s="61">
        <f>A126095770A_Latest</f>
        <v>294.42099999999999</v>
      </c>
      <c r="G77" s="61">
        <f>A126110890K_Latest</f>
        <v>119.374</v>
      </c>
      <c r="H77" s="61">
        <f>A126103330F_Latest</f>
        <v>175.047</v>
      </c>
      <c r="I77" s="61">
        <f>A126095210C_Latest</f>
        <v>275.85399999999998</v>
      </c>
      <c r="J77" s="61">
        <f>A126110330L_Latest</f>
        <v>114.905</v>
      </c>
      <c r="K77" s="61">
        <f>A126102770T_Latest</f>
        <v>160.94900000000001</v>
      </c>
      <c r="L77" s="61">
        <f>A126095910T_Latest</f>
        <v>208.357</v>
      </c>
      <c r="M77" s="61">
        <f>A126111030C_Latest</f>
        <v>82.472999999999999</v>
      </c>
      <c r="N77" s="61">
        <f>A126103470J_Latest</f>
        <v>125.88500000000001</v>
      </c>
      <c r="O77" s="61">
        <f>A126096050W_Latest</f>
        <v>73.510999999999996</v>
      </c>
      <c r="P77" s="61">
        <f>A126111170F_Latest</f>
        <v>29.850999999999999</v>
      </c>
      <c r="Q77" s="61">
        <f>A126103610X_Latest</f>
        <v>43.66</v>
      </c>
      <c r="R77" s="61">
        <f>A126095350F_Latest</f>
        <v>97.457999999999998</v>
      </c>
      <c r="S77" s="61">
        <f>A126110470R_Latest</f>
        <v>35.460999999999999</v>
      </c>
      <c r="T77" s="61">
        <f>A126102910J_Latest</f>
        <v>61.997</v>
      </c>
      <c r="U77" s="61">
        <f>A126095490J_Latest</f>
        <v>21.106000000000002</v>
      </c>
      <c r="V77" s="61">
        <f>A126110610F_Latest</f>
        <v>6.9969999999999999</v>
      </c>
      <c r="W77" s="61">
        <f>A126103050L_Latest</f>
        <v>14.109</v>
      </c>
      <c r="X77" s="61">
        <f>A126095630X_Latest</f>
        <v>5.0890000000000004</v>
      </c>
      <c r="Y77" s="61">
        <f>A126110750J_Latest</f>
        <v>2.0049999999999999</v>
      </c>
      <c r="Z77" s="61">
        <f>A126103190R_Latest</f>
        <v>3.0840000000000001</v>
      </c>
      <c r="AA77" s="61">
        <f>A126095070L_Latest</f>
        <v>14.034000000000001</v>
      </c>
      <c r="AB77" s="61">
        <f>A126110190W_Latest</f>
        <v>6.7140000000000004</v>
      </c>
      <c r="AC77" s="61">
        <f>A126102630R_Latest</f>
        <v>7.319</v>
      </c>
      <c r="AD77" s="56">
        <v>4</v>
      </c>
    </row>
    <row r="78" spans="1:30" hidden="1">
      <c r="A78" s="43"/>
      <c r="B78" s="46" t="s">
        <v>2988</v>
      </c>
      <c r="C78" s="61">
        <f>A126094882A_Latest</f>
        <v>495.75900000000001</v>
      </c>
      <c r="D78" s="61">
        <f>A126110002A_Latest</f>
        <v>225.267</v>
      </c>
      <c r="E78" s="61">
        <f>A126102442F_Latest</f>
        <v>270.49200000000002</v>
      </c>
      <c r="F78" s="61">
        <f>A126095722J_Latest</f>
        <v>162.03800000000001</v>
      </c>
      <c r="G78" s="61">
        <f>A126110842T_Latest</f>
        <v>77.131</v>
      </c>
      <c r="H78" s="61">
        <f>A126103282X_Latest</f>
        <v>84.906000000000006</v>
      </c>
      <c r="I78" s="61">
        <f>A126095162W_Latest</f>
        <v>141.876</v>
      </c>
      <c r="J78" s="61">
        <f>A126110282F_Latest</f>
        <v>67.012</v>
      </c>
      <c r="K78" s="61">
        <f>A126102722X_Latest</f>
        <v>74.864000000000004</v>
      </c>
      <c r="L78" s="61">
        <f>A126095862K_Latest</f>
        <v>100.38500000000001</v>
      </c>
      <c r="M78" s="61">
        <f>A126110982V_Latest</f>
        <v>40.564</v>
      </c>
      <c r="N78" s="61">
        <f>A126103422R_Latest</f>
        <v>59.820999999999998</v>
      </c>
      <c r="O78" s="61">
        <f>A126096002C_Latest</f>
        <v>27.497</v>
      </c>
      <c r="P78" s="61">
        <f>A126111122L_Latest</f>
        <v>12.808</v>
      </c>
      <c r="Q78" s="61">
        <f>A126103562T_Latest</f>
        <v>14.689</v>
      </c>
      <c r="R78" s="61">
        <f>A126095302L_Latest</f>
        <v>46.173999999999999</v>
      </c>
      <c r="S78" s="61">
        <f>A126110422W_Latest</f>
        <v>19.437999999999999</v>
      </c>
      <c r="T78" s="61">
        <f>A126102862A_Latest</f>
        <v>26.736999999999998</v>
      </c>
      <c r="U78" s="61">
        <f>A126095442R_Latest</f>
        <v>7.82</v>
      </c>
      <c r="V78" s="61">
        <f>A126110562X_Latest</f>
        <v>3.1739999999999999</v>
      </c>
      <c r="W78" s="61">
        <f>A126103002V_Latest</f>
        <v>4.6459999999999999</v>
      </c>
      <c r="X78" s="61">
        <f>A126095582T_Latest</f>
        <v>2.831</v>
      </c>
      <c r="Y78" s="61">
        <f>A126110702R_Latest</f>
        <v>0.94699999999999995</v>
      </c>
      <c r="Z78" s="61">
        <f>A126103142W_Latest</f>
        <v>1.8839999999999999</v>
      </c>
      <c r="AA78" s="61">
        <f>A126095022V_Latest</f>
        <v>7.1379999999999999</v>
      </c>
      <c r="AB78" s="61">
        <f>A126110142C_Latest</f>
        <v>4.1929999999999996</v>
      </c>
      <c r="AC78" s="61">
        <f>A126102582J_Latest</f>
        <v>2.9449999999999998</v>
      </c>
      <c r="AD78" s="56">
        <v>5</v>
      </c>
    </row>
    <row r="79" spans="1:30" hidden="1">
      <c r="A79" s="43"/>
      <c r="B79" s="46" t="s">
        <v>2989</v>
      </c>
      <c r="C79" s="61">
        <f>A126094886K_Latest</f>
        <v>973.17899999999997</v>
      </c>
      <c r="D79" s="61">
        <f>A126110006K_Latest</f>
        <v>415.875</v>
      </c>
      <c r="E79" s="61">
        <f>A126102446R_Latest</f>
        <v>557.30399999999997</v>
      </c>
      <c r="F79" s="61">
        <f>A126095726T_Latest</f>
        <v>291.64600000000002</v>
      </c>
      <c r="G79" s="61">
        <f>A126110846A_Latest</f>
        <v>128.273</v>
      </c>
      <c r="H79" s="61">
        <f>A126103286J_Latest</f>
        <v>163.37299999999999</v>
      </c>
      <c r="I79" s="61">
        <f>A126095166F_Latest</f>
        <v>269.44900000000001</v>
      </c>
      <c r="J79" s="61">
        <f>A126110286R_Latest</f>
        <v>116.818</v>
      </c>
      <c r="K79" s="61">
        <f>A126102726J_Latest</f>
        <v>152.631</v>
      </c>
      <c r="L79" s="61">
        <f>A126095866V_Latest</f>
        <v>203.72800000000001</v>
      </c>
      <c r="M79" s="61">
        <f>A126110986C_Latest</f>
        <v>84.909000000000006</v>
      </c>
      <c r="N79" s="61">
        <f>A126103426X_Latest</f>
        <v>118.819</v>
      </c>
      <c r="O79" s="61">
        <f>A126096006L_Latest</f>
        <v>70.602000000000004</v>
      </c>
      <c r="P79" s="61">
        <f>A126111126W_Latest</f>
        <v>31.417999999999999</v>
      </c>
      <c r="Q79" s="61">
        <f>A126103566A_Latest</f>
        <v>39.183999999999997</v>
      </c>
      <c r="R79" s="61">
        <f>A126095306W_Latest</f>
        <v>99.171000000000006</v>
      </c>
      <c r="S79" s="61">
        <f>A126110426F_Latest</f>
        <v>38.494</v>
      </c>
      <c r="T79" s="61">
        <f>A126102866K_Latest</f>
        <v>60.677</v>
      </c>
      <c r="U79" s="61">
        <f>A126095446X_Latest</f>
        <v>20.821000000000002</v>
      </c>
      <c r="V79" s="61">
        <f>A126110566J_Latest</f>
        <v>7.6429999999999998</v>
      </c>
      <c r="W79" s="61">
        <f>A126103006C_Latest</f>
        <v>13.178000000000001</v>
      </c>
      <c r="X79" s="61">
        <f>A126095586A_Latest</f>
        <v>4.6360000000000001</v>
      </c>
      <c r="Y79" s="61">
        <f>A126110706X_Latest</f>
        <v>1.821</v>
      </c>
      <c r="Z79" s="61">
        <f>A126103146F_Latest</f>
        <v>2.8149999999999999</v>
      </c>
      <c r="AA79" s="61">
        <f>A126095026C_Latest</f>
        <v>13.125</v>
      </c>
      <c r="AB79" s="61">
        <f>A126110146L_Latest</f>
        <v>6.5</v>
      </c>
      <c r="AC79" s="61">
        <f>A126102586T_Latest</f>
        <v>6.6260000000000003</v>
      </c>
      <c r="AD79" s="56">
        <v>6</v>
      </c>
    </row>
    <row r="80" spans="1:30" hidden="1">
      <c r="A80" s="43"/>
      <c r="B80" s="46" t="s">
        <v>2990</v>
      </c>
      <c r="C80" s="61">
        <f>A126094910X_Latest</f>
        <v>889.84299999999996</v>
      </c>
      <c r="D80" s="61">
        <f>A126110030K_Latest</f>
        <v>359.72899999999998</v>
      </c>
      <c r="E80" s="61">
        <f>A126102470R_Latest</f>
        <v>530.11400000000003</v>
      </c>
      <c r="F80" s="61">
        <f>A126095750T_Latest</f>
        <v>260.738</v>
      </c>
      <c r="G80" s="61">
        <f>A126110870A_Latest</f>
        <v>108.18899999999999</v>
      </c>
      <c r="H80" s="61">
        <f>A126103310W_Latest</f>
        <v>152.55000000000001</v>
      </c>
      <c r="I80" s="61">
        <f>A126095190F_Latest</f>
        <v>250.792</v>
      </c>
      <c r="J80" s="61">
        <f>A126110310C_Latest</f>
        <v>103.812</v>
      </c>
      <c r="K80" s="61">
        <f>A126102750J_Latest</f>
        <v>146.97999999999999</v>
      </c>
      <c r="L80" s="61">
        <f>A126095890V_Latest</f>
        <v>187.803</v>
      </c>
      <c r="M80" s="61">
        <f>A126111010V_Latest</f>
        <v>75.120999999999995</v>
      </c>
      <c r="N80" s="61">
        <f>A126103450X_Latest</f>
        <v>112.682</v>
      </c>
      <c r="O80" s="61">
        <f>A126096030L_Latest</f>
        <v>66.052000000000007</v>
      </c>
      <c r="P80" s="61">
        <f>A126111150W_Latest</f>
        <v>27.591999999999999</v>
      </c>
      <c r="Q80" s="61">
        <f>A126103590A_Latest</f>
        <v>38.46</v>
      </c>
      <c r="R80" s="61">
        <f>A126095330W_Latest</f>
        <v>87.653000000000006</v>
      </c>
      <c r="S80" s="61">
        <f>A126110450F_Latest</f>
        <v>30.146000000000001</v>
      </c>
      <c r="T80" s="61">
        <f>A126102890K_Latest</f>
        <v>57.506999999999998</v>
      </c>
      <c r="U80" s="61">
        <f>A126095470X_Latest</f>
        <v>19.579999999999998</v>
      </c>
      <c r="V80" s="61">
        <f>A126110590J_Latest</f>
        <v>6.8079999999999998</v>
      </c>
      <c r="W80" s="61">
        <f>A126103030C_Latest</f>
        <v>12.773</v>
      </c>
      <c r="X80" s="61">
        <f>A126095610R_Latest</f>
        <v>4.5659999999999998</v>
      </c>
      <c r="Y80" s="61">
        <f>A126110730X_Latest</f>
        <v>1.821</v>
      </c>
      <c r="Z80" s="61">
        <f>A126103170F_Latest</f>
        <v>2.7450000000000001</v>
      </c>
      <c r="AA80" s="61">
        <f>A126095050C_Latest</f>
        <v>12.659000000000001</v>
      </c>
      <c r="AB80" s="61">
        <f>A126110170L_Latest</f>
        <v>6.2409999999999997</v>
      </c>
      <c r="AC80" s="61">
        <f>A126102610F_Latest</f>
        <v>6.4189999999999996</v>
      </c>
      <c r="AD80" s="56">
        <v>7</v>
      </c>
    </row>
    <row r="81" spans="1:30" hidden="1">
      <c r="A81" s="43"/>
      <c r="B81" s="46" t="s">
        <v>2991</v>
      </c>
      <c r="C81" s="61">
        <f>A126094858A_Latest</f>
        <v>2608.6550000000002</v>
      </c>
      <c r="D81" s="61">
        <f>A126109978F_Latest</f>
        <v>1306.8440000000001</v>
      </c>
      <c r="E81" s="61">
        <f>A126102418F_Latest</f>
        <v>1301.8109999999999</v>
      </c>
      <c r="F81" s="61">
        <f>A126095698V_Latest</f>
        <v>782.2</v>
      </c>
      <c r="G81" s="61">
        <f>A126110818T_Latest</f>
        <v>415.959</v>
      </c>
      <c r="H81" s="61">
        <f>A126103258X_Latest</f>
        <v>366.24099999999999</v>
      </c>
      <c r="I81" s="61">
        <f>A126095138W_Latest</f>
        <v>667.88400000000001</v>
      </c>
      <c r="J81" s="61">
        <f>A126110258F_Latest</f>
        <v>339.1</v>
      </c>
      <c r="K81" s="61">
        <f>A126102698K_Latest</f>
        <v>328.78399999999999</v>
      </c>
      <c r="L81" s="61">
        <f>A126095838K_Latest</f>
        <v>555.76599999999996</v>
      </c>
      <c r="M81" s="61">
        <f>A126110958V_Latest</f>
        <v>264.92</v>
      </c>
      <c r="N81" s="61">
        <f>A126103398A_Latest</f>
        <v>290.846</v>
      </c>
      <c r="O81" s="61">
        <f>A126095978L_Latest</f>
        <v>178.13399999999999</v>
      </c>
      <c r="P81" s="61">
        <f>A126111098X_Latest</f>
        <v>83.122</v>
      </c>
      <c r="Q81" s="61">
        <f>A126103538T_Latest</f>
        <v>95.013000000000005</v>
      </c>
      <c r="R81" s="61">
        <f>A126095278X_Latest</f>
        <v>297.762</v>
      </c>
      <c r="S81" s="61">
        <f>A126110398J_Latest</f>
        <v>141.96</v>
      </c>
      <c r="T81" s="61">
        <f>A126102838A_Latest</f>
        <v>155.80199999999999</v>
      </c>
      <c r="U81" s="61">
        <f>A126095418R_Latest</f>
        <v>49.427999999999997</v>
      </c>
      <c r="V81" s="61">
        <f>A126110538X_Latest</f>
        <v>22.219000000000001</v>
      </c>
      <c r="W81" s="61">
        <f>A126102978C_Latest</f>
        <v>27.209</v>
      </c>
      <c r="X81" s="61">
        <f>A126095558T_Latest</f>
        <v>22.62</v>
      </c>
      <c r="Y81" s="61">
        <f>A126110678A_Latest</f>
        <v>10.608000000000001</v>
      </c>
      <c r="Z81" s="61">
        <f>A126103118W_Latest</f>
        <v>12.012</v>
      </c>
      <c r="AA81" s="61">
        <f>A126094998C_Latest</f>
        <v>54.859000000000002</v>
      </c>
      <c r="AB81" s="61">
        <f>A126110118C_Latest</f>
        <v>28.957000000000001</v>
      </c>
      <c r="AC81" s="61">
        <f>A126102558J_Latest</f>
        <v>25.902999999999999</v>
      </c>
      <c r="AD81" s="56">
        <v>8</v>
      </c>
    </row>
    <row r="82" spans="1:30" hidden="1">
      <c r="A82" s="43"/>
      <c r="B82" s="46" t="s">
        <v>2992</v>
      </c>
      <c r="C82" s="61">
        <f>A126094934T_Latest</f>
        <v>11423.216</v>
      </c>
      <c r="D82" s="61">
        <f>A126110054C_Latest</f>
        <v>5979.2929999999997</v>
      </c>
      <c r="E82" s="61">
        <f>A126102494J_Latest</f>
        <v>5443.9229999999998</v>
      </c>
      <c r="F82" s="61">
        <f>A126095774K_Latest</f>
        <v>3610.3490000000002</v>
      </c>
      <c r="G82" s="61">
        <f>A126110894V_Latest</f>
        <v>1883.2380000000001</v>
      </c>
      <c r="H82" s="61">
        <f>A126103334R_Latest</f>
        <v>1727.1110000000001</v>
      </c>
      <c r="I82" s="61">
        <f>A126095214L_Latest</f>
        <v>3006.3009999999999</v>
      </c>
      <c r="J82" s="61">
        <f>A126110334W_Latest</f>
        <v>1567.771</v>
      </c>
      <c r="K82" s="61">
        <f>A126102774A_Latest</f>
        <v>1438.53</v>
      </c>
      <c r="L82" s="61">
        <f>A126095914A_Latest</f>
        <v>2292.7550000000001</v>
      </c>
      <c r="M82" s="61">
        <f>A126111034L_Latest</f>
        <v>1186.528</v>
      </c>
      <c r="N82" s="61">
        <f>A126103474T_Latest</f>
        <v>1106.2260000000001</v>
      </c>
      <c r="O82" s="61">
        <f>A126096054F_Latest</f>
        <v>753.11400000000003</v>
      </c>
      <c r="P82" s="61">
        <f>A126111174R_Latest</f>
        <v>405.92200000000003</v>
      </c>
      <c r="Q82" s="61">
        <f>A126103614J_Latest</f>
        <v>347.19200000000001</v>
      </c>
      <c r="R82" s="61">
        <f>A126095354R_Latest</f>
        <v>1233.4259999999999</v>
      </c>
      <c r="S82" s="61">
        <f>A126110474X_Latest</f>
        <v>667.673</v>
      </c>
      <c r="T82" s="61">
        <f>A126102914T_Latest</f>
        <v>565.75300000000004</v>
      </c>
      <c r="U82" s="61">
        <f>A126095494T_Latest</f>
        <v>229.11799999999999</v>
      </c>
      <c r="V82" s="61">
        <f>A126110614R_Latest</f>
        <v>120.143</v>
      </c>
      <c r="W82" s="61">
        <f>A126103054W_Latest</f>
        <v>108.974</v>
      </c>
      <c r="X82" s="61">
        <f>A126095634J_Latest</f>
        <v>92.635999999999996</v>
      </c>
      <c r="Y82" s="61">
        <f>A126110754T_Latest</f>
        <v>45.526000000000003</v>
      </c>
      <c r="Z82" s="61">
        <f>A126103194X_Latest</f>
        <v>47.11</v>
      </c>
      <c r="AA82" s="61">
        <f>A126095074W_Latest</f>
        <v>205.518</v>
      </c>
      <c r="AB82" s="61">
        <f>A126110194F_Latest</f>
        <v>102.492</v>
      </c>
      <c r="AC82" s="61">
        <f>A126102634X_Latest</f>
        <v>103.026</v>
      </c>
      <c r="AD82" s="56">
        <v>9</v>
      </c>
    </row>
    <row r="83" spans="1:30" hidden="1">
      <c r="A83" s="43"/>
      <c r="B83" s="46" t="s">
        <v>2993</v>
      </c>
      <c r="C83" s="61">
        <f>A126094914J_Latest</f>
        <v>2437.48</v>
      </c>
      <c r="D83" s="61">
        <f>A126110034V_Latest</f>
        <v>1209.46</v>
      </c>
      <c r="E83" s="61">
        <f>A126102474X_Latest</f>
        <v>1228.02</v>
      </c>
      <c r="F83" s="61">
        <f>A126095754A_Latest</f>
        <v>731.649</v>
      </c>
      <c r="G83" s="61">
        <f>A126110874K_Latest</f>
        <v>382.70699999999999</v>
      </c>
      <c r="H83" s="61">
        <f>A126103314F_Latest</f>
        <v>348.94200000000001</v>
      </c>
      <c r="I83" s="61">
        <f>A126095194R_Latest</f>
        <v>624.35400000000004</v>
      </c>
      <c r="J83" s="61">
        <f>A126110314L_Latest</f>
        <v>310.096</v>
      </c>
      <c r="K83" s="61">
        <f>A126102754T_Latest</f>
        <v>314.25799999999998</v>
      </c>
      <c r="L83" s="61">
        <f>A126095894C_Latest</f>
        <v>514.69500000000005</v>
      </c>
      <c r="M83" s="61">
        <f>A126111014C_Latest</f>
        <v>247.70599999999999</v>
      </c>
      <c r="N83" s="61">
        <f>A126103454J_Latest</f>
        <v>266.988</v>
      </c>
      <c r="O83" s="61">
        <f>A126096034W_Latest</f>
        <v>168.173</v>
      </c>
      <c r="P83" s="61">
        <f>A126111154F_Latest</f>
        <v>76.837999999999994</v>
      </c>
      <c r="Q83" s="61">
        <f>A126103594K_Latest</f>
        <v>91.334000000000003</v>
      </c>
      <c r="R83" s="61">
        <f>A126095334F_Latest</f>
        <v>278.42700000000002</v>
      </c>
      <c r="S83" s="61">
        <f>A126110454R_Latest</f>
        <v>135.10900000000001</v>
      </c>
      <c r="T83" s="61">
        <f>A126102894V_Latest</f>
        <v>143.31700000000001</v>
      </c>
      <c r="U83" s="61">
        <f>A126095474J_Latest</f>
        <v>45.643000000000001</v>
      </c>
      <c r="V83" s="61">
        <f>A126110594T_Latest</f>
        <v>19.515999999999998</v>
      </c>
      <c r="W83" s="61">
        <f>A126103034L_Latest</f>
        <v>26.126999999999999</v>
      </c>
      <c r="X83" s="61">
        <f>A126095614X_Latest</f>
        <v>21.890999999999998</v>
      </c>
      <c r="Y83" s="61">
        <f>A126110734J_Latest</f>
        <v>10.244</v>
      </c>
      <c r="Z83" s="61">
        <f>A126103174R_Latest</f>
        <v>11.647</v>
      </c>
      <c r="AA83" s="61">
        <f>A126095054L_Latest</f>
        <v>52.649000000000001</v>
      </c>
      <c r="AB83" s="61">
        <f>A126110174W_Latest</f>
        <v>27.242999999999999</v>
      </c>
      <c r="AC83" s="61">
        <f>A126102614R_Latest</f>
        <v>25.405999999999999</v>
      </c>
      <c r="AD83" s="56">
        <v>10</v>
      </c>
    </row>
    <row r="84" spans="1:30" hidden="1">
      <c r="A84" s="43"/>
      <c r="B84" s="46" t="s">
        <v>2994</v>
      </c>
      <c r="C84" s="61">
        <f>A126094946A_Latest</f>
        <v>9413.0849999999991</v>
      </c>
      <c r="D84" s="61">
        <f>A126110066L_Latest</f>
        <v>4682.6930000000002</v>
      </c>
      <c r="E84" s="61">
        <f>A126102506F_Latest</f>
        <v>4730.393</v>
      </c>
      <c r="F84" s="61">
        <f>A126095786V_Latest</f>
        <v>2938.8670000000002</v>
      </c>
      <c r="G84" s="61">
        <f>A126110906T_Latest</f>
        <v>1448.096</v>
      </c>
      <c r="H84" s="61">
        <f>A126103346X_Latest</f>
        <v>1490.771</v>
      </c>
      <c r="I84" s="61">
        <f>A126095226W_Latest</f>
        <v>2495.8000000000002</v>
      </c>
      <c r="J84" s="61">
        <f>A126110346F_Latest</f>
        <v>1238.123</v>
      </c>
      <c r="K84" s="61">
        <f>A126102786K_Latest</f>
        <v>1257.6769999999999</v>
      </c>
      <c r="L84" s="61">
        <f>A126095926K_Latest</f>
        <v>1882.5309999999999</v>
      </c>
      <c r="M84" s="61">
        <f>A126111046W_Latest</f>
        <v>934.15</v>
      </c>
      <c r="N84" s="61">
        <f>A126103486A_Latest</f>
        <v>948.38099999999997</v>
      </c>
      <c r="O84" s="61">
        <f>A126096066R_Latest</f>
        <v>616.39200000000005</v>
      </c>
      <c r="P84" s="61">
        <f>A126111186X_Latest</f>
        <v>316.07900000000001</v>
      </c>
      <c r="Q84" s="61">
        <f>A126103626T_Latest</f>
        <v>300.31299999999999</v>
      </c>
      <c r="R84" s="61">
        <f>A126095366X_Latest</f>
        <v>1025.354</v>
      </c>
      <c r="S84" s="61">
        <f>A126110486J_Latest</f>
        <v>524.61599999999999</v>
      </c>
      <c r="T84" s="61">
        <f>A126102926A_Latest</f>
        <v>500.738</v>
      </c>
      <c r="U84" s="61">
        <f>A126095506R_Latest</f>
        <v>189.27699999999999</v>
      </c>
      <c r="V84" s="61">
        <f>A126110626X_Latest</f>
        <v>94.754000000000005</v>
      </c>
      <c r="W84" s="61">
        <f>A126103066F_Latest</f>
        <v>94.522000000000006</v>
      </c>
      <c r="X84" s="61">
        <f>A126095646T_Latest</f>
        <v>83.948999999999998</v>
      </c>
      <c r="Y84" s="61">
        <f>A126110766A_Latest</f>
        <v>39.164999999999999</v>
      </c>
      <c r="Z84" s="61">
        <f>A126103206W_Latest</f>
        <v>44.783999999999999</v>
      </c>
      <c r="AA84" s="61">
        <f>A126095086F_Latest</f>
        <v>180.91399999999999</v>
      </c>
      <c r="AB84" s="61">
        <f>A126110206C_Latest</f>
        <v>87.709000000000003</v>
      </c>
      <c r="AC84" s="61">
        <f>A126102646J_Latest</f>
        <v>93.206000000000003</v>
      </c>
      <c r="AD84" s="56">
        <v>11</v>
      </c>
    </row>
    <row r="85" spans="1:30" hidden="1">
      <c r="A85" s="43"/>
      <c r="B85" s="46" t="s">
        <v>2995</v>
      </c>
      <c r="C85" s="61">
        <f>A126094862T_Latest</f>
        <v>1058.575</v>
      </c>
      <c r="D85" s="61">
        <f>A126109982W_Latest</f>
        <v>513.49800000000005</v>
      </c>
      <c r="E85" s="61">
        <f>A126102422W_Latest</f>
        <v>545.07600000000002</v>
      </c>
      <c r="F85" s="61">
        <f>A126095702X_Latest</f>
        <v>324.40199999999999</v>
      </c>
      <c r="G85" s="61">
        <f>A126110822J_Latest</f>
        <v>155.542</v>
      </c>
      <c r="H85" s="61">
        <f>A126103262R_Latest</f>
        <v>168.86</v>
      </c>
      <c r="I85" s="61">
        <f>A126095142L_Latest</f>
        <v>277.35599999999999</v>
      </c>
      <c r="J85" s="61">
        <f>A126110262W_Latest</f>
        <v>134.65899999999999</v>
      </c>
      <c r="K85" s="61">
        <f>A126102702R_Latest</f>
        <v>142.697</v>
      </c>
      <c r="L85" s="61">
        <f>A126095842A_Latest</f>
        <v>226.18700000000001</v>
      </c>
      <c r="M85" s="61">
        <f>A126110962K_Latest</f>
        <v>111.405</v>
      </c>
      <c r="N85" s="61">
        <f>A126103402F_Latest</f>
        <v>114.782</v>
      </c>
      <c r="O85" s="61">
        <f>A126095982C_Latest</f>
        <v>74.459999999999994</v>
      </c>
      <c r="P85" s="61">
        <f>A126111102C_Latest</f>
        <v>38.503999999999998</v>
      </c>
      <c r="Q85" s="61">
        <f>A126103542J_Latest</f>
        <v>35.956000000000003</v>
      </c>
      <c r="R85" s="61">
        <f>A126095282R_Latest</f>
        <v>107.878</v>
      </c>
      <c r="S85" s="61">
        <f>A126110402L_Latest</f>
        <v>52.451999999999998</v>
      </c>
      <c r="T85" s="61">
        <f>A126102842T_Latest</f>
        <v>55.424999999999997</v>
      </c>
      <c r="U85" s="61">
        <f>A126095422F_Latest</f>
        <v>18.524999999999999</v>
      </c>
      <c r="V85" s="61">
        <f>A126110542R_Latest</f>
        <v>9.0540000000000003</v>
      </c>
      <c r="W85" s="61">
        <f>A126102982V_Latest</f>
        <v>9.4710000000000001</v>
      </c>
      <c r="X85" s="61">
        <f>A126095562J_Latest</f>
        <v>6.827</v>
      </c>
      <c r="Y85" s="61">
        <f>A126110682T_Latest</f>
        <v>2.9729999999999999</v>
      </c>
      <c r="Z85" s="61">
        <f>A126103122L_Latest</f>
        <v>3.8540000000000001</v>
      </c>
      <c r="AA85" s="61">
        <f>A126095002K_Latest</f>
        <v>22.94</v>
      </c>
      <c r="AB85" s="61">
        <f>A126110122V_Latest</f>
        <v>8.9090000000000007</v>
      </c>
      <c r="AC85" s="61">
        <f>A126102562X_Latest</f>
        <v>14.031000000000001</v>
      </c>
      <c r="AD85" s="56">
        <v>12</v>
      </c>
    </row>
    <row r="86" spans="1:30" hidden="1">
      <c r="A86" s="43"/>
      <c r="B86" s="46" t="s">
        <v>2996</v>
      </c>
      <c r="C86" s="61">
        <f>A126094818J_Latest</f>
        <v>15039.847</v>
      </c>
      <c r="D86" s="61">
        <f>A126109938L_Latest</f>
        <v>7746.6180000000004</v>
      </c>
      <c r="E86" s="61">
        <f>A126102378X_Latest</f>
        <v>7293.23</v>
      </c>
      <c r="F86" s="61">
        <f>A126095658A_Latest</f>
        <v>4710.7120000000004</v>
      </c>
      <c r="G86" s="61">
        <f>A126110778K_Latest</f>
        <v>2447.2190000000001</v>
      </c>
      <c r="H86" s="61">
        <f>A126103218F_Latest</f>
        <v>2263.4929999999999</v>
      </c>
      <c r="I86" s="61">
        <f>A126095098R_Latest</f>
        <v>3933.3510000000001</v>
      </c>
      <c r="J86" s="61">
        <f>A126110218L_Latest</f>
        <v>2011.7249999999999</v>
      </c>
      <c r="K86" s="61">
        <f>A126102658T_Latest</f>
        <v>1921.626</v>
      </c>
      <c r="L86" s="61">
        <f>A126095798C_Latest</f>
        <v>3057.9769999999999</v>
      </c>
      <c r="M86" s="61">
        <f>A126110918A_Latest</f>
        <v>1551.808</v>
      </c>
      <c r="N86" s="61">
        <f>A126103358J_Latest</f>
        <v>1506.17</v>
      </c>
      <c r="O86" s="61">
        <f>A126095938V_Latest</f>
        <v>994.16899999999998</v>
      </c>
      <c r="P86" s="61">
        <f>A126111058F_Latest</f>
        <v>518.07399999999996</v>
      </c>
      <c r="Q86" s="61">
        <f>A126103498K_Latest</f>
        <v>476.096</v>
      </c>
      <c r="R86" s="61">
        <f>A126095238F_Latest</f>
        <v>1643.3420000000001</v>
      </c>
      <c r="S86" s="61">
        <f>A126110358R_Latest</f>
        <v>865.71799999999996</v>
      </c>
      <c r="T86" s="61">
        <f>A126102798V_Latest</f>
        <v>777.62300000000005</v>
      </c>
      <c r="U86" s="61">
        <f>A126095378J_Latest</f>
        <v>300.58199999999999</v>
      </c>
      <c r="V86" s="61">
        <f>A126110498T_Latest</f>
        <v>152.81100000000001</v>
      </c>
      <c r="W86" s="61">
        <f>A126102938K_Latest</f>
        <v>147.77000000000001</v>
      </c>
      <c r="X86" s="61">
        <f>A126095518X_Latest</f>
        <v>121.322</v>
      </c>
      <c r="Y86" s="61">
        <f>A126110638J_Latest</f>
        <v>58.656999999999996</v>
      </c>
      <c r="Z86" s="61">
        <f>A126103078R_Latest</f>
        <v>62.664999999999999</v>
      </c>
      <c r="AA86" s="61">
        <f>A126094958K_Latest</f>
        <v>278.39299999999997</v>
      </c>
      <c r="AB86" s="61">
        <f>A126110078W_Latest</f>
        <v>140.60599999999999</v>
      </c>
      <c r="AC86" s="61">
        <f>A126102518R_Latest</f>
        <v>137.78700000000001</v>
      </c>
      <c r="AD86" s="56">
        <v>13</v>
      </c>
    </row>
    <row r="87" spans="1:30" hidden="1">
      <c r="A87" s="43"/>
      <c r="B87" s="46" t="s">
        <v>2997</v>
      </c>
      <c r="C87" s="61">
        <f>A126094838T_Latest</f>
        <v>13378.882</v>
      </c>
      <c r="D87" s="61">
        <f>A126109958W_Latest</f>
        <v>6930.4769999999999</v>
      </c>
      <c r="E87" s="61">
        <f>A126102398J_Latest</f>
        <v>6448.4049999999997</v>
      </c>
      <c r="F87" s="61">
        <f>A126095678K_Latest</f>
        <v>4195.1400000000003</v>
      </c>
      <c r="G87" s="61">
        <f>A126110798V_Latest</f>
        <v>2181.9639999999999</v>
      </c>
      <c r="H87" s="61">
        <f>A126103238R_Latest</f>
        <v>2013.1759999999999</v>
      </c>
      <c r="I87" s="61">
        <f>A126095118L_Latest</f>
        <v>3497.19</v>
      </c>
      <c r="J87" s="61">
        <f>A126110238W_Latest</f>
        <v>1796.2539999999999</v>
      </c>
      <c r="K87" s="61">
        <f>A126102678A_Latest</f>
        <v>1700.9359999999999</v>
      </c>
      <c r="L87" s="61">
        <f>A126095818A_Latest</f>
        <v>2710.855</v>
      </c>
      <c r="M87" s="61">
        <f>A126110938K_Latest</f>
        <v>1388.9280000000001</v>
      </c>
      <c r="N87" s="61">
        <f>A126103378T_Latest</f>
        <v>1321.9259999999999</v>
      </c>
      <c r="O87" s="61">
        <f>A126095958C_Latest</f>
        <v>887.03800000000001</v>
      </c>
      <c r="P87" s="61">
        <f>A126111078R_Latest</f>
        <v>466.41399999999999</v>
      </c>
      <c r="Q87" s="61">
        <f>A126103518J_Latest</f>
        <v>420.62400000000002</v>
      </c>
      <c r="R87" s="61">
        <f>A126095258R_Latest</f>
        <v>1459.8720000000001</v>
      </c>
      <c r="S87" s="61">
        <f>A126110378X_Latest</f>
        <v>780.81200000000001</v>
      </c>
      <c r="T87" s="61">
        <f>A126102818T_Latest</f>
        <v>679.05899999999997</v>
      </c>
      <c r="U87" s="61">
        <f>A126095398T_Latest</f>
        <v>271.27</v>
      </c>
      <c r="V87" s="61">
        <f>A126110518R_Latest</f>
        <v>139.70599999999999</v>
      </c>
      <c r="W87" s="61">
        <f>A126102958V_Latest</f>
        <v>131.56399999999999</v>
      </c>
      <c r="X87" s="61">
        <f>A126095538J_Latest</f>
        <v>107.505</v>
      </c>
      <c r="Y87" s="61">
        <f>A126110658T_Latest</f>
        <v>52.512999999999998</v>
      </c>
      <c r="Z87" s="61">
        <f>A126103098X_Latest</f>
        <v>54.991999999999997</v>
      </c>
      <c r="AA87" s="61">
        <f>A126094978V_Latest</f>
        <v>250.012</v>
      </c>
      <c r="AB87" s="61">
        <f>A126110098F_Latest</f>
        <v>123.88500000000001</v>
      </c>
      <c r="AC87" s="61">
        <f>A126102538X_Latest</f>
        <v>126.127</v>
      </c>
      <c r="AD87" s="56">
        <v>14</v>
      </c>
    </row>
    <row r="88" spans="1:30" hidden="1">
      <c r="A88" s="43"/>
      <c r="B88" s="46" t="s">
        <v>2998</v>
      </c>
      <c r="C88" s="61">
        <f>A126094890A_Latest</f>
        <v>12556.272999999999</v>
      </c>
      <c r="D88" s="61">
        <f>A126110010A_Latest</f>
        <v>6555.6289999999999</v>
      </c>
      <c r="E88" s="61">
        <f>A126102450F_Latest</f>
        <v>6000.6440000000002</v>
      </c>
      <c r="F88" s="61">
        <f>A126095730J_Latest</f>
        <v>3939.627</v>
      </c>
      <c r="G88" s="61">
        <f>A126110850T_Latest</f>
        <v>2064.1410000000001</v>
      </c>
      <c r="H88" s="61">
        <f>A126103290X_Latest</f>
        <v>1875.4860000000001</v>
      </c>
      <c r="I88" s="61">
        <f>A126095170W_Latest</f>
        <v>3288.8620000000001</v>
      </c>
      <c r="J88" s="61">
        <f>A126110290F_Latest</f>
        <v>1708.7360000000001</v>
      </c>
      <c r="K88" s="61">
        <f>A126102730X_Latest</f>
        <v>1580.126</v>
      </c>
      <c r="L88" s="61">
        <f>A126095870K_Latest</f>
        <v>2536.6930000000002</v>
      </c>
      <c r="M88" s="61">
        <f>A126110990V_Latest</f>
        <v>1306.5989999999999</v>
      </c>
      <c r="N88" s="61">
        <f>A126103430R_Latest</f>
        <v>1230.0940000000001</v>
      </c>
      <c r="O88" s="61">
        <f>A126096010C_Latest</f>
        <v>829.95600000000002</v>
      </c>
      <c r="P88" s="61">
        <f>A126111130L_Latest</f>
        <v>440.73500000000001</v>
      </c>
      <c r="Q88" s="61">
        <f>A126103570T_Latest</f>
        <v>389.221</v>
      </c>
      <c r="R88" s="61">
        <f>A126095310L_Latest</f>
        <v>1369.1220000000001</v>
      </c>
      <c r="S88" s="61">
        <f>A126110430W_Latest</f>
        <v>736.78599999999994</v>
      </c>
      <c r="T88" s="61">
        <f>A126102870A_Latest</f>
        <v>632.33600000000001</v>
      </c>
      <c r="U88" s="61">
        <f>A126095450R_Latest</f>
        <v>254.239</v>
      </c>
      <c r="V88" s="61">
        <f>A126110570X_Latest</f>
        <v>131.422</v>
      </c>
      <c r="W88" s="61">
        <f>A126103010V_Latest</f>
        <v>122.81699999999999</v>
      </c>
      <c r="X88" s="61">
        <f>A126095590T_Latest</f>
        <v>102.32</v>
      </c>
      <c r="Y88" s="61">
        <f>A126110710R_Latest</f>
        <v>50.454999999999998</v>
      </c>
      <c r="Z88" s="61">
        <f>A126103150W_Latest</f>
        <v>51.865000000000002</v>
      </c>
      <c r="AA88" s="61">
        <f>A126095030V_Latest</f>
        <v>235.453</v>
      </c>
      <c r="AB88" s="61">
        <f>A126110150C_Latest</f>
        <v>116.754</v>
      </c>
      <c r="AC88" s="61">
        <f>A126102590J_Latest</f>
        <v>118.69799999999999</v>
      </c>
      <c r="AD88" s="56">
        <v>15</v>
      </c>
    </row>
    <row r="89" spans="1:30" hidden="1">
      <c r="A89" s="43"/>
      <c r="B89" s="46" t="s">
        <v>2999</v>
      </c>
      <c r="C89" s="61">
        <f>A126094842J_Latest</f>
        <v>3710.2950000000001</v>
      </c>
      <c r="D89" s="61">
        <f>A126109962L_Latest</f>
        <v>1791.7750000000001</v>
      </c>
      <c r="E89" s="61">
        <f>A126102402L_Latest</f>
        <v>1918.521</v>
      </c>
      <c r="F89" s="61">
        <f>A126095682A_Latest</f>
        <v>1129.21</v>
      </c>
      <c r="G89" s="61">
        <f>A126110802X_Latest</f>
        <v>564.23599999999999</v>
      </c>
      <c r="H89" s="61">
        <f>A126103242F_Latest</f>
        <v>564.97400000000005</v>
      </c>
      <c r="I89" s="61">
        <f>A126095122C_Latest</f>
        <v>973.71699999999998</v>
      </c>
      <c r="J89" s="61">
        <f>A126110242L_Latest</f>
        <v>445.58</v>
      </c>
      <c r="K89" s="61">
        <f>A126102682T_Latest</f>
        <v>528.13699999999994</v>
      </c>
      <c r="L89" s="61">
        <f>A126095822T_Latest</f>
        <v>779.58600000000001</v>
      </c>
      <c r="M89" s="61">
        <f>A126110942A_Latest</f>
        <v>381.9</v>
      </c>
      <c r="N89" s="61">
        <f>A126103382J_Latest</f>
        <v>397.68599999999998</v>
      </c>
      <c r="O89" s="61">
        <f>A126095962V_Latest</f>
        <v>237.215</v>
      </c>
      <c r="P89" s="61">
        <f>A126111082F_Latest</f>
        <v>110.574</v>
      </c>
      <c r="Q89" s="61">
        <f>A126103522X_Latest</f>
        <v>126.64100000000001</v>
      </c>
      <c r="R89" s="61">
        <f>A126095262F_Latest</f>
        <v>407.15499999999997</v>
      </c>
      <c r="S89" s="61">
        <f>A126110382R_Latest</f>
        <v>202.601</v>
      </c>
      <c r="T89" s="61">
        <f>A126102822J_Latest</f>
        <v>204.554</v>
      </c>
      <c r="U89" s="61">
        <f>A126095402W_Latest</f>
        <v>78.694999999999993</v>
      </c>
      <c r="V89" s="61">
        <f>A126110522F_Latest</f>
        <v>36.655999999999999</v>
      </c>
      <c r="W89" s="61">
        <f>A126102962K_Latest</f>
        <v>42.039000000000001</v>
      </c>
      <c r="X89" s="61">
        <f>A126095542X_Latest</f>
        <v>28.297999999999998</v>
      </c>
      <c r="Y89" s="61">
        <f>A126110662J_Latest</f>
        <v>13.45</v>
      </c>
      <c r="Z89" s="61">
        <f>A126103102C_Latest</f>
        <v>14.848000000000001</v>
      </c>
      <c r="AA89" s="61">
        <f>A126094982K_Latest</f>
        <v>76.418999999999997</v>
      </c>
      <c r="AB89" s="61">
        <f>A126110102K_Latest</f>
        <v>36.777999999999999</v>
      </c>
      <c r="AC89" s="61">
        <f>A126102542R_Latest</f>
        <v>39.640999999999998</v>
      </c>
      <c r="AD89" s="56">
        <v>16</v>
      </c>
    </row>
    <row r="90" spans="1:30" hidden="1">
      <c r="A90" s="43"/>
      <c r="B90" s="46" t="s">
        <v>3000</v>
      </c>
      <c r="C90" s="61">
        <f>A126094894K_Latest</f>
        <v>2137.3939999999998</v>
      </c>
      <c r="D90" s="61">
        <f>A126110014K_Latest</f>
        <v>1037.366</v>
      </c>
      <c r="E90" s="61">
        <f>A126102454R_Latest</f>
        <v>1100.028</v>
      </c>
      <c r="F90" s="61">
        <f>A126095734T_Latest</f>
        <v>653.78599999999994</v>
      </c>
      <c r="G90" s="61">
        <f>A126110854A_Latest</f>
        <v>334.57299999999998</v>
      </c>
      <c r="H90" s="61">
        <f>A126103294J_Latest</f>
        <v>319.21300000000002</v>
      </c>
      <c r="I90" s="61">
        <f>A126095174F_Latest</f>
        <v>539.33000000000004</v>
      </c>
      <c r="J90" s="61">
        <f>A126110294R_Latest</f>
        <v>239.84899999999999</v>
      </c>
      <c r="K90" s="61">
        <f>A126102734J_Latest</f>
        <v>299.48099999999999</v>
      </c>
      <c r="L90" s="61">
        <f>A126095874V_Latest</f>
        <v>454.61200000000002</v>
      </c>
      <c r="M90" s="61">
        <f>A126110994C_Latest</f>
        <v>223.93799999999999</v>
      </c>
      <c r="N90" s="61">
        <f>A126103434X_Latest</f>
        <v>230.67400000000001</v>
      </c>
      <c r="O90" s="61">
        <f>A126096014L_Latest</f>
        <v>137.53100000000001</v>
      </c>
      <c r="P90" s="61">
        <f>A126111134W_Latest</f>
        <v>61.085000000000001</v>
      </c>
      <c r="Q90" s="61">
        <f>A126103574A_Latest</f>
        <v>76.444999999999993</v>
      </c>
      <c r="R90" s="61">
        <f>A126095314W_Latest</f>
        <v>244.76300000000001</v>
      </c>
      <c r="S90" s="61">
        <f>A126110434F_Latest</f>
        <v>125.96299999999999</v>
      </c>
      <c r="T90" s="61">
        <f>A126102874K_Latest</f>
        <v>118.8</v>
      </c>
      <c r="U90" s="61">
        <f>A126095454X_Latest</f>
        <v>46.293999999999997</v>
      </c>
      <c r="V90" s="61">
        <f>A126110574J_Latest</f>
        <v>21.753</v>
      </c>
      <c r="W90" s="61">
        <f>A126103014C_Latest</f>
        <v>24.541</v>
      </c>
      <c r="X90" s="61">
        <f>A126095594A_Latest</f>
        <v>15.529</v>
      </c>
      <c r="Y90" s="61">
        <f>A126110714X_Latest</f>
        <v>7.1760000000000002</v>
      </c>
      <c r="Z90" s="61">
        <f>A126103154F_Latest</f>
        <v>8.3529999999999998</v>
      </c>
      <c r="AA90" s="61">
        <f>A126095034C_Latest</f>
        <v>45.548000000000002</v>
      </c>
      <c r="AB90" s="61">
        <f>A126110154L_Latest</f>
        <v>23.027999999999999</v>
      </c>
      <c r="AC90" s="61">
        <f>A126102594T_Latest</f>
        <v>22.52</v>
      </c>
      <c r="AD90" s="56">
        <v>17</v>
      </c>
    </row>
    <row r="91" spans="1:30" hidden="1">
      <c r="A91" s="43"/>
      <c r="B91" s="46" t="s">
        <v>3001</v>
      </c>
      <c r="C91" s="61">
        <f>A126094898V_Latest</f>
        <v>1129.4169999999999</v>
      </c>
      <c r="D91" s="61">
        <f>A126110018V_Latest</f>
        <v>576.88499999999999</v>
      </c>
      <c r="E91" s="61">
        <f>A126102458X_Latest</f>
        <v>552.53200000000004</v>
      </c>
      <c r="F91" s="61">
        <f>A126095738A_Latest</f>
        <v>335.62400000000002</v>
      </c>
      <c r="G91" s="61">
        <f>A126110858K_Latest</f>
        <v>186.55199999999999</v>
      </c>
      <c r="H91" s="61">
        <f>A126103298T_Latest</f>
        <v>149.07300000000001</v>
      </c>
      <c r="I91" s="61">
        <f>A126095178R_Latest</f>
        <v>280.16399999999999</v>
      </c>
      <c r="J91" s="61">
        <f>A126110298X_Latest</f>
        <v>134.994</v>
      </c>
      <c r="K91" s="61">
        <f>A126102738T_Latest</f>
        <v>145.16999999999999</v>
      </c>
      <c r="L91" s="61">
        <f>A126095878C_Latest</f>
        <v>245.155</v>
      </c>
      <c r="M91" s="61">
        <f>A126110998L_Latest</f>
        <v>123.57899999999999</v>
      </c>
      <c r="N91" s="61">
        <f>A126103438J_Latest</f>
        <v>121.577</v>
      </c>
      <c r="O91" s="61">
        <f>A126096018W_Latest</f>
        <v>74.61</v>
      </c>
      <c r="P91" s="61">
        <f>A126111138F_Latest</f>
        <v>32.055</v>
      </c>
      <c r="Q91" s="61">
        <f>A126103578K_Latest</f>
        <v>42.554000000000002</v>
      </c>
      <c r="R91" s="61">
        <f>A126095318F_Latest</f>
        <v>132.61000000000001</v>
      </c>
      <c r="S91" s="61">
        <f>A126110438R_Latest</f>
        <v>69.878</v>
      </c>
      <c r="T91" s="61">
        <f>A126102878V_Latest</f>
        <v>62.731999999999999</v>
      </c>
      <c r="U91" s="61">
        <f>A126095458J_Latest</f>
        <v>24.257999999999999</v>
      </c>
      <c r="V91" s="61">
        <f>A126110578T_Latest</f>
        <v>11.305</v>
      </c>
      <c r="W91" s="61">
        <f>A126103018L_Latest</f>
        <v>12.954000000000001</v>
      </c>
      <c r="X91" s="61">
        <f>A126095598K_Latest</f>
        <v>9.4629999999999992</v>
      </c>
      <c r="Y91" s="61">
        <f>A126110718J_Latest</f>
        <v>4.6529999999999996</v>
      </c>
      <c r="Z91" s="61">
        <f>A126103158R_Latest</f>
        <v>4.8099999999999996</v>
      </c>
      <c r="AA91" s="61">
        <f>A126095038L_Latest</f>
        <v>27.532</v>
      </c>
      <c r="AB91" s="61">
        <f>A126110158W_Latest</f>
        <v>13.87</v>
      </c>
      <c r="AC91" s="61">
        <f>A126102598A_Latest</f>
        <v>13.662000000000001</v>
      </c>
      <c r="AD91" s="56">
        <v>18</v>
      </c>
    </row>
    <row r="92" spans="1:30" hidden="1">
      <c r="A92" s="43"/>
      <c r="B92" s="46" t="s">
        <v>3002</v>
      </c>
      <c r="C92" s="61">
        <f>A126094950T_Latest</f>
        <v>554.36500000000001</v>
      </c>
      <c r="D92" s="61">
        <f>A126110070C_Latest</f>
        <v>292.71699999999998</v>
      </c>
      <c r="E92" s="61">
        <f>A126102510W_Latest</f>
        <v>261.64800000000002</v>
      </c>
      <c r="F92" s="61">
        <f>A126095790K_Latest</f>
        <v>164.05699999999999</v>
      </c>
      <c r="G92" s="61">
        <f>A126110910J_Latest</f>
        <v>86.831000000000003</v>
      </c>
      <c r="H92" s="61">
        <f>A126103350R_Latest</f>
        <v>77.225999999999999</v>
      </c>
      <c r="I92" s="61">
        <f>A126095230L_Latest</f>
        <v>148.74299999999999</v>
      </c>
      <c r="J92" s="61">
        <f>A126110350W_Latest</f>
        <v>80.233999999999995</v>
      </c>
      <c r="K92" s="61">
        <f>A126102790A_Latest</f>
        <v>68.509</v>
      </c>
      <c r="L92" s="61">
        <f>A126095930A_Latest</f>
        <v>118.107</v>
      </c>
      <c r="M92" s="61">
        <f>A126111050L_Latest</f>
        <v>61.32</v>
      </c>
      <c r="N92" s="61">
        <f>A126103490T_Latest</f>
        <v>56.787999999999997</v>
      </c>
      <c r="O92" s="61">
        <f>A126096070F_Latest</f>
        <v>35.698</v>
      </c>
      <c r="P92" s="61">
        <f>A126111190R_Latest</f>
        <v>18.521000000000001</v>
      </c>
      <c r="Q92" s="61">
        <f>A126103630J_Latest</f>
        <v>17.177</v>
      </c>
      <c r="R92" s="61">
        <f>A126095370R_Latest</f>
        <v>60.633000000000003</v>
      </c>
      <c r="S92" s="61">
        <f>A126110490X_Latest</f>
        <v>30.329000000000001</v>
      </c>
      <c r="T92" s="61">
        <f>A126102930T_Latest</f>
        <v>30.303999999999998</v>
      </c>
      <c r="U92" s="61">
        <f>A126095510F_Latest</f>
        <v>12.256</v>
      </c>
      <c r="V92" s="61">
        <f>A126110630R_Latest</f>
        <v>6.6959999999999997</v>
      </c>
      <c r="W92" s="61">
        <f>A126103070W_Latest</f>
        <v>5.5590000000000002</v>
      </c>
      <c r="X92" s="61">
        <f>A126095650J_Latest</f>
        <v>3.794</v>
      </c>
      <c r="Y92" s="61">
        <f>A126110770T_Latest</f>
        <v>1.9850000000000001</v>
      </c>
      <c r="Z92" s="61">
        <f>A126103210L_Latest</f>
        <v>1.8080000000000001</v>
      </c>
      <c r="AA92" s="61">
        <f>A126095090W_Latest</f>
        <v>11.077</v>
      </c>
      <c r="AB92" s="61">
        <f>A126110210V_Latest</f>
        <v>6.8</v>
      </c>
      <c r="AC92" s="61">
        <f>A126102650X_Latest</f>
        <v>4.2770000000000001</v>
      </c>
      <c r="AD92" s="56">
        <v>19</v>
      </c>
    </row>
    <row r="93" spans="1:30" hidden="1">
      <c r="A93" s="43"/>
      <c r="B93" s="46" t="s">
        <v>3003</v>
      </c>
      <c r="C93" s="61">
        <f>A126094822X_Latest</f>
        <v>7015.7730000000001</v>
      </c>
      <c r="D93" s="61">
        <f>A126109942C_Latest</f>
        <v>3014.3220000000001</v>
      </c>
      <c r="E93" s="61">
        <f>A126102382R_Latest</f>
        <v>4001.45</v>
      </c>
      <c r="F93" s="61">
        <f>A126095662T_Latest</f>
        <v>2260.94</v>
      </c>
      <c r="G93" s="61">
        <f>A126110782A_Latest</f>
        <v>969.43700000000001</v>
      </c>
      <c r="H93" s="61">
        <f>A126103222W_Latest</f>
        <v>1291.5039999999999</v>
      </c>
      <c r="I93" s="61">
        <f>A126095102V_Latest</f>
        <v>1800.03</v>
      </c>
      <c r="J93" s="61">
        <f>A126110222C_Latest</f>
        <v>769.505</v>
      </c>
      <c r="K93" s="61">
        <f>A126102662J_Latest</f>
        <v>1030.5250000000001</v>
      </c>
      <c r="L93" s="61">
        <f>A126095802J_Latest</f>
        <v>1412.2249999999999</v>
      </c>
      <c r="M93" s="61">
        <f>A126110922T_Latest</f>
        <v>621.56200000000001</v>
      </c>
      <c r="N93" s="61">
        <f>A126103362X_Latest</f>
        <v>790.66300000000001</v>
      </c>
      <c r="O93" s="61">
        <f>A126095942K_Latest</f>
        <v>540.35799999999995</v>
      </c>
      <c r="P93" s="61">
        <f>A126111062W_Latest</f>
        <v>228.797</v>
      </c>
      <c r="Q93" s="61">
        <f>A126103502R_Latest</f>
        <v>311.56099999999998</v>
      </c>
      <c r="R93" s="61">
        <f>A126095242W_Latest</f>
        <v>688.149</v>
      </c>
      <c r="S93" s="61">
        <f>A126110362F_Latest</f>
        <v>285.56099999999998</v>
      </c>
      <c r="T93" s="61">
        <f>A126102802X_Latest</f>
        <v>402.58800000000002</v>
      </c>
      <c r="U93" s="61">
        <f>A126095382X_Latest</f>
        <v>178.483</v>
      </c>
      <c r="V93" s="61">
        <f>A126110502W_Latest</f>
        <v>81.206000000000003</v>
      </c>
      <c r="W93" s="61">
        <f>A126102942A_Latest</f>
        <v>97.275999999999996</v>
      </c>
      <c r="X93" s="61">
        <f>A126095522R_Latest</f>
        <v>32.436</v>
      </c>
      <c r="Y93" s="61">
        <f>A126110642X_Latest</f>
        <v>15.042</v>
      </c>
      <c r="Z93" s="61">
        <f>A126103082F_Latest</f>
        <v>17.393999999999998</v>
      </c>
      <c r="AA93" s="61">
        <f>A126094962A_Latest</f>
        <v>103.151</v>
      </c>
      <c r="AB93" s="61">
        <f>A126110082L_Latest</f>
        <v>43.212000000000003</v>
      </c>
      <c r="AC93" s="61">
        <f>A126102522F_Latest</f>
        <v>59.939</v>
      </c>
      <c r="AD93" s="56">
        <v>20</v>
      </c>
    </row>
    <row r="94" spans="1:30" hidden="1">
      <c r="A94" s="43"/>
      <c r="B94" s="46" t="s">
        <v>3004</v>
      </c>
      <c r="C94" s="61">
        <f>A126094938A_Latest</f>
        <v>1314.088</v>
      </c>
      <c r="D94" s="61">
        <f>A126110058L_Latest</f>
        <v>536.37199999999996</v>
      </c>
      <c r="E94" s="61">
        <f>A126102498T_Latest</f>
        <v>777.71600000000001</v>
      </c>
      <c r="F94" s="61">
        <f>A126095778V_Latest</f>
        <v>412.012</v>
      </c>
      <c r="G94" s="61">
        <f>A126110898C_Latest</f>
        <v>177.30199999999999</v>
      </c>
      <c r="H94" s="61">
        <f>A126103338X_Latest</f>
        <v>234.71100000000001</v>
      </c>
      <c r="I94" s="61">
        <f>A126095218W_Latest</f>
        <v>347.22300000000001</v>
      </c>
      <c r="J94" s="61">
        <f>A126110338F_Latest</f>
        <v>138.13300000000001</v>
      </c>
      <c r="K94" s="61">
        <f>A126102778K_Latest</f>
        <v>209.09</v>
      </c>
      <c r="L94" s="61">
        <f>A126095918K_Latest</f>
        <v>255.404</v>
      </c>
      <c r="M94" s="61">
        <f>A126111038W_Latest</f>
        <v>103.16500000000001</v>
      </c>
      <c r="N94" s="61">
        <f>A126103478A_Latest</f>
        <v>152.239</v>
      </c>
      <c r="O94" s="61">
        <f>A126096058R_Latest</f>
        <v>89.646000000000001</v>
      </c>
      <c r="P94" s="61">
        <f>A126111178X_Latest</f>
        <v>32.003999999999998</v>
      </c>
      <c r="Q94" s="61">
        <f>A126103618T_Latest</f>
        <v>57.642000000000003</v>
      </c>
      <c r="R94" s="61">
        <f>A126095358X_Latest</f>
        <v>149.29599999999999</v>
      </c>
      <c r="S94" s="61">
        <f>A126110478J_Latest</f>
        <v>59.884</v>
      </c>
      <c r="T94" s="61">
        <f>A126102918A_Latest</f>
        <v>89.411000000000001</v>
      </c>
      <c r="U94" s="61">
        <f>A126095498A_Latest</f>
        <v>32.21</v>
      </c>
      <c r="V94" s="61">
        <f>A126110618X_Latest</f>
        <v>13.407</v>
      </c>
      <c r="W94" s="61">
        <f>A126103058F_Latest</f>
        <v>18.802</v>
      </c>
      <c r="X94" s="61">
        <f>A126095638T_Latest</f>
        <v>7.6970000000000001</v>
      </c>
      <c r="Y94" s="61">
        <f>A126110758A_Latest</f>
        <v>2.9009999999999998</v>
      </c>
      <c r="Z94" s="61">
        <f>A126103198J_Latest</f>
        <v>4.7960000000000003</v>
      </c>
      <c r="AA94" s="61">
        <f>A126095078F_Latest</f>
        <v>20.6</v>
      </c>
      <c r="AB94" s="61">
        <f>A126110198R_Latest</f>
        <v>9.577</v>
      </c>
      <c r="AC94" s="61">
        <f>A126102638J_Latest</f>
        <v>11.023</v>
      </c>
      <c r="AD94" s="56">
        <v>21</v>
      </c>
    </row>
    <row r="95" spans="1:30" hidden="1">
      <c r="A95" s="43"/>
      <c r="B95" s="46" t="s">
        <v>3005</v>
      </c>
      <c r="C95" s="61">
        <f>A126094942T_Latest</f>
        <v>384.654</v>
      </c>
      <c r="D95" s="61">
        <f>A126110062C_Latest</f>
        <v>190.392</v>
      </c>
      <c r="E95" s="61">
        <f>A126102502W_Latest</f>
        <v>194.262</v>
      </c>
      <c r="F95" s="61">
        <f>A126095782K_Latest</f>
        <v>116.142</v>
      </c>
      <c r="G95" s="61">
        <f>A126110902J_Latest</f>
        <v>64.891000000000005</v>
      </c>
      <c r="H95" s="61">
        <f>A126103342R_Latest</f>
        <v>51.250999999999998</v>
      </c>
      <c r="I95" s="61">
        <f>A126095222L_Latest</f>
        <v>105.502</v>
      </c>
      <c r="J95" s="61">
        <f>A126110342W_Latest</f>
        <v>52.905000000000001</v>
      </c>
      <c r="K95" s="61">
        <f>A126102782A_Latest</f>
        <v>52.597000000000001</v>
      </c>
      <c r="L95" s="61">
        <f>A126095922A_Latest</f>
        <v>78.402000000000001</v>
      </c>
      <c r="M95" s="61">
        <f>A126111042L_Latest</f>
        <v>34.792999999999999</v>
      </c>
      <c r="N95" s="61">
        <f>A126103482T_Latest</f>
        <v>43.609000000000002</v>
      </c>
      <c r="O95" s="61">
        <f>A126096062F_Latest</f>
        <v>29.954999999999998</v>
      </c>
      <c r="P95" s="61">
        <f>A126111182R_Latest</f>
        <v>12.173</v>
      </c>
      <c r="Q95" s="61">
        <f>A126103622J_Latest</f>
        <v>17.782</v>
      </c>
      <c r="R95" s="61">
        <f>A126095362R_Latest</f>
        <v>42.012999999999998</v>
      </c>
      <c r="S95" s="61">
        <f>A126110482X_Latest</f>
        <v>20.231000000000002</v>
      </c>
      <c r="T95" s="61">
        <f>A126102922T_Latest</f>
        <v>21.782</v>
      </c>
      <c r="U95" s="61">
        <f>A126095502F_Latest</f>
        <v>7.2789999999999999</v>
      </c>
      <c r="V95" s="61">
        <f>A126110622R_Latest</f>
        <v>2.7229999999999999</v>
      </c>
      <c r="W95" s="61">
        <f>A126103062W_Latest</f>
        <v>4.556</v>
      </c>
      <c r="X95" s="61">
        <f>A126095642J_Latest</f>
        <v>1.4870000000000001</v>
      </c>
      <c r="Y95" s="61">
        <f>A126110762T_Latest</f>
        <v>0.59099999999999997</v>
      </c>
      <c r="Z95" s="61">
        <f>A126103202L_Latest</f>
        <v>0.89600000000000002</v>
      </c>
      <c r="AA95" s="61">
        <f>A126095082W_Latest</f>
        <v>3.8730000000000002</v>
      </c>
      <c r="AB95" s="61">
        <f>A126110202V_Latest</f>
        <v>2.085</v>
      </c>
      <c r="AC95" s="61">
        <f>A126102642X_Latest</f>
        <v>1.788</v>
      </c>
      <c r="AD95" s="56">
        <v>22</v>
      </c>
    </row>
    <row r="96" spans="1:30" hidden="1">
      <c r="A96" s="43"/>
      <c r="B96" s="46" t="s">
        <v>3006</v>
      </c>
      <c r="C96" s="61">
        <f>A126094830X_Latest</f>
        <v>1102.3109999999999</v>
      </c>
      <c r="D96" s="61">
        <f>A126109950C_Latest</f>
        <v>466.00700000000001</v>
      </c>
      <c r="E96" s="61">
        <f>A126102390R_Latest</f>
        <v>636.30399999999997</v>
      </c>
      <c r="F96" s="61">
        <f>A126095670T_Latest</f>
        <v>334.78300000000002</v>
      </c>
      <c r="G96" s="61">
        <f>A126110790A_Latest</f>
        <v>151.78800000000001</v>
      </c>
      <c r="H96" s="61">
        <f>A126103230W_Latest</f>
        <v>182.99600000000001</v>
      </c>
      <c r="I96" s="61">
        <f>A126095110V_Latest</f>
        <v>292.85899999999998</v>
      </c>
      <c r="J96" s="61">
        <f>A126110230C_Latest</f>
        <v>121.70399999999999</v>
      </c>
      <c r="K96" s="61">
        <f>A126102670J_Latest</f>
        <v>171.155</v>
      </c>
      <c r="L96" s="61">
        <f>A126095810J_Latest</f>
        <v>220.35499999999999</v>
      </c>
      <c r="M96" s="61">
        <f>A126110930T_Latest</f>
        <v>88.552000000000007</v>
      </c>
      <c r="N96" s="61">
        <f>A126103370X_Latest</f>
        <v>131.803</v>
      </c>
      <c r="O96" s="61">
        <f>A126095950K_Latest</f>
        <v>76.171000000000006</v>
      </c>
      <c r="P96" s="61">
        <f>A126111070W_Latest</f>
        <v>27.838000000000001</v>
      </c>
      <c r="Q96" s="61">
        <f>A126103510R_Latest</f>
        <v>48.332999999999998</v>
      </c>
      <c r="R96" s="61">
        <f>A126095250W_Latest</f>
        <v>125.557</v>
      </c>
      <c r="S96" s="61">
        <f>A126110370F_Latest</f>
        <v>52.69</v>
      </c>
      <c r="T96" s="61">
        <f>A126102810X_Latest</f>
        <v>72.867000000000004</v>
      </c>
      <c r="U96" s="61">
        <f>A126095390X_Latest</f>
        <v>28.337</v>
      </c>
      <c r="V96" s="61">
        <f>A126110510W_Latest</f>
        <v>12.257999999999999</v>
      </c>
      <c r="W96" s="61">
        <f>A126102950A_Latest</f>
        <v>16.079000000000001</v>
      </c>
      <c r="X96" s="61">
        <f>A126095530R_Latest</f>
        <v>6.0209999999999999</v>
      </c>
      <c r="Y96" s="61">
        <f>A126110650X_Latest</f>
        <v>2.2629999999999999</v>
      </c>
      <c r="Z96" s="61">
        <f>A126103090F_Latest</f>
        <v>3.758</v>
      </c>
      <c r="AA96" s="61">
        <f>A126094970A_Latest</f>
        <v>18.228000000000002</v>
      </c>
      <c r="AB96" s="61">
        <f>A126110090L_Latest</f>
        <v>8.9149999999999991</v>
      </c>
      <c r="AC96" s="61">
        <f>A126102530F_Latest</f>
        <v>9.3130000000000006</v>
      </c>
      <c r="AD96" s="56">
        <v>23</v>
      </c>
    </row>
    <row r="97" spans="1:30" hidden="1">
      <c r="A97" s="43"/>
      <c r="B97" s="46" t="s">
        <v>3007</v>
      </c>
      <c r="C97" s="61">
        <f>A126094866A_Latest</f>
        <v>224.14</v>
      </c>
      <c r="D97" s="61">
        <f>A126109986F_Latest</f>
        <v>87.564999999999998</v>
      </c>
      <c r="E97" s="61">
        <f>A126102426F_Latest</f>
        <v>136.57499999999999</v>
      </c>
      <c r="F97" s="61">
        <f>A126095706J_Latest</f>
        <v>71.224999999999994</v>
      </c>
      <c r="G97" s="61">
        <f>A126110826T_Latest</f>
        <v>32.07</v>
      </c>
      <c r="H97" s="61">
        <f>A126103266X_Latest</f>
        <v>39.155000000000001</v>
      </c>
      <c r="I97" s="61">
        <f>A126095146W_Latest</f>
        <v>62.076999999999998</v>
      </c>
      <c r="J97" s="61">
        <f>A126110266F_Latest</f>
        <v>24.902000000000001</v>
      </c>
      <c r="K97" s="61">
        <f>A126102706X_Latest</f>
        <v>37.173999999999999</v>
      </c>
      <c r="L97" s="61">
        <f>A126095846K_Latest</f>
        <v>44.94</v>
      </c>
      <c r="M97" s="61">
        <f>A126110966V_Latest</f>
        <v>15.773999999999999</v>
      </c>
      <c r="N97" s="61">
        <f>A126103406R_Latest</f>
        <v>29.166</v>
      </c>
      <c r="O97" s="61">
        <f>A126095986L_Latest</f>
        <v>13.983000000000001</v>
      </c>
      <c r="P97" s="61">
        <f>A126111106L_Latest</f>
        <v>5.242</v>
      </c>
      <c r="Q97" s="61">
        <f>A126103546T_Latest</f>
        <v>8.7409999999999997</v>
      </c>
      <c r="R97" s="61">
        <f>A126095286X_Latest</f>
        <v>21.896000000000001</v>
      </c>
      <c r="S97" s="61">
        <f>A126110406W_Latest</f>
        <v>6.0739999999999998</v>
      </c>
      <c r="T97" s="61">
        <f>A126102846A_Latest</f>
        <v>15.821999999999999</v>
      </c>
      <c r="U97" s="61">
        <f>A126095426R_Latest</f>
        <v>4.8680000000000003</v>
      </c>
      <c r="V97" s="61">
        <f>A126110546X_Latest</f>
        <v>2.3199999999999998</v>
      </c>
      <c r="W97" s="61">
        <f>A126102986C_Latest</f>
        <v>2.548</v>
      </c>
      <c r="X97" s="61">
        <f>A126095566T_Latest</f>
        <v>1.4610000000000001</v>
      </c>
      <c r="Y97" s="61">
        <f>A126110686A_Latest</f>
        <v>0.58799999999999997</v>
      </c>
      <c r="Z97" s="61">
        <f>A126103126W_Latest</f>
        <v>0.873</v>
      </c>
      <c r="AA97" s="61">
        <f>A126095006V_Latest</f>
        <v>3.6909999999999998</v>
      </c>
      <c r="AB97" s="61">
        <f>A126110126C_Latest</f>
        <v>0.59499999999999997</v>
      </c>
      <c r="AC97" s="61">
        <f>A126102566J_Latest</f>
        <v>3.0960000000000001</v>
      </c>
      <c r="AD97" s="56">
        <v>24</v>
      </c>
    </row>
    <row r="98" spans="1:30" hidden="1">
      <c r="A98" s="43"/>
      <c r="B98" s="46" t="s">
        <v>3008</v>
      </c>
      <c r="C98" s="61">
        <f>A126094902X_Latest</f>
        <v>809.60900000000004</v>
      </c>
      <c r="D98" s="61">
        <f>A126110022K_Latest</f>
        <v>349.01799999999997</v>
      </c>
      <c r="E98" s="61">
        <f>A126102462R_Latest</f>
        <v>460.59100000000001</v>
      </c>
      <c r="F98" s="61">
        <f>A126095742T_Latest</f>
        <v>245.155</v>
      </c>
      <c r="G98" s="61">
        <f>A126110862A_Latest</f>
        <v>110.502</v>
      </c>
      <c r="H98" s="61">
        <f>A126103302W_Latest</f>
        <v>134.65299999999999</v>
      </c>
      <c r="I98" s="61">
        <f>A126095182F_Latest</f>
        <v>207.916</v>
      </c>
      <c r="J98" s="61">
        <f>A126110302C_Latest</f>
        <v>86.442999999999998</v>
      </c>
      <c r="K98" s="61">
        <f>A126102742J_Latest</f>
        <v>121.473</v>
      </c>
      <c r="L98" s="61">
        <f>A126095882V_Latest</f>
        <v>161.94999999999999</v>
      </c>
      <c r="M98" s="61">
        <f>A126111002V_Latest</f>
        <v>68.385999999999996</v>
      </c>
      <c r="N98" s="61">
        <f>A126103442X_Latest</f>
        <v>93.564999999999998</v>
      </c>
      <c r="O98" s="61">
        <f>A126096022L_Latest</f>
        <v>56.793999999999997</v>
      </c>
      <c r="P98" s="61">
        <f>A126111142W_Latest</f>
        <v>20.864000000000001</v>
      </c>
      <c r="Q98" s="61">
        <f>A126103582A_Latest</f>
        <v>35.929000000000002</v>
      </c>
      <c r="R98" s="61">
        <f>A126095322W_Latest</f>
        <v>96.519000000000005</v>
      </c>
      <c r="S98" s="61">
        <f>A126110442F_Latest</f>
        <v>43.085999999999999</v>
      </c>
      <c r="T98" s="61">
        <f>A126102882K_Latest</f>
        <v>53.433</v>
      </c>
      <c r="U98" s="61">
        <f>A126095462X_Latest</f>
        <v>22.481999999999999</v>
      </c>
      <c r="V98" s="61">
        <f>A126110582J_Latest</f>
        <v>9.8179999999999996</v>
      </c>
      <c r="W98" s="61">
        <f>A126103022C_Latest</f>
        <v>12.663</v>
      </c>
      <c r="X98" s="61">
        <f>A126095602R_Latest</f>
        <v>4.2549999999999999</v>
      </c>
      <c r="Y98" s="61">
        <f>A126110722X_Latest</f>
        <v>1.5980000000000001</v>
      </c>
      <c r="Z98" s="61">
        <f>A126103162F_Latest</f>
        <v>2.6579999999999999</v>
      </c>
      <c r="AA98" s="61">
        <f>A126095042C_Latest</f>
        <v>14.537000000000001</v>
      </c>
      <c r="AB98" s="61">
        <f>A126110162L_Latest</f>
        <v>8.32</v>
      </c>
      <c r="AC98" s="61">
        <f>A126102602F_Latest</f>
        <v>6.2169999999999996</v>
      </c>
      <c r="AD98" s="56">
        <v>25</v>
      </c>
    </row>
    <row r="99" spans="1:30" hidden="1">
      <c r="A99" s="43"/>
      <c r="B99" s="46" t="s">
        <v>3009</v>
      </c>
      <c r="C99" s="61">
        <f>A126094954A_Latest</f>
        <v>73.408000000000001</v>
      </c>
      <c r="D99" s="61">
        <f>A126110074L_Latest</f>
        <v>35.06</v>
      </c>
      <c r="E99" s="61">
        <f>A126102514F_Latest</f>
        <v>38.348999999999997</v>
      </c>
      <c r="F99" s="61">
        <f>A126095794V_Latest</f>
        <v>16.805</v>
      </c>
      <c r="G99" s="61">
        <f>A126110914T_Latest</f>
        <v>8.0679999999999996</v>
      </c>
      <c r="H99" s="61">
        <f>A126103354X_Latest</f>
        <v>8.7370000000000001</v>
      </c>
      <c r="I99" s="61">
        <f>A126095234W_Latest</f>
        <v>20.835999999999999</v>
      </c>
      <c r="J99" s="61">
        <f>A126110354F_Latest</f>
        <v>12.064</v>
      </c>
      <c r="K99" s="61">
        <f>A126102794K_Latest</f>
        <v>8.7720000000000002</v>
      </c>
      <c r="L99" s="61">
        <f>A126095934K_Latest</f>
        <v>16.399999999999999</v>
      </c>
      <c r="M99" s="61">
        <f>A126111054W_Latest</f>
        <v>7.1289999999999996</v>
      </c>
      <c r="N99" s="61">
        <f>A126103494A_Latest</f>
        <v>9.2710000000000008</v>
      </c>
      <c r="O99" s="61">
        <f>A126096074R_Latest</f>
        <v>6.2530000000000001</v>
      </c>
      <c r="P99" s="61">
        <f>A126111194X_Latest</f>
        <v>2.7290000000000001</v>
      </c>
      <c r="Q99" s="61">
        <f>A126103634T_Latest</f>
        <v>3.5230000000000001</v>
      </c>
      <c r="R99" s="61">
        <f>A126095374X_Latest</f>
        <v>9.0649999999999995</v>
      </c>
      <c r="S99" s="61">
        <f>A126110494J_Latest</f>
        <v>2.9710000000000001</v>
      </c>
      <c r="T99" s="61">
        <f>A126102934A_Latest</f>
        <v>6.0949999999999998</v>
      </c>
      <c r="U99" s="61">
        <f>A126095514R_Latest</f>
        <v>2.7330000000000001</v>
      </c>
      <c r="V99" s="61">
        <f>A126110634X_Latest</f>
        <v>1.46</v>
      </c>
      <c r="W99" s="61">
        <f>A126103074F_Latest</f>
        <v>1.2729999999999999</v>
      </c>
      <c r="X99" s="61">
        <f>A126095654T_Latest</f>
        <v>0.33500000000000002</v>
      </c>
      <c r="Y99" s="61">
        <f>A126110774A_Latest</f>
        <v>0.214</v>
      </c>
      <c r="Z99" s="61">
        <f>A126103214W_Latest</f>
        <v>0.121</v>
      </c>
      <c r="AA99" s="61">
        <f>A126095094F_Latest</f>
        <v>0.98199999999999998</v>
      </c>
      <c r="AB99" s="61">
        <f>A126110214C_Latest</f>
        <v>0.42499999999999999</v>
      </c>
      <c r="AC99" s="61">
        <f>A126102654J_Latest</f>
        <v>0.55700000000000005</v>
      </c>
      <c r="AD99" s="56">
        <v>26</v>
      </c>
    </row>
    <row r="100" spans="1:30" hidden="1">
      <c r="A100" s="43"/>
      <c r="B100" s="46" t="s">
        <v>3010</v>
      </c>
      <c r="C100" s="61">
        <f>A126094826J_Latest</f>
        <v>223.88300000000001</v>
      </c>
      <c r="D100" s="61">
        <f>A126109946L_Latest</f>
        <v>76.900999999999996</v>
      </c>
      <c r="E100" s="61">
        <f>A126102386X_Latest</f>
        <v>146.98099999999999</v>
      </c>
      <c r="F100" s="61">
        <f>A126095666A_Latest</f>
        <v>79.040999999999997</v>
      </c>
      <c r="G100" s="61">
        <f>A126110786K_Latest</f>
        <v>25.513999999999999</v>
      </c>
      <c r="H100" s="61">
        <f>A126103226F_Latest</f>
        <v>53.527999999999999</v>
      </c>
      <c r="I100" s="61">
        <f>A126095106C_Latest</f>
        <v>59.924999999999997</v>
      </c>
      <c r="J100" s="61">
        <f>A126110226L_Latest</f>
        <v>21.212</v>
      </c>
      <c r="K100" s="61">
        <f>A126102666T_Latest</f>
        <v>38.713000000000001</v>
      </c>
      <c r="L100" s="61">
        <f>A126095806T_Latest</f>
        <v>37.567999999999998</v>
      </c>
      <c r="M100" s="61">
        <f>A126110926A_Latest</f>
        <v>15.808999999999999</v>
      </c>
      <c r="N100" s="61">
        <f>A126103366J_Latest</f>
        <v>21.759</v>
      </c>
      <c r="O100" s="61">
        <f>A126095946V_Latest</f>
        <v>14.327999999999999</v>
      </c>
      <c r="P100" s="61">
        <f>A126111066F_Latest</f>
        <v>4.7229999999999999</v>
      </c>
      <c r="Q100" s="61">
        <f>A126103506X_Latest</f>
        <v>9.6039999999999992</v>
      </c>
      <c r="R100" s="61">
        <f>A126095246F_Latest</f>
        <v>24.931999999999999</v>
      </c>
      <c r="S100" s="61">
        <f>A126110366R_Latest</f>
        <v>7.194</v>
      </c>
      <c r="T100" s="61">
        <f>A126102806J_Latest</f>
        <v>17.738</v>
      </c>
      <c r="U100" s="61">
        <f>A126095386J_Latest</f>
        <v>4.0410000000000004</v>
      </c>
      <c r="V100" s="61">
        <f>A126110506F_Latest</f>
        <v>1.1499999999999999</v>
      </c>
      <c r="W100" s="61">
        <f>A126102946K_Latest</f>
        <v>2.8919999999999999</v>
      </c>
      <c r="X100" s="61">
        <f>A126095526X_Latest</f>
        <v>1.6759999999999999</v>
      </c>
      <c r="Y100" s="61">
        <f>A126110646J_Latest</f>
        <v>0.63800000000000001</v>
      </c>
      <c r="Z100" s="61">
        <f>A126103086R_Latest</f>
        <v>1.038</v>
      </c>
      <c r="AA100" s="61">
        <f>A126094966K_Latest</f>
        <v>2.3719999999999999</v>
      </c>
      <c r="AB100" s="61">
        <f>A126110086W_Latest</f>
        <v>0.66200000000000003</v>
      </c>
      <c r="AC100" s="61">
        <f>A126102526R_Latest</f>
        <v>1.71</v>
      </c>
      <c r="AD100" s="56">
        <v>27</v>
      </c>
    </row>
    <row r="101" spans="1:30" hidden="1">
      <c r="A101" s="43"/>
      <c r="B101" s="46" t="s">
        <v>3011</v>
      </c>
      <c r="C101" s="61">
        <f>A126094906J_Latest</f>
        <v>196.58699999999999</v>
      </c>
      <c r="D101" s="61">
        <f>A126110026V_Latest</f>
        <v>19.960999999999999</v>
      </c>
      <c r="E101" s="61">
        <f>A126102466X_Latest</f>
        <v>176.626</v>
      </c>
      <c r="F101" s="61">
        <f>A126095746A_Latest</f>
        <v>67.075000000000003</v>
      </c>
      <c r="G101" s="61">
        <f>A126110866K_Latest</f>
        <v>7.7910000000000004</v>
      </c>
      <c r="H101" s="61">
        <f>A126103306F_Latest</f>
        <v>59.283999999999999</v>
      </c>
      <c r="I101" s="61">
        <f>A126095186R_Latest</f>
        <v>45.906999999999996</v>
      </c>
      <c r="J101" s="61">
        <f>A126110306L_Latest</f>
        <v>4.4290000000000003</v>
      </c>
      <c r="K101" s="61">
        <f>A126102746T_Latest</f>
        <v>41.478000000000002</v>
      </c>
      <c r="L101" s="61">
        <f>A126095886C_Latest</f>
        <v>31.937000000000001</v>
      </c>
      <c r="M101" s="61">
        <f>A126111006C_Latest</f>
        <v>2.0430000000000001</v>
      </c>
      <c r="N101" s="61">
        <f>A126103446J_Latest</f>
        <v>29.893999999999998</v>
      </c>
      <c r="O101" s="61">
        <f>A126096026W_Latest</f>
        <v>12.66</v>
      </c>
      <c r="P101" s="61">
        <f>A126111146F_Latest</f>
        <v>2.113</v>
      </c>
      <c r="Q101" s="61">
        <f>A126103586K_Latest</f>
        <v>10.547000000000001</v>
      </c>
      <c r="R101" s="61">
        <f>A126095326F_Latest</f>
        <v>29.555</v>
      </c>
      <c r="S101" s="61">
        <f>A126110446R_Latest</f>
        <v>2.0310000000000001</v>
      </c>
      <c r="T101" s="61">
        <f>A126102886V_Latest</f>
        <v>27.524000000000001</v>
      </c>
      <c r="U101" s="61">
        <f>A126095466J_Latest</f>
        <v>5.9249999999999998</v>
      </c>
      <c r="V101" s="61">
        <f>A126110586T_Latest</f>
        <v>0.57299999999999995</v>
      </c>
      <c r="W101" s="61">
        <f>A126103026L_Latest</f>
        <v>5.3529999999999998</v>
      </c>
      <c r="X101" s="61">
        <f>A126095606X_Latest</f>
        <v>1.6719999999999999</v>
      </c>
      <c r="Y101" s="61">
        <f>A126110726J_Latest</f>
        <v>0.35099999999999998</v>
      </c>
      <c r="Z101" s="61">
        <f>A126103166R_Latest</f>
        <v>1.321</v>
      </c>
      <c r="AA101" s="61">
        <f>A126095046L_Latest</f>
        <v>1.8540000000000001</v>
      </c>
      <c r="AB101" s="61">
        <f>A126110166W_Latest</f>
        <v>0.63</v>
      </c>
      <c r="AC101" s="61">
        <f>A126102606R_Latest</f>
        <v>1.224</v>
      </c>
      <c r="AD101" s="56">
        <v>28</v>
      </c>
    </row>
    <row r="102" spans="1:30" hidden="1">
      <c r="A102" s="43"/>
      <c r="B102" s="46" t="s">
        <v>3012</v>
      </c>
      <c r="C102" s="61">
        <f>A126094918T_Latest</f>
        <v>2878.0329999999999</v>
      </c>
      <c r="D102" s="61">
        <f>A126110038C_Latest</f>
        <v>1298.9190000000001</v>
      </c>
      <c r="E102" s="61">
        <f>A126102478J_Latest</f>
        <v>1579.114</v>
      </c>
      <c r="F102" s="61">
        <f>A126095758K_Latest</f>
        <v>901.38800000000003</v>
      </c>
      <c r="G102" s="61">
        <f>A126110878V_Latest</f>
        <v>413.166</v>
      </c>
      <c r="H102" s="61">
        <f>A126103318R_Latest</f>
        <v>488.221</v>
      </c>
      <c r="I102" s="61">
        <f>A126095198X_Latest</f>
        <v>689.47799999999995</v>
      </c>
      <c r="J102" s="61">
        <f>A126110318W_Latest</f>
        <v>307.78899999999999</v>
      </c>
      <c r="K102" s="61">
        <f>A126102758A_Latest</f>
        <v>381.68900000000002</v>
      </c>
      <c r="L102" s="61">
        <f>A126095898L_Latest</f>
        <v>633.64200000000005</v>
      </c>
      <c r="M102" s="61">
        <f>A126111018L_Latest</f>
        <v>288.09699999999998</v>
      </c>
      <c r="N102" s="61">
        <f>A126103458T_Latest</f>
        <v>345.54500000000002</v>
      </c>
      <c r="O102" s="61">
        <f>A126096038F_Latest</f>
        <v>219.9</v>
      </c>
      <c r="P102" s="61">
        <f>A126111158R_Latest</f>
        <v>99.2</v>
      </c>
      <c r="Q102" s="61">
        <f>A126103598V_Latest</f>
        <v>120.699</v>
      </c>
      <c r="R102" s="61">
        <f>A126095338R_Latest</f>
        <v>304.06</v>
      </c>
      <c r="S102" s="61">
        <f>A126110458X_Latest</f>
        <v>128.68</v>
      </c>
      <c r="T102" s="61">
        <f>A126102898C_Latest</f>
        <v>175.38</v>
      </c>
      <c r="U102" s="61">
        <f>A126095478T_Latest</f>
        <v>68.753</v>
      </c>
      <c r="V102" s="61">
        <f>A126110598A_Latest</f>
        <v>33.817999999999998</v>
      </c>
      <c r="W102" s="61">
        <f>A126103038W_Latest</f>
        <v>34.935000000000002</v>
      </c>
      <c r="X102" s="61">
        <f>A126095618J_Latest</f>
        <v>16.308</v>
      </c>
      <c r="Y102" s="61">
        <f>A126110738T_Latest</f>
        <v>7.2050000000000001</v>
      </c>
      <c r="Z102" s="61">
        <f>A126103178X_Latest</f>
        <v>9.1029999999999998</v>
      </c>
      <c r="AA102" s="61">
        <f>A126095058W_Latest</f>
        <v>44.506</v>
      </c>
      <c r="AB102" s="61">
        <f>A126110178F_Latest</f>
        <v>20.963999999999999</v>
      </c>
      <c r="AC102" s="61">
        <f>A126102618X_Latest</f>
        <v>23.542000000000002</v>
      </c>
      <c r="AD102" s="56">
        <v>29</v>
      </c>
    </row>
    <row r="103" spans="1:30" hidden="1">
      <c r="A103" s="43"/>
      <c r="B103" s="46" t="s">
        <v>3013</v>
      </c>
      <c r="C103" s="61">
        <f>A126094850J_Latest</f>
        <v>1880.558</v>
      </c>
      <c r="D103" s="61">
        <f>A126109970L_Latest</f>
        <v>835.625</v>
      </c>
      <c r="E103" s="61">
        <f>A126102410L_Latest</f>
        <v>1044.933</v>
      </c>
      <c r="F103" s="61">
        <f>A126095690A_Latest</f>
        <v>577.88199999999995</v>
      </c>
      <c r="G103" s="61">
        <f>A126110810X_Latest</f>
        <v>264.13200000000001</v>
      </c>
      <c r="H103" s="61">
        <f>A126103250F_Latest</f>
        <v>313.75</v>
      </c>
      <c r="I103" s="61">
        <f>A126095130C_Latest</f>
        <v>501.52600000000001</v>
      </c>
      <c r="J103" s="61">
        <f>A126110250L_Latest</f>
        <v>223.15</v>
      </c>
      <c r="K103" s="61">
        <f>A126102690T_Latest</f>
        <v>278.37700000000001</v>
      </c>
      <c r="L103" s="61">
        <f>A126095830T_Latest</f>
        <v>376.03</v>
      </c>
      <c r="M103" s="61">
        <f>A126110950A_Latest</f>
        <v>165.68</v>
      </c>
      <c r="N103" s="61">
        <f>A126103390J_Latest</f>
        <v>210.35</v>
      </c>
      <c r="O103" s="61">
        <f>A126095970V_Latest</f>
        <v>126.196</v>
      </c>
      <c r="P103" s="61">
        <f>A126111090F_Latest</f>
        <v>51.082000000000001</v>
      </c>
      <c r="Q103" s="61">
        <f>A126103530X_Latest</f>
        <v>75.114000000000004</v>
      </c>
      <c r="R103" s="61">
        <f>A126095270F_Latest</f>
        <v>211.12200000000001</v>
      </c>
      <c r="S103" s="61">
        <f>A126110390R_Latest</f>
        <v>90.213999999999999</v>
      </c>
      <c r="T103" s="61">
        <f>A126102830J_Latest</f>
        <v>120.908</v>
      </c>
      <c r="U103" s="61">
        <f>A126095410W_Latest</f>
        <v>44.633000000000003</v>
      </c>
      <c r="V103" s="61">
        <f>A126110530F_Latest</f>
        <v>20.103999999999999</v>
      </c>
      <c r="W103" s="61">
        <f>A126102970K_Latest</f>
        <v>24.53</v>
      </c>
      <c r="X103" s="61">
        <f>A126095550X_Latest</f>
        <v>11.49</v>
      </c>
      <c r="Y103" s="61">
        <f>A126110670J_Latest</f>
        <v>4.8860000000000001</v>
      </c>
      <c r="Z103" s="61">
        <f>A126103110C_Latest</f>
        <v>6.6040000000000001</v>
      </c>
      <c r="AA103" s="61">
        <f>A126094990K_Latest</f>
        <v>31.677</v>
      </c>
      <c r="AB103" s="61">
        <f>A126110110K_Latest</f>
        <v>16.376999999999999</v>
      </c>
      <c r="AC103" s="61">
        <f>A126102550R_Latest</f>
        <v>15.301</v>
      </c>
      <c r="AD103" s="56">
        <v>30</v>
      </c>
    </row>
    <row r="104" spans="1:30" hidden="1">
      <c r="A104" s="43"/>
      <c r="B104" s="46" t="s">
        <v>3014</v>
      </c>
      <c r="C104" s="61">
        <f>A126094834J_Latest</f>
        <v>328.45600000000002</v>
      </c>
      <c r="D104" s="61">
        <f>A126109954L_Latest</f>
        <v>144.16399999999999</v>
      </c>
      <c r="E104" s="61">
        <f>A126102394X_Latest</f>
        <v>184.292</v>
      </c>
      <c r="F104" s="61">
        <f>A126095674A_Latest</f>
        <v>97.622</v>
      </c>
      <c r="G104" s="61">
        <f>A126110794K_Latest</f>
        <v>45.893999999999998</v>
      </c>
      <c r="H104" s="61">
        <f>A126103234F_Latest</f>
        <v>51.728000000000002</v>
      </c>
      <c r="I104" s="61">
        <f>A126095114C_Latest</f>
        <v>90.146000000000001</v>
      </c>
      <c r="J104" s="61">
        <f>A126110234L_Latest</f>
        <v>38.411999999999999</v>
      </c>
      <c r="K104" s="61">
        <f>A126102674T_Latest</f>
        <v>51.734000000000002</v>
      </c>
      <c r="L104" s="61">
        <f>A126095814T_Latest</f>
        <v>68.524000000000001</v>
      </c>
      <c r="M104" s="61">
        <f>A126110934A_Latest</f>
        <v>30.31</v>
      </c>
      <c r="N104" s="61">
        <f>A126103374J_Latest</f>
        <v>38.215000000000003</v>
      </c>
      <c r="O104" s="61">
        <f>A126095954V_Latest</f>
        <v>20.914000000000001</v>
      </c>
      <c r="P104" s="61">
        <f>A126111074F_Latest</f>
        <v>8.74</v>
      </c>
      <c r="Q104" s="61">
        <f>A126103514X_Latest</f>
        <v>12.175000000000001</v>
      </c>
      <c r="R104" s="61">
        <f>A126095254F_Latest</f>
        <v>34.405000000000001</v>
      </c>
      <c r="S104" s="61">
        <f>A126110374R_Latest</f>
        <v>13.75</v>
      </c>
      <c r="T104" s="61">
        <f>A126102814J_Latest</f>
        <v>20.655999999999999</v>
      </c>
      <c r="U104" s="61">
        <f>A126095394J_Latest</f>
        <v>7.7320000000000002</v>
      </c>
      <c r="V104" s="61">
        <f>A126110514F_Latest</f>
        <v>3.617</v>
      </c>
      <c r="W104" s="61">
        <f>A126102954K_Latest</f>
        <v>4.1159999999999997</v>
      </c>
      <c r="X104" s="61">
        <f>A126095534X_Latest</f>
        <v>2.5569999999999999</v>
      </c>
      <c r="Y104" s="61">
        <f>A126110654J_Latest</f>
        <v>1.2529999999999999</v>
      </c>
      <c r="Z104" s="61">
        <f>A126103094R_Latest</f>
        <v>1.304</v>
      </c>
      <c r="AA104" s="61">
        <f>A126094974K_Latest</f>
        <v>6.5540000000000003</v>
      </c>
      <c r="AB104" s="61">
        <f>A126110094W_Latest</f>
        <v>2.19</v>
      </c>
      <c r="AC104" s="61">
        <f>A126102534R_Latest</f>
        <v>4.3650000000000002</v>
      </c>
      <c r="AD104" s="56">
        <v>31</v>
      </c>
    </row>
    <row r="105" spans="1:30" hidden="1">
      <c r="A105" s="43"/>
      <c r="B105" s="46" t="s">
        <v>3015</v>
      </c>
      <c r="C105" s="61">
        <f>A126094870T_Latest</f>
        <v>1552.1020000000001</v>
      </c>
      <c r="D105" s="61">
        <f>A126109990W_Latest</f>
        <v>691.46100000000001</v>
      </c>
      <c r="E105" s="61">
        <f>A126102430W_Latest</f>
        <v>860.64099999999996</v>
      </c>
      <c r="F105" s="61">
        <f>A126095710X_Latest</f>
        <v>480.26</v>
      </c>
      <c r="G105" s="61">
        <f>A126110830J_Latest</f>
        <v>218.238</v>
      </c>
      <c r="H105" s="61">
        <f>A126103270R_Latest</f>
        <v>262.02199999999999</v>
      </c>
      <c r="I105" s="61">
        <f>A126095150L_Latest</f>
        <v>411.38</v>
      </c>
      <c r="J105" s="61">
        <f>A126110270W_Latest</f>
        <v>184.738</v>
      </c>
      <c r="K105" s="61">
        <f>A126102710R_Latest</f>
        <v>226.642</v>
      </c>
      <c r="L105" s="61">
        <f>A126095850A_Latest</f>
        <v>307.50599999999997</v>
      </c>
      <c r="M105" s="61">
        <f>A126110970K_Latest</f>
        <v>135.37100000000001</v>
      </c>
      <c r="N105" s="61">
        <f>A126103410F_Latest</f>
        <v>172.13499999999999</v>
      </c>
      <c r="O105" s="61">
        <f>A126095990C_Latest</f>
        <v>105.282</v>
      </c>
      <c r="P105" s="61">
        <f>A126111110C_Latest</f>
        <v>42.343000000000004</v>
      </c>
      <c r="Q105" s="61">
        <f>A126103550J_Latest</f>
        <v>62.94</v>
      </c>
      <c r="R105" s="61">
        <f>A126095290R_Latest</f>
        <v>176.71700000000001</v>
      </c>
      <c r="S105" s="61">
        <f>A126110410L_Latest</f>
        <v>76.463999999999999</v>
      </c>
      <c r="T105" s="61">
        <f>A126102850T_Latest</f>
        <v>100.253</v>
      </c>
      <c r="U105" s="61">
        <f>A126095430F_Latest</f>
        <v>36.901000000000003</v>
      </c>
      <c r="V105" s="61">
        <f>A126110550R_Latest</f>
        <v>16.486999999999998</v>
      </c>
      <c r="W105" s="61">
        <f>A126102990V_Latest</f>
        <v>20.414000000000001</v>
      </c>
      <c r="X105" s="61">
        <f>A126095570J_Latest</f>
        <v>8.9329999999999998</v>
      </c>
      <c r="Y105" s="61">
        <f>A126110690T_Latest</f>
        <v>3.633</v>
      </c>
      <c r="Z105" s="61">
        <f>A126103130L_Latest</f>
        <v>5.3</v>
      </c>
      <c r="AA105" s="61">
        <f>A126095010K_Latest</f>
        <v>25.123000000000001</v>
      </c>
      <c r="AB105" s="61">
        <f>A126110130V_Latest</f>
        <v>14.186999999999999</v>
      </c>
      <c r="AC105" s="61">
        <f>A126102570X_Latest</f>
        <v>10.936</v>
      </c>
      <c r="AD105" s="56">
        <v>32</v>
      </c>
    </row>
    <row r="106" spans="1:30" hidden="1">
      <c r="A106" s="43"/>
      <c r="B106" s="46" t="s">
        <v>3016</v>
      </c>
      <c r="C106" s="61">
        <f>A126094846T_Latest</f>
        <v>14360.326999999999</v>
      </c>
      <c r="D106" s="61">
        <f>A126109966W_Latest</f>
        <v>7430.3010000000004</v>
      </c>
      <c r="E106" s="61">
        <f>A126102406W_Latest</f>
        <v>6930.0259999999998</v>
      </c>
      <c r="F106" s="61">
        <f>A126095686K_Latest</f>
        <v>4490.1719999999996</v>
      </c>
      <c r="G106" s="61">
        <f>A126110806J_Latest</f>
        <v>2345.0920000000001</v>
      </c>
      <c r="H106" s="61">
        <f>A126103246R_Latest</f>
        <v>2145.08</v>
      </c>
      <c r="I106" s="61">
        <f>A126095126L_Latest</f>
        <v>3764.33</v>
      </c>
      <c r="J106" s="61">
        <f>A126110246W_Latest</f>
        <v>1945.2819999999999</v>
      </c>
      <c r="K106" s="61">
        <f>A126102686A_Latest</f>
        <v>1819.048</v>
      </c>
      <c r="L106" s="61">
        <f>A126095826A_Latest</f>
        <v>2917.0450000000001</v>
      </c>
      <c r="M106" s="61">
        <f>A126110946K_Latest</f>
        <v>1481.758</v>
      </c>
      <c r="N106" s="61">
        <f>A126103386T_Latest</f>
        <v>1435.287</v>
      </c>
      <c r="O106" s="61">
        <f>A126095966C_Latest</f>
        <v>952.16300000000001</v>
      </c>
      <c r="P106" s="61">
        <f>A126111086R_Latest</f>
        <v>497.78300000000002</v>
      </c>
      <c r="Q106" s="61">
        <f>A126103526J_Latest</f>
        <v>454.38</v>
      </c>
      <c r="R106" s="61">
        <f>A126095266R_Latest</f>
        <v>1565.5940000000001</v>
      </c>
      <c r="S106" s="61">
        <f>A126110386X_Latest</f>
        <v>823.38300000000004</v>
      </c>
      <c r="T106" s="61">
        <f>A126102826T_Latest</f>
        <v>742.21100000000001</v>
      </c>
      <c r="U106" s="61">
        <f>A126095406F_Latest</f>
        <v>286.27800000000002</v>
      </c>
      <c r="V106" s="61">
        <f>A126110526R_Latest</f>
        <v>145.97900000000001</v>
      </c>
      <c r="W106" s="61">
        <f>A126102966V_Latest</f>
        <v>140.29900000000001</v>
      </c>
      <c r="X106" s="61">
        <f>A126095546J_Latest</f>
        <v>117.81399999999999</v>
      </c>
      <c r="Y106" s="61">
        <f>A126110666T_Latest</f>
        <v>57.387</v>
      </c>
      <c r="Z106" s="61">
        <f>A126103106L_Latest</f>
        <v>60.427</v>
      </c>
      <c r="AA106" s="61">
        <f>A126094986V_Latest</f>
        <v>266.93200000000002</v>
      </c>
      <c r="AB106" s="61">
        <f>A126110106V_Latest</f>
        <v>133.63800000000001</v>
      </c>
      <c r="AC106" s="61">
        <f>A126102546X_Latest</f>
        <v>133.29300000000001</v>
      </c>
      <c r="AD106" s="56">
        <v>33</v>
      </c>
    </row>
    <row r="107" spans="1:30" hidden="1">
      <c r="A107" s="43"/>
      <c r="B107" s="46" t="s">
        <v>3017</v>
      </c>
      <c r="C107" s="61">
        <f>A126094874A_Latest</f>
        <v>7241.6819999999998</v>
      </c>
      <c r="D107" s="61">
        <f>A126109994F_Latest</f>
        <v>3162.875</v>
      </c>
      <c r="E107" s="61">
        <f>A126102434F_Latest</f>
        <v>4078.8069999999998</v>
      </c>
      <c r="F107" s="61">
        <f>A126095714J_Latest</f>
        <v>2327.375</v>
      </c>
      <c r="G107" s="61">
        <f>A126110834T_Latest</f>
        <v>1010.373</v>
      </c>
      <c r="H107" s="61">
        <f>A126103274X_Latest</f>
        <v>1317.002</v>
      </c>
      <c r="I107" s="61">
        <f>A126095154W_Latest</f>
        <v>1858.6279999999999</v>
      </c>
      <c r="J107" s="61">
        <f>A126110274F_Latest</f>
        <v>811.32799999999997</v>
      </c>
      <c r="K107" s="61">
        <f>A126102714X_Latest</f>
        <v>1047.3</v>
      </c>
      <c r="L107" s="61">
        <f>A126095854K_Latest</f>
        <v>1461.808</v>
      </c>
      <c r="M107" s="61">
        <f>A126110974V_Latest</f>
        <v>652.572</v>
      </c>
      <c r="N107" s="61">
        <f>A126103414R_Latest</f>
        <v>809.23599999999999</v>
      </c>
      <c r="O107" s="61">
        <f>A126095994L_Latest</f>
        <v>555.14200000000005</v>
      </c>
      <c r="P107" s="61">
        <f>A126111114L_Latest</f>
        <v>238.57900000000001</v>
      </c>
      <c r="Q107" s="61">
        <f>A126103554T_Latest</f>
        <v>316.56299999999999</v>
      </c>
      <c r="R107" s="61">
        <f>A126095294X_Latest</f>
        <v>714.37699999999995</v>
      </c>
      <c r="S107" s="61">
        <f>A126110414W_Latest</f>
        <v>302.14100000000002</v>
      </c>
      <c r="T107" s="61">
        <f>A126102854A_Latest</f>
        <v>412.23599999999999</v>
      </c>
      <c r="U107" s="61">
        <f>A126095434R_Latest</f>
        <v>183.006</v>
      </c>
      <c r="V107" s="61">
        <f>A126110554X_Latest</f>
        <v>84.286000000000001</v>
      </c>
      <c r="W107" s="61">
        <f>A126102994C_Latest</f>
        <v>98.718999999999994</v>
      </c>
      <c r="X107" s="61">
        <f>A126095574T_Latest</f>
        <v>33.671999999999997</v>
      </c>
      <c r="Y107" s="61">
        <f>A126110694A_Latest</f>
        <v>15.773999999999999</v>
      </c>
      <c r="Z107" s="61">
        <f>A126103134W_Latest</f>
        <v>17.898</v>
      </c>
      <c r="AA107" s="61">
        <f>A126095014V_Latest</f>
        <v>107.673</v>
      </c>
      <c r="AB107" s="61">
        <f>A126110134C_Latest</f>
        <v>47.822000000000003</v>
      </c>
      <c r="AC107" s="61">
        <f>A126102574J_Latest</f>
        <v>59.850999999999999</v>
      </c>
      <c r="AD107" s="56">
        <v>34</v>
      </c>
    </row>
    <row r="108" spans="1:30" hidden="1">
      <c r="A108" s="43"/>
      <c r="B108" s="46" t="s">
        <v>3018</v>
      </c>
      <c r="C108" s="61">
        <f>A126094854T_Latest</f>
        <v>1016.225</v>
      </c>
      <c r="D108" s="61">
        <f>A126109974W_Latest</f>
        <v>437.94799999999998</v>
      </c>
      <c r="E108" s="61">
        <f>A126102414W_Latest</f>
        <v>578.27700000000004</v>
      </c>
      <c r="F108" s="61">
        <f>A126095694K_Latest</f>
        <v>312.37400000000002</v>
      </c>
      <c r="G108" s="61">
        <f>A126110814J_Latest</f>
        <v>145.31700000000001</v>
      </c>
      <c r="H108" s="61">
        <f>A126103254R_Latest</f>
        <v>167.05699999999999</v>
      </c>
      <c r="I108" s="61">
        <f>A126095134L_Latest</f>
        <v>263.98500000000001</v>
      </c>
      <c r="J108" s="61">
        <f>A126110254W_Latest</f>
        <v>109.386</v>
      </c>
      <c r="K108" s="61">
        <f>A126102694A_Latest</f>
        <v>154.59899999999999</v>
      </c>
      <c r="L108" s="61">
        <f>A126095834A_Latest</f>
        <v>202.304</v>
      </c>
      <c r="M108" s="61">
        <f>A126110954K_Latest</f>
        <v>83.326999999999998</v>
      </c>
      <c r="N108" s="61">
        <f>A126103394T_Latest</f>
        <v>118.977</v>
      </c>
      <c r="O108" s="61">
        <f>A126095974C_Latest</f>
        <v>71.289000000000001</v>
      </c>
      <c r="P108" s="61">
        <f>A126111094R_Latest</f>
        <v>26.443999999999999</v>
      </c>
      <c r="Q108" s="61">
        <f>A126103534J_Latest</f>
        <v>44.844999999999999</v>
      </c>
      <c r="R108" s="61">
        <f>A126095274R_Latest</f>
        <v>118.43300000000001</v>
      </c>
      <c r="S108" s="61">
        <f>A126110394X_Latest</f>
        <v>51.268999999999998</v>
      </c>
      <c r="T108" s="61">
        <f>A126102834T_Latest</f>
        <v>67.165000000000006</v>
      </c>
      <c r="U108" s="61">
        <f>A126095414F_Latest</f>
        <v>25.763999999999999</v>
      </c>
      <c r="V108" s="61">
        <f>A126110534R_Latest</f>
        <v>11.1</v>
      </c>
      <c r="W108" s="61">
        <f>A126102974V_Latest</f>
        <v>14.663</v>
      </c>
      <c r="X108" s="61">
        <f>A126095554J_Latest</f>
        <v>5.3090000000000002</v>
      </c>
      <c r="Y108" s="61">
        <f>A126110674T_Latest</f>
        <v>2.19</v>
      </c>
      <c r="Z108" s="61">
        <f>A126103114L_Latest</f>
        <v>3.1190000000000002</v>
      </c>
      <c r="AA108" s="61">
        <f>A126094994V_Latest</f>
        <v>16.768000000000001</v>
      </c>
      <c r="AB108" s="61">
        <f>A126110114V_Latest</f>
        <v>8.9149999999999991</v>
      </c>
      <c r="AC108" s="61">
        <f>A126102554X_Latest</f>
        <v>7.8529999999999998</v>
      </c>
      <c r="AD108" s="56">
        <v>35</v>
      </c>
    </row>
    <row r="109" spans="1:30" hidden="1">
      <c r="A109" s="49"/>
      <c r="B109" s="50"/>
      <c r="C109" s="47"/>
      <c r="D109" s="47"/>
      <c r="E109" s="47"/>
      <c r="F109" s="47"/>
      <c r="G109" s="47"/>
      <c r="H109" s="47"/>
      <c r="I109" s="47"/>
      <c r="J109" s="47"/>
      <c r="K109" s="47"/>
      <c r="L109" s="47"/>
      <c r="M109" s="47"/>
      <c r="N109" s="47"/>
      <c r="O109" s="47"/>
      <c r="P109" s="47"/>
      <c r="Q109" s="47"/>
      <c r="R109" s="47"/>
      <c r="S109" s="47"/>
      <c r="T109" s="47"/>
    </row>
    <row r="110" spans="1:30" hidden="1">
      <c r="A110" s="49"/>
      <c r="B110" s="50"/>
      <c r="C110" s="47"/>
      <c r="D110" s="47"/>
      <c r="E110" s="47"/>
      <c r="F110" s="47"/>
      <c r="G110" s="47"/>
      <c r="H110" s="47"/>
      <c r="I110" s="47"/>
      <c r="J110" s="47"/>
      <c r="K110" s="47"/>
      <c r="L110" s="47"/>
      <c r="M110" s="47"/>
      <c r="N110" s="47"/>
      <c r="O110" s="47"/>
      <c r="P110" s="47"/>
      <c r="Q110" s="47"/>
      <c r="R110" s="47"/>
      <c r="S110" s="47"/>
      <c r="T110" s="47"/>
    </row>
    <row r="111" spans="1:30" hidden="1">
      <c r="A111" s="49"/>
      <c r="B111" s="50"/>
      <c r="C111" s="47"/>
      <c r="D111" s="47"/>
      <c r="E111" s="47"/>
      <c r="F111" s="47"/>
      <c r="G111" s="47"/>
      <c r="H111" s="47"/>
      <c r="I111" s="47"/>
      <c r="J111" s="47"/>
      <c r="K111" s="47"/>
      <c r="L111" s="47"/>
      <c r="M111" s="47"/>
      <c r="N111" s="47"/>
      <c r="O111" s="47"/>
      <c r="P111" s="47"/>
      <c r="Q111" s="47"/>
      <c r="R111" s="47"/>
      <c r="S111" s="47"/>
      <c r="T111" s="47"/>
    </row>
    <row r="112" spans="1:30" hidden="1">
      <c r="A112" s="49"/>
      <c r="B112" s="50"/>
      <c r="C112" s="47"/>
      <c r="D112" s="47"/>
      <c r="E112" s="47"/>
      <c r="F112" s="47"/>
      <c r="G112" s="47"/>
      <c r="H112" s="47"/>
      <c r="I112" s="47"/>
      <c r="J112" s="47"/>
      <c r="K112" s="47"/>
      <c r="L112" s="47"/>
      <c r="M112" s="47"/>
      <c r="N112" s="47"/>
      <c r="O112" s="47"/>
      <c r="P112" s="47"/>
      <c r="Q112" s="47"/>
      <c r="R112" s="47"/>
      <c r="S112" s="47"/>
      <c r="T112" s="47"/>
    </row>
    <row r="113" spans="1:30" hidden="1">
      <c r="A113" s="49"/>
      <c r="B113" s="50"/>
      <c r="C113" s="47"/>
      <c r="D113" s="47"/>
      <c r="E113" s="47"/>
      <c r="F113" s="47"/>
      <c r="G113" s="47"/>
      <c r="H113" s="47"/>
      <c r="I113" s="47"/>
      <c r="J113" s="47"/>
      <c r="K113" s="47"/>
      <c r="L113" s="47"/>
      <c r="M113" s="47"/>
      <c r="N113" s="47"/>
      <c r="O113" s="47"/>
      <c r="P113" s="47"/>
      <c r="Q113" s="47"/>
      <c r="R113" s="47"/>
      <c r="S113" s="47"/>
      <c r="T113" s="47"/>
    </row>
    <row r="114" spans="1:30" hidden="1">
      <c r="A114" s="49"/>
      <c r="B114" s="50"/>
      <c r="C114" s="47"/>
      <c r="D114" s="47"/>
      <c r="E114" s="47"/>
      <c r="F114" s="47"/>
      <c r="G114" s="47"/>
      <c r="H114" s="47"/>
      <c r="I114" s="47"/>
      <c r="J114" s="47"/>
      <c r="K114" s="47"/>
      <c r="L114" s="47"/>
      <c r="M114" s="47"/>
      <c r="N114" s="47"/>
      <c r="O114" s="47"/>
      <c r="P114" s="47"/>
      <c r="Q114" s="47"/>
      <c r="R114" s="47"/>
      <c r="S114" s="47"/>
      <c r="T114" s="47"/>
    </row>
    <row r="115" spans="1:30" hidden="1">
      <c r="A115" s="49"/>
      <c r="B115" s="50"/>
      <c r="C115" s="47"/>
      <c r="D115" s="47"/>
      <c r="E115" s="47"/>
      <c r="F115" s="47"/>
      <c r="G115" s="47"/>
      <c r="H115" s="47"/>
      <c r="I115" s="47"/>
      <c r="J115" s="47"/>
      <c r="K115" s="47"/>
      <c r="L115" s="47"/>
      <c r="M115" s="47"/>
      <c r="N115" s="47"/>
      <c r="O115" s="47"/>
      <c r="P115" s="47"/>
      <c r="Q115" s="47"/>
      <c r="R115" s="47"/>
      <c r="S115" s="47"/>
      <c r="T115" s="47"/>
    </row>
    <row r="116" spans="1:30" hidden="1">
      <c r="A116" s="49"/>
      <c r="B116" s="50"/>
      <c r="C116" s="47"/>
      <c r="D116" s="47"/>
      <c r="E116" s="47"/>
      <c r="F116" s="47"/>
      <c r="G116" s="47"/>
      <c r="H116" s="47"/>
      <c r="I116" s="47"/>
      <c r="J116" s="47"/>
      <c r="K116" s="47"/>
      <c r="L116" s="47"/>
      <c r="M116" s="47"/>
      <c r="N116" s="47"/>
      <c r="O116" s="47"/>
      <c r="P116" s="47"/>
      <c r="Q116" s="47"/>
      <c r="R116" s="47"/>
      <c r="S116" s="47"/>
      <c r="T116" s="47"/>
    </row>
    <row r="117" spans="1:30" hidden="1">
      <c r="A117" s="49"/>
      <c r="B117" s="50"/>
      <c r="C117" s="47"/>
      <c r="D117" s="47"/>
      <c r="E117" s="47"/>
      <c r="F117" s="47"/>
      <c r="G117" s="47"/>
      <c r="H117" s="47"/>
      <c r="I117" s="47"/>
      <c r="J117" s="47"/>
      <c r="K117" s="47"/>
      <c r="L117" s="47"/>
      <c r="M117" s="47"/>
      <c r="N117" s="47"/>
      <c r="O117" s="47"/>
      <c r="P117" s="47"/>
      <c r="Q117" s="47"/>
      <c r="R117" s="47"/>
      <c r="S117" s="47"/>
      <c r="T117" s="47"/>
    </row>
    <row r="118" spans="1:30" hidden="1">
      <c r="A118" s="54"/>
      <c r="B118" s="53"/>
      <c r="C118" s="56">
        <v>1</v>
      </c>
      <c r="D118" s="56">
        <v>2</v>
      </c>
      <c r="E118" s="56">
        <v>3</v>
      </c>
      <c r="F118" s="56">
        <v>4</v>
      </c>
      <c r="G118" s="56">
        <v>5</v>
      </c>
      <c r="H118" s="56">
        <v>6</v>
      </c>
      <c r="I118" s="56">
        <v>7</v>
      </c>
      <c r="J118" s="56">
        <v>8</v>
      </c>
      <c r="K118" s="56">
        <v>9</v>
      </c>
      <c r="L118" s="56">
        <v>10</v>
      </c>
      <c r="M118" s="56">
        <v>11</v>
      </c>
      <c r="N118" s="56">
        <v>12</v>
      </c>
      <c r="O118" s="56">
        <v>13</v>
      </c>
      <c r="P118" s="56">
        <v>14</v>
      </c>
      <c r="Q118" s="56">
        <v>15</v>
      </c>
      <c r="R118" s="56">
        <v>16</v>
      </c>
      <c r="S118" s="56">
        <v>17</v>
      </c>
      <c r="T118" s="56">
        <v>18</v>
      </c>
      <c r="U118" s="56">
        <v>19</v>
      </c>
      <c r="V118" s="56">
        <v>20</v>
      </c>
      <c r="W118" s="56">
        <v>21</v>
      </c>
      <c r="X118" s="56">
        <v>22</v>
      </c>
      <c r="Y118" s="56">
        <v>23</v>
      </c>
      <c r="Z118" s="56">
        <v>24</v>
      </c>
      <c r="AA118" s="56">
        <v>25</v>
      </c>
      <c r="AB118" s="56">
        <v>26</v>
      </c>
      <c r="AC118" s="56">
        <v>27</v>
      </c>
    </row>
    <row r="119" spans="1:30" ht="15" hidden="1" customHeight="1">
      <c r="A119" s="38"/>
      <c r="B119" s="38"/>
      <c r="C119" s="73" t="s">
        <v>3025</v>
      </c>
      <c r="D119" s="73"/>
      <c r="E119" s="73"/>
      <c r="F119" s="73" t="s">
        <v>3026</v>
      </c>
      <c r="G119" s="73"/>
      <c r="H119" s="73"/>
      <c r="I119" s="73" t="s">
        <v>3027</v>
      </c>
      <c r="J119" s="73"/>
      <c r="K119" s="73"/>
      <c r="L119" s="73" t="s">
        <v>3028</v>
      </c>
      <c r="M119" s="73"/>
      <c r="N119" s="73"/>
      <c r="O119" s="73" t="s">
        <v>3029</v>
      </c>
      <c r="P119" s="73"/>
      <c r="Q119" s="73"/>
      <c r="R119" s="73" t="s">
        <v>3030</v>
      </c>
      <c r="S119" s="73"/>
      <c r="T119" s="73"/>
      <c r="U119" s="73" t="s">
        <v>3031</v>
      </c>
      <c r="V119" s="73"/>
      <c r="W119" s="73"/>
      <c r="X119" s="73" t="s">
        <v>3032</v>
      </c>
      <c r="Y119" s="73"/>
      <c r="Z119" s="73"/>
      <c r="AA119" s="73" t="s">
        <v>3033</v>
      </c>
      <c r="AB119" s="73"/>
      <c r="AC119" s="73"/>
    </row>
    <row r="120" spans="1:30" hidden="1">
      <c r="A120" s="38"/>
      <c r="B120" s="38"/>
      <c r="C120" s="39" t="s">
        <v>2979</v>
      </c>
      <c r="D120" s="39" t="s">
        <v>2980</v>
      </c>
      <c r="E120" s="39" t="s">
        <v>2981</v>
      </c>
      <c r="F120" s="39" t="s">
        <v>2979</v>
      </c>
      <c r="G120" s="39" t="s">
        <v>2980</v>
      </c>
      <c r="H120" s="39" t="s">
        <v>2981</v>
      </c>
      <c r="I120" s="39" t="s">
        <v>2979</v>
      </c>
      <c r="J120" s="39" t="s">
        <v>2980</v>
      </c>
      <c r="K120" s="39" t="s">
        <v>2981</v>
      </c>
      <c r="L120" s="39" t="s">
        <v>2979</v>
      </c>
      <c r="M120" s="39" t="s">
        <v>2980</v>
      </c>
      <c r="N120" s="39" t="s">
        <v>2981</v>
      </c>
      <c r="O120" s="39" t="s">
        <v>2979</v>
      </c>
      <c r="P120" s="39" t="s">
        <v>2980</v>
      </c>
      <c r="Q120" s="39" t="s">
        <v>2981</v>
      </c>
      <c r="R120" s="39" t="s">
        <v>2979</v>
      </c>
      <c r="S120" s="39" t="s">
        <v>2980</v>
      </c>
      <c r="T120" s="39" t="s">
        <v>2981</v>
      </c>
      <c r="U120" s="39" t="s">
        <v>2979</v>
      </c>
      <c r="V120" s="39" t="s">
        <v>2980</v>
      </c>
      <c r="W120" s="39" t="s">
        <v>2981</v>
      </c>
      <c r="X120" s="39" t="s">
        <v>2979</v>
      </c>
      <c r="Y120" s="39" t="s">
        <v>2980</v>
      </c>
      <c r="Z120" s="39" t="s">
        <v>2981</v>
      </c>
      <c r="AA120" s="39" t="s">
        <v>2979</v>
      </c>
      <c r="AB120" s="39" t="s">
        <v>2980</v>
      </c>
      <c r="AC120" s="39" t="s">
        <v>2981</v>
      </c>
    </row>
    <row r="121" spans="1:30" hidden="1">
      <c r="A121" s="38"/>
      <c r="B121" s="38"/>
      <c r="C121" s="42" t="s">
        <v>2982</v>
      </c>
      <c r="D121" s="42" t="s">
        <v>2982</v>
      </c>
      <c r="E121" s="42" t="s">
        <v>2982</v>
      </c>
      <c r="F121" s="42" t="s">
        <v>2982</v>
      </c>
      <c r="G121" s="42" t="s">
        <v>2982</v>
      </c>
      <c r="H121" s="42" t="s">
        <v>2982</v>
      </c>
      <c r="I121" s="42" t="s">
        <v>2982</v>
      </c>
      <c r="J121" s="42" t="s">
        <v>2982</v>
      </c>
      <c r="K121" s="42" t="s">
        <v>2982</v>
      </c>
      <c r="L121" s="42" t="s">
        <v>2982</v>
      </c>
      <c r="M121" s="42" t="s">
        <v>2982</v>
      </c>
      <c r="N121" s="42" t="s">
        <v>2982</v>
      </c>
      <c r="O121" s="42" t="s">
        <v>2982</v>
      </c>
      <c r="P121" s="42" t="s">
        <v>2982</v>
      </c>
      <c r="Q121" s="42" t="s">
        <v>2982</v>
      </c>
      <c r="R121" s="42" t="s">
        <v>2982</v>
      </c>
      <c r="S121" s="42" t="s">
        <v>2982</v>
      </c>
      <c r="T121" s="42" t="s">
        <v>2982</v>
      </c>
      <c r="U121" s="42" t="s">
        <v>2982</v>
      </c>
      <c r="V121" s="42" t="s">
        <v>2982</v>
      </c>
      <c r="W121" s="42" t="s">
        <v>2982</v>
      </c>
      <c r="X121" s="42" t="s">
        <v>2982</v>
      </c>
      <c r="Y121" s="42" t="s">
        <v>2982</v>
      </c>
      <c r="Z121" s="42" t="s">
        <v>2982</v>
      </c>
      <c r="AA121" s="42" t="s">
        <v>2982</v>
      </c>
      <c r="AB121" s="42" t="s">
        <v>2982</v>
      </c>
      <c r="AC121" s="42" t="s">
        <v>2982</v>
      </c>
    </row>
    <row r="122" spans="1:30" hidden="1">
      <c r="A122" s="43" t="s">
        <v>2983</v>
      </c>
      <c r="B122" s="44"/>
    </row>
    <row r="123" spans="1:30" hidden="1">
      <c r="A123" s="43"/>
      <c r="B123" s="46" t="s">
        <v>2984</v>
      </c>
      <c r="C123" s="63" t="s">
        <v>262</v>
      </c>
      <c r="D123" s="63" t="s">
        <v>263</v>
      </c>
      <c r="E123" s="63" t="s">
        <v>264</v>
      </c>
      <c r="F123" s="63" t="s">
        <v>1392</v>
      </c>
      <c r="G123" s="63" t="s">
        <v>1393</v>
      </c>
      <c r="H123" s="63" t="s">
        <v>1394</v>
      </c>
      <c r="I123" s="63" t="s">
        <v>1497</v>
      </c>
      <c r="J123" s="63" t="s">
        <v>1498</v>
      </c>
      <c r="K123" s="63" t="s">
        <v>1499</v>
      </c>
      <c r="L123" s="63" t="s">
        <v>1852</v>
      </c>
      <c r="M123" s="63" t="s">
        <v>1853</v>
      </c>
      <c r="N123" s="63" t="s">
        <v>1854</v>
      </c>
      <c r="O123" s="63" t="s">
        <v>1957</v>
      </c>
      <c r="P123" s="63" t="s">
        <v>1958</v>
      </c>
      <c r="Q123" s="63" t="s">
        <v>1959</v>
      </c>
      <c r="R123" s="63" t="s">
        <v>2312</v>
      </c>
      <c r="S123" s="63" t="s">
        <v>2313</v>
      </c>
      <c r="T123" s="63" t="s">
        <v>2314</v>
      </c>
      <c r="U123" s="63" t="s">
        <v>2417</v>
      </c>
      <c r="V123" s="63" t="s">
        <v>2418</v>
      </c>
      <c r="W123" s="63" t="s">
        <v>2419</v>
      </c>
      <c r="X123" s="63" t="s">
        <v>2742</v>
      </c>
      <c r="Y123" s="63" t="s">
        <v>2743</v>
      </c>
      <c r="Z123" s="63" t="s">
        <v>2744</v>
      </c>
      <c r="AA123" s="63" t="s">
        <v>2847</v>
      </c>
      <c r="AB123" s="63" t="s">
        <v>2848</v>
      </c>
      <c r="AC123" s="63" t="s">
        <v>2849</v>
      </c>
      <c r="AD123" s="56">
        <v>1</v>
      </c>
    </row>
    <row r="124" spans="1:30" hidden="1">
      <c r="A124" s="43"/>
      <c r="B124" s="46" t="s">
        <v>2985</v>
      </c>
      <c r="C124" s="63" t="s">
        <v>265</v>
      </c>
      <c r="D124" s="63" t="s">
        <v>266</v>
      </c>
      <c r="E124" s="63" t="s">
        <v>267</v>
      </c>
      <c r="F124" s="63" t="s">
        <v>1395</v>
      </c>
      <c r="G124" s="63" t="s">
        <v>1396</v>
      </c>
      <c r="H124" s="63" t="s">
        <v>1397</v>
      </c>
      <c r="I124" s="63" t="s">
        <v>1500</v>
      </c>
      <c r="J124" s="63" t="s">
        <v>1501</v>
      </c>
      <c r="K124" s="63" t="s">
        <v>1502</v>
      </c>
      <c r="L124" s="63" t="s">
        <v>1855</v>
      </c>
      <c r="M124" s="63" t="s">
        <v>1856</v>
      </c>
      <c r="N124" s="63" t="s">
        <v>1857</v>
      </c>
      <c r="O124" s="63" t="s">
        <v>1960</v>
      </c>
      <c r="P124" s="63" t="s">
        <v>1961</v>
      </c>
      <c r="Q124" s="63" t="s">
        <v>1962</v>
      </c>
      <c r="R124" s="63" t="s">
        <v>2315</v>
      </c>
      <c r="S124" s="63" t="s">
        <v>2316</v>
      </c>
      <c r="T124" s="63" t="s">
        <v>2317</v>
      </c>
      <c r="U124" s="63" t="s">
        <v>2420</v>
      </c>
      <c r="V124" s="63" t="s">
        <v>2421</v>
      </c>
      <c r="W124" s="63" t="s">
        <v>2422</v>
      </c>
      <c r="X124" s="63" t="s">
        <v>2745</v>
      </c>
      <c r="Y124" s="63" t="s">
        <v>2746</v>
      </c>
      <c r="Z124" s="63" t="s">
        <v>2747</v>
      </c>
      <c r="AA124" s="63" t="s">
        <v>2850</v>
      </c>
      <c r="AB124" s="63" t="s">
        <v>2851</v>
      </c>
      <c r="AC124" s="63" t="s">
        <v>2852</v>
      </c>
      <c r="AD124" s="56">
        <v>2</v>
      </c>
    </row>
    <row r="125" spans="1:30" hidden="1">
      <c r="A125" s="43"/>
      <c r="B125" s="46" t="s">
        <v>2986</v>
      </c>
      <c r="C125" s="63" t="s">
        <v>268</v>
      </c>
      <c r="D125" s="63" t="s">
        <v>269</v>
      </c>
      <c r="E125" s="63" t="s">
        <v>270</v>
      </c>
      <c r="F125" s="63" t="s">
        <v>1398</v>
      </c>
      <c r="G125" s="63" t="s">
        <v>1399</v>
      </c>
      <c r="H125" s="63" t="s">
        <v>1400</v>
      </c>
      <c r="I125" s="63" t="s">
        <v>1503</v>
      </c>
      <c r="J125" s="63" t="s">
        <v>1504</v>
      </c>
      <c r="K125" s="63" t="s">
        <v>1505</v>
      </c>
      <c r="L125" s="63" t="s">
        <v>1858</v>
      </c>
      <c r="M125" s="63" t="s">
        <v>1859</v>
      </c>
      <c r="N125" s="63" t="s">
        <v>1860</v>
      </c>
      <c r="O125" s="63" t="s">
        <v>1963</v>
      </c>
      <c r="P125" s="63" t="s">
        <v>1964</v>
      </c>
      <c r="Q125" s="63" t="s">
        <v>1965</v>
      </c>
      <c r="R125" s="63" t="s">
        <v>2318</v>
      </c>
      <c r="S125" s="63" t="s">
        <v>2319</v>
      </c>
      <c r="T125" s="63" t="s">
        <v>2320</v>
      </c>
      <c r="U125" s="63" t="s">
        <v>2423</v>
      </c>
      <c r="V125" s="63" t="s">
        <v>2424</v>
      </c>
      <c r="W125" s="63" t="s">
        <v>2425</v>
      </c>
      <c r="X125" s="63" t="s">
        <v>2748</v>
      </c>
      <c r="Y125" s="63" t="s">
        <v>2749</v>
      </c>
      <c r="Z125" s="63" t="s">
        <v>2750</v>
      </c>
      <c r="AA125" s="63" t="s">
        <v>2853</v>
      </c>
      <c r="AB125" s="63" t="s">
        <v>2854</v>
      </c>
      <c r="AC125" s="63" t="s">
        <v>2855</v>
      </c>
      <c r="AD125" s="56">
        <v>3</v>
      </c>
    </row>
    <row r="126" spans="1:30" hidden="1">
      <c r="A126" s="43"/>
      <c r="B126" s="46" t="s">
        <v>2987</v>
      </c>
      <c r="C126" s="63" t="s">
        <v>271</v>
      </c>
      <c r="D126" s="63" t="s">
        <v>272</v>
      </c>
      <c r="E126" s="63" t="s">
        <v>273</v>
      </c>
      <c r="F126" s="63" t="s">
        <v>1401</v>
      </c>
      <c r="G126" s="63" t="s">
        <v>1402</v>
      </c>
      <c r="H126" s="63" t="s">
        <v>1403</v>
      </c>
      <c r="I126" s="63" t="s">
        <v>1506</v>
      </c>
      <c r="J126" s="63" t="s">
        <v>1507</v>
      </c>
      <c r="K126" s="63" t="s">
        <v>1508</v>
      </c>
      <c r="L126" s="63" t="s">
        <v>1861</v>
      </c>
      <c r="M126" s="63" t="s">
        <v>1862</v>
      </c>
      <c r="N126" s="63" t="s">
        <v>1863</v>
      </c>
      <c r="O126" s="63" t="s">
        <v>1966</v>
      </c>
      <c r="P126" s="63" t="s">
        <v>1967</v>
      </c>
      <c r="Q126" s="63" t="s">
        <v>1968</v>
      </c>
      <c r="R126" s="63" t="s">
        <v>2321</v>
      </c>
      <c r="S126" s="63" t="s">
        <v>2322</v>
      </c>
      <c r="T126" s="63" t="s">
        <v>2323</v>
      </c>
      <c r="U126" s="63" t="s">
        <v>2426</v>
      </c>
      <c r="V126" s="63" t="s">
        <v>2427</v>
      </c>
      <c r="W126" s="63" t="s">
        <v>2428</v>
      </c>
      <c r="X126" s="63" t="s">
        <v>2751</v>
      </c>
      <c r="Y126" s="63" t="s">
        <v>2752</v>
      </c>
      <c r="Z126" s="63" t="s">
        <v>2753</v>
      </c>
      <c r="AA126" s="63" t="s">
        <v>2856</v>
      </c>
      <c r="AB126" s="63" t="s">
        <v>2857</v>
      </c>
      <c r="AC126" s="63" t="s">
        <v>2858</v>
      </c>
      <c r="AD126" s="56">
        <v>4</v>
      </c>
    </row>
    <row r="127" spans="1:30" hidden="1">
      <c r="A127" s="43"/>
      <c r="B127" s="46" t="s">
        <v>2988</v>
      </c>
      <c r="C127" s="63" t="s">
        <v>274</v>
      </c>
      <c r="D127" s="63" t="s">
        <v>275</v>
      </c>
      <c r="E127" s="63" t="s">
        <v>276</v>
      </c>
      <c r="F127" s="63" t="s">
        <v>1404</v>
      </c>
      <c r="G127" s="63" t="s">
        <v>1405</v>
      </c>
      <c r="H127" s="63" t="s">
        <v>1406</v>
      </c>
      <c r="I127" s="63" t="s">
        <v>1509</v>
      </c>
      <c r="J127" s="63" t="s">
        <v>1510</v>
      </c>
      <c r="K127" s="63" t="s">
        <v>1511</v>
      </c>
      <c r="L127" s="63" t="s">
        <v>1864</v>
      </c>
      <c r="M127" s="63" t="s">
        <v>1865</v>
      </c>
      <c r="N127" s="63" t="s">
        <v>1866</v>
      </c>
      <c r="O127" s="63" t="s">
        <v>1969</v>
      </c>
      <c r="P127" s="63" t="s">
        <v>1970</v>
      </c>
      <c r="Q127" s="63" t="s">
        <v>1971</v>
      </c>
      <c r="R127" s="63" t="s">
        <v>2324</v>
      </c>
      <c r="S127" s="63" t="s">
        <v>2325</v>
      </c>
      <c r="T127" s="63" t="s">
        <v>2326</v>
      </c>
      <c r="U127" s="63" t="s">
        <v>2429</v>
      </c>
      <c r="V127" s="63" t="s">
        <v>2430</v>
      </c>
      <c r="W127" s="63" t="s">
        <v>2431</v>
      </c>
      <c r="X127" s="63" t="s">
        <v>2754</v>
      </c>
      <c r="Y127" s="63" t="s">
        <v>2755</v>
      </c>
      <c r="Z127" s="63" t="s">
        <v>2756</v>
      </c>
      <c r="AA127" s="63" t="s">
        <v>2859</v>
      </c>
      <c r="AB127" s="63" t="s">
        <v>2860</v>
      </c>
      <c r="AC127" s="63" t="s">
        <v>2861</v>
      </c>
      <c r="AD127" s="56">
        <v>5</v>
      </c>
    </row>
    <row r="128" spans="1:30" hidden="1">
      <c r="A128" s="43"/>
      <c r="B128" s="46" t="s">
        <v>2989</v>
      </c>
      <c r="C128" s="63" t="s">
        <v>277</v>
      </c>
      <c r="D128" s="63" t="s">
        <v>278</v>
      </c>
      <c r="E128" s="63" t="s">
        <v>279</v>
      </c>
      <c r="F128" s="63" t="s">
        <v>1407</v>
      </c>
      <c r="G128" s="63" t="s">
        <v>1408</v>
      </c>
      <c r="H128" s="63" t="s">
        <v>1409</v>
      </c>
      <c r="I128" s="63" t="s">
        <v>1762</v>
      </c>
      <c r="J128" s="63" t="s">
        <v>1763</v>
      </c>
      <c r="K128" s="63" t="s">
        <v>1764</v>
      </c>
      <c r="L128" s="63" t="s">
        <v>1867</v>
      </c>
      <c r="M128" s="63" t="s">
        <v>1868</v>
      </c>
      <c r="N128" s="63" t="s">
        <v>1869</v>
      </c>
      <c r="O128" s="63" t="s">
        <v>1972</v>
      </c>
      <c r="P128" s="63" t="s">
        <v>1973</v>
      </c>
      <c r="Q128" s="63" t="s">
        <v>1974</v>
      </c>
      <c r="R128" s="63" t="s">
        <v>2327</v>
      </c>
      <c r="S128" s="63" t="s">
        <v>2328</v>
      </c>
      <c r="T128" s="63" t="s">
        <v>2329</v>
      </c>
      <c r="U128" s="63" t="s">
        <v>2432</v>
      </c>
      <c r="V128" s="63" t="s">
        <v>2433</v>
      </c>
      <c r="W128" s="63" t="s">
        <v>2434</v>
      </c>
      <c r="X128" s="63" t="s">
        <v>2757</v>
      </c>
      <c r="Y128" s="63" t="s">
        <v>2758</v>
      </c>
      <c r="Z128" s="63" t="s">
        <v>2759</v>
      </c>
      <c r="AA128" s="63" t="s">
        <v>2862</v>
      </c>
      <c r="AB128" s="63" t="s">
        <v>2863</v>
      </c>
      <c r="AC128" s="63" t="s">
        <v>2864</v>
      </c>
      <c r="AD128" s="56">
        <v>6</v>
      </c>
    </row>
    <row r="129" spans="1:30" hidden="1">
      <c r="A129" s="43"/>
      <c r="B129" s="46" t="s">
        <v>2990</v>
      </c>
      <c r="C129" s="63" t="s">
        <v>280</v>
      </c>
      <c r="D129" s="63" t="s">
        <v>281</v>
      </c>
      <c r="E129" s="63" t="s">
        <v>282</v>
      </c>
      <c r="F129" s="63" t="s">
        <v>1410</v>
      </c>
      <c r="G129" s="63" t="s">
        <v>1411</v>
      </c>
      <c r="H129" s="63" t="s">
        <v>1412</v>
      </c>
      <c r="I129" s="63" t="s">
        <v>1765</v>
      </c>
      <c r="J129" s="63" t="s">
        <v>1766</v>
      </c>
      <c r="K129" s="63" t="s">
        <v>1767</v>
      </c>
      <c r="L129" s="63" t="s">
        <v>1870</v>
      </c>
      <c r="M129" s="63" t="s">
        <v>1871</v>
      </c>
      <c r="N129" s="63" t="s">
        <v>1872</v>
      </c>
      <c r="O129" s="63" t="s">
        <v>1975</v>
      </c>
      <c r="P129" s="63" t="s">
        <v>1976</v>
      </c>
      <c r="Q129" s="63" t="s">
        <v>1977</v>
      </c>
      <c r="R129" s="63" t="s">
        <v>2330</v>
      </c>
      <c r="S129" s="63" t="s">
        <v>2331</v>
      </c>
      <c r="T129" s="63" t="s">
        <v>2332</v>
      </c>
      <c r="U129" s="63" t="s">
        <v>2435</v>
      </c>
      <c r="V129" s="63" t="s">
        <v>2436</v>
      </c>
      <c r="W129" s="63" t="s">
        <v>2437</v>
      </c>
      <c r="X129" s="63" t="s">
        <v>2760</v>
      </c>
      <c r="Y129" s="63" t="s">
        <v>2761</v>
      </c>
      <c r="Z129" s="63" t="s">
        <v>2762</v>
      </c>
      <c r="AA129" s="63" t="s">
        <v>2865</v>
      </c>
      <c r="AB129" s="63" t="s">
        <v>2866</v>
      </c>
      <c r="AC129" s="63" t="s">
        <v>2867</v>
      </c>
      <c r="AD129" s="56">
        <v>7</v>
      </c>
    </row>
    <row r="130" spans="1:30" hidden="1">
      <c r="A130" s="43"/>
      <c r="B130" s="46" t="s">
        <v>2991</v>
      </c>
      <c r="C130" s="63" t="s">
        <v>283</v>
      </c>
      <c r="D130" s="63" t="s">
        <v>284</v>
      </c>
      <c r="E130" s="63" t="s">
        <v>285</v>
      </c>
      <c r="F130" s="63" t="s">
        <v>1413</v>
      </c>
      <c r="G130" s="63" t="s">
        <v>1414</v>
      </c>
      <c r="H130" s="63" t="s">
        <v>1415</v>
      </c>
      <c r="I130" s="63" t="s">
        <v>1768</v>
      </c>
      <c r="J130" s="63" t="s">
        <v>1769</v>
      </c>
      <c r="K130" s="63" t="s">
        <v>1770</v>
      </c>
      <c r="L130" s="63" t="s">
        <v>1873</v>
      </c>
      <c r="M130" s="63" t="s">
        <v>1874</v>
      </c>
      <c r="N130" s="63" t="s">
        <v>1875</v>
      </c>
      <c r="O130" s="63" t="s">
        <v>1978</v>
      </c>
      <c r="P130" s="63" t="s">
        <v>1979</v>
      </c>
      <c r="Q130" s="63" t="s">
        <v>1980</v>
      </c>
      <c r="R130" s="63" t="s">
        <v>2333</v>
      </c>
      <c r="S130" s="63" t="s">
        <v>2334</v>
      </c>
      <c r="T130" s="63" t="s">
        <v>2335</v>
      </c>
      <c r="U130" s="63" t="s">
        <v>2438</v>
      </c>
      <c r="V130" s="63" t="s">
        <v>2439</v>
      </c>
      <c r="W130" s="63" t="s">
        <v>2440</v>
      </c>
      <c r="X130" s="63" t="s">
        <v>2763</v>
      </c>
      <c r="Y130" s="63" t="s">
        <v>2764</v>
      </c>
      <c r="Z130" s="63" t="s">
        <v>2765</v>
      </c>
      <c r="AA130" s="63" t="s">
        <v>2868</v>
      </c>
      <c r="AB130" s="63" t="s">
        <v>2869</v>
      </c>
      <c r="AC130" s="63" t="s">
        <v>2870</v>
      </c>
      <c r="AD130" s="56">
        <v>8</v>
      </c>
    </row>
    <row r="131" spans="1:30" hidden="1">
      <c r="A131" s="43"/>
      <c r="B131" s="46" t="s">
        <v>2992</v>
      </c>
      <c r="C131" s="63" t="s">
        <v>286</v>
      </c>
      <c r="D131" s="63" t="s">
        <v>287</v>
      </c>
      <c r="E131" s="63" t="s">
        <v>288</v>
      </c>
      <c r="F131" s="63" t="s">
        <v>1416</v>
      </c>
      <c r="G131" s="63" t="s">
        <v>1417</v>
      </c>
      <c r="H131" s="63" t="s">
        <v>1418</v>
      </c>
      <c r="I131" s="63" t="s">
        <v>1771</v>
      </c>
      <c r="J131" s="63" t="s">
        <v>1772</v>
      </c>
      <c r="K131" s="63" t="s">
        <v>1773</v>
      </c>
      <c r="L131" s="63" t="s">
        <v>1876</v>
      </c>
      <c r="M131" s="63" t="s">
        <v>1877</v>
      </c>
      <c r="N131" s="63" t="s">
        <v>1878</v>
      </c>
      <c r="O131" s="63" t="s">
        <v>1981</v>
      </c>
      <c r="P131" s="63" t="s">
        <v>1982</v>
      </c>
      <c r="Q131" s="63" t="s">
        <v>1983</v>
      </c>
      <c r="R131" s="63" t="s">
        <v>2336</v>
      </c>
      <c r="S131" s="63" t="s">
        <v>2337</v>
      </c>
      <c r="T131" s="63" t="s">
        <v>2338</v>
      </c>
      <c r="U131" s="63" t="s">
        <v>2441</v>
      </c>
      <c r="V131" s="63" t="s">
        <v>2442</v>
      </c>
      <c r="W131" s="63" t="s">
        <v>2443</v>
      </c>
      <c r="X131" s="63" t="s">
        <v>2766</v>
      </c>
      <c r="Y131" s="63" t="s">
        <v>2767</v>
      </c>
      <c r="Z131" s="63" t="s">
        <v>2768</v>
      </c>
      <c r="AA131" s="63" t="s">
        <v>2871</v>
      </c>
      <c r="AB131" s="63" t="s">
        <v>2872</v>
      </c>
      <c r="AC131" s="63" t="s">
        <v>2873</v>
      </c>
      <c r="AD131" s="56">
        <v>9</v>
      </c>
    </row>
    <row r="132" spans="1:30" hidden="1">
      <c r="A132" s="43"/>
      <c r="B132" s="46" t="s">
        <v>2993</v>
      </c>
      <c r="C132" s="63" t="s">
        <v>289</v>
      </c>
      <c r="D132" s="63" t="s">
        <v>290</v>
      </c>
      <c r="E132" s="63" t="s">
        <v>291</v>
      </c>
      <c r="F132" s="63" t="s">
        <v>1419</v>
      </c>
      <c r="G132" s="63" t="s">
        <v>1420</v>
      </c>
      <c r="H132" s="63" t="s">
        <v>1421</v>
      </c>
      <c r="I132" s="63" t="s">
        <v>1774</v>
      </c>
      <c r="J132" s="63" t="s">
        <v>1775</v>
      </c>
      <c r="K132" s="63" t="s">
        <v>1776</v>
      </c>
      <c r="L132" s="63" t="s">
        <v>1879</v>
      </c>
      <c r="M132" s="63" t="s">
        <v>1880</v>
      </c>
      <c r="N132" s="63" t="s">
        <v>1881</v>
      </c>
      <c r="O132" s="63" t="s">
        <v>1984</v>
      </c>
      <c r="P132" s="63" t="s">
        <v>1985</v>
      </c>
      <c r="Q132" s="63" t="s">
        <v>1986</v>
      </c>
      <c r="R132" s="63" t="s">
        <v>2339</v>
      </c>
      <c r="S132" s="63" t="s">
        <v>2340</v>
      </c>
      <c r="T132" s="63" t="s">
        <v>2341</v>
      </c>
      <c r="U132" s="63" t="s">
        <v>2444</v>
      </c>
      <c r="V132" s="63" t="s">
        <v>2445</v>
      </c>
      <c r="W132" s="63" t="s">
        <v>2446</v>
      </c>
      <c r="X132" s="63" t="s">
        <v>2769</v>
      </c>
      <c r="Y132" s="63" t="s">
        <v>2770</v>
      </c>
      <c r="Z132" s="63" t="s">
        <v>2771</v>
      </c>
      <c r="AA132" s="63" t="s">
        <v>2874</v>
      </c>
      <c r="AB132" s="63" t="s">
        <v>2875</v>
      </c>
      <c r="AC132" s="63" t="s">
        <v>2876</v>
      </c>
      <c r="AD132" s="56">
        <v>10</v>
      </c>
    </row>
    <row r="133" spans="1:30" hidden="1">
      <c r="A133" s="43"/>
      <c r="B133" s="46" t="s">
        <v>2994</v>
      </c>
      <c r="C133" s="63" t="s">
        <v>292</v>
      </c>
      <c r="D133" s="63" t="s">
        <v>293</v>
      </c>
      <c r="E133" s="63" t="s">
        <v>294</v>
      </c>
      <c r="F133" s="63" t="s">
        <v>1422</v>
      </c>
      <c r="G133" s="63" t="s">
        <v>1423</v>
      </c>
      <c r="H133" s="63" t="s">
        <v>1424</v>
      </c>
      <c r="I133" s="63" t="s">
        <v>1777</v>
      </c>
      <c r="J133" s="63" t="s">
        <v>1778</v>
      </c>
      <c r="K133" s="63" t="s">
        <v>1779</v>
      </c>
      <c r="L133" s="63" t="s">
        <v>1882</v>
      </c>
      <c r="M133" s="63" t="s">
        <v>1883</v>
      </c>
      <c r="N133" s="63" t="s">
        <v>1884</v>
      </c>
      <c r="O133" s="63" t="s">
        <v>1987</v>
      </c>
      <c r="P133" s="63" t="s">
        <v>1988</v>
      </c>
      <c r="Q133" s="63" t="s">
        <v>1989</v>
      </c>
      <c r="R133" s="63" t="s">
        <v>2342</v>
      </c>
      <c r="S133" s="63" t="s">
        <v>2343</v>
      </c>
      <c r="T133" s="63" t="s">
        <v>2344</v>
      </c>
      <c r="U133" s="63" t="s">
        <v>2447</v>
      </c>
      <c r="V133" s="63" t="s">
        <v>2448</v>
      </c>
      <c r="W133" s="63" t="s">
        <v>2449</v>
      </c>
      <c r="X133" s="63" t="s">
        <v>2772</v>
      </c>
      <c r="Y133" s="63" t="s">
        <v>2773</v>
      </c>
      <c r="Z133" s="63" t="s">
        <v>2774</v>
      </c>
      <c r="AA133" s="63" t="s">
        <v>2877</v>
      </c>
      <c r="AB133" s="63" t="s">
        <v>2878</v>
      </c>
      <c r="AC133" s="63" t="s">
        <v>2879</v>
      </c>
      <c r="AD133" s="56">
        <v>11</v>
      </c>
    </row>
    <row r="134" spans="1:30" hidden="1">
      <c r="A134" s="43"/>
      <c r="B134" s="46" t="s">
        <v>2995</v>
      </c>
      <c r="C134" s="63" t="s">
        <v>295</v>
      </c>
      <c r="D134" s="63" t="s">
        <v>296</v>
      </c>
      <c r="E134" s="63" t="s">
        <v>297</v>
      </c>
      <c r="F134" s="63" t="s">
        <v>1425</v>
      </c>
      <c r="G134" s="63" t="s">
        <v>1426</v>
      </c>
      <c r="H134" s="63" t="s">
        <v>1427</v>
      </c>
      <c r="I134" s="63" t="s">
        <v>1780</v>
      </c>
      <c r="J134" s="63" t="s">
        <v>1781</v>
      </c>
      <c r="K134" s="63" t="s">
        <v>1782</v>
      </c>
      <c r="L134" s="63" t="s">
        <v>1885</v>
      </c>
      <c r="M134" s="63" t="s">
        <v>1886</v>
      </c>
      <c r="N134" s="63" t="s">
        <v>1887</v>
      </c>
      <c r="O134" s="63" t="s">
        <v>1990</v>
      </c>
      <c r="P134" s="63" t="s">
        <v>1991</v>
      </c>
      <c r="Q134" s="63" t="s">
        <v>1992</v>
      </c>
      <c r="R134" s="63" t="s">
        <v>2345</v>
      </c>
      <c r="S134" s="63" t="s">
        <v>2346</v>
      </c>
      <c r="T134" s="63" t="s">
        <v>2347</v>
      </c>
      <c r="U134" s="63" t="s">
        <v>2450</v>
      </c>
      <c r="V134" s="63" t="s">
        <v>2451</v>
      </c>
      <c r="W134" s="63" t="s">
        <v>2452</v>
      </c>
      <c r="X134" s="63" t="s">
        <v>2775</v>
      </c>
      <c r="Y134" s="63" t="s">
        <v>2776</v>
      </c>
      <c r="Z134" s="63" t="s">
        <v>2777</v>
      </c>
      <c r="AA134" s="63" t="s">
        <v>2880</v>
      </c>
      <c r="AB134" s="63" t="s">
        <v>2881</v>
      </c>
      <c r="AC134" s="63" t="s">
        <v>2882</v>
      </c>
      <c r="AD134" s="56">
        <v>12</v>
      </c>
    </row>
    <row r="135" spans="1:30" hidden="1">
      <c r="A135" s="43"/>
      <c r="B135" s="46" t="s">
        <v>2996</v>
      </c>
      <c r="C135" s="63" t="s">
        <v>298</v>
      </c>
      <c r="D135" s="63" t="s">
        <v>299</v>
      </c>
      <c r="E135" s="63" t="s">
        <v>300</v>
      </c>
      <c r="F135" s="63" t="s">
        <v>1428</v>
      </c>
      <c r="G135" s="63" t="s">
        <v>1429</v>
      </c>
      <c r="H135" s="63" t="s">
        <v>1430</v>
      </c>
      <c r="I135" s="63" t="s">
        <v>1783</v>
      </c>
      <c r="J135" s="63" t="s">
        <v>1784</v>
      </c>
      <c r="K135" s="63" t="s">
        <v>1785</v>
      </c>
      <c r="L135" s="63" t="s">
        <v>1888</v>
      </c>
      <c r="M135" s="63" t="s">
        <v>1889</v>
      </c>
      <c r="N135" s="63" t="s">
        <v>1890</v>
      </c>
      <c r="O135" s="63" t="s">
        <v>1993</v>
      </c>
      <c r="P135" s="63" t="s">
        <v>1994</v>
      </c>
      <c r="Q135" s="63" t="s">
        <v>1995</v>
      </c>
      <c r="R135" s="63" t="s">
        <v>2348</v>
      </c>
      <c r="S135" s="63" t="s">
        <v>2349</v>
      </c>
      <c r="T135" s="63" t="s">
        <v>2350</v>
      </c>
      <c r="U135" s="63" t="s">
        <v>2453</v>
      </c>
      <c r="V135" s="63" t="s">
        <v>2454</v>
      </c>
      <c r="W135" s="63" t="s">
        <v>2455</v>
      </c>
      <c r="X135" s="63" t="s">
        <v>2778</v>
      </c>
      <c r="Y135" s="63" t="s">
        <v>2779</v>
      </c>
      <c r="Z135" s="63" t="s">
        <v>2780</v>
      </c>
      <c r="AA135" s="63" t="s">
        <v>2883</v>
      </c>
      <c r="AB135" s="63" t="s">
        <v>2884</v>
      </c>
      <c r="AC135" s="63" t="s">
        <v>2885</v>
      </c>
      <c r="AD135" s="56">
        <v>13</v>
      </c>
    </row>
    <row r="136" spans="1:30" hidden="1">
      <c r="A136" s="43"/>
      <c r="B136" s="46" t="s">
        <v>2997</v>
      </c>
      <c r="C136" s="63" t="s">
        <v>301</v>
      </c>
      <c r="D136" s="63" t="s">
        <v>302</v>
      </c>
      <c r="E136" s="63" t="s">
        <v>303</v>
      </c>
      <c r="F136" s="63" t="s">
        <v>1431</v>
      </c>
      <c r="G136" s="63" t="s">
        <v>1432</v>
      </c>
      <c r="H136" s="63" t="s">
        <v>1433</v>
      </c>
      <c r="I136" s="63" t="s">
        <v>1786</v>
      </c>
      <c r="J136" s="63" t="s">
        <v>1787</v>
      </c>
      <c r="K136" s="63" t="s">
        <v>1788</v>
      </c>
      <c r="L136" s="63" t="s">
        <v>1891</v>
      </c>
      <c r="M136" s="63" t="s">
        <v>1892</v>
      </c>
      <c r="N136" s="63" t="s">
        <v>1893</v>
      </c>
      <c r="O136" s="63" t="s">
        <v>1996</v>
      </c>
      <c r="P136" s="63" t="s">
        <v>1997</v>
      </c>
      <c r="Q136" s="63" t="s">
        <v>1998</v>
      </c>
      <c r="R136" s="63" t="s">
        <v>2351</v>
      </c>
      <c r="S136" s="63" t="s">
        <v>2352</v>
      </c>
      <c r="T136" s="63" t="s">
        <v>2353</v>
      </c>
      <c r="U136" s="63" t="s">
        <v>2456</v>
      </c>
      <c r="V136" s="63" t="s">
        <v>2457</v>
      </c>
      <c r="W136" s="63" t="s">
        <v>2458</v>
      </c>
      <c r="X136" s="63" t="s">
        <v>2781</v>
      </c>
      <c r="Y136" s="63" t="s">
        <v>2782</v>
      </c>
      <c r="Z136" s="63" t="s">
        <v>2783</v>
      </c>
      <c r="AA136" s="63" t="s">
        <v>2886</v>
      </c>
      <c r="AB136" s="63" t="s">
        <v>2887</v>
      </c>
      <c r="AC136" s="63" t="s">
        <v>2888</v>
      </c>
      <c r="AD136" s="56">
        <v>14</v>
      </c>
    </row>
    <row r="137" spans="1:30" hidden="1">
      <c r="A137" s="43"/>
      <c r="B137" s="46" t="s">
        <v>2998</v>
      </c>
      <c r="C137" s="63" t="s">
        <v>304</v>
      </c>
      <c r="D137" s="63" t="s">
        <v>305</v>
      </c>
      <c r="E137" s="63" t="s">
        <v>306</v>
      </c>
      <c r="F137" s="63" t="s">
        <v>1434</v>
      </c>
      <c r="G137" s="63" t="s">
        <v>1435</v>
      </c>
      <c r="H137" s="63" t="s">
        <v>1436</v>
      </c>
      <c r="I137" s="63" t="s">
        <v>1789</v>
      </c>
      <c r="J137" s="63" t="s">
        <v>1790</v>
      </c>
      <c r="K137" s="63" t="s">
        <v>1791</v>
      </c>
      <c r="L137" s="63" t="s">
        <v>1894</v>
      </c>
      <c r="M137" s="63" t="s">
        <v>1895</v>
      </c>
      <c r="N137" s="63" t="s">
        <v>1896</v>
      </c>
      <c r="O137" s="63" t="s">
        <v>1999</v>
      </c>
      <c r="P137" s="63" t="s">
        <v>2000</v>
      </c>
      <c r="Q137" s="63" t="s">
        <v>2001</v>
      </c>
      <c r="R137" s="63" t="s">
        <v>2354</v>
      </c>
      <c r="S137" s="63" t="s">
        <v>2355</v>
      </c>
      <c r="T137" s="63" t="s">
        <v>2356</v>
      </c>
      <c r="U137" s="63" t="s">
        <v>2459</v>
      </c>
      <c r="V137" s="63" t="s">
        <v>2460</v>
      </c>
      <c r="W137" s="63" t="s">
        <v>2461</v>
      </c>
      <c r="X137" s="63" t="s">
        <v>2784</v>
      </c>
      <c r="Y137" s="63" t="s">
        <v>2785</v>
      </c>
      <c r="Z137" s="63" t="s">
        <v>2786</v>
      </c>
      <c r="AA137" s="63" t="s">
        <v>2889</v>
      </c>
      <c r="AB137" s="63" t="s">
        <v>2890</v>
      </c>
      <c r="AC137" s="63" t="s">
        <v>2891</v>
      </c>
      <c r="AD137" s="56">
        <v>15</v>
      </c>
    </row>
    <row r="138" spans="1:30" hidden="1">
      <c r="A138" s="43"/>
      <c r="B138" s="46" t="s">
        <v>2999</v>
      </c>
      <c r="C138" s="63" t="s">
        <v>307</v>
      </c>
      <c r="D138" s="63" t="s">
        <v>308</v>
      </c>
      <c r="E138" s="63" t="s">
        <v>309</v>
      </c>
      <c r="F138" s="63" t="s">
        <v>1437</v>
      </c>
      <c r="G138" s="63" t="s">
        <v>1438</v>
      </c>
      <c r="H138" s="63" t="s">
        <v>1439</v>
      </c>
      <c r="I138" s="63" t="s">
        <v>1792</v>
      </c>
      <c r="J138" s="63" t="s">
        <v>1793</v>
      </c>
      <c r="K138" s="63" t="s">
        <v>1794</v>
      </c>
      <c r="L138" s="63" t="s">
        <v>1897</v>
      </c>
      <c r="M138" s="63" t="s">
        <v>1898</v>
      </c>
      <c r="N138" s="63" t="s">
        <v>1899</v>
      </c>
      <c r="O138" s="63" t="s">
        <v>2002</v>
      </c>
      <c r="P138" s="63" t="s">
        <v>2003</v>
      </c>
      <c r="Q138" s="63" t="s">
        <v>2004</v>
      </c>
      <c r="R138" s="63" t="s">
        <v>2357</v>
      </c>
      <c r="S138" s="63" t="s">
        <v>2358</v>
      </c>
      <c r="T138" s="63" t="s">
        <v>2359</v>
      </c>
      <c r="U138" s="63" t="s">
        <v>2462</v>
      </c>
      <c r="V138" s="63" t="s">
        <v>2463</v>
      </c>
      <c r="W138" s="63" t="s">
        <v>2464</v>
      </c>
      <c r="X138" s="63" t="s">
        <v>2787</v>
      </c>
      <c r="Y138" s="63" t="s">
        <v>2788</v>
      </c>
      <c r="Z138" s="63" t="s">
        <v>2789</v>
      </c>
      <c r="AA138" s="63" t="s">
        <v>2892</v>
      </c>
      <c r="AB138" s="63" t="s">
        <v>2893</v>
      </c>
      <c r="AC138" s="63" t="s">
        <v>2894</v>
      </c>
      <c r="AD138" s="56">
        <v>16</v>
      </c>
    </row>
    <row r="139" spans="1:30" hidden="1">
      <c r="A139" s="43"/>
      <c r="B139" s="46" t="s">
        <v>3000</v>
      </c>
      <c r="C139" s="63" t="s">
        <v>310</v>
      </c>
      <c r="D139" s="63" t="s">
        <v>311</v>
      </c>
      <c r="E139" s="63" t="s">
        <v>312</v>
      </c>
      <c r="F139" s="63" t="s">
        <v>1440</v>
      </c>
      <c r="G139" s="63" t="s">
        <v>1441</v>
      </c>
      <c r="H139" s="63" t="s">
        <v>1442</v>
      </c>
      <c r="I139" s="63" t="s">
        <v>1795</v>
      </c>
      <c r="J139" s="63" t="s">
        <v>1796</v>
      </c>
      <c r="K139" s="63" t="s">
        <v>1797</v>
      </c>
      <c r="L139" s="63" t="s">
        <v>1900</v>
      </c>
      <c r="M139" s="63" t="s">
        <v>1901</v>
      </c>
      <c r="N139" s="63" t="s">
        <v>1902</v>
      </c>
      <c r="O139" s="63" t="s">
        <v>2005</v>
      </c>
      <c r="P139" s="63" t="s">
        <v>2006</v>
      </c>
      <c r="Q139" s="63" t="s">
        <v>2007</v>
      </c>
      <c r="R139" s="63" t="s">
        <v>2360</v>
      </c>
      <c r="S139" s="63" t="s">
        <v>2361</v>
      </c>
      <c r="T139" s="63" t="s">
        <v>2362</v>
      </c>
      <c r="U139" s="63" t="s">
        <v>2465</v>
      </c>
      <c r="V139" s="63" t="s">
        <v>2466</v>
      </c>
      <c r="W139" s="63" t="s">
        <v>2467</v>
      </c>
      <c r="X139" s="63" t="s">
        <v>2790</v>
      </c>
      <c r="Y139" s="63" t="s">
        <v>2791</v>
      </c>
      <c r="Z139" s="63" t="s">
        <v>2792</v>
      </c>
      <c r="AA139" s="63" t="s">
        <v>2895</v>
      </c>
      <c r="AB139" s="63" t="s">
        <v>2896</v>
      </c>
      <c r="AC139" s="63" t="s">
        <v>2897</v>
      </c>
      <c r="AD139" s="56">
        <v>17</v>
      </c>
    </row>
    <row r="140" spans="1:30" hidden="1">
      <c r="A140" s="43"/>
      <c r="B140" s="46" t="s">
        <v>3001</v>
      </c>
      <c r="C140" s="63" t="s">
        <v>313</v>
      </c>
      <c r="D140" s="63" t="s">
        <v>314</v>
      </c>
      <c r="E140" s="63" t="s">
        <v>315</v>
      </c>
      <c r="F140" s="63" t="s">
        <v>1443</v>
      </c>
      <c r="G140" s="63" t="s">
        <v>1444</v>
      </c>
      <c r="H140" s="63" t="s">
        <v>1445</v>
      </c>
      <c r="I140" s="63" t="s">
        <v>1798</v>
      </c>
      <c r="J140" s="63" t="s">
        <v>1799</v>
      </c>
      <c r="K140" s="63" t="s">
        <v>1800</v>
      </c>
      <c r="L140" s="63" t="s">
        <v>1903</v>
      </c>
      <c r="M140" s="63" t="s">
        <v>1904</v>
      </c>
      <c r="N140" s="63" t="s">
        <v>1905</v>
      </c>
      <c r="O140" s="63" t="s">
        <v>2008</v>
      </c>
      <c r="P140" s="63" t="s">
        <v>2009</v>
      </c>
      <c r="Q140" s="63" t="s">
        <v>2010</v>
      </c>
      <c r="R140" s="63" t="s">
        <v>2363</v>
      </c>
      <c r="S140" s="63" t="s">
        <v>2364</v>
      </c>
      <c r="T140" s="63" t="s">
        <v>2365</v>
      </c>
      <c r="U140" s="63" t="s">
        <v>2468</v>
      </c>
      <c r="V140" s="63" t="s">
        <v>2469</v>
      </c>
      <c r="W140" s="63" t="s">
        <v>2470</v>
      </c>
      <c r="X140" s="63" t="s">
        <v>2793</v>
      </c>
      <c r="Y140" s="63" t="s">
        <v>2794</v>
      </c>
      <c r="Z140" s="63" t="s">
        <v>2795</v>
      </c>
      <c r="AA140" s="63" t="s">
        <v>2898</v>
      </c>
      <c r="AB140" s="63" t="s">
        <v>2899</v>
      </c>
      <c r="AC140" s="63" t="s">
        <v>2900</v>
      </c>
      <c r="AD140" s="56">
        <v>18</v>
      </c>
    </row>
    <row r="141" spans="1:30" hidden="1">
      <c r="A141" s="43"/>
      <c r="B141" s="46" t="s">
        <v>3002</v>
      </c>
      <c r="C141" s="63" t="s">
        <v>316</v>
      </c>
      <c r="D141" s="63" t="s">
        <v>317</v>
      </c>
      <c r="E141" s="63" t="s">
        <v>318</v>
      </c>
      <c r="F141" s="63" t="s">
        <v>1446</v>
      </c>
      <c r="G141" s="63" t="s">
        <v>1447</v>
      </c>
      <c r="H141" s="63" t="s">
        <v>1448</v>
      </c>
      <c r="I141" s="63" t="s">
        <v>1801</v>
      </c>
      <c r="J141" s="63" t="s">
        <v>1802</v>
      </c>
      <c r="K141" s="63" t="s">
        <v>1803</v>
      </c>
      <c r="L141" s="63" t="s">
        <v>1906</v>
      </c>
      <c r="M141" s="63" t="s">
        <v>1907</v>
      </c>
      <c r="N141" s="63" t="s">
        <v>1908</v>
      </c>
      <c r="O141" s="63" t="s">
        <v>2011</v>
      </c>
      <c r="P141" s="63" t="s">
        <v>2262</v>
      </c>
      <c r="Q141" s="63" t="s">
        <v>2263</v>
      </c>
      <c r="R141" s="63" t="s">
        <v>2366</v>
      </c>
      <c r="S141" s="63" t="s">
        <v>2367</v>
      </c>
      <c r="T141" s="63" t="s">
        <v>2368</v>
      </c>
      <c r="U141" s="63" t="s">
        <v>2471</v>
      </c>
      <c r="V141" s="63" t="s">
        <v>2472</v>
      </c>
      <c r="W141" s="63" t="s">
        <v>2473</v>
      </c>
      <c r="X141" s="63" t="s">
        <v>2796</v>
      </c>
      <c r="Y141" s="63" t="s">
        <v>2797</v>
      </c>
      <c r="Z141" s="63" t="s">
        <v>2798</v>
      </c>
      <c r="AA141" s="63" t="s">
        <v>2901</v>
      </c>
      <c r="AB141" s="63" t="s">
        <v>2902</v>
      </c>
      <c r="AC141" s="63" t="s">
        <v>2903</v>
      </c>
      <c r="AD141" s="56">
        <v>19</v>
      </c>
    </row>
    <row r="142" spans="1:30" hidden="1">
      <c r="A142" s="43"/>
      <c r="B142" s="46" t="s">
        <v>3003</v>
      </c>
      <c r="C142" s="63" t="s">
        <v>319</v>
      </c>
      <c r="D142" s="63" t="s">
        <v>320</v>
      </c>
      <c r="E142" s="63" t="s">
        <v>321</v>
      </c>
      <c r="F142" s="63" t="s">
        <v>1449</v>
      </c>
      <c r="G142" s="63" t="s">
        <v>1450</v>
      </c>
      <c r="H142" s="63" t="s">
        <v>1451</v>
      </c>
      <c r="I142" s="63" t="s">
        <v>1804</v>
      </c>
      <c r="J142" s="63" t="s">
        <v>1805</v>
      </c>
      <c r="K142" s="63" t="s">
        <v>1806</v>
      </c>
      <c r="L142" s="63" t="s">
        <v>1909</v>
      </c>
      <c r="M142" s="63" t="s">
        <v>1910</v>
      </c>
      <c r="N142" s="63" t="s">
        <v>1911</v>
      </c>
      <c r="O142" s="63" t="s">
        <v>2264</v>
      </c>
      <c r="P142" s="63" t="s">
        <v>2265</v>
      </c>
      <c r="Q142" s="63" t="s">
        <v>2266</v>
      </c>
      <c r="R142" s="63" t="s">
        <v>2369</v>
      </c>
      <c r="S142" s="63" t="s">
        <v>2370</v>
      </c>
      <c r="T142" s="63" t="s">
        <v>2371</v>
      </c>
      <c r="U142" s="63" t="s">
        <v>2474</v>
      </c>
      <c r="V142" s="63" t="s">
        <v>2475</v>
      </c>
      <c r="W142" s="63" t="s">
        <v>2476</v>
      </c>
      <c r="X142" s="63" t="s">
        <v>2799</v>
      </c>
      <c r="Y142" s="63" t="s">
        <v>2800</v>
      </c>
      <c r="Z142" s="63" t="s">
        <v>2801</v>
      </c>
      <c r="AA142" s="63" t="s">
        <v>2904</v>
      </c>
      <c r="AB142" s="63" t="s">
        <v>2905</v>
      </c>
      <c r="AC142" s="63" t="s">
        <v>2906</v>
      </c>
      <c r="AD142" s="56">
        <v>20</v>
      </c>
    </row>
    <row r="143" spans="1:30" hidden="1">
      <c r="A143" s="43"/>
      <c r="B143" s="46" t="s">
        <v>3004</v>
      </c>
      <c r="C143" s="63" t="s">
        <v>322</v>
      </c>
      <c r="D143" s="63" t="s">
        <v>323</v>
      </c>
      <c r="E143" s="63" t="s">
        <v>324</v>
      </c>
      <c r="F143" s="63" t="s">
        <v>1452</v>
      </c>
      <c r="G143" s="63" t="s">
        <v>1453</v>
      </c>
      <c r="H143" s="63" t="s">
        <v>1454</v>
      </c>
      <c r="I143" s="63" t="s">
        <v>1807</v>
      </c>
      <c r="J143" s="63" t="s">
        <v>1808</v>
      </c>
      <c r="K143" s="63" t="s">
        <v>1809</v>
      </c>
      <c r="L143" s="63" t="s">
        <v>1912</v>
      </c>
      <c r="M143" s="63" t="s">
        <v>1913</v>
      </c>
      <c r="N143" s="63" t="s">
        <v>1914</v>
      </c>
      <c r="O143" s="63" t="s">
        <v>2267</v>
      </c>
      <c r="P143" s="63" t="s">
        <v>2268</v>
      </c>
      <c r="Q143" s="63" t="s">
        <v>2269</v>
      </c>
      <c r="R143" s="63" t="s">
        <v>2372</v>
      </c>
      <c r="S143" s="63" t="s">
        <v>2373</v>
      </c>
      <c r="T143" s="63" t="s">
        <v>2374</v>
      </c>
      <c r="U143" s="63" t="s">
        <v>2477</v>
      </c>
      <c r="V143" s="63" t="s">
        <v>2478</v>
      </c>
      <c r="W143" s="63" t="s">
        <v>2479</v>
      </c>
      <c r="X143" s="63" t="s">
        <v>2802</v>
      </c>
      <c r="Y143" s="63" t="s">
        <v>2803</v>
      </c>
      <c r="Z143" s="63" t="s">
        <v>2804</v>
      </c>
      <c r="AA143" s="63" t="s">
        <v>2907</v>
      </c>
      <c r="AB143" s="63" t="s">
        <v>2908</v>
      </c>
      <c r="AC143" s="63" t="s">
        <v>2909</v>
      </c>
      <c r="AD143" s="56">
        <v>21</v>
      </c>
    </row>
    <row r="144" spans="1:30" hidden="1">
      <c r="A144" s="43"/>
      <c r="B144" s="46" t="s">
        <v>3005</v>
      </c>
      <c r="C144" s="63" t="s">
        <v>325</v>
      </c>
      <c r="D144" s="63" t="s">
        <v>326</v>
      </c>
      <c r="E144" s="63" t="s">
        <v>327</v>
      </c>
      <c r="F144" s="63" t="s">
        <v>1455</v>
      </c>
      <c r="G144" s="63" t="s">
        <v>1456</v>
      </c>
      <c r="H144" s="63" t="s">
        <v>1457</v>
      </c>
      <c r="I144" s="63" t="s">
        <v>1810</v>
      </c>
      <c r="J144" s="63" t="s">
        <v>1811</v>
      </c>
      <c r="K144" s="63" t="s">
        <v>1812</v>
      </c>
      <c r="L144" s="63" t="s">
        <v>1915</v>
      </c>
      <c r="M144" s="63" t="s">
        <v>1916</v>
      </c>
      <c r="N144" s="63" t="s">
        <v>1917</v>
      </c>
      <c r="O144" s="63" t="s">
        <v>2270</v>
      </c>
      <c r="P144" s="63" t="s">
        <v>2271</v>
      </c>
      <c r="Q144" s="63" t="s">
        <v>2272</v>
      </c>
      <c r="R144" s="63" t="s">
        <v>2375</v>
      </c>
      <c r="S144" s="63" t="s">
        <v>2376</v>
      </c>
      <c r="T144" s="63" t="s">
        <v>2377</v>
      </c>
      <c r="U144" s="63" t="s">
        <v>2480</v>
      </c>
      <c r="V144" s="63" t="s">
        <v>2481</v>
      </c>
      <c r="W144" s="63" t="s">
        <v>2482</v>
      </c>
      <c r="X144" s="63" t="s">
        <v>2805</v>
      </c>
      <c r="Y144" s="63" t="s">
        <v>2806</v>
      </c>
      <c r="Z144" s="63" t="s">
        <v>2807</v>
      </c>
      <c r="AA144" s="63" t="s">
        <v>2910</v>
      </c>
      <c r="AB144" s="63" t="s">
        <v>2911</v>
      </c>
      <c r="AC144" s="63" t="s">
        <v>2912</v>
      </c>
      <c r="AD144" s="56">
        <v>22</v>
      </c>
    </row>
    <row r="145" spans="1:30" hidden="1">
      <c r="A145" s="43"/>
      <c r="B145" s="46" t="s">
        <v>3006</v>
      </c>
      <c r="C145" s="63" t="s">
        <v>328</v>
      </c>
      <c r="D145" s="63" t="s">
        <v>329</v>
      </c>
      <c r="E145" s="63" t="s">
        <v>330</v>
      </c>
      <c r="F145" s="63" t="s">
        <v>1458</v>
      </c>
      <c r="G145" s="63" t="s">
        <v>1459</v>
      </c>
      <c r="H145" s="63" t="s">
        <v>1460</v>
      </c>
      <c r="I145" s="63" t="s">
        <v>1813</v>
      </c>
      <c r="J145" s="63" t="s">
        <v>1814</v>
      </c>
      <c r="K145" s="63" t="s">
        <v>1815</v>
      </c>
      <c r="L145" s="63" t="s">
        <v>1918</v>
      </c>
      <c r="M145" s="63" t="s">
        <v>1919</v>
      </c>
      <c r="N145" s="63" t="s">
        <v>1920</v>
      </c>
      <c r="O145" s="63" t="s">
        <v>2273</v>
      </c>
      <c r="P145" s="63" t="s">
        <v>2274</v>
      </c>
      <c r="Q145" s="63" t="s">
        <v>2275</v>
      </c>
      <c r="R145" s="63" t="s">
        <v>2378</v>
      </c>
      <c r="S145" s="63" t="s">
        <v>2379</v>
      </c>
      <c r="T145" s="63" t="s">
        <v>2380</v>
      </c>
      <c r="U145" s="63" t="s">
        <v>2483</v>
      </c>
      <c r="V145" s="63" t="s">
        <v>2484</v>
      </c>
      <c r="W145" s="63" t="s">
        <v>2485</v>
      </c>
      <c r="X145" s="63" t="s">
        <v>2808</v>
      </c>
      <c r="Y145" s="63" t="s">
        <v>2809</v>
      </c>
      <c r="Z145" s="63" t="s">
        <v>2810</v>
      </c>
      <c r="AA145" s="63" t="s">
        <v>2913</v>
      </c>
      <c r="AB145" s="63" t="s">
        <v>2914</v>
      </c>
      <c r="AC145" s="63" t="s">
        <v>2915</v>
      </c>
      <c r="AD145" s="56">
        <v>23</v>
      </c>
    </row>
    <row r="146" spans="1:30" hidden="1">
      <c r="A146" s="43"/>
      <c r="B146" s="46" t="s">
        <v>3007</v>
      </c>
      <c r="C146" s="63" t="s">
        <v>331</v>
      </c>
      <c r="D146" s="63" t="s">
        <v>332</v>
      </c>
      <c r="E146" s="63" t="s">
        <v>333</v>
      </c>
      <c r="F146" s="63" t="s">
        <v>1461</v>
      </c>
      <c r="G146" s="63" t="s">
        <v>1462</v>
      </c>
      <c r="H146" s="63" t="s">
        <v>1463</v>
      </c>
      <c r="I146" s="63" t="s">
        <v>1816</v>
      </c>
      <c r="J146" s="63" t="s">
        <v>1817</v>
      </c>
      <c r="K146" s="63" t="s">
        <v>1818</v>
      </c>
      <c r="L146" s="63" t="s">
        <v>1921</v>
      </c>
      <c r="M146" s="63" t="s">
        <v>1922</v>
      </c>
      <c r="N146" s="63" t="s">
        <v>1923</v>
      </c>
      <c r="O146" s="63" t="s">
        <v>2276</v>
      </c>
      <c r="P146" s="63" t="s">
        <v>2277</v>
      </c>
      <c r="Q146" s="63" t="s">
        <v>2278</v>
      </c>
      <c r="R146" s="63" t="s">
        <v>2381</v>
      </c>
      <c r="S146" s="63" t="s">
        <v>2382</v>
      </c>
      <c r="T146" s="63" t="s">
        <v>2383</v>
      </c>
      <c r="U146" s="63" t="s">
        <v>2486</v>
      </c>
      <c r="V146" s="63" t="s">
        <v>2487</v>
      </c>
      <c r="W146" s="63" t="s">
        <v>2488</v>
      </c>
      <c r="X146" s="63" t="s">
        <v>2811</v>
      </c>
      <c r="Y146" s="63" t="s">
        <v>2812</v>
      </c>
      <c r="Z146" s="63" t="s">
        <v>2813</v>
      </c>
      <c r="AA146" s="63" t="s">
        <v>2916</v>
      </c>
      <c r="AB146" s="63" t="s">
        <v>2917</v>
      </c>
      <c r="AC146" s="63" t="s">
        <v>2918</v>
      </c>
      <c r="AD146" s="56">
        <v>24</v>
      </c>
    </row>
    <row r="147" spans="1:30" hidden="1">
      <c r="A147" s="43"/>
      <c r="B147" s="46" t="s">
        <v>3008</v>
      </c>
      <c r="C147" s="63" t="s">
        <v>334</v>
      </c>
      <c r="D147" s="63" t="s">
        <v>335</v>
      </c>
      <c r="E147" s="63" t="s">
        <v>336</v>
      </c>
      <c r="F147" s="63" t="s">
        <v>1464</v>
      </c>
      <c r="G147" s="63" t="s">
        <v>1465</v>
      </c>
      <c r="H147" s="63" t="s">
        <v>1466</v>
      </c>
      <c r="I147" s="63" t="s">
        <v>1819</v>
      </c>
      <c r="J147" s="63" t="s">
        <v>1820</v>
      </c>
      <c r="K147" s="63" t="s">
        <v>1821</v>
      </c>
      <c r="L147" s="63" t="s">
        <v>1924</v>
      </c>
      <c r="M147" s="63" t="s">
        <v>1925</v>
      </c>
      <c r="N147" s="63" t="s">
        <v>1926</v>
      </c>
      <c r="O147" s="63" t="s">
        <v>2279</v>
      </c>
      <c r="P147" s="63" t="s">
        <v>2280</v>
      </c>
      <c r="Q147" s="63" t="s">
        <v>2281</v>
      </c>
      <c r="R147" s="63" t="s">
        <v>2384</v>
      </c>
      <c r="S147" s="63" t="s">
        <v>2385</v>
      </c>
      <c r="T147" s="63" t="s">
        <v>2386</v>
      </c>
      <c r="U147" s="63" t="s">
        <v>2489</v>
      </c>
      <c r="V147" s="63" t="s">
        <v>2490</v>
      </c>
      <c r="W147" s="63" t="s">
        <v>2491</v>
      </c>
      <c r="X147" s="63" t="s">
        <v>2814</v>
      </c>
      <c r="Y147" s="63" t="s">
        <v>2815</v>
      </c>
      <c r="Z147" s="63" t="s">
        <v>2816</v>
      </c>
      <c r="AA147" s="63" t="s">
        <v>2919</v>
      </c>
      <c r="AB147" s="63" t="s">
        <v>2920</v>
      </c>
      <c r="AC147" s="63" t="s">
        <v>2921</v>
      </c>
      <c r="AD147" s="56">
        <v>25</v>
      </c>
    </row>
    <row r="148" spans="1:30" hidden="1">
      <c r="A148" s="43"/>
      <c r="B148" s="46" t="s">
        <v>3009</v>
      </c>
      <c r="C148" s="63" t="s">
        <v>337</v>
      </c>
      <c r="D148" s="63" t="s">
        <v>338</v>
      </c>
      <c r="E148" s="63" t="s">
        <v>339</v>
      </c>
      <c r="F148" s="63" t="s">
        <v>1467</v>
      </c>
      <c r="G148" s="63" t="s">
        <v>1468</v>
      </c>
      <c r="H148" s="63" t="s">
        <v>1469</v>
      </c>
      <c r="I148" s="63" t="s">
        <v>1822</v>
      </c>
      <c r="J148" s="63" t="s">
        <v>1823</v>
      </c>
      <c r="K148" s="63" t="s">
        <v>1824</v>
      </c>
      <c r="L148" s="63" t="s">
        <v>1927</v>
      </c>
      <c r="M148" s="63" t="s">
        <v>1928</v>
      </c>
      <c r="N148" s="63" t="s">
        <v>1929</v>
      </c>
      <c r="O148" s="63" t="s">
        <v>2282</v>
      </c>
      <c r="P148" s="63" t="s">
        <v>2283</v>
      </c>
      <c r="Q148" s="63" t="s">
        <v>2284</v>
      </c>
      <c r="R148" s="63" t="s">
        <v>2387</v>
      </c>
      <c r="S148" s="63" t="s">
        <v>2388</v>
      </c>
      <c r="T148" s="63" t="s">
        <v>2389</v>
      </c>
      <c r="U148" s="63" t="s">
        <v>2492</v>
      </c>
      <c r="V148" s="63" t="s">
        <v>2493</v>
      </c>
      <c r="W148" s="63" t="s">
        <v>2494</v>
      </c>
      <c r="X148" s="63" t="s">
        <v>2817</v>
      </c>
      <c r="Y148" s="63" t="s">
        <v>2818</v>
      </c>
      <c r="Z148" s="63" t="s">
        <v>2819</v>
      </c>
      <c r="AA148" s="63" t="s">
        <v>2922</v>
      </c>
      <c r="AB148" s="63" t="s">
        <v>2923</v>
      </c>
      <c r="AC148" s="63" t="s">
        <v>2924</v>
      </c>
      <c r="AD148" s="56">
        <v>26</v>
      </c>
    </row>
    <row r="149" spans="1:30" hidden="1">
      <c r="A149" s="43"/>
      <c r="B149" s="46" t="s">
        <v>3010</v>
      </c>
      <c r="C149" s="63" t="s">
        <v>340</v>
      </c>
      <c r="D149" s="63" t="s">
        <v>341</v>
      </c>
      <c r="E149" s="63" t="s">
        <v>342</v>
      </c>
      <c r="F149" s="63" t="s">
        <v>1470</v>
      </c>
      <c r="G149" s="63" t="s">
        <v>1471</v>
      </c>
      <c r="H149" s="63" t="s">
        <v>1472</v>
      </c>
      <c r="I149" s="63" t="s">
        <v>1825</v>
      </c>
      <c r="J149" s="63" t="s">
        <v>1826</v>
      </c>
      <c r="K149" s="63" t="s">
        <v>1827</v>
      </c>
      <c r="L149" s="63" t="s">
        <v>1930</v>
      </c>
      <c r="M149" s="63" t="s">
        <v>1931</v>
      </c>
      <c r="N149" s="63" t="s">
        <v>1932</v>
      </c>
      <c r="O149" s="63" t="s">
        <v>2285</v>
      </c>
      <c r="P149" s="63" t="s">
        <v>2286</v>
      </c>
      <c r="Q149" s="63" t="s">
        <v>2287</v>
      </c>
      <c r="R149" s="63" t="s">
        <v>2390</v>
      </c>
      <c r="S149" s="63" t="s">
        <v>2391</v>
      </c>
      <c r="T149" s="63" t="s">
        <v>2392</v>
      </c>
      <c r="U149" s="63" t="s">
        <v>2495</v>
      </c>
      <c r="V149" s="63" t="s">
        <v>2496</v>
      </c>
      <c r="W149" s="63" t="s">
        <v>2497</v>
      </c>
      <c r="X149" s="63" t="s">
        <v>2820</v>
      </c>
      <c r="Y149" s="63" t="s">
        <v>2821</v>
      </c>
      <c r="Z149" s="63" t="s">
        <v>2822</v>
      </c>
      <c r="AA149" s="63" t="s">
        <v>2925</v>
      </c>
      <c r="AB149" s="63" t="s">
        <v>2926</v>
      </c>
      <c r="AC149" s="63" t="s">
        <v>2927</v>
      </c>
      <c r="AD149" s="56">
        <v>27</v>
      </c>
    </row>
    <row r="150" spans="1:30" hidden="1">
      <c r="A150" s="43"/>
      <c r="B150" s="46" t="s">
        <v>3011</v>
      </c>
      <c r="C150" s="63" t="s">
        <v>343</v>
      </c>
      <c r="D150" s="63" t="s">
        <v>344</v>
      </c>
      <c r="E150" s="63" t="s">
        <v>345</v>
      </c>
      <c r="F150" s="63" t="s">
        <v>1473</v>
      </c>
      <c r="G150" s="63" t="s">
        <v>1474</v>
      </c>
      <c r="H150" s="63" t="s">
        <v>1475</v>
      </c>
      <c r="I150" s="63" t="s">
        <v>1828</v>
      </c>
      <c r="J150" s="63" t="s">
        <v>1829</v>
      </c>
      <c r="K150" s="63" t="s">
        <v>1830</v>
      </c>
      <c r="L150" s="63" t="s">
        <v>1933</v>
      </c>
      <c r="M150" s="63" t="s">
        <v>1934</v>
      </c>
      <c r="N150" s="63" t="s">
        <v>1935</v>
      </c>
      <c r="O150" s="63" t="s">
        <v>2288</v>
      </c>
      <c r="P150" s="63" t="s">
        <v>2289</v>
      </c>
      <c r="Q150" s="63" t="s">
        <v>2290</v>
      </c>
      <c r="R150" s="63" t="s">
        <v>2393</v>
      </c>
      <c r="S150" s="63" t="s">
        <v>2394</v>
      </c>
      <c r="T150" s="63" t="s">
        <v>2395</v>
      </c>
      <c r="U150" s="63" t="s">
        <v>2498</v>
      </c>
      <c r="V150" s="63" t="s">
        <v>2499</v>
      </c>
      <c r="W150" s="63" t="s">
        <v>2500</v>
      </c>
      <c r="X150" s="63" t="s">
        <v>2823</v>
      </c>
      <c r="Y150" s="63" t="s">
        <v>2824</v>
      </c>
      <c r="Z150" s="63" t="s">
        <v>2825</v>
      </c>
      <c r="AA150" s="63" t="s">
        <v>2928</v>
      </c>
      <c r="AB150" s="63" t="s">
        <v>2929</v>
      </c>
      <c r="AC150" s="63" t="s">
        <v>2930</v>
      </c>
      <c r="AD150" s="56">
        <v>28</v>
      </c>
    </row>
    <row r="151" spans="1:30" hidden="1">
      <c r="A151" s="43"/>
      <c r="B151" s="46" t="s">
        <v>3012</v>
      </c>
      <c r="C151" s="63" t="s">
        <v>346</v>
      </c>
      <c r="D151" s="63" t="s">
        <v>347</v>
      </c>
      <c r="E151" s="63" t="s">
        <v>348</v>
      </c>
      <c r="F151" s="63" t="s">
        <v>1476</v>
      </c>
      <c r="G151" s="63" t="s">
        <v>1477</v>
      </c>
      <c r="H151" s="63" t="s">
        <v>1478</v>
      </c>
      <c r="I151" s="63" t="s">
        <v>1831</v>
      </c>
      <c r="J151" s="63" t="s">
        <v>1832</v>
      </c>
      <c r="K151" s="63" t="s">
        <v>1833</v>
      </c>
      <c r="L151" s="63" t="s">
        <v>1936</v>
      </c>
      <c r="M151" s="63" t="s">
        <v>1937</v>
      </c>
      <c r="N151" s="63" t="s">
        <v>1938</v>
      </c>
      <c r="O151" s="63" t="s">
        <v>2291</v>
      </c>
      <c r="P151" s="63" t="s">
        <v>2292</v>
      </c>
      <c r="Q151" s="63" t="s">
        <v>2293</v>
      </c>
      <c r="R151" s="63" t="s">
        <v>2396</v>
      </c>
      <c r="S151" s="63" t="s">
        <v>2397</v>
      </c>
      <c r="T151" s="63" t="s">
        <v>2398</v>
      </c>
      <c r="U151" s="63" t="s">
        <v>2501</v>
      </c>
      <c r="V151" s="63" t="s">
        <v>2502</v>
      </c>
      <c r="W151" s="63" t="s">
        <v>2503</v>
      </c>
      <c r="X151" s="63" t="s">
        <v>2826</v>
      </c>
      <c r="Y151" s="63" t="s">
        <v>2827</v>
      </c>
      <c r="Z151" s="63" t="s">
        <v>2828</v>
      </c>
      <c r="AA151" s="63" t="s">
        <v>2931</v>
      </c>
      <c r="AB151" s="63" t="s">
        <v>2932</v>
      </c>
      <c r="AC151" s="63" t="s">
        <v>2933</v>
      </c>
      <c r="AD151" s="56">
        <v>29</v>
      </c>
    </row>
    <row r="152" spans="1:30" hidden="1">
      <c r="A152" s="43"/>
      <c r="B152" s="46" t="s">
        <v>3013</v>
      </c>
      <c r="C152" s="63" t="s">
        <v>349</v>
      </c>
      <c r="D152" s="63" t="s">
        <v>350</v>
      </c>
      <c r="E152" s="63" t="s">
        <v>351</v>
      </c>
      <c r="F152" s="63" t="s">
        <v>1479</v>
      </c>
      <c r="G152" s="63" t="s">
        <v>1480</v>
      </c>
      <c r="H152" s="63" t="s">
        <v>1481</v>
      </c>
      <c r="I152" s="63" t="s">
        <v>1834</v>
      </c>
      <c r="J152" s="63" t="s">
        <v>1835</v>
      </c>
      <c r="K152" s="63" t="s">
        <v>1836</v>
      </c>
      <c r="L152" s="63" t="s">
        <v>1939</v>
      </c>
      <c r="M152" s="63" t="s">
        <v>1940</v>
      </c>
      <c r="N152" s="63" t="s">
        <v>1941</v>
      </c>
      <c r="O152" s="63" t="s">
        <v>2294</v>
      </c>
      <c r="P152" s="63" t="s">
        <v>2295</v>
      </c>
      <c r="Q152" s="63" t="s">
        <v>2296</v>
      </c>
      <c r="R152" s="63" t="s">
        <v>2399</v>
      </c>
      <c r="S152" s="63" t="s">
        <v>2400</v>
      </c>
      <c r="T152" s="63" t="s">
        <v>2401</v>
      </c>
      <c r="U152" s="63" t="s">
        <v>2504</v>
      </c>
      <c r="V152" s="63" t="s">
        <v>2505</v>
      </c>
      <c r="W152" s="63" t="s">
        <v>2506</v>
      </c>
      <c r="X152" s="63" t="s">
        <v>2829</v>
      </c>
      <c r="Y152" s="63" t="s">
        <v>2830</v>
      </c>
      <c r="Z152" s="63" t="s">
        <v>2831</v>
      </c>
      <c r="AA152" s="63" t="s">
        <v>2934</v>
      </c>
      <c r="AB152" s="63" t="s">
        <v>2935</v>
      </c>
      <c r="AC152" s="63" t="s">
        <v>2936</v>
      </c>
      <c r="AD152" s="56">
        <v>30</v>
      </c>
    </row>
    <row r="153" spans="1:30" hidden="1">
      <c r="A153" s="43"/>
      <c r="B153" s="46" t="s">
        <v>3014</v>
      </c>
      <c r="C153" s="63" t="s">
        <v>352</v>
      </c>
      <c r="D153" s="63" t="s">
        <v>353</v>
      </c>
      <c r="E153" s="63" t="s">
        <v>354</v>
      </c>
      <c r="F153" s="63" t="s">
        <v>1482</v>
      </c>
      <c r="G153" s="63" t="s">
        <v>1483</v>
      </c>
      <c r="H153" s="63" t="s">
        <v>1484</v>
      </c>
      <c r="I153" s="63" t="s">
        <v>1837</v>
      </c>
      <c r="J153" s="63" t="s">
        <v>1838</v>
      </c>
      <c r="K153" s="63" t="s">
        <v>1839</v>
      </c>
      <c r="L153" s="63" t="s">
        <v>1942</v>
      </c>
      <c r="M153" s="63" t="s">
        <v>1943</v>
      </c>
      <c r="N153" s="63" t="s">
        <v>1944</v>
      </c>
      <c r="O153" s="63" t="s">
        <v>2297</v>
      </c>
      <c r="P153" s="63" t="s">
        <v>2298</v>
      </c>
      <c r="Q153" s="63" t="s">
        <v>2299</v>
      </c>
      <c r="R153" s="63" t="s">
        <v>2402</v>
      </c>
      <c r="S153" s="63" t="s">
        <v>2403</v>
      </c>
      <c r="T153" s="63" t="s">
        <v>2404</v>
      </c>
      <c r="U153" s="63" t="s">
        <v>2507</v>
      </c>
      <c r="V153" s="63" t="s">
        <v>2508</v>
      </c>
      <c r="W153" s="63" t="s">
        <v>2509</v>
      </c>
      <c r="X153" s="63" t="s">
        <v>2832</v>
      </c>
      <c r="Y153" s="63" t="s">
        <v>2833</v>
      </c>
      <c r="Z153" s="63" t="s">
        <v>2834</v>
      </c>
      <c r="AA153" s="63" t="s">
        <v>2937</v>
      </c>
      <c r="AB153" s="63" t="s">
        <v>2938</v>
      </c>
      <c r="AC153" s="63" t="s">
        <v>2939</v>
      </c>
      <c r="AD153" s="56">
        <v>31</v>
      </c>
    </row>
    <row r="154" spans="1:30" hidden="1">
      <c r="A154" s="43"/>
      <c r="B154" s="46" t="s">
        <v>3015</v>
      </c>
      <c r="C154" s="63" t="s">
        <v>355</v>
      </c>
      <c r="D154" s="63" t="s">
        <v>356</v>
      </c>
      <c r="E154" s="63" t="s">
        <v>357</v>
      </c>
      <c r="F154" s="63" t="s">
        <v>1485</v>
      </c>
      <c r="G154" s="63" t="s">
        <v>1486</v>
      </c>
      <c r="H154" s="63" t="s">
        <v>1487</v>
      </c>
      <c r="I154" s="63" t="s">
        <v>1840</v>
      </c>
      <c r="J154" s="63" t="s">
        <v>1841</v>
      </c>
      <c r="K154" s="63" t="s">
        <v>1842</v>
      </c>
      <c r="L154" s="63" t="s">
        <v>1945</v>
      </c>
      <c r="M154" s="63" t="s">
        <v>1946</v>
      </c>
      <c r="N154" s="63" t="s">
        <v>1947</v>
      </c>
      <c r="O154" s="63" t="s">
        <v>2300</v>
      </c>
      <c r="P154" s="63" t="s">
        <v>2301</v>
      </c>
      <c r="Q154" s="63" t="s">
        <v>2302</v>
      </c>
      <c r="R154" s="63" t="s">
        <v>2405</v>
      </c>
      <c r="S154" s="63" t="s">
        <v>2406</v>
      </c>
      <c r="T154" s="63" t="s">
        <v>2407</v>
      </c>
      <c r="U154" s="63" t="s">
        <v>2510</v>
      </c>
      <c r="V154" s="63" t="s">
        <v>2511</v>
      </c>
      <c r="W154" s="63" t="s">
        <v>2732</v>
      </c>
      <c r="X154" s="63" t="s">
        <v>2835</v>
      </c>
      <c r="Y154" s="63" t="s">
        <v>2836</v>
      </c>
      <c r="Z154" s="63" t="s">
        <v>2837</v>
      </c>
      <c r="AA154" s="63" t="s">
        <v>2940</v>
      </c>
      <c r="AB154" s="63" t="s">
        <v>2941</v>
      </c>
      <c r="AC154" s="63" t="s">
        <v>2942</v>
      </c>
      <c r="AD154" s="56">
        <v>32</v>
      </c>
    </row>
    <row r="155" spans="1:30" hidden="1">
      <c r="A155" s="43"/>
      <c r="B155" s="46" t="s">
        <v>3016</v>
      </c>
      <c r="C155" s="63" t="s">
        <v>358</v>
      </c>
      <c r="D155" s="63" t="s">
        <v>359</v>
      </c>
      <c r="E155" s="63" t="s">
        <v>360</v>
      </c>
      <c r="F155" s="63" t="s">
        <v>1488</v>
      </c>
      <c r="G155" s="63" t="s">
        <v>1489</v>
      </c>
      <c r="H155" s="63" t="s">
        <v>1490</v>
      </c>
      <c r="I155" s="63" t="s">
        <v>1843</v>
      </c>
      <c r="J155" s="63" t="s">
        <v>1844</v>
      </c>
      <c r="K155" s="63" t="s">
        <v>1845</v>
      </c>
      <c r="L155" s="63" t="s">
        <v>1948</v>
      </c>
      <c r="M155" s="63" t="s">
        <v>1949</v>
      </c>
      <c r="N155" s="63" t="s">
        <v>1950</v>
      </c>
      <c r="O155" s="63" t="s">
        <v>2303</v>
      </c>
      <c r="P155" s="63" t="s">
        <v>2304</v>
      </c>
      <c r="Q155" s="63" t="s">
        <v>2305</v>
      </c>
      <c r="R155" s="63" t="s">
        <v>2408</v>
      </c>
      <c r="S155" s="63" t="s">
        <v>2409</v>
      </c>
      <c r="T155" s="63" t="s">
        <v>2410</v>
      </c>
      <c r="U155" s="63" t="s">
        <v>2733</v>
      </c>
      <c r="V155" s="63" t="s">
        <v>2734</v>
      </c>
      <c r="W155" s="63" t="s">
        <v>2735</v>
      </c>
      <c r="X155" s="63" t="s">
        <v>2838</v>
      </c>
      <c r="Y155" s="63" t="s">
        <v>2839</v>
      </c>
      <c r="Z155" s="63" t="s">
        <v>2840</v>
      </c>
      <c r="AA155" s="63" t="s">
        <v>2943</v>
      </c>
      <c r="AB155" s="63" t="s">
        <v>2944</v>
      </c>
      <c r="AC155" s="63" t="s">
        <v>2945</v>
      </c>
      <c r="AD155" s="56">
        <v>33</v>
      </c>
    </row>
    <row r="156" spans="1:30" hidden="1">
      <c r="A156" s="43"/>
      <c r="B156" s="46" t="s">
        <v>3017</v>
      </c>
      <c r="C156" s="63" t="s">
        <v>361</v>
      </c>
      <c r="D156" s="63" t="s">
        <v>362</v>
      </c>
      <c r="E156" s="63" t="s">
        <v>363</v>
      </c>
      <c r="F156" s="63" t="s">
        <v>1491</v>
      </c>
      <c r="G156" s="63" t="s">
        <v>1492</v>
      </c>
      <c r="H156" s="63" t="s">
        <v>1493</v>
      </c>
      <c r="I156" s="63" t="s">
        <v>1846</v>
      </c>
      <c r="J156" s="63" t="s">
        <v>1847</v>
      </c>
      <c r="K156" s="63" t="s">
        <v>1848</v>
      </c>
      <c r="L156" s="63" t="s">
        <v>1951</v>
      </c>
      <c r="M156" s="63" t="s">
        <v>1952</v>
      </c>
      <c r="N156" s="63" t="s">
        <v>1953</v>
      </c>
      <c r="O156" s="63" t="s">
        <v>2306</v>
      </c>
      <c r="P156" s="63" t="s">
        <v>2307</v>
      </c>
      <c r="Q156" s="63" t="s">
        <v>2308</v>
      </c>
      <c r="R156" s="63" t="s">
        <v>2411</v>
      </c>
      <c r="S156" s="63" t="s">
        <v>2412</v>
      </c>
      <c r="T156" s="63" t="s">
        <v>2413</v>
      </c>
      <c r="U156" s="63" t="s">
        <v>2736</v>
      </c>
      <c r="V156" s="63" t="s">
        <v>2737</v>
      </c>
      <c r="W156" s="63" t="s">
        <v>2738</v>
      </c>
      <c r="X156" s="63" t="s">
        <v>2841</v>
      </c>
      <c r="Y156" s="63" t="s">
        <v>2842</v>
      </c>
      <c r="Z156" s="63" t="s">
        <v>2843</v>
      </c>
      <c r="AA156" s="63" t="s">
        <v>2946</v>
      </c>
      <c r="AB156" s="63" t="s">
        <v>2947</v>
      </c>
      <c r="AC156" s="63" t="s">
        <v>2948</v>
      </c>
      <c r="AD156" s="56">
        <v>34</v>
      </c>
    </row>
    <row r="157" spans="1:30" hidden="1">
      <c r="A157" s="43"/>
      <c r="B157" s="46" t="s">
        <v>3018</v>
      </c>
      <c r="C157" s="63" t="s">
        <v>364</v>
      </c>
      <c r="D157" s="63" t="s">
        <v>365</v>
      </c>
      <c r="E157" s="63" t="s">
        <v>366</v>
      </c>
      <c r="F157" s="63" t="s">
        <v>1494</v>
      </c>
      <c r="G157" s="63" t="s">
        <v>1495</v>
      </c>
      <c r="H157" s="63" t="s">
        <v>1496</v>
      </c>
      <c r="I157" s="63" t="s">
        <v>1849</v>
      </c>
      <c r="J157" s="63" t="s">
        <v>1850</v>
      </c>
      <c r="K157" s="63" t="s">
        <v>1851</v>
      </c>
      <c r="L157" s="63" t="s">
        <v>1954</v>
      </c>
      <c r="M157" s="63" t="s">
        <v>1955</v>
      </c>
      <c r="N157" s="63" t="s">
        <v>1956</v>
      </c>
      <c r="O157" s="63" t="s">
        <v>2309</v>
      </c>
      <c r="P157" s="63" t="s">
        <v>2310</v>
      </c>
      <c r="Q157" s="63" t="s">
        <v>2311</v>
      </c>
      <c r="R157" s="63" t="s">
        <v>2414</v>
      </c>
      <c r="S157" s="63" t="s">
        <v>2415</v>
      </c>
      <c r="T157" s="63" t="s">
        <v>2416</v>
      </c>
      <c r="U157" s="63" t="s">
        <v>2739</v>
      </c>
      <c r="V157" s="63" t="s">
        <v>2740</v>
      </c>
      <c r="W157" s="63" t="s">
        <v>2741</v>
      </c>
      <c r="X157" s="63" t="s">
        <v>2844</v>
      </c>
      <c r="Y157" s="63" t="s">
        <v>2845</v>
      </c>
      <c r="Z157" s="63" t="s">
        <v>2846</v>
      </c>
      <c r="AA157" s="63" t="s">
        <v>2949</v>
      </c>
      <c r="AB157" s="63" t="s">
        <v>2950</v>
      </c>
      <c r="AC157" s="63" t="s">
        <v>2951</v>
      </c>
      <c r="AD157" s="56">
        <v>35</v>
      </c>
    </row>
    <row r="158" spans="1:30" hidden="1">
      <c r="A158" s="49"/>
      <c r="B158" s="50"/>
      <c r="C158" s="47"/>
      <c r="D158" s="47"/>
      <c r="E158" s="47"/>
      <c r="F158" s="47"/>
      <c r="G158" s="47"/>
      <c r="H158" s="47"/>
      <c r="I158" s="47"/>
      <c r="J158" s="47"/>
      <c r="K158" s="47"/>
      <c r="L158" s="47"/>
      <c r="M158" s="47"/>
      <c r="N158" s="47"/>
      <c r="O158" s="47"/>
      <c r="P158" s="47"/>
      <c r="Q158" s="47"/>
      <c r="R158" s="47"/>
      <c r="S158" s="47"/>
      <c r="T158" s="47"/>
    </row>
    <row r="159" spans="1:30" hidden="1">
      <c r="B159" s="54"/>
      <c r="C159" s="47"/>
      <c r="D159" s="47"/>
      <c r="E159" s="47"/>
      <c r="F159" s="47"/>
      <c r="G159" s="47"/>
      <c r="H159" s="47"/>
      <c r="I159" s="47"/>
      <c r="J159" s="47"/>
      <c r="K159" s="47"/>
      <c r="L159" s="47"/>
      <c r="M159" s="47"/>
      <c r="N159" s="47"/>
      <c r="O159" s="47"/>
      <c r="P159" s="47"/>
      <c r="Q159" s="47"/>
      <c r="R159" s="47"/>
      <c r="S159" s="47"/>
      <c r="T159" s="47"/>
    </row>
    <row r="160" spans="1:30" ht="15" customHeight="1">
      <c r="B160" s="54"/>
      <c r="C160" s="47"/>
      <c r="D160" s="47"/>
      <c r="E160" s="47"/>
      <c r="F160" s="47"/>
      <c r="G160" s="47"/>
      <c r="H160" s="47"/>
      <c r="I160" s="47"/>
      <c r="J160" s="47"/>
      <c r="K160" s="47"/>
      <c r="L160" s="47"/>
      <c r="M160" s="47"/>
      <c r="N160" s="47"/>
      <c r="O160" s="47"/>
      <c r="P160" s="47"/>
      <c r="Q160" s="47"/>
      <c r="R160" s="47"/>
      <c r="S160" s="47"/>
      <c r="T160" s="47"/>
    </row>
    <row r="161" spans="3:20" ht="15" customHeight="1">
      <c r="C161" s="47"/>
      <c r="D161" s="47"/>
      <c r="E161" s="47"/>
      <c r="F161" s="47"/>
      <c r="G161" s="47"/>
      <c r="H161" s="47"/>
      <c r="I161" s="47"/>
      <c r="J161" s="47"/>
      <c r="K161" s="47"/>
      <c r="L161" s="47"/>
      <c r="M161" s="47"/>
      <c r="N161" s="47"/>
      <c r="O161" s="47"/>
      <c r="P161" s="47"/>
      <c r="Q161" s="47"/>
      <c r="R161" s="47"/>
      <c r="S161" s="47"/>
      <c r="T161" s="47"/>
    </row>
  </sheetData>
  <mergeCells count="25">
    <mergeCell ref="X119:Z119"/>
    <mergeCell ref="AA119:AC119"/>
    <mergeCell ref="U70:W70"/>
    <mergeCell ref="X70:Z70"/>
    <mergeCell ref="AA70:AC70"/>
    <mergeCell ref="R119:T119"/>
    <mergeCell ref="U119:W119"/>
    <mergeCell ref="C70:E70"/>
    <mergeCell ref="F70:H70"/>
    <mergeCell ref="I70:K70"/>
    <mergeCell ref="L70:N70"/>
    <mergeCell ref="O70:Q70"/>
    <mergeCell ref="R70:T70"/>
    <mergeCell ref="C119:E119"/>
    <mergeCell ref="F119:H119"/>
    <mergeCell ref="I119:K119"/>
    <mergeCell ref="L119:N119"/>
    <mergeCell ref="O119:Q119"/>
    <mergeCell ref="C10:E10"/>
    <mergeCell ref="G10:I10"/>
    <mergeCell ref="B5:K5"/>
    <mergeCell ref="B6:K6"/>
    <mergeCell ref="L6:T6"/>
    <mergeCell ref="A8:H8"/>
    <mergeCell ref="L8:R8"/>
  </mergeCells>
  <dataValidations count="1">
    <dataValidation type="list" allowBlank="1" showInputMessage="1" showErrorMessage="1" sqref="C10:E10" xr:uid="{9454A0FC-8D6F-4B65-B880-621917BAA5B6}">
      <formula1>$B$53:$B$61</formula1>
    </dataValidation>
  </dataValidations>
  <hyperlinks>
    <hyperlink ref="F123" location="A126095762A" display="A126095762A" xr:uid="{A971D34B-4BB7-4115-AC5E-55C3F5963878}"/>
    <hyperlink ref="G123" location="A126110882K" display="A126110882K" xr:uid="{9A9107CF-5F16-4AAB-95E7-152BAE899695}"/>
    <hyperlink ref="H123" location="A126103322F" display="A126103322F" xr:uid="{733B35E4-8884-4DF4-88A0-BC2DFDF24942}"/>
    <hyperlink ref="F124" location="A126095718T" display="A126095718T" xr:uid="{875B3C48-F7A5-4CCD-BA98-B0C1427FC2B2}"/>
    <hyperlink ref="G124" location="A126110838A" display="A126110838A" xr:uid="{C1207902-3989-4D7A-97B0-67ED85EACE97}"/>
    <hyperlink ref="H124" location="A126103278J" display="A126103278J" xr:uid="{FC31090B-579E-4D19-951D-4B20B761F538}"/>
    <hyperlink ref="F125" location="A126095766K" display="A126095766K" xr:uid="{39BE846A-EBCA-4262-83D4-6467E8B4FC01}"/>
    <hyperlink ref="G125" location="A126110886V" display="A126110886V" xr:uid="{8CC423B1-12E8-4982-B20A-44A0139C927D}"/>
    <hyperlink ref="H125" location="A126103326R" display="A126103326R" xr:uid="{E7180A6A-30AE-4864-9CB0-FB18AFAFD63C}"/>
    <hyperlink ref="F126" location="A126095770A" display="A126095770A" xr:uid="{E5CC9C05-188E-4A65-A333-4EE75A475974}"/>
    <hyperlink ref="G126" location="A126110890K" display="A126110890K" xr:uid="{6C22ABBD-4453-4AC1-A6D9-417C564E5145}"/>
    <hyperlink ref="H126" location="A126103330F" display="A126103330F" xr:uid="{D1B6C956-A5F2-4168-AAA7-7E632E896BBE}"/>
    <hyperlink ref="F127" location="A126095722J" display="A126095722J" xr:uid="{7567E8A1-6129-4574-B982-725DCE3EF05F}"/>
    <hyperlink ref="G127" location="A126110842T" display="A126110842T" xr:uid="{67A259B6-D7EB-400F-85A6-D1F78F868942}"/>
    <hyperlink ref="H127" location="A126103282X" display="A126103282X" xr:uid="{DCDA8CE9-1898-489C-AC3A-4A28ECD6E00F}"/>
    <hyperlink ref="F128" location="A126095726T" display="A126095726T" xr:uid="{3FBDFF51-7565-4686-87BA-8C66523A7CD9}"/>
    <hyperlink ref="G128" location="A126110846A" display="A126110846A" xr:uid="{FC69A997-0021-431F-8471-88EB34AD15EA}"/>
    <hyperlink ref="H128" location="A126103286J" display="A126103286J" xr:uid="{BEC841E7-AB52-4DCE-B0CF-9885C1A38249}"/>
    <hyperlink ref="F129" location="A126095750T" display="A126095750T" xr:uid="{E03EB260-DFDD-4ACB-941C-588BC6C1D00A}"/>
    <hyperlink ref="G129" location="A126110870A" display="A126110870A" xr:uid="{9C39B814-4D26-4E0F-967C-82AD54EA9E52}"/>
    <hyperlink ref="H129" location="A126103310W" display="A126103310W" xr:uid="{02B97542-9965-4F9C-84CE-298BD8816B8F}"/>
    <hyperlink ref="F130" location="A126095698V" display="A126095698V" xr:uid="{E2E9121F-6328-4E85-9022-5792CC1CC7C6}"/>
    <hyperlink ref="G130" location="A126110818T" display="A126110818T" xr:uid="{A644548E-0AFC-4732-9E5E-100E742D9505}"/>
    <hyperlink ref="H130" location="A126103258X" display="A126103258X" xr:uid="{B2CC5645-BD21-41D5-B9EB-80ED2EE5608A}"/>
    <hyperlink ref="F131" location="A126095774K" display="A126095774K" xr:uid="{6FC3C468-0C41-44B7-A077-5131970707D7}"/>
    <hyperlink ref="G131" location="A126110894V" display="A126110894V" xr:uid="{380C78BB-6E44-4DE7-A450-188579004689}"/>
    <hyperlink ref="H131" location="A126103334R" display="A126103334R" xr:uid="{F09C5FCD-1DD5-4619-89EE-2822A3CBD097}"/>
    <hyperlink ref="F132" location="A126095754A" display="A126095754A" xr:uid="{E2C8880B-EC07-434A-A6A7-3CAA8498687D}"/>
    <hyperlink ref="G132" location="A126110874K" display="A126110874K" xr:uid="{8EDEE142-2E71-4799-8EDB-C448EC6A9374}"/>
    <hyperlink ref="H132" location="A126103314F" display="A126103314F" xr:uid="{85E6B04A-DF3D-4CF2-8483-7A72F678592B}"/>
    <hyperlink ref="F133" location="A126095786V" display="A126095786V" xr:uid="{F9A7976B-D611-43F1-BE61-171DF01E303F}"/>
    <hyperlink ref="G133" location="A126110906T" display="A126110906T" xr:uid="{79D0ACDB-ACE6-4C75-9BDC-6B044B8B120F}"/>
    <hyperlink ref="H133" location="A126103346X" display="A126103346X" xr:uid="{E5550152-B7E9-4E47-8C49-08CB8811C666}"/>
    <hyperlink ref="F134" location="A126095702X" display="A126095702X" xr:uid="{D830EC9B-C8EE-499E-BA8A-93FC14FEEB83}"/>
    <hyperlink ref="G134" location="A126110822J" display="A126110822J" xr:uid="{1FD1D747-E111-4572-B972-CC53E90E58CC}"/>
    <hyperlink ref="H134" location="A126103262R" display="A126103262R" xr:uid="{EF761237-C9B6-4935-BC92-E059AD7C621E}"/>
    <hyperlink ref="F135" location="A126095658A" display="A126095658A" xr:uid="{5FD334DB-F47C-4959-9B24-8B8978BAAC8C}"/>
    <hyperlink ref="G135" location="A126110778K" display="A126110778K" xr:uid="{CE9BD189-C25C-4270-880F-5AB67A053080}"/>
    <hyperlink ref="H135" location="A126103218F" display="A126103218F" xr:uid="{F995A20F-6709-4AEF-80C8-ED3BE5D22E11}"/>
    <hyperlink ref="F136" location="A126095678K" display="A126095678K" xr:uid="{4B35657A-FDA3-4E28-8C3D-3FF587FC30DA}"/>
    <hyperlink ref="G136" location="A126110798V" display="A126110798V" xr:uid="{8D27BD58-830E-4522-B333-B96578A5A0A2}"/>
    <hyperlink ref="H136" location="A126103238R" display="A126103238R" xr:uid="{96F2449E-724D-4554-85CC-F3F3296B4B80}"/>
    <hyperlink ref="F137" location="A126095730J" display="A126095730J" xr:uid="{3F9B4D7F-5C17-451E-8858-6F620C8A6ECE}"/>
    <hyperlink ref="G137" location="A126110850T" display="A126110850T" xr:uid="{9CE2CB4C-C5A7-4403-9A74-C6BC32C6D32F}"/>
    <hyperlink ref="H137" location="A126103290X" display="A126103290X" xr:uid="{8076F16F-6BD3-41D8-A769-58144F63E9F0}"/>
    <hyperlink ref="F138" location="A126095682A" display="A126095682A" xr:uid="{93AE003C-DA54-4BAF-98DA-5ADA1F21EAC7}"/>
    <hyperlink ref="G138" location="A126110802X" display="A126110802X" xr:uid="{D70E1CF6-F154-4E83-BFDE-2356AF7BC284}"/>
    <hyperlink ref="H138" location="A126103242F" display="A126103242F" xr:uid="{C178E542-54FA-4744-97EA-867DA073AA48}"/>
    <hyperlink ref="F139" location="A126095734T" display="A126095734T" xr:uid="{8EB4F5D4-A768-4947-9619-30A45C0ADD47}"/>
    <hyperlink ref="G139" location="A126110854A" display="A126110854A" xr:uid="{1B5817F0-E10A-42DF-9F2F-E262B12D9A95}"/>
    <hyperlink ref="H139" location="A126103294J" display="A126103294J" xr:uid="{2BDEB050-9672-41E8-92E3-9F3EFC51BA65}"/>
    <hyperlink ref="F140" location="A126095738A" display="A126095738A" xr:uid="{566A589D-240B-40C0-8B99-67F682A55277}"/>
    <hyperlink ref="G140" location="A126110858K" display="A126110858K" xr:uid="{A16C13A1-3C0B-4D54-9E08-23C3E1DFF1CA}"/>
    <hyperlink ref="H140" location="A126103298T" display="A126103298T" xr:uid="{C221AB8D-0B7D-43DB-AF41-6BBB3AA8F569}"/>
    <hyperlink ref="F141" location="A126095790K" display="A126095790K" xr:uid="{737D86D3-9863-464D-A2AE-66E7F446B5CC}"/>
    <hyperlink ref="G141" location="A126110910J" display="A126110910J" xr:uid="{10FCA227-42DE-498C-9471-420198F074F1}"/>
    <hyperlink ref="H141" location="A126103350R" display="A126103350R" xr:uid="{962C30BA-8501-4456-B0EE-07E2483CF09A}"/>
    <hyperlink ref="F142" location="A126095662T" display="A126095662T" xr:uid="{907BFDD7-3D10-4473-B669-85C07162572E}"/>
    <hyperlink ref="G142" location="A126110782A" display="A126110782A" xr:uid="{EE540680-A11B-4AF7-8B3B-CCB7B85769F0}"/>
    <hyperlink ref="H142" location="A126103222W" display="A126103222W" xr:uid="{1FC0C0BA-A281-43AA-AF43-8A6015C17581}"/>
    <hyperlink ref="F143" location="A126095778V" display="A126095778V" xr:uid="{FF787027-3E1A-4B9D-8A5A-0814A18B2DA4}"/>
    <hyperlink ref="G143" location="A126110898C" display="A126110898C" xr:uid="{FB7A1D9E-156A-4358-9779-6722F0334A31}"/>
    <hyperlink ref="H143" location="A126103338X" display="A126103338X" xr:uid="{EBE7310D-9E52-412E-ABD1-D3F4F60C0863}"/>
    <hyperlink ref="F144" location="A126095782K" display="A126095782K" xr:uid="{844AB8B5-E9EC-46AE-8BEF-4F4387847F7C}"/>
    <hyperlink ref="G144" location="A126110902J" display="A126110902J" xr:uid="{92FA6288-4DB0-4DB5-8ADD-8A22A460A00D}"/>
    <hyperlink ref="H144" location="A126103342R" display="A126103342R" xr:uid="{D14A214C-506C-4B3B-BA3C-7417076E28B9}"/>
    <hyperlink ref="F145" location="A126095670T" display="A126095670T" xr:uid="{AC9A673C-899A-4306-A9B5-ADD214903E3D}"/>
    <hyperlink ref="G145" location="A126110790A" display="A126110790A" xr:uid="{AD408E0F-602C-42C8-A2DF-AA5DEE50A695}"/>
    <hyperlink ref="H145" location="A126103230W" display="A126103230W" xr:uid="{1A3749CB-897B-4CB8-9659-701FC3FB9808}"/>
    <hyperlink ref="F146" location="A126095706J" display="A126095706J" xr:uid="{286367FB-ED31-45FF-8AC6-C09F4A974CF3}"/>
    <hyperlink ref="G146" location="A126110826T" display="A126110826T" xr:uid="{BF780250-82E4-41F6-8763-C565FEFFB1D2}"/>
    <hyperlink ref="H146" location="A126103266X" display="A126103266X" xr:uid="{8302807A-8C2D-4265-AF0A-BF0376C5B883}"/>
    <hyperlink ref="F147" location="A126095742T" display="A126095742T" xr:uid="{E3AFC186-EAFD-4969-8D68-ACBD1E9767AF}"/>
    <hyperlink ref="G147" location="A126110862A" display="A126110862A" xr:uid="{5F2CBFD2-3139-4A22-99A7-0D8D232DA44B}"/>
    <hyperlink ref="H147" location="A126103302W" display="A126103302W" xr:uid="{6E961712-37C1-4A68-92CF-D6A0CB089C4D}"/>
    <hyperlink ref="F148" location="A126095794V" display="A126095794V" xr:uid="{147AA587-548E-42B4-BA92-EB64955291C5}"/>
    <hyperlink ref="G148" location="A126110914T" display="A126110914T" xr:uid="{A656A67D-C7E3-44E8-B4B4-8C56F0FC0652}"/>
    <hyperlink ref="H148" location="A126103354X" display="A126103354X" xr:uid="{A59AEB98-E1E6-4241-BD8E-06871E6EB371}"/>
    <hyperlink ref="F149" location="A126095666A" display="A126095666A" xr:uid="{A94F9039-82F2-4372-B6F9-91CAB7E4255C}"/>
    <hyperlink ref="G149" location="A126110786K" display="A126110786K" xr:uid="{2740F8DB-19C1-477A-A420-556EC252C5EA}"/>
    <hyperlink ref="H149" location="A126103226F" display="A126103226F" xr:uid="{CF7D20FF-39B9-4BAC-B602-EE47DDA1090A}"/>
    <hyperlink ref="F150" location="A126095746A" display="A126095746A" xr:uid="{6F4F6835-2F19-4414-85FA-BE83E56E0EC8}"/>
    <hyperlink ref="G150" location="A126110866K" display="A126110866K" xr:uid="{F149531A-74CB-4125-91FD-CE50250D1561}"/>
    <hyperlink ref="H150" location="A126103306F" display="A126103306F" xr:uid="{7CF4E183-9156-4889-ABC5-D010B7538204}"/>
    <hyperlink ref="F151" location="A126095758K" display="A126095758K" xr:uid="{459AF977-4250-4AE7-A146-B9B504C44257}"/>
    <hyperlink ref="G151" location="A126110878V" display="A126110878V" xr:uid="{AA272F58-55CE-423A-8226-21F4236D1289}"/>
    <hyperlink ref="H151" location="A126103318R" display="A126103318R" xr:uid="{D467F3FE-7600-4EE6-BD57-80C87956205D}"/>
    <hyperlink ref="F152" location="A126095690A" display="A126095690A" xr:uid="{C1256E5C-DEA6-45A2-A4DE-B5B7641DF7DB}"/>
    <hyperlink ref="G152" location="A126110810X" display="A126110810X" xr:uid="{EFCE565F-721C-4342-A66F-276520867689}"/>
    <hyperlink ref="H152" location="A126103250F" display="A126103250F" xr:uid="{E856AA51-5317-40F2-B7ED-A60ECB555E0D}"/>
    <hyperlink ref="F153" location="A126095674A" display="A126095674A" xr:uid="{2E58D779-25CB-45F8-94EA-47FD6A56CF10}"/>
    <hyperlink ref="G153" location="A126110794K" display="A126110794K" xr:uid="{595124BA-FAA5-4FC6-9466-8357D0F855ED}"/>
    <hyperlink ref="H153" location="A126103234F" display="A126103234F" xr:uid="{969378C7-AAA7-49FD-97D2-EB37F24AEDBF}"/>
    <hyperlink ref="F154" location="A126095710X" display="A126095710X" xr:uid="{C6E2BF64-842A-45DD-B6AF-9FDA3902C26C}"/>
    <hyperlink ref="G154" location="A126110830J" display="A126110830J" xr:uid="{232FFDD4-7948-48F5-B09C-96BA217FE25A}"/>
    <hyperlink ref="H154" location="A126103270R" display="A126103270R" xr:uid="{BE64DB26-B4EF-4C2E-ACD0-8AC68B9E9E70}"/>
    <hyperlink ref="F155" location="A126095686K" display="A126095686K" xr:uid="{7BAC4589-E946-482D-909F-58BEA810294C}"/>
    <hyperlink ref="G155" location="A126110806J" display="A126110806J" xr:uid="{B97C4160-AF66-4ACF-B509-737802F7E81D}"/>
    <hyperlink ref="H155" location="A126103246R" display="A126103246R" xr:uid="{4BA31BDF-8B91-4BDA-900A-B82545B91145}"/>
    <hyperlink ref="F156" location="A126095714J" display="A126095714J" xr:uid="{D9CF4A92-52AC-4AAB-AD4A-8B5A6D1105A6}"/>
    <hyperlink ref="G156" location="A126110834T" display="A126110834T" xr:uid="{A9F43C8B-A49D-4905-8E5C-285DBE129D3F}"/>
    <hyperlink ref="H156" location="A126103274X" display="A126103274X" xr:uid="{7491184A-5D7F-4ECC-9346-C1C1CC196000}"/>
    <hyperlink ref="F157" location="A126095694K" display="A126095694K" xr:uid="{F01F761C-9026-4779-910C-7312368C1023}"/>
    <hyperlink ref="G157" location="A126110814J" display="A126110814J" xr:uid="{49BB9F26-2974-4AC8-AB5A-75A4A31FA101}"/>
    <hyperlink ref="H157" location="A126103254R" display="A126103254R" xr:uid="{5FCCCAE8-3F10-4704-B95B-203A910AD2A5}"/>
    <hyperlink ref="I123" location="A126095202C" display="A126095202C" xr:uid="{C3CB6FF5-BA99-4BF8-AAF5-2BC93E4637A2}"/>
    <hyperlink ref="J123" location="A126110322L" display="A126110322L" xr:uid="{562DDE94-ACA2-448C-BDA0-6808E5FDBDA1}"/>
    <hyperlink ref="K123" location="A126102762T" display="A126102762T" xr:uid="{8D0CD476-0932-4965-90ED-4F3D3EFEC82F}"/>
    <hyperlink ref="I124" location="A126095158F" display="A126095158F" xr:uid="{090966B5-55EF-4098-A497-BA721BA85DD1}"/>
    <hyperlink ref="J124" location="A126110278R" display="A126110278R" xr:uid="{B2AE5D04-BD88-4C22-A72A-CB769E948EA2}"/>
    <hyperlink ref="K124" location="A126102718J" display="A126102718J" xr:uid="{14A173CD-FB70-426F-B6D4-341FC038C4AF}"/>
    <hyperlink ref="I125" location="A126095206L" display="A126095206L" xr:uid="{F2CB6555-6E66-4024-A891-1EBAFCE29837}"/>
    <hyperlink ref="J125" location="A126110326W" display="A126110326W" xr:uid="{74EFC30A-6F40-45DB-BEEF-427AEF8B8A01}"/>
    <hyperlink ref="K125" location="A126102766A" display="A126102766A" xr:uid="{79574DF6-B1F4-41A4-A034-99F49A6DE3A2}"/>
    <hyperlink ref="I126" location="A126095210C" display="A126095210C" xr:uid="{76A51077-AA91-43BE-8FEC-823772453AA1}"/>
    <hyperlink ref="J126" location="A126110330L" display="A126110330L" xr:uid="{1C78F9DC-E22F-4E94-8385-8DAD19D5D750}"/>
    <hyperlink ref="K126" location="A126102770T" display="A126102770T" xr:uid="{0262EA0D-1327-48C4-89E8-1BC13B8DE82B}"/>
    <hyperlink ref="I127" location="A126095162W" display="A126095162W" xr:uid="{DC55584A-58A9-435F-89D2-DAF25828453F}"/>
    <hyperlink ref="J127" location="A126110282F" display="A126110282F" xr:uid="{EA15995F-D6EA-49B2-87A7-E50E24C6597D}"/>
    <hyperlink ref="K127" location="A126102722X" display="A126102722X" xr:uid="{061F80B5-DE83-4044-B24B-D2A19C330768}"/>
    <hyperlink ref="I128" location="A126095166F" display="A126095166F" xr:uid="{405A0031-3AAD-41B3-B505-3A64E6AAD9EB}"/>
    <hyperlink ref="J128" location="A126110286R" display="A126110286R" xr:uid="{B581AF9B-E2BE-4123-89A0-34F7E7E62227}"/>
    <hyperlink ref="K128" location="A126102726J" display="A126102726J" xr:uid="{7C3ECDE9-D547-416F-9DD7-C5A3801CA963}"/>
    <hyperlink ref="I129" location="A126095190F" display="A126095190F" xr:uid="{5081A7D1-C934-4E7A-AFAB-BD339A25F4D5}"/>
    <hyperlink ref="J129" location="A126110310C" display="A126110310C" xr:uid="{FFF3BF52-7DB5-489A-8BEC-D0B617284BA7}"/>
    <hyperlink ref="K129" location="A126102750J" display="A126102750J" xr:uid="{C822CC21-3A3E-40EB-9F1D-93C728D4B74E}"/>
    <hyperlink ref="I130" location="A126095138W" display="A126095138W" xr:uid="{744C34C6-D5D5-4EE7-9F69-BA8933B68C2E}"/>
    <hyperlink ref="J130" location="A126110258F" display="A126110258F" xr:uid="{CD70DB2F-EF96-4802-B65C-813E660A9CA6}"/>
    <hyperlink ref="K130" location="A126102698K" display="A126102698K" xr:uid="{76BEB37E-BBB2-47E5-AFD5-A5F4C9BB34B1}"/>
    <hyperlink ref="I131" location="A126095214L" display="A126095214L" xr:uid="{1BB55C12-ECEF-48D0-A251-D50F328894F0}"/>
    <hyperlink ref="J131" location="A126110334W" display="A126110334W" xr:uid="{3053F7C8-8697-4DA5-AE1C-7180B5EB401C}"/>
    <hyperlink ref="K131" location="A126102774A" display="A126102774A" xr:uid="{57DA9F59-C0E5-4A5D-9032-07EF90D576A0}"/>
    <hyperlink ref="I132" location="A126095194R" display="A126095194R" xr:uid="{839074C2-8E02-4F9E-B967-90DA7DDB8A68}"/>
    <hyperlink ref="J132" location="A126110314L" display="A126110314L" xr:uid="{FC42DBD8-6DDF-4E89-999B-431B11FC2403}"/>
    <hyperlink ref="K132" location="A126102754T" display="A126102754T" xr:uid="{A5402323-33FB-473A-B94C-319F357AFC74}"/>
    <hyperlink ref="I133" location="A126095226W" display="A126095226W" xr:uid="{C45F637F-A321-40B6-B505-45B1DC7A2B14}"/>
    <hyperlink ref="J133" location="A126110346F" display="A126110346F" xr:uid="{35E6456D-9173-4692-A515-907B65104ED9}"/>
    <hyperlink ref="K133" location="A126102786K" display="A126102786K" xr:uid="{FCF14CDB-AA1F-452E-B9E7-4496DA69FDBE}"/>
    <hyperlink ref="I134" location="A126095142L" display="A126095142L" xr:uid="{952483F9-3CC8-45F6-AB00-50E38512F397}"/>
    <hyperlink ref="J134" location="A126110262W" display="A126110262W" xr:uid="{6C4CBF8C-927D-46AA-8EDE-39A8ADFC1737}"/>
    <hyperlink ref="K134" location="A126102702R" display="A126102702R" xr:uid="{57B35519-945A-4A36-B8D1-03B0E7FB0627}"/>
    <hyperlink ref="I135" location="A126095098R" display="A126095098R" xr:uid="{CD60C9FF-AE45-466D-BBCA-487E1F4D563A}"/>
    <hyperlink ref="J135" location="A126110218L" display="A126110218L" xr:uid="{9D9E2BC8-C5C8-495D-9346-371251EFF895}"/>
    <hyperlink ref="K135" location="A126102658T" display="A126102658T" xr:uid="{75A6712E-BEBF-4FCD-9006-3109168E4187}"/>
    <hyperlink ref="I136" location="A126095118L" display="A126095118L" xr:uid="{3865DC07-2A5D-4573-B09F-E79122015ECC}"/>
    <hyperlink ref="J136" location="A126110238W" display="A126110238W" xr:uid="{91F613D8-A782-4B18-AA74-A899A9719D3C}"/>
    <hyperlink ref="K136" location="A126102678A" display="A126102678A" xr:uid="{6A5C2274-509F-4D55-B58B-880FAA01FC48}"/>
    <hyperlink ref="I137" location="A126095170W" display="A126095170W" xr:uid="{9378D72D-EEDA-4466-B214-C221274A83B3}"/>
    <hyperlink ref="J137" location="A126110290F" display="A126110290F" xr:uid="{DD32CF87-62F8-4C20-A88F-1D35A6B2A637}"/>
    <hyperlink ref="K137" location="A126102730X" display="A126102730X" xr:uid="{1FF80389-3C04-4894-9356-C0E7932B24BA}"/>
    <hyperlink ref="I138" location="A126095122C" display="A126095122C" xr:uid="{DC72713E-7EA0-4FF0-A6B9-D9EB49C479C4}"/>
    <hyperlink ref="J138" location="A126110242L" display="A126110242L" xr:uid="{EF36F8AA-812D-49AB-89D5-9DFFC9A8300D}"/>
    <hyperlink ref="K138" location="A126102682T" display="A126102682T" xr:uid="{FC843EEC-CE63-412E-B59C-CDC22124EAB2}"/>
    <hyperlink ref="I139" location="A126095174F" display="A126095174F" xr:uid="{65869E1E-C3BC-41BE-AA5F-C5304363AC51}"/>
    <hyperlink ref="J139" location="A126110294R" display="A126110294R" xr:uid="{694D94BC-16A7-42F2-9A17-44653C1BB6AE}"/>
    <hyperlink ref="K139" location="A126102734J" display="A126102734J" xr:uid="{521EA82F-E557-4CA3-AE8F-BFBB20D7F83E}"/>
    <hyperlink ref="I140" location="A126095178R" display="A126095178R" xr:uid="{90DFF3DC-D6E6-417D-A4E6-4F4FA581B69E}"/>
    <hyperlink ref="J140" location="A126110298X" display="A126110298X" xr:uid="{6A0AC8A0-4D40-4706-BE76-532A455631BE}"/>
    <hyperlink ref="K140" location="A126102738T" display="A126102738T" xr:uid="{F19FE1CF-E884-4764-A275-7E81A1A89551}"/>
    <hyperlink ref="I141" location="A126095230L" display="A126095230L" xr:uid="{ADC080EF-1709-4257-90A6-DE53B9457A7B}"/>
    <hyperlink ref="J141" location="A126110350W" display="A126110350W" xr:uid="{1FE935FE-D60D-46AC-AA93-74E5AFFBEB38}"/>
    <hyperlink ref="K141" location="A126102790A" display="A126102790A" xr:uid="{79F3D915-BE83-440D-AEEE-4CCB17B9FE1E}"/>
    <hyperlink ref="I142" location="A126095102V" display="A126095102V" xr:uid="{D8501890-D5DA-481A-ACD1-76FDB87C5D99}"/>
    <hyperlink ref="J142" location="A126110222C" display="A126110222C" xr:uid="{16494DCD-0655-460B-922B-8922507D03E5}"/>
    <hyperlink ref="K142" location="A126102662J" display="A126102662J" xr:uid="{64CC690C-891A-44EE-8DF8-C45A01E222DA}"/>
    <hyperlink ref="I143" location="A126095218W" display="A126095218W" xr:uid="{9A03F8A0-9039-4C49-BDEC-4CC76E8D8DF5}"/>
    <hyperlink ref="J143" location="A126110338F" display="A126110338F" xr:uid="{BE344D16-2349-4685-90AB-98D819F6B472}"/>
    <hyperlink ref="K143" location="A126102778K" display="A126102778K" xr:uid="{4A6792F0-24B1-4163-9536-F0EFAB7875E5}"/>
    <hyperlink ref="I144" location="A126095222L" display="A126095222L" xr:uid="{C40CC86C-EFFF-4BBF-83BC-14C8DCE5BEDE}"/>
    <hyperlink ref="J144" location="A126110342W" display="A126110342W" xr:uid="{953724D2-B5B5-443E-9DEE-8E3F749FCB58}"/>
    <hyperlink ref="K144" location="A126102782A" display="A126102782A" xr:uid="{1C005634-7521-4582-82BE-2E2A2642AAA7}"/>
    <hyperlink ref="I145" location="A126095110V" display="A126095110V" xr:uid="{872A7615-9DEA-4EFB-A4E9-A0D58FC88CCE}"/>
    <hyperlink ref="J145" location="A126110230C" display="A126110230C" xr:uid="{EE867809-ABFA-4C91-91F2-3E0887CAE7A7}"/>
    <hyperlink ref="K145" location="A126102670J" display="A126102670J" xr:uid="{D1327BAF-7E38-4B21-96C3-7A58AB594FDA}"/>
    <hyperlink ref="I146" location="A126095146W" display="A126095146W" xr:uid="{A82D4DB6-AD37-490F-A7CC-0AF9674A7BD7}"/>
    <hyperlink ref="J146" location="A126110266F" display="A126110266F" xr:uid="{0ABC4012-08E7-4910-92D8-E2725AB06497}"/>
    <hyperlink ref="K146" location="A126102706X" display="A126102706X" xr:uid="{D35A9196-3E16-4683-8493-C8987E339120}"/>
    <hyperlink ref="I147" location="A126095182F" display="A126095182F" xr:uid="{81AE3D61-C25B-4AE7-8274-CABF73524A5F}"/>
    <hyperlink ref="J147" location="A126110302C" display="A126110302C" xr:uid="{624C400F-B86F-40B8-B272-955E9C67048F}"/>
    <hyperlink ref="K147" location="A126102742J" display="A126102742J" xr:uid="{2EAC4604-10E6-4243-AC63-C3E1FF89C686}"/>
    <hyperlink ref="I148" location="A126095234W" display="A126095234W" xr:uid="{0C08CFA3-7D90-4D20-B7B7-98B18B8413B9}"/>
    <hyperlink ref="J148" location="A126110354F" display="A126110354F" xr:uid="{E21E7544-6B89-44F4-8EA6-D05BF60C0B9A}"/>
    <hyperlink ref="K148" location="A126102794K" display="A126102794K" xr:uid="{D8FE2EDC-67C4-4AF6-8323-C3660CCB8AA1}"/>
    <hyperlink ref="I149" location="A126095106C" display="A126095106C" xr:uid="{61920457-7FC4-4708-B404-399020D19AD6}"/>
    <hyperlink ref="J149" location="A126110226L" display="A126110226L" xr:uid="{C5FBA1CD-386C-49A9-96A5-4725D48BECC1}"/>
    <hyperlink ref="K149" location="A126102666T" display="A126102666T" xr:uid="{1FFD5074-3C35-462B-9913-105402E12FFE}"/>
    <hyperlink ref="I150" location="A126095186R" display="A126095186R" xr:uid="{7FF1CE52-0CD5-4AA4-BF70-AA9AA6FC7004}"/>
    <hyperlink ref="J150" location="A126110306L" display="A126110306L" xr:uid="{69D960DE-D37B-4C0A-9ED9-0F62EA4EA1F8}"/>
    <hyperlink ref="K150" location="A126102746T" display="A126102746T" xr:uid="{F34CE273-42C2-4836-80E5-7B89F92742E1}"/>
    <hyperlink ref="I151" location="A126095198X" display="A126095198X" xr:uid="{E0ED6FBF-6FD5-4871-89BB-70120D91850D}"/>
    <hyperlink ref="J151" location="A126110318W" display="A126110318W" xr:uid="{04C9E871-31C0-490E-9B4A-F69C74D38AB0}"/>
    <hyperlink ref="K151" location="A126102758A" display="A126102758A" xr:uid="{D99BCC38-D82E-42AB-8765-D904B34A8FA9}"/>
    <hyperlink ref="I152" location="A126095130C" display="A126095130C" xr:uid="{3977D78D-FC8E-488F-AF93-62250F9318C8}"/>
    <hyperlink ref="J152" location="A126110250L" display="A126110250L" xr:uid="{30D4A3F8-3495-4F0D-BFC7-F7121DFA6064}"/>
    <hyperlink ref="K152" location="A126102690T" display="A126102690T" xr:uid="{AFCD286A-2118-465F-9900-1B5422B52663}"/>
    <hyperlink ref="I153" location="A126095114C" display="A126095114C" xr:uid="{047E37F2-AC15-4F2D-B405-BA928C0EE749}"/>
    <hyperlink ref="J153" location="A126110234L" display="A126110234L" xr:uid="{A7AF2884-A7BF-4A54-87BD-7A378B836E07}"/>
    <hyperlink ref="K153" location="A126102674T" display="A126102674T" xr:uid="{AA2BD1FB-7361-4272-BF25-C9A7D96F0C84}"/>
    <hyperlink ref="I154" location="A126095150L" display="A126095150L" xr:uid="{C2DB4554-653E-4683-8423-AE66F08A75B5}"/>
    <hyperlink ref="J154" location="A126110270W" display="A126110270W" xr:uid="{7F78B3C4-839C-4740-BC6D-D4376B96A9BD}"/>
    <hyperlink ref="K154" location="A126102710R" display="A126102710R" xr:uid="{76D7A849-28CF-4747-A9A1-B3F0E39F44F5}"/>
    <hyperlink ref="I155" location="A126095126L" display="A126095126L" xr:uid="{7D8B36DB-FF9F-4D13-A562-A470D16343E4}"/>
    <hyperlink ref="J155" location="A126110246W" display="A126110246W" xr:uid="{29DD242D-C720-4BBF-942D-B5ED59649F70}"/>
    <hyperlink ref="K155" location="A126102686A" display="A126102686A" xr:uid="{855CDF54-16E7-41A1-BB01-FD62C2F99ADC}"/>
    <hyperlink ref="I156" location="A126095154W" display="A126095154W" xr:uid="{FB3AE53D-989C-407A-A1F2-59241761B3D9}"/>
    <hyperlink ref="J156" location="A126110274F" display="A126110274F" xr:uid="{650B6A42-2AA3-4510-8F18-E8D668C0D3F9}"/>
    <hyperlink ref="K156" location="A126102714X" display="A126102714X" xr:uid="{91E530A8-3FD9-4AFF-8759-96AD309737A9}"/>
    <hyperlink ref="I157" location="A126095134L" display="A126095134L" xr:uid="{376E1194-542E-4AAA-9A01-0B765BEE8C70}"/>
    <hyperlink ref="J157" location="A126110254W" display="A126110254W" xr:uid="{A952533C-4E2B-444B-8763-C39B0F4E4DD2}"/>
    <hyperlink ref="K157" location="A126102694A" display="A126102694A" xr:uid="{A8F7F774-EB42-4740-B4EE-E9B18462EB22}"/>
    <hyperlink ref="L123" location="A126095902T" display="A126095902T" xr:uid="{028CA028-6D4E-449F-BD32-93D5C9DB977A}"/>
    <hyperlink ref="M123" location="A126111022C" display="A126111022C" xr:uid="{2E360C16-3332-4B2F-BE6F-F8D7E39E1C4B}"/>
    <hyperlink ref="N123" location="A126103462J" display="A126103462J" xr:uid="{F39B29E0-D83A-4479-92BC-D3A5D42F3E08}"/>
    <hyperlink ref="L124" location="A126095858V" display="A126095858V" xr:uid="{8A97C80A-E13F-4292-86EC-CC65A35DDF1B}"/>
    <hyperlink ref="M124" location="A126110978C" display="A126110978C" xr:uid="{0D0456FB-458A-48D1-B8DD-783006AAC0D4}"/>
    <hyperlink ref="N124" location="A126103418X" display="A126103418X" xr:uid="{79DFDFAC-5675-41ED-A00E-031084D14791}"/>
    <hyperlink ref="L125" location="A126095906A" display="A126095906A" xr:uid="{379C6BC9-8A49-4EC4-82D3-16262B4713D6}"/>
    <hyperlink ref="M125" location="A126111026L" display="A126111026L" xr:uid="{A0233257-DBE0-4FAD-B2BC-3F57F659677C}"/>
    <hyperlink ref="N125" location="A126103466T" display="A126103466T" xr:uid="{FA7858B8-819B-41F4-84B5-A6A9A3EB25A5}"/>
    <hyperlink ref="L126" location="A126095910T" display="A126095910T" xr:uid="{B076B728-19B0-4EB8-8520-52DD0F7CAE13}"/>
    <hyperlink ref="M126" location="A126111030C" display="A126111030C" xr:uid="{4ED45984-E6F2-463C-8E65-26978F04138A}"/>
    <hyperlink ref="N126" location="A126103470J" display="A126103470J" xr:uid="{A62EA061-5F3D-43E9-8E4D-5989211B3E58}"/>
    <hyperlink ref="L127" location="A126095862K" display="A126095862K" xr:uid="{9DD52279-A7A6-4A34-A839-CD09926EC713}"/>
    <hyperlink ref="M127" location="A126110982V" display="A126110982V" xr:uid="{A55BED27-36CE-431F-ABAF-65892D8AC922}"/>
    <hyperlink ref="N127" location="A126103422R" display="A126103422R" xr:uid="{0FB70430-87ED-4384-BCE2-B8B77E921764}"/>
    <hyperlink ref="L128" location="A126095866V" display="A126095866V" xr:uid="{EE56F051-49DA-42E0-B1BF-6808E01DDB63}"/>
    <hyperlink ref="M128" location="A126110986C" display="A126110986C" xr:uid="{A2EAA71F-A847-48A3-B93C-469655660446}"/>
    <hyperlink ref="N128" location="A126103426X" display="A126103426X" xr:uid="{D28EF472-306E-4BCD-ABA6-0FE1162F0502}"/>
    <hyperlink ref="L129" location="A126095890V" display="A126095890V" xr:uid="{718C67C4-C029-4DAA-8B06-5FDF8B776FFF}"/>
    <hyperlink ref="M129" location="A126111010V" display="A126111010V" xr:uid="{0BBE7365-6CF4-41D5-88B8-697B1E3EABCC}"/>
    <hyperlink ref="N129" location="A126103450X" display="A126103450X" xr:uid="{136E773F-5CBB-4EF0-9679-C3271942E9C5}"/>
    <hyperlink ref="L130" location="A126095838K" display="A126095838K" xr:uid="{2BB0F4B0-C47D-48B4-9541-FFF5C3E5655D}"/>
    <hyperlink ref="M130" location="A126110958V" display="A126110958V" xr:uid="{45C230D3-40B1-42E8-90FC-0697BA5C7D56}"/>
    <hyperlink ref="N130" location="A126103398A" display="A126103398A" xr:uid="{33A96884-C3BB-4F83-9CD2-A04207F25A01}"/>
    <hyperlink ref="L131" location="A126095914A" display="A126095914A" xr:uid="{76BD3730-AB4D-48B2-8191-E23445B2C182}"/>
    <hyperlink ref="M131" location="A126111034L" display="A126111034L" xr:uid="{CC20FB9E-0502-40C6-A161-24C8A390007B}"/>
    <hyperlink ref="N131" location="A126103474T" display="A126103474T" xr:uid="{BA56715A-912D-4C25-9573-591F14B8D920}"/>
    <hyperlink ref="L132" location="A126095894C" display="A126095894C" xr:uid="{91B2C8FB-BC8F-4DEF-8E88-481FCD6DB978}"/>
    <hyperlink ref="M132" location="A126111014C" display="A126111014C" xr:uid="{299CC95A-1A1A-490C-87B2-E02E1FBA00D3}"/>
    <hyperlink ref="N132" location="A126103454J" display="A126103454J" xr:uid="{9A9A77FA-C8A8-4F3D-8EAA-E4232665D841}"/>
    <hyperlink ref="L133" location="A126095926K" display="A126095926K" xr:uid="{E6589672-DEEA-4516-B5B1-67A8B92C5881}"/>
    <hyperlink ref="M133" location="A126111046W" display="A126111046W" xr:uid="{456674CB-9973-4EE6-9A8A-AED43CAC7BD0}"/>
    <hyperlink ref="N133" location="A126103486A" display="A126103486A" xr:uid="{C46187A9-6D8D-4ABC-8DB6-371F3A9FBE14}"/>
    <hyperlink ref="L134" location="A126095842A" display="A126095842A" xr:uid="{79B40D34-EF35-4446-80C1-21ADA67BC363}"/>
    <hyperlink ref="M134" location="A126110962K" display="A126110962K" xr:uid="{638B41C8-68B7-4755-8E7C-0307126BF5C4}"/>
    <hyperlink ref="N134" location="A126103402F" display="A126103402F" xr:uid="{33D4F260-3502-49EB-94EE-E47D90196A68}"/>
    <hyperlink ref="L135" location="A126095798C" display="A126095798C" xr:uid="{B49CDD26-332C-43EA-BDC0-1DBD6C49F50C}"/>
    <hyperlink ref="M135" location="A126110918A" display="A126110918A" xr:uid="{91D8426A-8464-4822-9148-A1B3FBA44408}"/>
    <hyperlink ref="N135" location="A126103358J" display="A126103358J" xr:uid="{1CE7F929-672D-44CD-9857-75024094DE8E}"/>
    <hyperlink ref="L136" location="A126095818A" display="A126095818A" xr:uid="{8ECDD37B-5CA2-41BA-90C3-2024664065DC}"/>
    <hyperlink ref="M136" location="A126110938K" display="A126110938K" xr:uid="{98B4E493-E796-4248-AD7B-0757A67AF45A}"/>
    <hyperlink ref="N136" location="A126103378T" display="A126103378T" xr:uid="{322685B0-8455-4638-BDCB-BEA0CC0001CF}"/>
    <hyperlink ref="L137" location="A126095870K" display="A126095870K" xr:uid="{83642A47-8F76-4580-80F3-82E69F92B69C}"/>
    <hyperlink ref="M137" location="A126110990V" display="A126110990V" xr:uid="{F94820CC-A2B4-4AFD-942C-8578EB216A96}"/>
    <hyperlink ref="N137" location="A126103430R" display="A126103430R" xr:uid="{6C6B3483-EDE2-48D6-A8A6-443A64EF21DC}"/>
    <hyperlink ref="L138" location="A126095822T" display="A126095822T" xr:uid="{0F2792FF-3D36-4903-85C3-17783D714066}"/>
    <hyperlink ref="M138" location="A126110942A" display="A126110942A" xr:uid="{7A4784D2-F3A2-4BD7-A63F-056D4386B215}"/>
    <hyperlink ref="N138" location="A126103382J" display="A126103382J" xr:uid="{76B4B1F7-2896-476F-A43D-342A75DFA1D5}"/>
    <hyperlink ref="L139" location="A126095874V" display="A126095874V" xr:uid="{83920227-4B05-4A00-B87B-BA417299B7EF}"/>
    <hyperlink ref="M139" location="A126110994C" display="A126110994C" xr:uid="{DD553E12-1384-4368-91EE-E47DECD63095}"/>
    <hyperlink ref="N139" location="A126103434X" display="A126103434X" xr:uid="{A37F9981-B94D-4340-8B1E-AB74C2310AAD}"/>
    <hyperlink ref="L140" location="A126095878C" display="A126095878C" xr:uid="{80F49C57-09CF-40B4-81A7-639DA5F16F02}"/>
    <hyperlink ref="M140" location="A126110998L" display="A126110998L" xr:uid="{796C15CC-84EF-4CC3-84D7-B706D54BF823}"/>
    <hyperlink ref="N140" location="A126103438J" display="A126103438J" xr:uid="{E844A47F-E78D-43CC-8C41-599498BBB667}"/>
    <hyperlink ref="L141" location="A126095930A" display="A126095930A" xr:uid="{629EAC21-D706-4BA2-B7E2-00A232F5FBD9}"/>
    <hyperlink ref="M141" location="A126111050L" display="A126111050L" xr:uid="{58988899-3EC0-4807-929E-B810701D63CF}"/>
    <hyperlink ref="N141" location="A126103490T" display="A126103490T" xr:uid="{256C320C-61FE-4354-B1C0-16EE54C5B604}"/>
    <hyperlink ref="L142" location="A126095802J" display="A126095802J" xr:uid="{A5D2A45A-D78F-4BF4-BCD2-2354DB2D9152}"/>
    <hyperlink ref="M142" location="A126110922T" display="A126110922T" xr:uid="{7EB2FB96-0454-4FB1-8D53-720659A5B6DC}"/>
    <hyperlink ref="N142" location="A126103362X" display="A126103362X" xr:uid="{68BBC9FB-1D5D-4C0D-B786-C9628339BE1C}"/>
    <hyperlink ref="L143" location="A126095918K" display="A126095918K" xr:uid="{6FC947A6-9ACE-4D45-A43C-F38311904017}"/>
    <hyperlink ref="M143" location="A126111038W" display="A126111038W" xr:uid="{8E318004-16AD-42D2-8056-518A393E94EC}"/>
    <hyperlink ref="N143" location="A126103478A" display="A126103478A" xr:uid="{49F5EA1B-7E2C-4878-8CFB-61F313298801}"/>
    <hyperlink ref="L144" location="A126095922A" display="A126095922A" xr:uid="{33FE261A-8367-4E9B-BB13-BC26F7027088}"/>
    <hyperlink ref="M144" location="A126111042L" display="A126111042L" xr:uid="{7B3D037B-57B8-44F7-9170-4A9BC0F8BF1F}"/>
    <hyperlink ref="N144" location="A126103482T" display="A126103482T" xr:uid="{28555D74-9A70-4226-8975-2E786CB79E37}"/>
    <hyperlink ref="L145" location="A126095810J" display="A126095810J" xr:uid="{9AA6AD22-CDE4-473E-8FD4-5FC591F60706}"/>
    <hyperlink ref="M145" location="A126110930T" display="A126110930T" xr:uid="{148346BA-E54D-417C-B81C-1F71D134BAA1}"/>
    <hyperlink ref="N145" location="A126103370X" display="A126103370X" xr:uid="{B6C71886-AE9D-4D4F-A774-027F07D856D0}"/>
    <hyperlink ref="L146" location="A126095846K" display="A126095846K" xr:uid="{506A8975-AB62-487D-A980-A4B7E4E60A13}"/>
    <hyperlink ref="M146" location="A126110966V" display="A126110966V" xr:uid="{9C878FD1-BD34-4CD2-A7CF-19145A37FEF3}"/>
    <hyperlink ref="N146" location="A126103406R" display="A126103406R" xr:uid="{9293D298-7CFA-4B3F-8782-609CC7F0FAAA}"/>
    <hyperlink ref="L147" location="A126095882V" display="A126095882V" xr:uid="{5050C68D-FBBD-4D3A-B5E7-5DE10E1902E9}"/>
    <hyperlink ref="M147" location="A126111002V" display="A126111002V" xr:uid="{638DEB40-3D11-45E4-B964-4D7CA1D90AA4}"/>
    <hyperlink ref="N147" location="A126103442X" display="A126103442X" xr:uid="{3B23A446-F48A-459F-A2D3-3D4500156345}"/>
    <hyperlink ref="L148" location="A126095934K" display="A126095934K" xr:uid="{D655E357-3A69-49CA-BFC9-0776C9327ED6}"/>
    <hyperlink ref="M148" location="A126111054W" display="A126111054W" xr:uid="{A4C3EEC1-0308-440B-9258-9C5F0B813703}"/>
    <hyperlink ref="N148" location="A126103494A" display="A126103494A" xr:uid="{9B2A50F6-CDFF-48AA-BED9-684C1A405BC7}"/>
    <hyperlink ref="L149" location="A126095806T" display="A126095806T" xr:uid="{6E8282BB-7BDF-4BBD-8D5D-0E342780DFA7}"/>
    <hyperlink ref="M149" location="A126110926A" display="A126110926A" xr:uid="{E31F2363-30AC-4CB1-BC45-2DBB7F27419A}"/>
    <hyperlink ref="N149" location="A126103366J" display="A126103366J" xr:uid="{FB4F7F89-39F1-4C26-BEF2-C708D642AD44}"/>
    <hyperlink ref="L150" location="A126095886C" display="A126095886C" xr:uid="{82FCC43E-D14F-44C9-AA59-F08E8C56837A}"/>
    <hyperlink ref="M150" location="A126111006C" display="A126111006C" xr:uid="{0EBFA2DA-0EDE-4DC0-A170-836939FB6238}"/>
    <hyperlink ref="N150" location="A126103446J" display="A126103446J" xr:uid="{6D408B1A-7403-476B-9F49-7CC96A3AD888}"/>
    <hyperlink ref="L151" location="A126095898L" display="A126095898L" xr:uid="{F7E3DC1E-8142-46D7-BE9C-5D1B4F16C2F2}"/>
    <hyperlink ref="M151" location="A126111018L" display="A126111018L" xr:uid="{9CD7CD5F-A0F4-4C52-B9A9-4904645C36FF}"/>
    <hyperlink ref="N151" location="A126103458T" display="A126103458T" xr:uid="{CBFE93F4-8019-4C8B-A937-F72CB3245ED6}"/>
    <hyperlink ref="L152" location="A126095830T" display="A126095830T" xr:uid="{BD706BC1-610A-4B42-8D99-EF02DE69EC77}"/>
    <hyperlink ref="M152" location="A126110950A" display="A126110950A" xr:uid="{AAF44685-263E-4FBD-955F-29C2F14FDCE4}"/>
    <hyperlink ref="N152" location="A126103390J" display="A126103390J" xr:uid="{5F0C4F0D-45FA-4D0A-85D9-981C661054DA}"/>
    <hyperlink ref="L153" location="A126095814T" display="A126095814T" xr:uid="{CDBFCC0E-EFD5-45D3-9EC5-AA6F78BB7C2E}"/>
    <hyperlink ref="M153" location="A126110934A" display="A126110934A" xr:uid="{09DB197F-6F8C-4656-A920-AECA922B5FEE}"/>
    <hyperlink ref="N153" location="A126103374J" display="A126103374J" xr:uid="{80184065-0D4D-4742-A12E-C035E6A43D95}"/>
    <hyperlink ref="L154" location="A126095850A" display="A126095850A" xr:uid="{6B9EF23A-DE62-44C6-9A32-4F63583958D9}"/>
    <hyperlink ref="M154" location="A126110970K" display="A126110970K" xr:uid="{A313518F-E434-4C0E-9BEE-C94099861C17}"/>
    <hyperlink ref="N154" location="A126103410F" display="A126103410F" xr:uid="{360F9FE6-4AE9-4731-BCE8-F83CCF2AC97A}"/>
    <hyperlink ref="L155" location="A126095826A" display="A126095826A" xr:uid="{609EEEB4-FA19-4B63-92B2-14BAB733873E}"/>
    <hyperlink ref="M155" location="A126110946K" display="A126110946K" xr:uid="{83808052-D28D-4A71-AB70-62F12F215664}"/>
    <hyperlink ref="N155" location="A126103386T" display="A126103386T" xr:uid="{9BEBA884-0B55-417B-98D9-7C8782E5A397}"/>
    <hyperlink ref="L156" location="A126095854K" display="A126095854K" xr:uid="{35236202-01CF-43E9-938A-79F35B624AE5}"/>
    <hyperlink ref="M156" location="A126110974V" display="A126110974V" xr:uid="{897E37BC-A9A7-4147-BA4E-F811C93F1BF1}"/>
    <hyperlink ref="N156" location="A126103414R" display="A126103414R" xr:uid="{209DF559-CC76-424B-B9FF-E1AB7CFCFE3F}"/>
    <hyperlink ref="L157" location="A126095834A" display="A126095834A" xr:uid="{CC4AA24F-4424-436C-B91F-52AD53B8DCDB}"/>
    <hyperlink ref="M157" location="A126110954K" display="A126110954K" xr:uid="{09254E0F-2171-4644-8E3C-AB69FF5C7D38}"/>
    <hyperlink ref="N157" location="A126103394T" display="A126103394T" xr:uid="{3406D752-2E5C-4802-9421-04A74B4E5412}"/>
    <hyperlink ref="O123" location="A126096042W" display="A126096042W" xr:uid="{64A8A2BF-11DB-4E54-9833-DB476A27F735}"/>
    <hyperlink ref="P123" location="A126111162F" display="A126111162F" xr:uid="{6DAFC7CA-7489-4DE8-BB0A-82DFF24DA083}"/>
    <hyperlink ref="Q123" location="A126103602X" display="A126103602X" xr:uid="{6ECCDCA6-80BB-49C5-AB65-76B7FF4F8E40}"/>
    <hyperlink ref="O124" location="A126095998W" display="A126095998W" xr:uid="{E2149FBB-64B9-4F3D-8D66-7B053BEAED01}"/>
    <hyperlink ref="P124" location="A126111118W" display="A126111118W" xr:uid="{06741B5D-1481-4707-98EC-C92CC4B0940D}"/>
    <hyperlink ref="Q124" location="A126103558A" display="A126103558A" xr:uid="{4EADAD2A-648B-423B-8316-070CE4156779}"/>
    <hyperlink ref="O125" location="A126096046F" display="A126096046F" xr:uid="{805ECDCA-3783-46A5-9980-C6C533D4CBB2}"/>
    <hyperlink ref="P125" location="A126111166R" display="A126111166R" xr:uid="{B14FFBF1-9850-4109-AC9B-1B4704ACB3A9}"/>
    <hyperlink ref="Q125" location="A126103606J" display="A126103606J" xr:uid="{976BE0CD-2A8A-4473-BBDF-5B4B05F33F9A}"/>
    <hyperlink ref="O126" location="A126096050W" display="A126096050W" xr:uid="{B53B4F4E-1245-4C40-B5E6-4436D2A7A9D7}"/>
    <hyperlink ref="P126" location="A126111170F" display="A126111170F" xr:uid="{65B21E6B-BB0D-4467-8367-565009B1C6B1}"/>
    <hyperlink ref="Q126" location="A126103610X" display="A126103610X" xr:uid="{4FD688AE-3D35-42ED-88E5-450B158BA2E7}"/>
    <hyperlink ref="O127" location="A126096002C" display="A126096002C" xr:uid="{98E6704A-C94A-47E2-BB49-0E6F3403ED70}"/>
    <hyperlink ref="P127" location="A126111122L" display="A126111122L" xr:uid="{657EA822-87CA-49A4-83E1-EC5C916E713C}"/>
    <hyperlink ref="Q127" location="A126103562T" display="A126103562T" xr:uid="{BBEFCCC1-98FF-4D6F-B0EB-E17D59F257B5}"/>
    <hyperlink ref="O128" location="A126096006L" display="A126096006L" xr:uid="{128F22E4-C402-498E-B927-3AB1291B4E29}"/>
    <hyperlink ref="P128" location="A126111126W" display="A126111126W" xr:uid="{F35997F8-08F6-4126-B4AA-C4033905FB20}"/>
    <hyperlink ref="Q128" location="A126103566A" display="A126103566A" xr:uid="{1C735538-4D9F-4A82-9875-5B8F091A5C52}"/>
    <hyperlink ref="O129" location="A126096030L" display="A126096030L" xr:uid="{BC9E6659-242B-4F15-9123-CDECE012AB28}"/>
    <hyperlink ref="P129" location="A126111150W" display="A126111150W" xr:uid="{0A2033DF-75A7-4B62-8998-E574EA3058D7}"/>
    <hyperlink ref="Q129" location="A126103590A" display="A126103590A" xr:uid="{F1616DAC-953E-4379-8457-FB5C9B79083B}"/>
    <hyperlink ref="O130" location="A126095978L" display="A126095978L" xr:uid="{C9D40345-53AF-489E-9FA4-1A7868C39D28}"/>
    <hyperlink ref="P130" location="A126111098X" display="A126111098X" xr:uid="{5D9950C9-07C6-45BA-904E-13FC0F01AA98}"/>
    <hyperlink ref="Q130" location="A126103538T" display="A126103538T" xr:uid="{86ED80C5-0A30-4083-B7D1-E4AD0F38BDB8}"/>
    <hyperlink ref="O131" location="A126096054F" display="A126096054F" xr:uid="{EE210BC6-7173-4C46-93BD-F97EFDCFDF44}"/>
    <hyperlink ref="P131" location="A126111174R" display="A126111174R" xr:uid="{7A84B1F7-2C17-4F1B-B7F2-F29A980FA8C1}"/>
    <hyperlink ref="Q131" location="A126103614J" display="A126103614J" xr:uid="{9D35B7F7-872D-4762-8826-8696291EFC1F}"/>
    <hyperlink ref="O132" location="A126096034W" display="A126096034W" xr:uid="{C7CC9B86-E740-4156-A055-62E4EF12A36F}"/>
    <hyperlink ref="P132" location="A126111154F" display="A126111154F" xr:uid="{0BA46158-D670-44AB-BFEB-92053575C4C1}"/>
    <hyperlink ref="Q132" location="A126103594K" display="A126103594K" xr:uid="{AD1C7E66-1DDD-45F6-B6D5-ADB0DC84594B}"/>
    <hyperlink ref="O133" location="A126096066R" display="A126096066R" xr:uid="{744FDFA1-C24E-438A-A881-C63EDEF3C9F8}"/>
    <hyperlink ref="P133" location="A126111186X" display="A126111186X" xr:uid="{8D50C1DC-F61C-4DF3-B4DA-60FDF2198675}"/>
    <hyperlink ref="Q133" location="A126103626T" display="A126103626T" xr:uid="{8D8ABECE-34EE-4C8C-80F8-A5F012C1FD66}"/>
    <hyperlink ref="O134" location="A126095982C" display="A126095982C" xr:uid="{F528208E-7B08-4B11-9AB1-B4E355FDF6F6}"/>
    <hyperlink ref="P134" location="A126111102C" display="A126111102C" xr:uid="{CFDD4A82-2E6C-4B2B-8992-CED2C72F8528}"/>
    <hyperlink ref="Q134" location="A126103542J" display="A126103542J" xr:uid="{454E6493-6213-42E8-803C-03C0DD236F15}"/>
    <hyperlink ref="O135" location="A126095938V" display="A126095938V" xr:uid="{509E39F9-DAE9-48CF-A20A-587048AB15EB}"/>
    <hyperlink ref="P135" location="A126111058F" display="A126111058F" xr:uid="{774D6B26-02D6-4AFC-9700-1ED2952F0B71}"/>
    <hyperlink ref="Q135" location="A126103498K" display="A126103498K" xr:uid="{389871DB-718A-45F3-90E7-4BE1CFDE5F51}"/>
    <hyperlink ref="O136" location="A126095958C" display="A126095958C" xr:uid="{8AF671EF-21A3-4989-8B96-C68B2347BF5C}"/>
    <hyperlink ref="P136" location="A126111078R" display="A126111078R" xr:uid="{86AFBE74-79E3-42E2-BB8B-EC57E0A1384E}"/>
    <hyperlink ref="Q136" location="A126103518J" display="A126103518J" xr:uid="{875F5FAF-04AD-4BB7-98EB-2D9B608842F9}"/>
    <hyperlink ref="O137" location="A126096010C" display="A126096010C" xr:uid="{ED7D0B4C-454A-4D16-95F1-2CD47AA232B9}"/>
    <hyperlink ref="P137" location="A126111130L" display="A126111130L" xr:uid="{C9F71A39-D819-4413-8D9E-AC330EC92ED8}"/>
    <hyperlink ref="Q137" location="A126103570T" display="A126103570T" xr:uid="{ABCCE34C-BC00-4D34-9E99-F58169DD916F}"/>
    <hyperlink ref="O138" location="A126095962V" display="A126095962V" xr:uid="{934CE665-9536-4E0A-B14E-687359E3CAC5}"/>
    <hyperlink ref="P138" location="A126111082F" display="A126111082F" xr:uid="{7BA3E166-F8BC-4B4C-B145-78DEEBC6591E}"/>
    <hyperlink ref="Q138" location="A126103522X" display="A126103522X" xr:uid="{4C239A89-A8BF-4AD0-A9DF-7C8FDC4BF73C}"/>
    <hyperlink ref="O139" location="A126096014L" display="A126096014L" xr:uid="{D7C91FCD-02B2-4079-8392-82E47DBDF2E1}"/>
    <hyperlink ref="P139" location="A126111134W" display="A126111134W" xr:uid="{0A04EE18-6D9A-4FDD-BB31-A32DCF517D85}"/>
    <hyperlink ref="Q139" location="A126103574A" display="A126103574A" xr:uid="{ACDED469-37C9-4B3E-BA75-82E54E074817}"/>
    <hyperlink ref="O140" location="A126096018W" display="A126096018W" xr:uid="{C2E6E9C3-4768-4D44-A877-57D9C101F723}"/>
    <hyperlink ref="P140" location="A126111138F" display="A126111138F" xr:uid="{DC60443B-9D16-4B53-A9C6-042BA4BEB030}"/>
    <hyperlink ref="Q140" location="A126103578K" display="A126103578K" xr:uid="{8143CF32-5D74-4D5F-B903-73E904E37642}"/>
    <hyperlink ref="O141" location="A126096070F" display="A126096070F" xr:uid="{C48E61BA-43CC-4014-9027-9302066F6484}"/>
    <hyperlink ref="P141" location="A126111190R" display="A126111190R" xr:uid="{F8510384-C570-4DDA-95D7-B8888500F504}"/>
    <hyperlink ref="Q141" location="A126103630J" display="A126103630J" xr:uid="{02D24241-6C5B-4B48-AD9B-51087498171B}"/>
    <hyperlink ref="O142" location="A126095942K" display="A126095942K" xr:uid="{1D110633-B64B-47CA-BCF1-381C0D3DF1B5}"/>
    <hyperlink ref="P142" location="A126111062W" display="A126111062W" xr:uid="{55388DD8-DED8-4D8D-AC77-1079BB64B742}"/>
    <hyperlink ref="Q142" location="A126103502R" display="A126103502R" xr:uid="{EB6CC8B0-2298-4881-B08C-8F9309A2B026}"/>
    <hyperlink ref="O143" location="A126096058R" display="A126096058R" xr:uid="{931B1825-3496-4B02-80EC-211CA0F926B1}"/>
    <hyperlink ref="P143" location="A126111178X" display="A126111178X" xr:uid="{1817009F-1AE1-4150-A1EE-CDD69561B99B}"/>
    <hyperlink ref="Q143" location="A126103618T" display="A126103618T" xr:uid="{8D4CBF87-E089-4B3D-AFE0-B5B412C74892}"/>
    <hyperlink ref="O144" location="A126096062F" display="A126096062F" xr:uid="{AFB58942-FD69-4200-8079-90969D4EC4BF}"/>
    <hyperlink ref="P144" location="A126111182R" display="A126111182R" xr:uid="{1E5525DB-DFCA-44D6-AE3F-C67A154F375A}"/>
    <hyperlink ref="Q144" location="A126103622J" display="A126103622J" xr:uid="{955C9DB2-B7DE-4DAF-9DD8-606EB65F6209}"/>
    <hyperlink ref="O145" location="A126095950K" display="A126095950K" xr:uid="{D74480CD-7C60-4FCB-9F87-CBFA3E242D6E}"/>
    <hyperlink ref="P145" location="A126111070W" display="A126111070W" xr:uid="{0895FF9A-F9C9-45A2-BC24-9FAA37212414}"/>
    <hyperlink ref="Q145" location="A126103510R" display="A126103510R" xr:uid="{B009AC90-8A06-4613-89FF-2C8726F74B71}"/>
    <hyperlink ref="O146" location="A126095986L" display="A126095986L" xr:uid="{37CEFEF5-D72B-4F87-AE7F-7DE8E7175A04}"/>
    <hyperlink ref="P146" location="A126111106L" display="A126111106L" xr:uid="{7841DD12-5C7F-4C1A-B1C6-47135962823C}"/>
    <hyperlink ref="Q146" location="A126103546T" display="A126103546T" xr:uid="{6750AC30-E9C3-4DE5-9260-75C803A5E99C}"/>
    <hyperlink ref="O147" location="A126096022L" display="A126096022L" xr:uid="{33DD0A78-8D90-47FB-A28A-C2FBB7452DDF}"/>
    <hyperlink ref="P147" location="A126111142W" display="A126111142W" xr:uid="{94114D11-854C-4914-BF8C-84D45DE10C12}"/>
    <hyperlink ref="Q147" location="A126103582A" display="A126103582A" xr:uid="{DCCD498D-17D1-4D8E-9814-6780DCE5E4AC}"/>
    <hyperlink ref="O148" location="A126096074R" display="A126096074R" xr:uid="{1088A446-EC04-4015-9349-872CD362D283}"/>
    <hyperlink ref="P148" location="A126111194X" display="A126111194X" xr:uid="{E0D056CF-829A-423C-AA26-9D6D4DB0A38E}"/>
    <hyperlink ref="Q148" location="A126103634T" display="A126103634T" xr:uid="{EBE48B54-55C8-4040-8027-0C6150FD7604}"/>
    <hyperlink ref="O149" location="A126095946V" display="A126095946V" xr:uid="{D6049CE7-13F4-417D-B9C6-5F393E54542B}"/>
    <hyperlink ref="P149" location="A126111066F" display="A126111066F" xr:uid="{8A03EA5F-530F-4132-94E8-09BBE4CB7675}"/>
    <hyperlink ref="Q149" location="A126103506X" display="A126103506X" xr:uid="{BD4D4156-A6BD-4A5C-9881-BF3F654B920C}"/>
    <hyperlink ref="O150" location="A126096026W" display="A126096026W" xr:uid="{C0121235-18A5-425D-A7F7-2B95DCA72B15}"/>
    <hyperlink ref="P150" location="A126111146F" display="A126111146F" xr:uid="{940F405E-218F-44AA-9105-47A7F09F27CC}"/>
    <hyperlink ref="Q150" location="A126103586K" display="A126103586K" xr:uid="{32DBF577-0D02-421B-B7C8-D9A190B940D3}"/>
    <hyperlink ref="O151" location="A126096038F" display="A126096038F" xr:uid="{CDBFA6D9-9692-48C8-BAE8-30E73106DCB5}"/>
    <hyperlink ref="P151" location="A126111158R" display="A126111158R" xr:uid="{B6D3BF4E-7488-4A6A-9D49-516F9556C56F}"/>
    <hyperlink ref="Q151" location="A126103598V" display="A126103598V" xr:uid="{096675C3-722B-4CC8-AB7B-3F2EDB3E0A73}"/>
    <hyperlink ref="O152" location="A126095970V" display="A126095970V" xr:uid="{06CC2502-96F9-4835-A9D4-F6645FCF5EE5}"/>
    <hyperlink ref="P152" location="A126111090F" display="A126111090F" xr:uid="{689F4334-9A10-4687-97AD-3F69731B9F2E}"/>
    <hyperlink ref="Q152" location="A126103530X" display="A126103530X" xr:uid="{C7F83BF3-3EFD-4B94-9BE7-02BFDD8A44C5}"/>
    <hyperlink ref="O153" location="A126095954V" display="A126095954V" xr:uid="{2D2D2BA3-9425-4AE8-8CAD-8FEE76546815}"/>
    <hyperlink ref="P153" location="A126111074F" display="A126111074F" xr:uid="{A8B3FBD9-0973-4DB5-B751-9B073CB10A19}"/>
    <hyperlink ref="Q153" location="A126103514X" display="A126103514X" xr:uid="{DDECBE2F-A3AD-4413-BE89-A1F4D407AC38}"/>
    <hyperlink ref="O154" location="A126095990C" display="A126095990C" xr:uid="{49332570-CEC5-440B-831E-F995C103E0E9}"/>
    <hyperlink ref="P154" location="A126111110C" display="A126111110C" xr:uid="{9F551C46-0B71-4E5A-AACE-B7A7257608BA}"/>
    <hyperlink ref="Q154" location="A126103550J" display="A126103550J" xr:uid="{60FEB07B-8E47-45F5-B6BE-644A9CE64EC8}"/>
    <hyperlink ref="O155" location="A126095966C" display="A126095966C" xr:uid="{D86DA64E-4AC3-41F8-9210-7D9962C3A655}"/>
    <hyperlink ref="P155" location="A126111086R" display="A126111086R" xr:uid="{DF45366D-8A07-4231-9CF6-2DD5FAAEB5B7}"/>
    <hyperlink ref="Q155" location="A126103526J" display="A126103526J" xr:uid="{6D3D0835-479B-4202-B0B4-2EEDA80BD925}"/>
    <hyperlink ref="O156" location="A126095994L" display="A126095994L" xr:uid="{023CC724-8F5E-42C8-846C-96F132F6DF32}"/>
    <hyperlink ref="P156" location="A126111114L" display="A126111114L" xr:uid="{1BA1F6F7-CAB6-4FC2-985B-A7A8A54A7518}"/>
    <hyperlink ref="Q156" location="A126103554T" display="A126103554T" xr:uid="{164E2770-11F8-4F1B-872E-4571C716346B}"/>
    <hyperlink ref="O157" location="A126095974C" display="A126095974C" xr:uid="{BF015F69-0420-4BD3-88A0-E3A54EE98E06}"/>
    <hyperlink ref="P157" location="A126111094R" display="A126111094R" xr:uid="{90F095DF-155E-41FC-BB37-3D488F23945D}"/>
    <hyperlink ref="Q157" location="A126103534J" display="A126103534J" xr:uid="{8FB46F08-3139-41E1-8EEE-77FD851A826B}"/>
    <hyperlink ref="R123" location="A126095342F" display="A126095342F" xr:uid="{ADD7F1F9-7779-4649-9B1D-6A209CE1BC7E}"/>
    <hyperlink ref="S123" location="A126110462R" display="A126110462R" xr:uid="{EF7D90E5-EA94-4588-97A3-88B05D1C1E9E}"/>
    <hyperlink ref="T123" location="A126102902J" display="A126102902J" xr:uid="{70E86380-17CF-49DF-B5B1-01D3968F53E1}"/>
    <hyperlink ref="R124" location="A126095298J" display="A126095298J" xr:uid="{D3E96B8F-0553-4AE3-9698-50830B0B64CF}"/>
    <hyperlink ref="S124" location="A126110418F" display="A126110418F" xr:uid="{CC4CCBD5-379C-4C5E-AEC3-03888ED4C5AF}"/>
    <hyperlink ref="T124" location="A126102858K" display="A126102858K" xr:uid="{B270FB39-51E6-4E9C-8D2B-F927FAB1F13A}"/>
    <hyperlink ref="R125" location="A126095346R" display="A126095346R" xr:uid="{D03CEE3A-CA95-40CD-A1EC-19269578D00E}"/>
    <hyperlink ref="S125" location="A126110466X" display="A126110466X" xr:uid="{111E21EC-E80D-42B4-96DC-40F2C0333618}"/>
    <hyperlink ref="T125" location="A126102906T" display="A126102906T" xr:uid="{7194CFC1-340F-4B48-8109-9A095203BD2B}"/>
    <hyperlink ref="R126" location="A126095350F" display="A126095350F" xr:uid="{EB35C86B-10C2-4354-85BF-D29C3F5500BF}"/>
    <hyperlink ref="S126" location="A126110470R" display="A126110470R" xr:uid="{B231F6AC-F1A1-4AA5-A50A-C9C00F80503B}"/>
    <hyperlink ref="T126" location="A126102910J" display="A126102910J" xr:uid="{D8B5C4B6-4EAE-42FF-AA2F-41332E029FA3}"/>
    <hyperlink ref="R127" location="A126095302L" display="A126095302L" xr:uid="{1DB74562-C071-4C96-A5E2-2D588D65504B}"/>
    <hyperlink ref="S127" location="A126110422W" display="A126110422W" xr:uid="{4CDA2856-5946-4CB1-90BA-CE2E416C9E65}"/>
    <hyperlink ref="T127" location="A126102862A" display="A126102862A" xr:uid="{D10FD7E0-34E2-47CD-8F40-11F5D71C71CD}"/>
    <hyperlink ref="R128" location="A126095306W" display="A126095306W" xr:uid="{52C80D1B-EAD6-4984-AE4B-0017018BADB4}"/>
    <hyperlink ref="S128" location="A126110426F" display="A126110426F" xr:uid="{03795093-A3FF-4931-9C65-138AFD66DF09}"/>
    <hyperlink ref="T128" location="A126102866K" display="A126102866K" xr:uid="{A95D6DF3-3857-43C3-B47E-1F571FA056DB}"/>
    <hyperlink ref="R129" location="A126095330W" display="A126095330W" xr:uid="{0C44EAE4-D9CD-4B30-A60E-C46937BE8E50}"/>
    <hyperlink ref="S129" location="A126110450F" display="A126110450F" xr:uid="{8A6E68EC-B3BB-4F35-9DB2-C78FE3184A9D}"/>
    <hyperlink ref="T129" location="A126102890K" display="A126102890K" xr:uid="{DFBB36DD-382A-43D5-A9BE-4934334EE0D2}"/>
    <hyperlink ref="R130" location="A126095278X" display="A126095278X" xr:uid="{FE599EDF-004E-4D90-A689-E07740CA6980}"/>
    <hyperlink ref="S130" location="A126110398J" display="A126110398J" xr:uid="{12EB222B-E0C8-4B95-9238-BE23A0A003DF}"/>
    <hyperlink ref="T130" location="A126102838A" display="A126102838A" xr:uid="{AD2D0608-206B-43A3-9554-FD056CDC511D}"/>
    <hyperlink ref="R131" location="A126095354R" display="A126095354R" xr:uid="{40EE2D17-9BEA-46DC-B513-A2ED50F7877E}"/>
    <hyperlink ref="S131" location="A126110474X" display="A126110474X" xr:uid="{85372DD6-4894-4D5B-BFC7-08ADB7B2FE51}"/>
    <hyperlink ref="T131" location="A126102914T" display="A126102914T" xr:uid="{5631E0A0-E8A6-4AFD-B3DF-8EB88ABBC3B0}"/>
    <hyperlink ref="R132" location="A126095334F" display="A126095334F" xr:uid="{5E916C5A-ADEA-4547-AA7C-A87AAD6B2363}"/>
    <hyperlink ref="S132" location="A126110454R" display="A126110454R" xr:uid="{78989971-B41D-456D-943E-B17C1169AE39}"/>
    <hyperlink ref="T132" location="A126102894V" display="A126102894V" xr:uid="{1AA09E6E-8846-4970-82FE-1084D2F485FA}"/>
    <hyperlink ref="R133" location="A126095366X" display="A126095366X" xr:uid="{01C7AAAB-88B5-4A4B-8DE2-3A4C3727AA5B}"/>
    <hyperlink ref="S133" location="A126110486J" display="A126110486J" xr:uid="{A4841D07-48E8-4FF7-8A01-0F615E2A11AE}"/>
    <hyperlink ref="T133" location="A126102926A" display="A126102926A" xr:uid="{635648D9-A984-4F5B-967E-E36BC6A5AC88}"/>
    <hyperlink ref="R134" location="A126095282R" display="A126095282R" xr:uid="{EAC0055B-38C9-4524-AC90-BC9727610BD9}"/>
    <hyperlink ref="S134" location="A126110402L" display="A126110402L" xr:uid="{397CD4FA-9EDA-4633-B563-EA579B0B7E96}"/>
    <hyperlink ref="T134" location="A126102842T" display="A126102842T" xr:uid="{1A2FB123-0250-48C1-9AB5-573AC009F7A0}"/>
    <hyperlink ref="R135" location="A126095238F" display="A126095238F" xr:uid="{1F986206-8AFE-4C92-8345-E0CF391F780F}"/>
    <hyperlink ref="S135" location="A126110358R" display="A126110358R" xr:uid="{CFA05C0C-785D-468F-BB1B-C1D4F06FFEB0}"/>
    <hyperlink ref="T135" location="A126102798V" display="A126102798V" xr:uid="{9F1D34E6-CF41-4AC2-B974-78C38E8117D7}"/>
    <hyperlink ref="R136" location="A126095258R" display="A126095258R" xr:uid="{58700897-CDCE-40E6-B10B-EF70106F443F}"/>
    <hyperlink ref="S136" location="A126110378X" display="A126110378X" xr:uid="{847AEB8B-2525-4FB5-BD77-503F5036A9C5}"/>
    <hyperlink ref="T136" location="A126102818T" display="A126102818T" xr:uid="{A6859921-BFE5-478C-A4EE-E5BF3F13CBCB}"/>
    <hyperlink ref="R137" location="A126095310L" display="A126095310L" xr:uid="{04F7C942-CE90-4C12-9CAB-418DFEB4849E}"/>
    <hyperlink ref="S137" location="A126110430W" display="A126110430W" xr:uid="{DA83841C-3B57-4914-9C88-8FB9DDC970A4}"/>
    <hyperlink ref="T137" location="A126102870A" display="A126102870A" xr:uid="{1DDF607E-6143-45CA-90A6-94AB57CEF88D}"/>
    <hyperlink ref="R138" location="A126095262F" display="A126095262F" xr:uid="{BD0C4587-8D90-4126-9F93-5795D4BA9FE3}"/>
    <hyperlink ref="S138" location="A126110382R" display="A126110382R" xr:uid="{92B7C4AF-3EFE-4FC4-BF1D-BA4F4745D6F3}"/>
    <hyperlink ref="T138" location="A126102822J" display="A126102822J" xr:uid="{299190A6-AB76-4BC3-A801-582A9E27FCF0}"/>
    <hyperlink ref="R139" location="A126095314W" display="A126095314W" xr:uid="{D6FE2981-83A7-40AD-AFAB-9F63FC3C8CC6}"/>
    <hyperlink ref="S139" location="A126110434F" display="A126110434F" xr:uid="{A67C9C09-3A10-4763-B172-07CD9B16F16A}"/>
    <hyperlink ref="T139" location="A126102874K" display="A126102874K" xr:uid="{F94ABCE2-C71C-4D66-AE29-96940C5475EC}"/>
    <hyperlink ref="R140" location="A126095318F" display="A126095318F" xr:uid="{BBF8CC5F-6FC9-42B6-B8B3-737F6FCD7CFC}"/>
    <hyperlink ref="S140" location="A126110438R" display="A126110438R" xr:uid="{C10190F1-393D-4E8F-B67F-8450213CB221}"/>
    <hyperlink ref="T140" location="A126102878V" display="A126102878V" xr:uid="{5C0F9A06-D8D0-4250-AEA3-1597AB2A9F04}"/>
    <hyperlink ref="R141" location="A126095370R" display="A126095370R" xr:uid="{AF21F0DF-F18B-4FD2-ABFD-0ACA09F879AD}"/>
    <hyperlink ref="S141" location="A126110490X" display="A126110490X" xr:uid="{B9E950FD-C3D3-4916-926A-C33A02D6D88D}"/>
    <hyperlink ref="T141" location="A126102930T" display="A126102930T" xr:uid="{FDB7FA74-3AD2-43E4-AE53-EC9CB2927E04}"/>
    <hyperlink ref="R142" location="A126095242W" display="A126095242W" xr:uid="{ACC21D05-EE6F-47A5-AF8C-9037D209245D}"/>
    <hyperlink ref="S142" location="A126110362F" display="A126110362F" xr:uid="{5AC507A0-07B1-4D68-9FDC-4E0A91CBB243}"/>
    <hyperlink ref="T142" location="A126102802X" display="A126102802X" xr:uid="{48836125-C887-4880-90F2-86EAB088E5B8}"/>
    <hyperlink ref="R143" location="A126095358X" display="A126095358X" xr:uid="{CF04906D-D58F-4D05-A300-1A012A31E61C}"/>
    <hyperlink ref="S143" location="A126110478J" display="A126110478J" xr:uid="{C27F601C-B2E3-4AA9-90E2-A61B31A45EE6}"/>
    <hyperlink ref="T143" location="A126102918A" display="A126102918A" xr:uid="{7D18B18F-1910-4C6C-BAD8-D5CBDCD73B57}"/>
    <hyperlink ref="R144" location="A126095362R" display="A126095362R" xr:uid="{741902F1-270B-4EDF-821C-5B5B8058846F}"/>
    <hyperlink ref="S144" location="A126110482X" display="A126110482X" xr:uid="{1624801F-0D27-4258-B504-D9F03AE57FE4}"/>
    <hyperlink ref="T144" location="A126102922T" display="A126102922T" xr:uid="{76C5247B-49E9-4AAA-A82A-838228F2A9C1}"/>
    <hyperlink ref="R145" location="A126095250W" display="A126095250W" xr:uid="{0A3C01CC-1825-489E-9890-EFF793DB5201}"/>
    <hyperlink ref="S145" location="A126110370F" display="A126110370F" xr:uid="{EBAF999B-D333-44E0-A8C1-3838BFB1A8F6}"/>
    <hyperlink ref="T145" location="A126102810X" display="A126102810X" xr:uid="{D2305EB4-2C14-4F17-A802-51A140AE5A7A}"/>
    <hyperlink ref="R146" location="A126095286X" display="A126095286X" xr:uid="{83CE9251-B4F0-454E-895B-A79A29D6D2D4}"/>
    <hyperlink ref="S146" location="A126110406W" display="A126110406W" xr:uid="{95B88081-0BCE-4D69-AD83-09E544635821}"/>
    <hyperlink ref="T146" location="A126102846A" display="A126102846A" xr:uid="{3D6DDA18-33BD-4006-A613-C5E2A6E1842D}"/>
    <hyperlink ref="R147" location="A126095322W" display="A126095322W" xr:uid="{797DE861-03F3-4C7E-9FB3-027200E0FB37}"/>
    <hyperlink ref="S147" location="A126110442F" display="A126110442F" xr:uid="{CB454F7A-5F32-4EF7-ABDE-16184E5BCC49}"/>
    <hyperlink ref="T147" location="A126102882K" display="A126102882K" xr:uid="{174C35FF-3663-446F-8332-E6F1A3691692}"/>
    <hyperlink ref="R148" location="A126095374X" display="A126095374X" xr:uid="{C1327ACC-755A-47CD-A215-C77DDDD238E0}"/>
    <hyperlink ref="S148" location="A126110494J" display="A126110494J" xr:uid="{A6AC08F6-67E4-4873-A6C0-671572424BF3}"/>
    <hyperlink ref="T148" location="A126102934A" display="A126102934A" xr:uid="{35FDC9DE-5675-427A-8F74-D4D60426ED62}"/>
    <hyperlink ref="R149" location="A126095246F" display="A126095246F" xr:uid="{AE68A11F-7538-4E7B-B6A6-B9D86FB064F9}"/>
    <hyperlink ref="S149" location="A126110366R" display="A126110366R" xr:uid="{3554938B-BF08-47D5-8AEC-A5A1310A4C8E}"/>
    <hyperlink ref="T149" location="A126102806J" display="A126102806J" xr:uid="{60D9014C-BA27-4772-9AD2-3448FDF0085E}"/>
    <hyperlink ref="R150" location="A126095326F" display="A126095326F" xr:uid="{93A35F63-7C3B-4E33-BD82-B4E39C1B293F}"/>
    <hyperlink ref="S150" location="A126110446R" display="A126110446R" xr:uid="{535AA47E-6EE8-48E0-88F6-88DECF0957AF}"/>
    <hyperlink ref="T150" location="A126102886V" display="A126102886V" xr:uid="{15D77D58-3CE1-4A9A-9073-0F9481897958}"/>
    <hyperlink ref="R151" location="A126095338R" display="A126095338R" xr:uid="{6520A292-A0F7-4E73-9776-52C0D9FDB911}"/>
    <hyperlink ref="S151" location="A126110458X" display="A126110458X" xr:uid="{112E0F70-CC53-467B-9D04-29E4F0186977}"/>
    <hyperlink ref="T151" location="A126102898C" display="A126102898C" xr:uid="{D4788342-BE3D-4A82-A698-06565206A705}"/>
    <hyperlink ref="R152" location="A126095270F" display="A126095270F" xr:uid="{DB650C62-16C8-406F-BF02-C570419CF11B}"/>
    <hyperlink ref="S152" location="A126110390R" display="A126110390R" xr:uid="{386DB457-438C-4D2F-8784-19DCA5F25F7D}"/>
    <hyperlink ref="T152" location="A126102830J" display="A126102830J" xr:uid="{1BD0B5D9-986B-4C6E-A997-9E4EBC2FE667}"/>
    <hyperlink ref="R153" location="A126095254F" display="A126095254F" xr:uid="{E9CB0F0D-A502-449B-8273-E1E8962B4F11}"/>
    <hyperlink ref="S153" location="A126110374R" display="A126110374R" xr:uid="{09059B1F-984E-4E88-9C1E-2F4848FFBF5C}"/>
    <hyperlink ref="T153" location="A126102814J" display="A126102814J" xr:uid="{20E7EB98-F1F0-4549-9CD9-E8E70615EC51}"/>
    <hyperlink ref="R154" location="A126095290R" display="A126095290R" xr:uid="{1026BF50-EC60-4F77-A280-0F2723D4CDA2}"/>
    <hyperlink ref="S154" location="A126110410L" display="A126110410L" xr:uid="{B3F7FB02-4F81-411E-8599-E156A7E9D665}"/>
    <hyperlink ref="T154" location="A126102850T" display="A126102850T" xr:uid="{0C8EEF61-9170-4A7E-BECC-E2E47A9591D1}"/>
    <hyperlink ref="R155" location="A126095266R" display="A126095266R" xr:uid="{A2DDA0BA-E92B-4C82-8700-032006ED4DD5}"/>
    <hyperlink ref="S155" location="A126110386X" display="A126110386X" xr:uid="{0AA71395-882A-4E62-A923-359087297D80}"/>
    <hyperlink ref="T155" location="A126102826T" display="A126102826T" xr:uid="{B2EA4A47-229C-4D7A-8DF3-001822F743B1}"/>
    <hyperlink ref="R156" location="A126095294X" display="A126095294X" xr:uid="{1D979EF1-CB4D-410D-8ED6-7B4468614989}"/>
    <hyperlink ref="S156" location="A126110414W" display="A126110414W" xr:uid="{10AF6EA6-B8B3-4580-B193-16FE6DDAD61C}"/>
    <hyperlink ref="T156" location="A126102854A" display="A126102854A" xr:uid="{F4642C58-B409-4D29-B1EC-921E279BDAE5}"/>
    <hyperlink ref="R157" location="A126095274R" display="A126095274R" xr:uid="{DAE040B4-B617-4DD0-9012-D2AB56CDEA0F}"/>
    <hyperlink ref="S157" location="A126110394X" display="A126110394X" xr:uid="{3A8EB489-7483-40A3-AB34-69E394B8A619}"/>
    <hyperlink ref="T157" location="A126102834T" display="A126102834T" xr:uid="{466A2BC5-D6C3-4251-AC3B-C98A20A78AB3}"/>
    <hyperlink ref="U123" location="A126095482J" display="A126095482J" xr:uid="{A039EB52-D4A8-4A76-99AB-234BE326E4B8}"/>
    <hyperlink ref="V123" location="A126110602F" display="A126110602F" xr:uid="{131B3368-CF70-4526-BEC4-29D7162E6054}"/>
    <hyperlink ref="W123" location="A126103042L" display="A126103042L" xr:uid="{B4358171-A350-445E-B577-718C395EEEA8}"/>
    <hyperlink ref="U124" location="A126095438X" display="A126095438X" xr:uid="{CC6C33E2-A2B7-45C6-9003-DA682AB716A1}"/>
    <hyperlink ref="V124" location="A126110558J" display="A126110558J" xr:uid="{9199743B-FE2E-4A73-8259-E08435D18A1C}"/>
    <hyperlink ref="W124" location="A126102998L" display="A126102998L" xr:uid="{1F550FF8-7781-41B7-BD09-82B6C26B066F}"/>
    <hyperlink ref="U125" location="A126095486T" display="A126095486T" xr:uid="{A43CF6FB-CC78-4CD4-B7E8-149DE560E981}"/>
    <hyperlink ref="V125" location="A126110606R" display="A126110606R" xr:uid="{5899CCFD-1043-477F-8A70-A13338FA9187}"/>
    <hyperlink ref="W125" location="A126103046W" display="A126103046W" xr:uid="{0802EF73-F712-42B9-A10D-583062BFC223}"/>
    <hyperlink ref="U126" location="A126095490J" display="A126095490J" xr:uid="{57B086F4-BFE0-4AF0-8D1D-E03705436308}"/>
    <hyperlink ref="V126" location="A126110610F" display="A126110610F" xr:uid="{E73D5E48-2C3C-4EEB-8CC0-218FFF5E6731}"/>
    <hyperlink ref="W126" location="A126103050L" display="A126103050L" xr:uid="{85D8F959-83D0-48BB-A2AF-7E1D26A48DBD}"/>
    <hyperlink ref="U127" location="A126095442R" display="A126095442R" xr:uid="{BEF72B40-79EC-44CA-B282-7433DE0C32B0}"/>
    <hyperlink ref="V127" location="A126110562X" display="A126110562X" xr:uid="{C20736B4-9B0C-4B9C-AA68-2E907D495B3A}"/>
    <hyperlink ref="W127" location="A126103002V" display="A126103002V" xr:uid="{631D4740-3A56-481F-BB28-62A8837587E6}"/>
    <hyperlink ref="U128" location="A126095446X" display="A126095446X" xr:uid="{C8CC1182-D036-4C5C-85B9-F730F541FAF3}"/>
    <hyperlink ref="V128" location="A126110566J" display="A126110566J" xr:uid="{C7ACC26D-8F66-47A1-924C-5D5B0BFDAAD8}"/>
    <hyperlink ref="W128" location="A126103006C" display="A126103006C" xr:uid="{061C15A6-E4F3-4385-A4B1-BD73E97132BA}"/>
    <hyperlink ref="U129" location="A126095470X" display="A126095470X" xr:uid="{93E2CADB-3882-4944-BBD3-EF40CED2D6B5}"/>
    <hyperlink ref="V129" location="A126110590J" display="A126110590J" xr:uid="{AC72B60B-428C-4CEC-9451-F17C63EA5DAD}"/>
    <hyperlink ref="W129" location="A126103030C" display="A126103030C" xr:uid="{53E93BAC-77AD-4917-BCB8-278287DF9779}"/>
    <hyperlink ref="U130" location="A126095418R" display="A126095418R" xr:uid="{C5E24EB4-899A-4893-AE5E-31A7691AA912}"/>
    <hyperlink ref="V130" location="A126110538X" display="A126110538X" xr:uid="{3C76B4B4-EA5E-4D68-BD2C-AE91FB6FC38A}"/>
    <hyperlink ref="W130" location="A126102978C" display="A126102978C" xr:uid="{294F244C-7D14-4B07-992E-E9D256C4561D}"/>
    <hyperlink ref="U131" location="A126095494T" display="A126095494T" xr:uid="{FE62D417-6C8D-4A94-AE6A-9052B01EDA57}"/>
    <hyperlink ref="V131" location="A126110614R" display="A126110614R" xr:uid="{3303D4E3-845C-4406-878F-B751276D8C36}"/>
    <hyperlink ref="W131" location="A126103054W" display="A126103054W" xr:uid="{55F40D4E-E52D-447F-A342-606C0BCE174E}"/>
    <hyperlink ref="U132" location="A126095474J" display="A126095474J" xr:uid="{FD017654-B255-488F-8489-27C9C11DBB07}"/>
    <hyperlink ref="V132" location="A126110594T" display="A126110594T" xr:uid="{A276AE88-6684-48C2-B57E-44AD09454BDB}"/>
    <hyperlink ref="W132" location="A126103034L" display="A126103034L" xr:uid="{D162DA58-A04F-4E9F-A60F-2AB7D6C913EB}"/>
    <hyperlink ref="U133" location="A126095506R" display="A126095506R" xr:uid="{34069B06-CC57-468F-8FB3-6ACEE73F4A2E}"/>
    <hyperlink ref="V133" location="A126110626X" display="A126110626X" xr:uid="{6A048A21-5092-4A83-8B7E-6FE32FE7220C}"/>
    <hyperlink ref="W133" location="A126103066F" display="A126103066F" xr:uid="{2CDFF9ED-70E0-4B00-BD61-2CA0978265B4}"/>
    <hyperlink ref="U134" location="A126095422F" display="A126095422F" xr:uid="{50F96976-AD10-47F3-8BEE-83DE22A13CD7}"/>
    <hyperlink ref="V134" location="A126110542R" display="A126110542R" xr:uid="{E12C247F-8E37-48C2-B563-533BE8CA9C70}"/>
    <hyperlink ref="W134" location="A126102982V" display="A126102982V" xr:uid="{F1D44096-8E87-48B4-BA2B-0B3A2C7F62D3}"/>
    <hyperlink ref="U135" location="A126095378J" display="A126095378J" xr:uid="{EF9AF469-4C9E-41B1-AC19-CE081331F492}"/>
    <hyperlink ref="V135" location="A126110498T" display="A126110498T" xr:uid="{95B60DD6-EA00-40EE-8A84-DB227BD2F4EA}"/>
    <hyperlink ref="W135" location="A126102938K" display="A126102938K" xr:uid="{C4A0A41F-E658-42DC-AE41-FC063043DC67}"/>
    <hyperlink ref="U136" location="A126095398T" display="A126095398T" xr:uid="{EB93571C-0C71-4D1F-96BA-61E354EE102E}"/>
    <hyperlink ref="V136" location="A126110518R" display="A126110518R" xr:uid="{1E87A88D-7CF2-4F43-A97B-93D6756D35D6}"/>
    <hyperlink ref="W136" location="A126102958V" display="A126102958V" xr:uid="{5B16EB90-84B8-497E-B0A3-89E2506DB7B8}"/>
    <hyperlink ref="U137" location="A126095450R" display="A126095450R" xr:uid="{700336B9-A56A-44B7-9823-1AB5D9B6425A}"/>
    <hyperlink ref="V137" location="A126110570X" display="A126110570X" xr:uid="{06AE89D0-0888-4694-B785-435A2B4B5CF6}"/>
    <hyperlink ref="W137" location="A126103010V" display="A126103010V" xr:uid="{40F13210-51E1-461E-9F42-176CCE4E672D}"/>
    <hyperlink ref="U138" location="A126095402W" display="A126095402W" xr:uid="{6C39B04F-5F25-42FE-9C6C-519909C7223F}"/>
    <hyperlink ref="V138" location="A126110522F" display="A126110522F" xr:uid="{C1EB1E63-8B4C-46B9-996F-FF04DD1B40F8}"/>
    <hyperlink ref="W138" location="A126102962K" display="A126102962K" xr:uid="{50510419-5EF5-4763-88B2-1DE1B27D1D88}"/>
    <hyperlink ref="U139" location="A126095454X" display="A126095454X" xr:uid="{C5DEB26C-8C67-4EB0-913E-790683741BA0}"/>
    <hyperlink ref="V139" location="A126110574J" display="A126110574J" xr:uid="{737451BE-4C33-4D2F-82C2-A5E3A4EEA81E}"/>
    <hyperlink ref="W139" location="A126103014C" display="A126103014C" xr:uid="{C3C8F305-CFB2-4800-B675-68AF2FA5E98A}"/>
    <hyperlink ref="U140" location="A126095458J" display="A126095458J" xr:uid="{B80ECA72-2FC4-4DC7-8C4F-69BFE09E3233}"/>
    <hyperlink ref="V140" location="A126110578T" display="A126110578T" xr:uid="{977D70F5-968B-4B37-AA8E-308BC20940DA}"/>
    <hyperlink ref="W140" location="A126103018L" display="A126103018L" xr:uid="{96DFBB33-25AE-4E35-AC57-F87923D6EFA2}"/>
    <hyperlink ref="U141" location="A126095510F" display="A126095510F" xr:uid="{3A1B7869-829D-49B2-A719-CD5DE4715045}"/>
    <hyperlink ref="V141" location="A126110630R" display="A126110630R" xr:uid="{279D5AE7-8567-4ED9-870D-C0F1E00C0F26}"/>
    <hyperlink ref="W141" location="A126103070W" display="A126103070W" xr:uid="{C103DF4B-9308-4AA2-B597-0F3A10D44186}"/>
    <hyperlink ref="U142" location="A126095382X" display="A126095382X" xr:uid="{320C1FAB-513A-4D5B-ABDB-72FFB684323D}"/>
    <hyperlink ref="V142" location="A126110502W" display="A126110502W" xr:uid="{9FCE1875-3F5C-473A-A1A4-D7BEB8D8D349}"/>
    <hyperlink ref="W142" location="A126102942A" display="A126102942A" xr:uid="{02F5530D-FE07-4FD4-A4D0-ADB56EF427C7}"/>
    <hyperlink ref="U143" location="A126095498A" display="A126095498A" xr:uid="{88A88EE1-7FBF-4AE7-81ED-B23892E1A7F0}"/>
    <hyperlink ref="V143" location="A126110618X" display="A126110618X" xr:uid="{0AA1A245-4901-46E7-AFC1-E4A59209D572}"/>
    <hyperlink ref="W143" location="A126103058F" display="A126103058F" xr:uid="{E7B6542C-9A53-45A0-9EFE-4DF9E34C81CD}"/>
    <hyperlink ref="U144" location="A126095502F" display="A126095502F" xr:uid="{48534BF7-5496-4F56-A0B5-E512EC8D92BF}"/>
    <hyperlink ref="V144" location="A126110622R" display="A126110622R" xr:uid="{3981EF7E-7A36-485D-A0B1-8884F70B2A55}"/>
    <hyperlink ref="W144" location="A126103062W" display="A126103062W" xr:uid="{350CE2D6-93D0-409A-90EE-6001AF1F0D19}"/>
    <hyperlink ref="U145" location="A126095390X" display="A126095390X" xr:uid="{67628B75-34E5-4B6A-91AC-7D3534668CF6}"/>
    <hyperlink ref="V145" location="A126110510W" display="A126110510W" xr:uid="{FED15A75-D853-42A2-8ED6-D1198E62D06C}"/>
    <hyperlink ref="W145" location="A126102950A" display="A126102950A" xr:uid="{F9067BD1-FD9E-45F2-85B3-5F601D65F6DE}"/>
    <hyperlink ref="U146" location="A126095426R" display="A126095426R" xr:uid="{DF87132E-22D4-4CFD-977F-467DEDF08D77}"/>
    <hyperlink ref="V146" location="A126110546X" display="A126110546X" xr:uid="{D611F799-305B-4461-8D2B-86A911688045}"/>
    <hyperlink ref="W146" location="A126102986C" display="A126102986C" xr:uid="{BFFE104B-7E98-4191-8864-E4C6431B3BB0}"/>
    <hyperlink ref="U147" location="A126095462X" display="A126095462X" xr:uid="{FAA508EC-B118-42CF-B074-51F01120986C}"/>
    <hyperlink ref="V147" location="A126110582J" display="A126110582J" xr:uid="{ACDDEC92-91BB-483A-A77F-9E679255DD8F}"/>
    <hyperlink ref="W147" location="A126103022C" display="A126103022C" xr:uid="{5A1ED208-5C8A-4BCF-9A15-BBA972A62269}"/>
    <hyperlink ref="U148" location="A126095514R" display="A126095514R" xr:uid="{2483E421-EACA-4643-9792-9FF323F0E993}"/>
    <hyperlink ref="V148" location="A126110634X" display="A126110634X" xr:uid="{F2F53ECB-8EB6-4FF7-8361-DD56D0102561}"/>
    <hyperlink ref="W148" location="A126103074F" display="A126103074F" xr:uid="{48F1E227-3635-40A6-A0E2-370BBDCD28A8}"/>
    <hyperlink ref="U149" location="A126095386J" display="A126095386J" xr:uid="{D8A40630-5695-4A58-B7F5-0F28DBD3B2EC}"/>
    <hyperlink ref="V149" location="A126110506F" display="A126110506F" xr:uid="{91E9D27F-A43D-4173-99D6-AC24A3C219F3}"/>
    <hyperlink ref="W149" location="A126102946K" display="A126102946K" xr:uid="{B13D6F7B-EAA8-428F-8DE4-755D53F58A3B}"/>
    <hyperlink ref="U150" location="A126095466J" display="A126095466J" xr:uid="{0A5EA96C-349A-40C8-B873-D4D23BBFB6BB}"/>
    <hyperlink ref="V150" location="A126110586T" display="A126110586T" xr:uid="{366B54C1-ED9B-4585-8C77-9C380C9DD287}"/>
    <hyperlink ref="W150" location="A126103026L" display="A126103026L" xr:uid="{16ABD42A-74F1-4489-8A10-125819BF6F9E}"/>
    <hyperlink ref="U151" location="A126095478T" display="A126095478T" xr:uid="{EFDBA007-1E1B-42A5-B668-9CCB6354180D}"/>
    <hyperlink ref="V151" location="A126110598A" display="A126110598A" xr:uid="{CCFE5314-1A42-45B4-AEB8-DF7ACE7E69A6}"/>
    <hyperlink ref="W151" location="A126103038W" display="A126103038W" xr:uid="{0159B0FC-C584-4AF7-B0CB-9954328D34EA}"/>
    <hyperlink ref="U152" location="A126095410W" display="A126095410W" xr:uid="{63039CD3-4B55-467A-BF00-E865B16C6F2A}"/>
    <hyperlink ref="V152" location="A126110530F" display="A126110530F" xr:uid="{6BAE5693-54BC-460C-987B-B5D9D2C1D395}"/>
    <hyperlink ref="W152" location="A126102970K" display="A126102970K" xr:uid="{3B6F20AD-19BE-46C1-BC0D-684FB0EE66DD}"/>
    <hyperlink ref="U153" location="A126095394J" display="A126095394J" xr:uid="{C63F16A5-2E85-483E-8C8E-0586A07ECDE1}"/>
    <hyperlink ref="V153" location="A126110514F" display="A126110514F" xr:uid="{75E721B3-A78D-4E7A-BE04-B2709CD24DAE}"/>
    <hyperlink ref="W153" location="A126102954K" display="A126102954K" xr:uid="{6CF9121F-F351-4433-AC13-03B744E59DC5}"/>
    <hyperlink ref="U154" location="A126095430F" display="A126095430F" xr:uid="{0C332769-9445-405A-BFF8-9355EFC0EEC5}"/>
    <hyperlink ref="V154" location="A126110550R" display="A126110550R" xr:uid="{D82EFA69-D7F5-4A4D-9AEC-DABF2F2795A3}"/>
    <hyperlink ref="W154" location="A126102990V" display="A126102990V" xr:uid="{20A58AE5-7A46-46DC-B8A7-245846ED20DB}"/>
    <hyperlink ref="U155" location="A126095406F" display="A126095406F" xr:uid="{A2EBB3DF-0007-4ED7-B541-8456BF2EBCF8}"/>
    <hyperlink ref="V155" location="A126110526R" display="A126110526R" xr:uid="{6F2EA681-BC26-450A-8FA4-502570EACF81}"/>
    <hyperlink ref="W155" location="A126102966V" display="A126102966V" xr:uid="{41A3793A-B43B-4300-9B51-E5FED8DBD778}"/>
    <hyperlink ref="U156" location="A126095434R" display="A126095434R" xr:uid="{D39BE976-10C0-4027-BBA3-2E95AF57F667}"/>
    <hyperlink ref="V156" location="A126110554X" display="A126110554X" xr:uid="{7196C3DE-1CB6-43DF-9C4A-E5BB7DF17E60}"/>
    <hyperlink ref="W156" location="A126102994C" display="A126102994C" xr:uid="{751EE02D-D034-4D36-A8E6-B0435D23CAFB}"/>
    <hyperlink ref="U157" location="A126095414F" display="A126095414F" xr:uid="{EB53FA4A-C305-41F8-ADBF-DFF5C19CB35C}"/>
    <hyperlink ref="V157" location="A126110534R" display="A126110534R" xr:uid="{1824B401-973A-413E-A642-A22E1D0AC49F}"/>
    <hyperlink ref="W157" location="A126102974V" display="A126102974V" xr:uid="{9343E238-7EDE-4A8F-8F7B-81CAAD9FCE77}"/>
    <hyperlink ref="X123" location="A126095622X" display="A126095622X" xr:uid="{C0006574-783F-4330-A27F-D84D02543B3A}"/>
    <hyperlink ref="Y123" location="A126110742J" display="A126110742J" xr:uid="{82C08CEA-873E-4D81-B043-8160711C215A}"/>
    <hyperlink ref="Z123" location="A126103182R" display="A126103182R" xr:uid="{35D71E78-439C-4C15-B510-24B5082E2419}"/>
    <hyperlink ref="X124" location="A126095578A" display="A126095578A" xr:uid="{8274BDCA-1670-46B8-8682-D2DC06FC0298}"/>
    <hyperlink ref="Y124" location="A126110698K" display="A126110698K" xr:uid="{B980B616-26A3-45F2-9476-48E46855210D}"/>
    <hyperlink ref="Z124" location="A126103138F" display="A126103138F" xr:uid="{903762D4-AEF9-43AA-A1FC-FD35FC8BB1E3}"/>
    <hyperlink ref="X125" location="A126095626J" display="A126095626J" xr:uid="{A5783DE0-1E1E-4058-A278-89F252B2956D}"/>
    <hyperlink ref="Y125" location="A126110746T" display="A126110746T" xr:uid="{577A9930-CC6F-4EB9-B759-F753E10CE8CA}"/>
    <hyperlink ref="Z125" location="A126103186X" display="A126103186X" xr:uid="{469A6343-A636-4511-9CC9-C596C5FA2BD2}"/>
    <hyperlink ref="X126" location="A126095630X" display="A126095630X" xr:uid="{37DF1B90-DDB3-410D-8390-C96B34A142B9}"/>
    <hyperlink ref="Y126" location="A126110750J" display="A126110750J" xr:uid="{643845FA-4F28-410D-AF40-65C8051D71B2}"/>
    <hyperlink ref="Z126" location="A126103190R" display="A126103190R" xr:uid="{AE093100-30AA-4262-865D-0E7675F5B97D}"/>
    <hyperlink ref="X127" location="A126095582T" display="A126095582T" xr:uid="{AAA706F0-FF6A-4773-96AB-B46FE7C28303}"/>
    <hyperlink ref="Y127" location="A126110702R" display="A126110702R" xr:uid="{5D9D5E0B-344A-46CC-B594-A94EE87FF9B7}"/>
    <hyperlink ref="Z127" location="A126103142W" display="A126103142W" xr:uid="{21B6F2BA-56C3-49A2-9532-11E9C6230097}"/>
    <hyperlink ref="X128" location="A126095586A" display="A126095586A" xr:uid="{08B75837-B402-49AE-AE52-F1557C3B97D5}"/>
    <hyperlink ref="Y128" location="A126110706X" display="A126110706X" xr:uid="{5169DE82-A551-4026-832C-CCD82D7C7666}"/>
    <hyperlink ref="Z128" location="A126103146F" display="A126103146F" xr:uid="{1EE09F19-7EFA-4D2F-8525-393802C1A95C}"/>
    <hyperlink ref="X129" location="A126095610R" display="A126095610R" xr:uid="{51D40205-2A71-4457-9958-EAEE93386A3B}"/>
    <hyperlink ref="Y129" location="A126110730X" display="A126110730X" xr:uid="{92212FEB-30E7-442F-A76A-00954A10E9A2}"/>
    <hyperlink ref="Z129" location="A126103170F" display="A126103170F" xr:uid="{E8246EE1-8441-43A7-9DFD-54B3408DB160}"/>
    <hyperlink ref="X130" location="A126095558T" display="A126095558T" xr:uid="{A730480F-4A63-4703-85EB-A391DAD30802}"/>
    <hyperlink ref="Y130" location="A126110678A" display="A126110678A" xr:uid="{82A2AC40-DC1A-457B-A9D8-B17E4571E608}"/>
    <hyperlink ref="Z130" location="A126103118W" display="A126103118W" xr:uid="{DFB06F36-4B66-48BC-AB63-69443FE02C11}"/>
    <hyperlink ref="X131" location="A126095634J" display="A126095634J" xr:uid="{7C188AED-6AC2-4342-BF43-4D39584B6EF6}"/>
    <hyperlink ref="Y131" location="A126110754T" display="A126110754T" xr:uid="{C8713A53-CE01-4517-A8DD-41B12CC92EED}"/>
    <hyperlink ref="Z131" location="A126103194X" display="A126103194X" xr:uid="{C3B28AD5-6618-46A4-AC6E-C1B3B339F04E}"/>
    <hyperlink ref="X132" location="A126095614X" display="A126095614X" xr:uid="{BC59BB8D-846F-49CA-B376-F3221DAD1030}"/>
    <hyperlink ref="Y132" location="A126110734J" display="A126110734J" xr:uid="{44D72451-38BD-4E4F-8BF2-D39E2D14566F}"/>
    <hyperlink ref="Z132" location="A126103174R" display="A126103174R" xr:uid="{267CC013-3567-4384-B203-8E2542827B62}"/>
    <hyperlink ref="X133" location="A126095646T" display="A126095646T" xr:uid="{4E95398C-9334-4FB8-8B1B-9993A9C8FA24}"/>
    <hyperlink ref="Y133" location="A126110766A" display="A126110766A" xr:uid="{C95B979D-8FAF-4607-B7AF-7EEF5B43676F}"/>
    <hyperlink ref="Z133" location="A126103206W" display="A126103206W" xr:uid="{E019812F-0CFA-47E2-A652-686E172BB4B4}"/>
    <hyperlink ref="X134" location="A126095562J" display="A126095562J" xr:uid="{CECB6FE5-3778-4E6D-9578-D2740880766D}"/>
    <hyperlink ref="Y134" location="A126110682T" display="A126110682T" xr:uid="{A0DB5845-5AC7-451B-B5ED-22A0F309D425}"/>
    <hyperlink ref="Z134" location="A126103122L" display="A126103122L" xr:uid="{A6A15B90-D881-40CA-9948-53FC2069A62A}"/>
    <hyperlink ref="X135" location="A126095518X" display="A126095518X" xr:uid="{67CBFC8A-6B92-40BC-A774-866304A694DF}"/>
    <hyperlink ref="Y135" location="A126110638J" display="A126110638J" xr:uid="{9B7607D1-C679-487B-8E4F-ED8EFBAE4DA2}"/>
    <hyperlink ref="Z135" location="A126103078R" display="A126103078R" xr:uid="{CF1E4188-1473-451C-ABC5-3CFA55755183}"/>
    <hyperlink ref="X136" location="A126095538J" display="A126095538J" xr:uid="{99D32EAB-321B-4D2B-A5FE-5CAEC360DBCB}"/>
    <hyperlink ref="Y136" location="A126110658T" display="A126110658T" xr:uid="{9DE87F99-58E2-49A4-B230-526CC372F658}"/>
    <hyperlink ref="Z136" location="A126103098X" display="A126103098X" xr:uid="{6C12CDDF-A04F-49BF-B1F1-68A8E45A074D}"/>
    <hyperlink ref="X137" location="A126095590T" display="A126095590T" xr:uid="{4AE35CC9-0D9F-447B-B401-5E10DED3D6BA}"/>
    <hyperlink ref="Y137" location="A126110710R" display="A126110710R" xr:uid="{4ABEAD5E-5E92-4173-9A01-97F942AF0E83}"/>
    <hyperlink ref="Z137" location="A126103150W" display="A126103150W" xr:uid="{51C5969F-9B8C-47E6-9E90-53B5EED896E1}"/>
    <hyperlink ref="X138" location="A126095542X" display="A126095542X" xr:uid="{7411B5C4-7466-42E1-AB8A-51C96E856643}"/>
    <hyperlink ref="Y138" location="A126110662J" display="A126110662J" xr:uid="{965218D7-3B52-4F93-9157-02798583C2E3}"/>
    <hyperlink ref="Z138" location="A126103102C" display="A126103102C" xr:uid="{58C24B33-6312-4C90-9BF4-79C357F39915}"/>
    <hyperlink ref="X139" location="A126095594A" display="A126095594A" xr:uid="{EE14A3BA-6248-42A0-95C2-C60B75696B77}"/>
    <hyperlink ref="Y139" location="A126110714X" display="A126110714X" xr:uid="{6A3C1326-7FF0-4800-BDD6-D87F1A416442}"/>
    <hyperlink ref="Z139" location="A126103154F" display="A126103154F" xr:uid="{590BED80-8166-423A-B499-E3969AE48792}"/>
    <hyperlink ref="X140" location="A126095598K" display="A126095598K" xr:uid="{B080514D-BDA5-4C15-9888-2B9F9C0504B7}"/>
    <hyperlink ref="Y140" location="A126110718J" display="A126110718J" xr:uid="{EA9679E9-8EBE-422D-B6EE-F4910E611795}"/>
    <hyperlink ref="Z140" location="A126103158R" display="A126103158R" xr:uid="{267E9290-AEF8-4036-9152-35B4F8630B22}"/>
    <hyperlink ref="X141" location="A126095650J" display="A126095650J" xr:uid="{13C91882-9EF7-4AFB-BAE7-55120D7AF91C}"/>
    <hyperlink ref="Y141" location="A126110770T" display="A126110770T" xr:uid="{85BF00DA-FE04-4C5C-B95C-ACFF1F95D373}"/>
    <hyperlink ref="Z141" location="A126103210L" display="A126103210L" xr:uid="{616DB9BB-AFFC-4C5D-B01D-741E8F978BA3}"/>
    <hyperlink ref="X142" location="A126095522R" display="A126095522R" xr:uid="{06D5E002-FFE1-48D2-8F47-5C983C5DD13A}"/>
    <hyperlink ref="Y142" location="A126110642X" display="A126110642X" xr:uid="{1CC0FA6C-DA57-4537-8797-CB00F9436E9B}"/>
    <hyperlink ref="Z142" location="A126103082F" display="A126103082F" xr:uid="{BC6E4DA9-CF8A-4906-9729-579070F1E747}"/>
    <hyperlink ref="X143" location="A126095638T" display="A126095638T" xr:uid="{02888B2B-9762-4E1A-9C14-81BF5C4AD8FA}"/>
    <hyperlink ref="Y143" location="A126110758A" display="A126110758A" xr:uid="{0C933D64-75FA-476A-B6A8-69A7D4743893}"/>
    <hyperlink ref="Z143" location="A126103198J" display="A126103198J" xr:uid="{6FDA9C5B-41A8-40A6-BBE2-D3219A74CBF0}"/>
    <hyperlink ref="X144" location="A126095642J" display="A126095642J" xr:uid="{06657229-81CE-4284-9C37-087D6953DD61}"/>
    <hyperlink ref="Y144" location="A126110762T" display="A126110762T" xr:uid="{496B739D-9652-4BED-8E54-D3320AE6A7E0}"/>
    <hyperlink ref="Z144" location="A126103202L" display="A126103202L" xr:uid="{98F97ACA-6374-4248-804B-700C353E14A3}"/>
    <hyperlink ref="X145" location="A126095530R" display="A126095530R" xr:uid="{9C8611FF-7152-4E9E-8843-979AF2C7DDC2}"/>
    <hyperlink ref="Y145" location="A126110650X" display="A126110650X" xr:uid="{23990784-70B5-4510-8EC0-A02AF0BC0D4A}"/>
    <hyperlink ref="Z145" location="A126103090F" display="A126103090F" xr:uid="{01FBBACB-E0DA-46AE-8DF8-C11B25F366D9}"/>
    <hyperlink ref="X146" location="A126095566T" display="A126095566T" xr:uid="{3B06D2DE-6C5A-479A-9616-ACE868624473}"/>
    <hyperlink ref="Y146" location="A126110686A" display="A126110686A" xr:uid="{558876FC-FFBE-4C8F-9ACD-94241E0675AF}"/>
    <hyperlink ref="Z146" location="A126103126W" display="A126103126W" xr:uid="{DF8B053A-56B2-4BA6-B8F4-735C51814ADE}"/>
    <hyperlink ref="X147" location="A126095602R" display="A126095602R" xr:uid="{24E6EBB8-64CC-43C5-BD37-FA4C22D9DA95}"/>
    <hyperlink ref="Y147" location="A126110722X" display="A126110722X" xr:uid="{672632D7-FCF1-4DDE-932A-C3EF2F327C4E}"/>
    <hyperlink ref="Z147" location="A126103162F" display="A126103162F" xr:uid="{193EDCEA-C1E0-4087-8D95-69EB9660E04F}"/>
    <hyperlink ref="X148" location="A126095654T" display="A126095654T" xr:uid="{99EE9F2B-4B9B-45E3-990A-AD2EAA932029}"/>
    <hyperlink ref="Y148" location="A126110774A" display="A126110774A" xr:uid="{9FABCA40-BBD2-4888-8EC0-FFBCE9D0A3F3}"/>
    <hyperlink ref="Z148" location="A126103214W" display="A126103214W" xr:uid="{2CAD01CD-5604-4620-8844-D613A5B21006}"/>
    <hyperlink ref="X149" location="A126095526X" display="A126095526X" xr:uid="{6AF75ED0-3D50-4FB3-B115-B2A2669FD913}"/>
    <hyperlink ref="Y149" location="A126110646J" display="A126110646J" xr:uid="{E4BCBCFC-5C36-4073-84AD-8DEBBF977F28}"/>
    <hyperlink ref="Z149" location="A126103086R" display="A126103086R" xr:uid="{1B9E7B62-0BE2-4740-B61B-7A1E97EB8DA5}"/>
    <hyperlink ref="X150" location="A126095606X" display="A126095606X" xr:uid="{AF1E53EC-BA09-42CD-BFDC-D4F7A600095B}"/>
    <hyperlink ref="Y150" location="A126110726J" display="A126110726J" xr:uid="{5D5E91EB-62AF-4870-BC03-37AD100B2D06}"/>
    <hyperlink ref="Z150" location="A126103166R" display="A126103166R" xr:uid="{E95DA713-1982-4FB7-87B0-975275A80B20}"/>
    <hyperlink ref="X151" location="A126095618J" display="A126095618J" xr:uid="{69CCDB9B-4901-400F-BCE4-79A3B1688812}"/>
    <hyperlink ref="Y151" location="A126110738T" display="A126110738T" xr:uid="{59A61799-F62B-41AF-B97D-E36AE6D98A7E}"/>
    <hyperlink ref="Z151" location="A126103178X" display="A126103178X" xr:uid="{3D43A6F8-1721-46C7-A7E5-A08298912888}"/>
    <hyperlink ref="X152" location="A126095550X" display="A126095550X" xr:uid="{4C1EB5B5-B619-4E92-8E56-57ABAF06808E}"/>
    <hyperlink ref="Y152" location="A126110670J" display="A126110670J" xr:uid="{7B0DD181-4408-4304-8DCE-21B1B0646CD2}"/>
    <hyperlink ref="Z152" location="A126103110C" display="A126103110C" xr:uid="{8F0DC8CA-8342-4A42-BC5C-CF399403DE73}"/>
    <hyperlink ref="X153" location="A126095534X" display="A126095534X" xr:uid="{25187918-F4B4-4028-A275-DB301024EB74}"/>
    <hyperlink ref="Y153" location="A126110654J" display="A126110654J" xr:uid="{F409DC26-882B-4CC4-8FE5-C1DDD299A7E8}"/>
    <hyperlink ref="Z153" location="A126103094R" display="A126103094R" xr:uid="{025B6E06-EE5E-4C3D-8F33-A4879F5D7D45}"/>
    <hyperlink ref="X154" location="A126095570J" display="A126095570J" xr:uid="{7F2D4099-F5E3-4D3A-A31F-6C03ADBB64B1}"/>
    <hyperlink ref="Y154" location="A126110690T" display="A126110690T" xr:uid="{D68F4A46-066E-4D96-A3FE-5DA4D9DC243E}"/>
    <hyperlink ref="Z154" location="A126103130L" display="A126103130L" xr:uid="{F3A86B07-A0BE-429D-87C4-310891D9513E}"/>
    <hyperlink ref="X155" location="A126095546J" display="A126095546J" xr:uid="{473D322C-83A5-4582-831F-1E5D895C7D9E}"/>
    <hyperlink ref="Y155" location="A126110666T" display="A126110666T" xr:uid="{7401D248-40F5-4E81-A5F0-BFA26B03C023}"/>
    <hyperlink ref="Z155" location="A126103106L" display="A126103106L" xr:uid="{86EF2BEF-0620-4176-9C1F-9F072CB029F4}"/>
    <hyperlink ref="X156" location="A126095574T" display="A126095574T" xr:uid="{90CDFB25-5EA8-4BF1-8CCA-1B62A264BDAD}"/>
    <hyperlink ref="Y156" location="A126110694A" display="A126110694A" xr:uid="{8E407681-459E-486F-BFAA-8A3763789D7D}"/>
    <hyperlink ref="Z156" location="A126103134W" display="A126103134W" xr:uid="{279EF0A8-FD39-4D1D-AB5D-34425574D0E8}"/>
    <hyperlink ref="X157" location="A126095554J" display="A126095554J" xr:uid="{4A5F73A7-9A8D-404A-A844-3D04049268C5}"/>
    <hyperlink ref="Y157" location="A126110674T" display="A126110674T" xr:uid="{AFE22199-ADEA-41C0-BCF9-B96CF6BCC603}"/>
    <hyperlink ref="Z157" location="A126103114L" display="A126103114L" xr:uid="{68C52482-D086-4DF3-B778-FD263710FFC0}"/>
    <hyperlink ref="AA123" location="A126095062L" display="A126095062L" xr:uid="{0B45C5A8-20EC-49DC-A776-D1F0BA17FD06}"/>
    <hyperlink ref="AB123" location="A126110182W" display="A126110182W" xr:uid="{9EB3E244-9D69-4C87-A31A-3BC495FA2DFE}"/>
    <hyperlink ref="AC123" location="A126102622R" display="A126102622R" xr:uid="{2FDBF647-3395-46C0-B536-331D5E550C92}"/>
    <hyperlink ref="AA124" location="A126095018C" display="A126095018C" xr:uid="{938E2E48-7026-427F-A9D2-9A7F3C1FD60E}"/>
    <hyperlink ref="AB124" location="A126110138L" display="A126110138L" xr:uid="{863F52A5-B276-4AAC-93B8-24591DFA06D4}"/>
    <hyperlink ref="AC124" location="A126102578T" display="A126102578T" xr:uid="{89ED1C9D-E420-49B7-B9AE-2C422498C552}"/>
    <hyperlink ref="AA125" location="A126095066W" display="A126095066W" xr:uid="{9B7D0E06-B484-4C4F-B1F0-EDFED2273D01}"/>
    <hyperlink ref="AB125" location="A126110186F" display="A126110186F" xr:uid="{51FD7BAD-5A1F-46F6-AAF6-C9A704C912CE}"/>
    <hyperlink ref="AC125" location="A126102626X" display="A126102626X" xr:uid="{8731F893-6179-46BB-8B55-82CC5F593320}"/>
    <hyperlink ref="AA126" location="A126095070L" display="A126095070L" xr:uid="{4FB31975-4760-4224-A927-CB6AF48BB58E}"/>
    <hyperlink ref="AB126" location="A126110190W" display="A126110190W" xr:uid="{CDF5FBCD-8653-4E71-BBDD-B02FC59C52B1}"/>
    <hyperlink ref="AC126" location="A126102630R" display="A126102630R" xr:uid="{85F7EC3E-B75A-4A8B-9607-0F8F219EC5E6}"/>
    <hyperlink ref="AA127" location="A126095022V" display="A126095022V" xr:uid="{F891855A-5C46-4F20-A99C-FB4C32D76197}"/>
    <hyperlink ref="AB127" location="A126110142C" display="A126110142C" xr:uid="{1AB261BA-D53C-4D90-A077-927BEEF2330D}"/>
    <hyperlink ref="AC127" location="A126102582J" display="A126102582J" xr:uid="{7279E5B7-8644-4368-A11E-2B0ADC7BEFFC}"/>
    <hyperlink ref="AA128" location="A126095026C" display="A126095026C" xr:uid="{40EE6375-06A0-418A-BF98-E51CD53CB8F3}"/>
    <hyperlink ref="AB128" location="A126110146L" display="A126110146L" xr:uid="{777384B9-79B6-4457-992A-449FED6C59A6}"/>
    <hyperlink ref="AC128" location="A126102586T" display="A126102586T" xr:uid="{6BBBBDD7-C38A-4DCC-B3A0-A9008B2F1229}"/>
    <hyperlink ref="AA129" location="A126095050C" display="A126095050C" xr:uid="{E5EEB61C-C749-4F27-9C99-6F4F0974D06A}"/>
    <hyperlink ref="AB129" location="A126110170L" display="A126110170L" xr:uid="{49ED5ACC-161A-46BB-9F6E-E4DFD2708891}"/>
    <hyperlink ref="AC129" location="A126102610F" display="A126102610F" xr:uid="{2A6B17E1-DBE7-4426-9783-F486EC26E30A}"/>
    <hyperlink ref="AA130" location="A126094998C" display="A126094998C" xr:uid="{C62D0837-5EA2-4C2C-BC50-9CCDD66075D4}"/>
    <hyperlink ref="AB130" location="A126110118C" display="A126110118C" xr:uid="{BC05C0B8-D62A-4E40-9A90-00DA42417373}"/>
    <hyperlink ref="AC130" location="A126102558J" display="A126102558J" xr:uid="{A3C4DBA5-6D25-4936-9BB1-13522105DE80}"/>
    <hyperlink ref="AA131" location="A126095074W" display="A126095074W" xr:uid="{5A5E9766-D477-46FB-A9A6-739BFEE62BE5}"/>
    <hyperlink ref="AB131" location="A126110194F" display="A126110194F" xr:uid="{F52C4C40-0DF7-40F4-AB76-78389CFED4F2}"/>
    <hyperlink ref="AC131" location="A126102634X" display="A126102634X" xr:uid="{12DE53A7-C5ED-4A96-B5DE-106F05EE9159}"/>
    <hyperlink ref="AA132" location="A126095054L" display="A126095054L" xr:uid="{2C798304-DBFE-4679-8738-4F56D79F632C}"/>
    <hyperlink ref="AB132" location="A126110174W" display="A126110174W" xr:uid="{1EB2D9EE-19B5-40D2-8BA2-9296EBAC88AF}"/>
    <hyperlink ref="AC132" location="A126102614R" display="A126102614R" xr:uid="{64A8042E-C34C-430C-B0AC-357595971AA1}"/>
    <hyperlink ref="AA133" location="A126095086F" display="A126095086F" xr:uid="{6F1310F9-E175-4F2F-AB93-0DA2DE13EBD9}"/>
    <hyperlink ref="AB133" location="A126110206C" display="A126110206C" xr:uid="{89C1BA34-2DE4-4844-9565-66BCC065B690}"/>
    <hyperlink ref="AC133" location="A126102646J" display="A126102646J" xr:uid="{86F5A04C-EE02-4F9E-94B3-B1B6CE1C1504}"/>
    <hyperlink ref="AA134" location="A126095002K" display="A126095002K" xr:uid="{6BAB72C5-DBBE-4407-AC18-4A017F2A764C}"/>
    <hyperlink ref="AB134" location="A126110122V" display="A126110122V" xr:uid="{33E1E958-02C8-403F-B64E-9F8E14EAA4DD}"/>
    <hyperlink ref="AC134" location="A126102562X" display="A126102562X" xr:uid="{5CE38F4E-FDF5-48B8-AEBE-1208DD963AAC}"/>
    <hyperlink ref="AA135" location="A126094958K" display="A126094958K" xr:uid="{C686B892-57C5-4252-B223-C742AD65AD92}"/>
    <hyperlink ref="AB135" location="A126110078W" display="A126110078W" xr:uid="{329C8074-517B-48EB-8FF2-67A71FF9E204}"/>
    <hyperlink ref="AC135" location="A126102518R" display="A126102518R" xr:uid="{A9409F8B-76F8-4340-B351-3CDDD4EF1B51}"/>
    <hyperlink ref="AA136" location="A126094978V" display="A126094978V" xr:uid="{36FDD3ED-B0C8-4D63-B11B-44E2E97C2E2D}"/>
    <hyperlink ref="AB136" location="A126110098F" display="A126110098F" xr:uid="{4787176D-1BAE-416B-8A77-0F252AA6A798}"/>
    <hyperlink ref="AC136" location="A126102538X" display="A126102538X" xr:uid="{DBD57E35-BE82-4C86-8902-C7F8F052A6DE}"/>
    <hyperlink ref="AA137" location="A126095030V" display="A126095030V" xr:uid="{9028E1B8-F8ED-42CF-ABCF-0EAC392F8880}"/>
    <hyperlink ref="AB137" location="A126110150C" display="A126110150C" xr:uid="{BEBD687A-75C7-41EF-9FB4-FD332D7616FE}"/>
    <hyperlink ref="AC137" location="A126102590J" display="A126102590J" xr:uid="{473B26CB-3E03-4E83-B2CC-5050A7205348}"/>
    <hyperlink ref="AA138" location="A126094982K" display="A126094982K" xr:uid="{231B3B61-1C42-4C0B-9648-89DC15BB3D73}"/>
    <hyperlink ref="AB138" location="A126110102K" display="A126110102K" xr:uid="{4BE79ED3-2131-421D-8630-6B42F81F5B9A}"/>
    <hyperlink ref="AC138" location="A126102542R" display="A126102542R" xr:uid="{43B39237-BA8C-4247-8CE3-577D4FA8E065}"/>
    <hyperlink ref="AA139" location="A126095034C" display="A126095034C" xr:uid="{9E39C05D-C3AF-42DA-A0B3-891ED5B9D396}"/>
    <hyperlink ref="AB139" location="A126110154L" display="A126110154L" xr:uid="{7CCAACAF-667B-422D-B3E5-C1BB4CB8DA11}"/>
    <hyperlink ref="AC139" location="A126102594T" display="A126102594T" xr:uid="{279A825F-CD9A-47E0-BA35-63CFD74885A6}"/>
    <hyperlink ref="AA140" location="A126095038L" display="A126095038L" xr:uid="{D040BE9B-9FD2-4109-B9C8-0FA3A9DCCE35}"/>
    <hyperlink ref="AB140" location="A126110158W" display="A126110158W" xr:uid="{C91FC05E-B3A3-401C-AF5B-3DC5C8D1D84D}"/>
    <hyperlink ref="AC140" location="A126102598A" display="A126102598A" xr:uid="{08DB9E0E-1207-471D-B6F7-B043136C90AE}"/>
    <hyperlink ref="AA141" location="A126095090W" display="A126095090W" xr:uid="{CEF8920B-DE5F-4E4C-88A3-B2B575517492}"/>
    <hyperlink ref="AB141" location="A126110210V" display="A126110210V" xr:uid="{0F813D5E-D6E9-459A-B6F3-AE069EE9ADAE}"/>
    <hyperlink ref="AC141" location="A126102650X" display="A126102650X" xr:uid="{F3BEFEAA-7B19-4C1C-B0B8-60ECFF47F4BF}"/>
    <hyperlink ref="AA142" location="A126094962A" display="A126094962A" xr:uid="{1D827A9A-97C4-4F73-80B0-F91C9DBA1466}"/>
    <hyperlink ref="AB142" location="A126110082L" display="A126110082L" xr:uid="{3BACAA4F-D0D5-430F-98D8-562E4F35DFB2}"/>
    <hyperlink ref="AC142" location="A126102522F" display="A126102522F" xr:uid="{44575B96-B41F-4637-B137-FFA6B81B4CDA}"/>
    <hyperlink ref="AA143" location="A126095078F" display="A126095078F" xr:uid="{63719E07-5A2B-4008-9408-2D7853A6881D}"/>
    <hyperlink ref="AB143" location="A126110198R" display="A126110198R" xr:uid="{F76F1884-6383-4C1B-9E07-B118A7C7D152}"/>
    <hyperlink ref="AC143" location="A126102638J" display="A126102638J" xr:uid="{4F8A3097-015F-44CF-A6EE-E6C5E17CA29E}"/>
    <hyperlink ref="AA144" location="A126095082W" display="A126095082W" xr:uid="{6B3BD319-383D-4FD7-99CA-E334F23508F8}"/>
    <hyperlink ref="AB144" location="A126110202V" display="A126110202V" xr:uid="{C1540501-C454-4316-BCC8-FB204956A268}"/>
    <hyperlink ref="AC144" location="A126102642X" display="A126102642X" xr:uid="{481DBC4C-5C04-4E89-AB00-A84D437ECA20}"/>
    <hyperlink ref="AA145" location="A126094970A" display="A126094970A" xr:uid="{C624A5E8-7022-448D-A14D-64A361B5E207}"/>
    <hyperlink ref="AB145" location="A126110090L" display="A126110090L" xr:uid="{26FC0905-6983-4E69-9D19-3B3EC4C77524}"/>
    <hyperlink ref="AC145" location="A126102530F" display="A126102530F" xr:uid="{4A2D1497-DDF3-41BF-9A3A-D11A10504FDA}"/>
    <hyperlink ref="AA146" location="A126095006V" display="A126095006V" xr:uid="{912852A8-512D-4CD2-B643-1075FB51196C}"/>
    <hyperlink ref="AB146" location="A126110126C" display="A126110126C" xr:uid="{83204EDC-0C92-4C5E-9B88-6740C71D0E70}"/>
    <hyperlink ref="AC146" location="A126102566J" display="A126102566J" xr:uid="{B217DADC-6F3D-474A-AFF2-BA7E6C515696}"/>
    <hyperlink ref="AA147" location="A126095042C" display="A126095042C" xr:uid="{167C63E8-DA3F-4334-B3D3-0BCF5AE06CE4}"/>
    <hyperlink ref="AB147" location="A126110162L" display="A126110162L" xr:uid="{16FD9081-D21E-4397-AAE2-4A4292941039}"/>
    <hyperlink ref="AC147" location="A126102602F" display="A126102602F" xr:uid="{481DD0D0-0723-4D88-9C86-C9F40CF721B9}"/>
    <hyperlink ref="AA148" location="A126095094F" display="A126095094F" xr:uid="{3FD2BAE7-7079-4EB9-887F-FCF4052B3D93}"/>
    <hyperlink ref="AB148" location="A126110214C" display="A126110214C" xr:uid="{0DAD3AD6-B6CD-401C-A98E-44DDA5755B65}"/>
    <hyperlink ref="AC148" location="A126102654J" display="A126102654J" xr:uid="{E4D141DE-48EE-41DA-A69B-DE8D8A2C2FBF}"/>
    <hyperlink ref="AA149" location="A126094966K" display="A126094966K" xr:uid="{A96C0519-885C-42EF-84E2-578C530FC55F}"/>
    <hyperlink ref="AB149" location="A126110086W" display="A126110086W" xr:uid="{F2FE1D20-07DD-4FE0-AB2E-57E8F956D668}"/>
    <hyperlink ref="AC149" location="A126102526R" display="A126102526R" xr:uid="{A6581A3B-3DEA-40E1-91AE-B560D309D05A}"/>
    <hyperlink ref="AA150" location="A126095046L" display="A126095046L" xr:uid="{F708E9A1-0E03-4D89-810C-E83C23148DA7}"/>
    <hyperlink ref="AB150" location="A126110166W" display="A126110166W" xr:uid="{AC3AC1F8-CB2B-4C68-B107-A4A3A469180C}"/>
    <hyperlink ref="AC150" location="A126102606R" display="A126102606R" xr:uid="{CA754E67-E11F-4950-9DD0-A83247DA170A}"/>
    <hyperlink ref="AA151" location="A126095058W" display="A126095058W" xr:uid="{9A790F67-EDAB-4D1F-B33C-4DD1A74F58F3}"/>
    <hyperlink ref="AB151" location="A126110178F" display="A126110178F" xr:uid="{78EDD8E9-FCB0-4F7A-BF14-EEEAB9ECE840}"/>
    <hyperlink ref="AC151" location="A126102618X" display="A126102618X" xr:uid="{335533F7-E929-4BA2-B337-F0D7085315A8}"/>
    <hyperlink ref="AA152" location="A126094990K" display="A126094990K" xr:uid="{2093670C-13D7-4674-A5C7-8D5744BAAC2E}"/>
    <hyperlink ref="AB152" location="A126110110K" display="A126110110K" xr:uid="{0428E12A-1F9D-47A4-8500-ED062BC5EF80}"/>
    <hyperlink ref="AC152" location="A126102550R" display="A126102550R" xr:uid="{3E6F499F-D08E-40EB-8E53-3BA2813E782F}"/>
    <hyperlink ref="AA153" location="A126094974K" display="A126094974K" xr:uid="{FF21470F-1D1A-4EE8-8D79-3F53CA770F0D}"/>
    <hyperlink ref="AB153" location="A126110094W" display="A126110094W" xr:uid="{BAB0FA92-1E6F-4E37-AB4C-D14C3BCAF057}"/>
    <hyperlink ref="AC153" location="A126102534R" display="A126102534R" xr:uid="{611FDFBB-A8F6-4A36-8F35-7D3A26FB73E4}"/>
    <hyperlink ref="AA154" location="A126095010K" display="A126095010K" xr:uid="{20C19C9A-1C6D-4D3F-AD3C-CE600E4E2B0A}"/>
    <hyperlink ref="AB154" location="A126110130V" display="A126110130V" xr:uid="{41CCDCFE-8629-4E35-94BC-C066111FB94B}"/>
    <hyperlink ref="AC154" location="A126102570X" display="A126102570X" xr:uid="{69718C3E-CE15-482D-959F-DBDB8FBC0770}"/>
    <hyperlink ref="AA155" location="A126094986V" display="A126094986V" xr:uid="{6CCB178C-1139-4828-BDCD-491190AEE68A}"/>
    <hyperlink ref="AB155" location="A126110106V" display="A126110106V" xr:uid="{190B5199-A07F-4EEF-9B39-93CDF3F52E9D}"/>
    <hyperlink ref="AC155" location="A126102546X" display="A126102546X" xr:uid="{B29A73EC-EAA8-48F1-95C3-F491C6664A81}"/>
    <hyperlink ref="AA156" location="A126095014V" display="A126095014V" xr:uid="{37216471-2B6F-433A-A5CB-BC44804314A8}"/>
    <hyperlink ref="AB156" location="A126110134C" display="A126110134C" xr:uid="{0B9DDCA1-4271-42F4-85DE-69D5B4E3DA92}"/>
    <hyperlink ref="AC156" location="A126102574J" display="A126102574J" xr:uid="{036BDA57-3059-4DA0-958A-B847F56AC0D0}"/>
    <hyperlink ref="AA157" location="A126094994V" display="A126094994V" xr:uid="{B833F361-52BA-47D4-B672-75BE83CDF50D}"/>
    <hyperlink ref="AB157" location="A126110114V" display="A126110114V" xr:uid="{88FD4D6B-202B-4747-96F6-D5013566CB1B}"/>
    <hyperlink ref="AC157" location="A126102554X" display="A126102554X" xr:uid="{02BF7A9D-4EF8-4EBC-9195-B4B06C55D9E2}"/>
    <hyperlink ref="C123" location="A126094922J" display="A126094922J" xr:uid="{760A1873-9686-4ACD-8ABF-EFB69BE13C5A}"/>
    <hyperlink ref="D123" location="A126110042V" display="A126110042V" xr:uid="{A9CC6A38-98EF-42FE-82BE-09B8C0BFD183}"/>
    <hyperlink ref="E123" location="A126102482X" display="A126102482X" xr:uid="{C1FC2A25-2D9C-408B-9C98-8C2483D9E9E6}"/>
    <hyperlink ref="C124" location="A126094878K" display="A126094878K" xr:uid="{7A087A61-B15E-4AD5-A3B8-D74EFE55E466}"/>
    <hyperlink ref="D124" location="A126109998R" display="A126109998R" xr:uid="{D36ADC2F-278A-44F9-9971-9A6223905A78}"/>
    <hyperlink ref="E124" location="A126102438R" display="A126102438R" xr:uid="{86FA7CEC-7C3E-445D-A8A6-E9F5987AB9D3}"/>
    <hyperlink ref="C125" location="A126094926T" display="A126094926T" xr:uid="{47A83CE7-A585-4FC8-B280-B081A03EAF88}"/>
    <hyperlink ref="D125" location="A126110046C" display="A126110046C" xr:uid="{6D3852FE-081C-40A1-BAE2-324F94547672}"/>
    <hyperlink ref="E125" location="A126102486J" display="A126102486J" xr:uid="{1E36C433-E1A9-441C-BDB5-87599F684B89}"/>
    <hyperlink ref="C126" location="A126094930J" display="A126094930J" xr:uid="{EFE9BC7F-155C-4A90-B1E2-8657EEBA8F46}"/>
    <hyperlink ref="D126" location="A126110050V" display="A126110050V" xr:uid="{8D6B6E37-8652-4260-BD8D-53F92E99265A}"/>
    <hyperlink ref="E126" location="A126102490X" display="A126102490X" xr:uid="{C7FF8A36-4115-44CB-809A-37892497C27F}"/>
    <hyperlink ref="C127" location="A126094882A" display="A126094882A" xr:uid="{7A24C25F-669A-4B7D-9849-DD820486E13A}"/>
    <hyperlink ref="D127" location="A126110002A" display="A126110002A" xr:uid="{BAED3E7A-B558-4791-8EC3-59D624102A56}"/>
    <hyperlink ref="E127" location="A126102442F" display="A126102442F" xr:uid="{6AEFE060-F9B3-4075-A3B5-25FCC5BDCC94}"/>
    <hyperlink ref="C128" location="A126094886K" display="A126094886K" xr:uid="{D246DC1A-FB3B-4372-93F7-F668275B1989}"/>
    <hyperlink ref="D128" location="A126110006K" display="A126110006K" xr:uid="{3B63AF52-4AD6-435C-98CD-58416C5AF32A}"/>
    <hyperlink ref="E128" location="A126102446R" display="A126102446R" xr:uid="{A780D3F2-ADB3-4579-B477-5FEB28DF2F0A}"/>
    <hyperlink ref="C129" location="A126094910X" display="A126094910X" xr:uid="{455EA7DE-5F82-4A4A-8841-E0F6AB636F6F}"/>
    <hyperlink ref="D129" location="A126110030K" display="A126110030K" xr:uid="{4466301D-EA3E-478F-BD24-A5B8993CB0BA}"/>
    <hyperlink ref="E129" location="A126102470R" display="A126102470R" xr:uid="{9E901A06-59DF-46E9-87E7-E175DD09F38E}"/>
    <hyperlink ref="C130" location="A126094858A" display="A126094858A" xr:uid="{DA23353A-6C43-45EA-ADE1-DF88699DD868}"/>
    <hyperlink ref="D130" location="A126109978F" display="A126109978F" xr:uid="{1B68F507-0E51-4690-9773-24A3FC8C4E42}"/>
    <hyperlink ref="E130" location="A126102418F" display="A126102418F" xr:uid="{A1C885C1-F857-4DC4-B23F-8ECF0BE10651}"/>
    <hyperlink ref="C131" location="A126094934T" display="A126094934T" xr:uid="{0924149A-C890-4D0C-B11A-0DBEF7565288}"/>
    <hyperlink ref="D131" location="A126110054C" display="A126110054C" xr:uid="{2006BCA3-CC46-40FA-B0DC-D4DA7CB4F2D1}"/>
    <hyperlink ref="E131" location="A126102494J" display="A126102494J" xr:uid="{B59ADD29-D59E-48BE-B2BF-BEAC6C8F7E47}"/>
    <hyperlink ref="C132" location="A126094914J" display="A126094914J" xr:uid="{BE99F366-D0BE-4F24-867F-257037C9797B}"/>
    <hyperlink ref="D132" location="A126110034V" display="A126110034V" xr:uid="{7BFB107E-2AD5-47A9-A0C5-8478DCD930DB}"/>
    <hyperlink ref="E132" location="A126102474X" display="A126102474X" xr:uid="{6115C37E-EED4-4766-A1C6-DF37610B830E}"/>
    <hyperlink ref="C133" location="A126094946A" display="A126094946A" xr:uid="{EC1841DC-841A-47D5-A8A0-22097C1D40D6}"/>
    <hyperlink ref="D133" location="A126110066L" display="A126110066L" xr:uid="{119F1ABC-4495-474A-A144-F50C00E2B4BD}"/>
    <hyperlink ref="E133" location="A126102506F" display="A126102506F" xr:uid="{8AD9F09F-A38C-4D07-86C7-003EC9EF4721}"/>
    <hyperlink ref="C134" location="A126094862T" display="A126094862T" xr:uid="{460250F5-FBC0-4910-BD31-9399CF81AE49}"/>
    <hyperlink ref="D134" location="A126109982W" display="A126109982W" xr:uid="{6BD16A39-460D-43F9-8AD4-DD857C6EEEB2}"/>
    <hyperlink ref="E134" location="A126102422W" display="A126102422W" xr:uid="{D955E0F9-2EDE-4049-A6D5-C2300FD6261C}"/>
    <hyperlink ref="C135" location="A126094818J" display="A126094818J" xr:uid="{FE9E49D1-4AA4-4815-88A9-81530DA5E729}"/>
    <hyperlink ref="D135" location="A126109938L" display="A126109938L" xr:uid="{4B887878-CA97-44D7-8405-22B1E12B70C3}"/>
    <hyperlink ref="E135" location="A126102378X" display="A126102378X" xr:uid="{F1553CF6-39BA-4705-9B62-8F363D1ED606}"/>
    <hyperlink ref="C136" location="A126094838T" display="A126094838T" xr:uid="{435C0BAB-75CF-49C1-90E7-B2F5BC518316}"/>
    <hyperlink ref="D136" location="A126109958W" display="A126109958W" xr:uid="{91E404FA-6A50-4B1F-95D9-67BFA1DAB59A}"/>
    <hyperlink ref="E136" location="A126102398J" display="A126102398J" xr:uid="{AB3A1170-B925-4702-A3FB-95604B685FA0}"/>
    <hyperlink ref="C137" location="A126094890A" display="A126094890A" xr:uid="{EE613E6B-FAD6-44E3-A986-B5047C034ED3}"/>
    <hyperlink ref="D137" location="A126110010A" display="A126110010A" xr:uid="{8D12612C-020B-401B-90A6-4E575165C1B4}"/>
    <hyperlink ref="E137" location="A126102450F" display="A126102450F" xr:uid="{9A42287B-3F9E-494B-BAE0-6FC269BB39EE}"/>
    <hyperlink ref="C138" location="A126094842J" display="A126094842J" xr:uid="{6A4DBDDB-1689-46DD-B256-CF37906A0A1D}"/>
    <hyperlink ref="D138" location="A126109962L" display="A126109962L" xr:uid="{ADAEDFED-5375-4914-9B73-EE5AC9C521C7}"/>
    <hyperlink ref="E138" location="A126102402L" display="A126102402L" xr:uid="{FD70A749-FEB0-411E-B3FE-1B213590A108}"/>
    <hyperlink ref="C139" location="A126094894K" display="A126094894K" xr:uid="{7808E818-E90A-4054-BEF7-57D942448E35}"/>
    <hyperlink ref="D139" location="A126110014K" display="A126110014K" xr:uid="{26793C3A-EF08-490E-AFDA-A6088750779D}"/>
    <hyperlink ref="E139" location="A126102454R" display="A126102454R" xr:uid="{CD8223FF-FB6F-4EDC-BFF2-1AE7296EEC33}"/>
    <hyperlink ref="C140" location="A126094898V" display="A126094898V" xr:uid="{89E85F16-9DE0-4EF2-87C5-0B40B98E8E17}"/>
    <hyperlink ref="D140" location="A126110018V" display="A126110018V" xr:uid="{39AF7AC5-A0B0-4178-AA0D-C069EF34C172}"/>
    <hyperlink ref="E140" location="A126102458X" display="A126102458X" xr:uid="{F4966A2A-CC5B-4663-BBCD-2D361641F0DA}"/>
    <hyperlink ref="C141" location="A126094950T" display="A126094950T" xr:uid="{CC93B53A-4B2A-4884-A4F7-68A7C8C27184}"/>
    <hyperlink ref="D141" location="A126110070C" display="A126110070C" xr:uid="{ACB988FC-0E0A-4B57-96E6-481076D35FA3}"/>
    <hyperlink ref="E141" location="A126102510W" display="A126102510W" xr:uid="{370327C7-ED98-45D3-A1C4-DF3E8179D293}"/>
    <hyperlink ref="C142" location="A126094822X" display="A126094822X" xr:uid="{0F6A49FC-F4F8-41E7-B3FA-2BFD87E0E159}"/>
    <hyperlink ref="D142" location="A126109942C" display="A126109942C" xr:uid="{15DCBF06-AF2E-4565-92D7-1E6C5A191F26}"/>
    <hyperlink ref="E142" location="A126102382R" display="A126102382R" xr:uid="{744F7754-CE85-4522-BB59-7E204CE8E918}"/>
    <hyperlink ref="C143" location="A126094938A" display="A126094938A" xr:uid="{83C1D3B7-3F86-4062-B4CF-DB2A78D037DD}"/>
    <hyperlink ref="D143" location="A126110058L" display="A126110058L" xr:uid="{9DF54CD0-E536-4FC5-8FAC-44DF87EBD310}"/>
    <hyperlink ref="E143" location="A126102498T" display="A126102498T" xr:uid="{59295795-324A-4311-9E4E-F28F162274BF}"/>
    <hyperlink ref="C144" location="A126094942T" display="A126094942T" xr:uid="{6BD9F52F-6D8B-420E-95F8-CA03273BBF18}"/>
    <hyperlink ref="D144" location="A126110062C" display="A126110062C" xr:uid="{B0835396-ABFC-453D-8C01-A0DE29313C9D}"/>
    <hyperlink ref="E144" location="A126102502W" display="A126102502W" xr:uid="{81A95E2F-0EFA-42E9-8362-D7CCA13B447B}"/>
    <hyperlink ref="C145" location="A126094830X" display="A126094830X" xr:uid="{7A498991-B365-4C09-9202-080BF281CAFB}"/>
    <hyperlink ref="D145" location="A126109950C" display="A126109950C" xr:uid="{C9279C10-EFE9-41DB-93C7-66367314B0E3}"/>
    <hyperlink ref="E145" location="A126102390R" display="A126102390R" xr:uid="{0E64D761-8DEF-4C8B-AB15-5EDBD1A378E1}"/>
    <hyperlink ref="C146" location="A126094866A" display="A126094866A" xr:uid="{CE8939B3-A7CA-4C86-9CE6-E434431280D0}"/>
    <hyperlink ref="D146" location="A126109986F" display="A126109986F" xr:uid="{DED337A2-875A-40A4-A825-A92C1EB54D1B}"/>
    <hyperlink ref="E146" location="A126102426F" display="A126102426F" xr:uid="{FD86315B-559A-4E4B-9F5B-49951111F957}"/>
    <hyperlink ref="C147" location="A126094902X" display="A126094902X" xr:uid="{27BC1F0E-A81C-4D7C-9A64-41393CAA897F}"/>
    <hyperlink ref="D147" location="A126110022K" display="A126110022K" xr:uid="{64515876-B371-4B18-A1D4-9948DCC93D14}"/>
    <hyperlink ref="E147" location="A126102462R" display="A126102462R" xr:uid="{A52777BF-487A-4C36-9D3E-A174B9F80F94}"/>
    <hyperlink ref="C148" location="A126094954A" display="A126094954A" xr:uid="{64DB2F0F-7012-498A-BFAD-B3653DB453C3}"/>
    <hyperlink ref="D148" location="A126110074L" display="A126110074L" xr:uid="{3572270E-21CE-49D4-B7D7-58F4064EB86C}"/>
    <hyperlink ref="E148" location="A126102514F" display="A126102514F" xr:uid="{296E4185-2811-4FCB-898D-EE8BB400E571}"/>
    <hyperlink ref="C149" location="A126094826J" display="A126094826J" xr:uid="{94899BE4-597E-4EBC-994D-9036257BE494}"/>
    <hyperlink ref="D149" location="A126109946L" display="A126109946L" xr:uid="{A7D62A72-A6E2-4B67-96C5-B15C6C033D5A}"/>
    <hyperlink ref="E149" location="A126102386X" display="A126102386X" xr:uid="{0DF938F4-1007-4C9E-85C0-3C9C7E9802B5}"/>
    <hyperlink ref="C150" location="A126094906J" display="A126094906J" xr:uid="{A5556C26-7B33-4E89-AF7F-92CCCD9DA2E3}"/>
    <hyperlink ref="D150" location="A126110026V" display="A126110026V" xr:uid="{BCC7BF93-C8CE-4B20-98E5-C40C70A75F60}"/>
    <hyperlink ref="E150" location="A126102466X" display="A126102466X" xr:uid="{A181A0D7-D1F2-4154-837E-74FC633AE0FD}"/>
    <hyperlink ref="C151" location="A126094918T" display="A126094918T" xr:uid="{68902358-BA97-48E6-A61C-271981239B6B}"/>
    <hyperlink ref="D151" location="A126110038C" display="A126110038C" xr:uid="{7ACF928B-6903-42A7-A139-AA10489D6DCE}"/>
    <hyperlink ref="E151" location="A126102478J" display="A126102478J" xr:uid="{99F96A5C-C6D0-466F-9C52-3C9B06E2CD03}"/>
    <hyperlink ref="C152" location="A126094850J" display="A126094850J" xr:uid="{7BD2AF8F-CF92-4264-9368-25C0D9D09233}"/>
    <hyperlink ref="D152" location="A126109970L" display="A126109970L" xr:uid="{3EB225A2-D971-435F-8B28-07E82A3558B3}"/>
    <hyperlink ref="E152" location="A126102410L" display="A126102410L" xr:uid="{90536FA7-BFB2-4A7F-A4AF-BBEA860F40A6}"/>
    <hyperlink ref="C153" location="A126094834J" display="A126094834J" xr:uid="{B1C1A0C3-7559-4644-8A2C-AC528DAD3F91}"/>
    <hyperlink ref="D153" location="A126109954L" display="A126109954L" xr:uid="{E2BE2DED-E86A-4D3A-BAAF-C99DC33CA106}"/>
    <hyperlink ref="E153" location="A126102394X" display="A126102394X" xr:uid="{5743A0B2-0E89-4750-B739-B8EC10641B90}"/>
    <hyperlink ref="C154" location="A126094870T" display="A126094870T" xr:uid="{E28BF336-6B56-4F58-B1DE-5D9B919855D4}"/>
    <hyperlink ref="D154" location="A126109990W" display="A126109990W" xr:uid="{DBA67983-38DD-4266-A2A2-C6AFA82FAFD7}"/>
    <hyperlink ref="E154" location="A126102430W" display="A126102430W" xr:uid="{BC61D84A-B269-48D2-AFA4-CF4FFFBBD114}"/>
    <hyperlink ref="C155" location="A126094846T" display="A126094846T" xr:uid="{18AEC04C-E8E4-48AF-B9C0-48D5902D8153}"/>
    <hyperlink ref="D155" location="A126109966W" display="A126109966W" xr:uid="{4103345A-AB0B-49C5-8860-C27EFEC88352}"/>
    <hyperlink ref="E155" location="A126102406W" display="A126102406W" xr:uid="{53702F3F-83D4-4506-9C8E-CACEE26E42A2}"/>
    <hyperlink ref="C156" location="A126094874A" display="A126094874A" xr:uid="{B1B69BAF-ECD7-4DE5-B54B-9D468E513E77}"/>
    <hyperlink ref="D156" location="A126109994F" display="A126109994F" xr:uid="{528ACD30-BB07-4D81-B39C-E73CC6960D26}"/>
    <hyperlink ref="E156" location="A126102434F" display="A126102434F" xr:uid="{C1C40965-4A66-430D-A504-44BA2E844DF5}"/>
    <hyperlink ref="C157" location="A126094854T" display="A126094854T" xr:uid="{697AB74B-08E6-4657-B2C1-CD8AEC909FA5}"/>
    <hyperlink ref="D157" location="A126109974W" display="A126109974W" xr:uid="{E9D7ADAA-49AB-411D-A285-C80E57020B03}"/>
    <hyperlink ref="E157" location="A126102414W" display="A126102414W" xr:uid="{CD1148E3-6AD6-4896-830D-B01E5B94F80B}"/>
    <hyperlink ref="A51" r:id="rId1" display="http://www.abs.gov.au/websitedbs/d3310114.nsf/Home/©+Copyright?OpenDocument" xr:uid="{49F937E0-C8BA-4E89-8A50-5A1DD01BA0F8}"/>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483"/>
  <sheetViews>
    <sheetView showGridLines="0" workbookViewId="0">
      <pane ySplit="11" topLeftCell="A12" activePane="bottomLeft" state="frozen"/>
      <selection pane="bottomLeft"/>
    </sheetView>
  </sheetViews>
  <sheetFormatPr defaultColWidth="7.7109375" defaultRowHeight="11.25"/>
  <cols>
    <col min="1" max="1" width="17.85546875" style="11" customWidth="1"/>
    <col min="2" max="2" width="19.140625" style="11" customWidth="1"/>
    <col min="3" max="3" width="30.7109375" style="11" customWidth="1"/>
    <col min="4" max="4" width="7.7109375" style="11"/>
    <col min="5" max="5" width="11" style="11" bestFit="1" customWidth="1"/>
    <col min="6" max="11" width="7.7109375" style="11"/>
    <col min="12" max="12" width="9.7109375" style="11" customWidth="1"/>
    <col min="13" max="25" width="7.7109375" style="11"/>
    <col min="26" max="26" width="7.7109375" style="11" customWidth="1"/>
    <col min="27" max="16384" width="7.7109375" style="11"/>
  </cols>
  <sheetData>
    <row r="2" spans="1:13" ht="12.75">
      <c r="B2" s="13" t="s">
        <v>2952</v>
      </c>
      <c r="C2" s="12"/>
      <c r="D2" s="12"/>
      <c r="E2" s="12"/>
      <c r="F2" s="12"/>
      <c r="G2" s="12"/>
      <c r="H2" s="12"/>
      <c r="I2" s="12"/>
      <c r="J2" s="12"/>
      <c r="K2" s="12"/>
      <c r="L2" s="12"/>
      <c r="M2" s="12"/>
    </row>
    <row r="3" spans="1:13">
      <c r="B3" s="12"/>
      <c r="C3" s="12"/>
      <c r="D3" s="12"/>
      <c r="E3" s="12"/>
      <c r="F3" s="12"/>
      <c r="G3" s="12"/>
      <c r="H3" s="12"/>
      <c r="I3" s="12"/>
      <c r="J3" s="12"/>
      <c r="K3" s="12"/>
      <c r="L3" s="12"/>
      <c r="M3" s="12"/>
    </row>
    <row r="4" spans="1:13">
      <c r="B4" s="12"/>
      <c r="C4" s="12"/>
      <c r="D4" s="12"/>
      <c r="E4" s="12"/>
      <c r="F4" s="12"/>
      <c r="G4" s="12"/>
      <c r="H4" s="12"/>
      <c r="I4" s="12"/>
      <c r="J4" s="12"/>
      <c r="K4" s="12"/>
      <c r="L4" s="12"/>
      <c r="M4" s="12"/>
    </row>
    <row r="5" spans="1:13" ht="15.75">
      <c r="B5" s="14" t="s">
        <v>2953</v>
      </c>
    </row>
    <row r="6" spans="1:13" ht="15.75" customHeight="1">
      <c r="B6" s="65" t="s">
        <v>2954</v>
      </c>
      <c r="C6" s="65"/>
      <c r="D6" s="65"/>
      <c r="E6" s="65"/>
      <c r="F6" s="65"/>
      <c r="G6" s="65"/>
      <c r="H6" s="65"/>
      <c r="I6" s="65"/>
      <c r="J6" s="65"/>
      <c r="K6" s="65"/>
      <c r="L6" s="65"/>
    </row>
    <row r="8" spans="1:13" ht="15">
      <c r="D8" s="16" t="s">
        <v>2955</v>
      </c>
    </row>
    <row r="9" spans="1:13" s="17" customFormat="1"/>
    <row r="10" spans="1:13" ht="22.5" customHeight="1">
      <c r="A10" s="18" t="s">
        <v>2956</v>
      </c>
      <c r="B10" s="18"/>
      <c r="C10" s="18"/>
      <c r="D10" s="18" t="s">
        <v>251</v>
      </c>
      <c r="E10" s="18" t="s">
        <v>258</v>
      </c>
      <c r="F10" s="18" t="s">
        <v>255</v>
      </c>
      <c r="G10" s="18" t="s">
        <v>256</v>
      </c>
      <c r="H10" s="18" t="s">
        <v>2957</v>
      </c>
      <c r="I10" s="18" t="s">
        <v>250</v>
      </c>
      <c r="J10" s="18" t="s">
        <v>252</v>
      </c>
      <c r="K10" s="18" t="s">
        <v>2958</v>
      </c>
      <c r="L10" s="18" t="s">
        <v>254</v>
      </c>
    </row>
    <row r="12" spans="1:13">
      <c r="A12" s="11" t="s">
        <v>0</v>
      </c>
      <c r="D12" s="11" t="s">
        <v>260</v>
      </c>
      <c r="E12" s="19" t="s">
        <v>262</v>
      </c>
      <c r="F12" s="10">
        <v>42036</v>
      </c>
      <c r="G12" s="10">
        <v>45323</v>
      </c>
      <c r="H12" s="11">
        <v>10</v>
      </c>
      <c r="I12" s="20" t="s">
        <v>259</v>
      </c>
      <c r="J12" s="11" t="s">
        <v>261</v>
      </c>
      <c r="K12" s="11" t="s">
        <v>2960</v>
      </c>
      <c r="L12" s="11">
        <v>2</v>
      </c>
    </row>
    <row r="13" spans="1:13">
      <c r="A13" s="11" t="s">
        <v>1</v>
      </c>
      <c r="D13" s="11" t="s">
        <v>260</v>
      </c>
      <c r="E13" s="19" t="s">
        <v>263</v>
      </c>
      <c r="F13" s="10">
        <v>42036</v>
      </c>
      <c r="G13" s="10">
        <v>45323</v>
      </c>
      <c r="H13" s="11">
        <v>10</v>
      </c>
      <c r="I13" s="20" t="s">
        <v>259</v>
      </c>
      <c r="J13" s="11" t="s">
        <v>261</v>
      </c>
      <c r="K13" s="11" t="s">
        <v>2960</v>
      </c>
      <c r="L13" s="11">
        <v>2</v>
      </c>
    </row>
    <row r="14" spans="1:13">
      <c r="A14" s="11" t="s">
        <v>2</v>
      </c>
      <c r="D14" s="11" t="s">
        <v>260</v>
      </c>
      <c r="E14" s="19" t="s">
        <v>264</v>
      </c>
      <c r="F14" s="10">
        <v>42036</v>
      </c>
      <c r="G14" s="10">
        <v>45323</v>
      </c>
      <c r="H14" s="11">
        <v>10</v>
      </c>
      <c r="I14" s="20" t="s">
        <v>259</v>
      </c>
      <c r="J14" s="11" t="s">
        <v>261</v>
      </c>
      <c r="K14" s="11" t="s">
        <v>2960</v>
      </c>
      <c r="L14" s="11">
        <v>2</v>
      </c>
    </row>
    <row r="15" spans="1:13">
      <c r="A15" s="11" t="s">
        <v>3</v>
      </c>
      <c r="D15" s="11" t="s">
        <v>260</v>
      </c>
      <c r="E15" s="19" t="s">
        <v>265</v>
      </c>
      <c r="F15" s="10">
        <v>42036</v>
      </c>
      <c r="G15" s="10">
        <v>45323</v>
      </c>
      <c r="H15" s="11">
        <v>10</v>
      </c>
      <c r="I15" s="20" t="s">
        <v>259</v>
      </c>
      <c r="J15" s="11" t="s">
        <v>261</v>
      </c>
      <c r="K15" s="11" t="s">
        <v>2960</v>
      </c>
      <c r="L15" s="11">
        <v>2</v>
      </c>
    </row>
    <row r="16" spans="1:13">
      <c r="A16" s="11" t="s">
        <v>4</v>
      </c>
      <c r="D16" s="11" t="s">
        <v>260</v>
      </c>
      <c r="E16" s="19" t="s">
        <v>266</v>
      </c>
      <c r="F16" s="10">
        <v>42036</v>
      </c>
      <c r="G16" s="10">
        <v>45323</v>
      </c>
      <c r="H16" s="11">
        <v>10</v>
      </c>
      <c r="I16" s="20" t="s">
        <v>259</v>
      </c>
      <c r="J16" s="11" t="s">
        <v>261</v>
      </c>
      <c r="K16" s="11" t="s">
        <v>2960</v>
      </c>
      <c r="L16" s="11">
        <v>2</v>
      </c>
    </row>
    <row r="17" spans="1:12">
      <c r="A17" s="11" t="s">
        <v>5</v>
      </c>
      <c r="D17" s="11" t="s">
        <v>260</v>
      </c>
      <c r="E17" s="19" t="s">
        <v>267</v>
      </c>
      <c r="F17" s="10">
        <v>42036</v>
      </c>
      <c r="G17" s="10">
        <v>45323</v>
      </c>
      <c r="H17" s="11">
        <v>10</v>
      </c>
      <c r="I17" s="20" t="s">
        <v>259</v>
      </c>
      <c r="J17" s="11" t="s">
        <v>261</v>
      </c>
      <c r="K17" s="11" t="s">
        <v>2960</v>
      </c>
      <c r="L17" s="11">
        <v>2</v>
      </c>
    </row>
    <row r="18" spans="1:12">
      <c r="A18" s="11" t="s">
        <v>6</v>
      </c>
      <c r="D18" s="11" t="s">
        <v>260</v>
      </c>
      <c r="E18" s="19" t="s">
        <v>268</v>
      </c>
      <c r="F18" s="10">
        <v>42036</v>
      </c>
      <c r="G18" s="10">
        <v>45323</v>
      </c>
      <c r="H18" s="11">
        <v>10</v>
      </c>
      <c r="I18" s="20" t="s">
        <v>259</v>
      </c>
      <c r="J18" s="11" t="s">
        <v>261</v>
      </c>
      <c r="K18" s="11" t="s">
        <v>2960</v>
      </c>
      <c r="L18" s="11">
        <v>2</v>
      </c>
    </row>
    <row r="19" spans="1:12">
      <c r="A19" s="11" t="s">
        <v>7</v>
      </c>
      <c r="D19" s="11" t="s">
        <v>260</v>
      </c>
      <c r="E19" s="19" t="s">
        <v>269</v>
      </c>
      <c r="F19" s="10">
        <v>42036</v>
      </c>
      <c r="G19" s="10">
        <v>45323</v>
      </c>
      <c r="H19" s="11">
        <v>10</v>
      </c>
      <c r="I19" s="20" t="s">
        <v>259</v>
      </c>
      <c r="J19" s="11" t="s">
        <v>261</v>
      </c>
      <c r="K19" s="11" t="s">
        <v>2960</v>
      </c>
      <c r="L19" s="11">
        <v>2</v>
      </c>
    </row>
    <row r="20" spans="1:12">
      <c r="A20" s="11" t="s">
        <v>8</v>
      </c>
      <c r="D20" s="11" t="s">
        <v>260</v>
      </c>
      <c r="E20" s="19" t="s">
        <v>270</v>
      </c>
      <c r="F20" s="10">
        <v>42036</v>
      </c>
      <c r="G20" s="10">
        <v>45323</v>
      </c>
      <c r="H20" s="11">
        <v>10</v>
      </c>
      <c r="I20" s="20" t="s">
        <v>259</v>
      </c>
      <c r="J20" s="11" t="s">
        <v>261</v>
      </c>
      <c r="K20" s="11" t="s">
        <v>2960</v>
      </c>
      <c r="L20" s="11">
        <v>2</v>
      </c>
    </row>
    <row r="21" spans="1:12">
      <c r="A21" s="11" t="s">
        <v>9</v>
      </c>
      <c r="D21" s="11" t="s">
        <v>260</v>
      </c>
      <c r="E21" s="19" t="s">
        <v>271</v>
      </c>
      <c r="F21" s="10">
        <v>42036</v>
      </c>
      <c r="G21" s="10">
        <v>45323</v>
      </c>
      <c r="H21" s="11">
        <v>10</v>
      </c>
      <c r="I21" s="20" t="s">
        <v>259</v>
      </c>
      <c r="J21" s="11" t="s">
        <v>261</v>
      </c>
      <c r="K21" s="11" t="s">
        <v>2960</v>
      </c>
      <c r="L21" s="11">
        <v>2</v>
      </c>
    </row>
    <row r="22" spans="1:12">
      <c r="A22" s="11" t="s">
        <v>10</v>
      </c>
      <c r="D22" s="11" t="s">
        <v>260</v>
      </c>
      <c r="E22" s="19" t="s">
        <v>272</v>
      </c>
      <c r="F22" s="10">
        <v>42036</v>
      </c>
      <c r="G22" s="10">
        <v>45323</v>
      </c>
      <c r="H22" s="11">
        <v>10</v>
      </c>
      <c r="I22" s="20" t="s">
        <v>259</v>
      </c>
      <c r="J22" s="11" t="s">
        <v>261</v>
      </c>
      <c r="K22" s="11" t="s">
        <v>2960</v>
      </c>
      <c r="L22" s="11">
        <v>2</v>
      </c>
    </row>
    <row r="23" spans="1:12">
      <c r="A23" s="11" t="s">
        <v>11</v>
      </c>
      <c r="D23" s="11" t="s">
        <v>260</v>
      </c>
      <c r="E23" s="19" t="s">
        <v>273</v>
      </c>
      <c r="F23" s="10">
        <v>42036</v>
      </c>
      <c r="G23" s="10">
        <v>45323</v>
      </c>
      <c r="H23" s="11">
        <v>10</v>
      </c>
      <c r="I23" s="20" t="s">
        <v>259</v>
      </c>
      <c r="J23" s="11" t="s">
        <v>261</v>
      </c>
      <c r="K23" s="11" t="s">
        <v>2960</v>
      </c>
      <c r="L23" s="11">
        <v>2</v>
      </c>
    </row>
    <row r="24" spans="1:12">
      <c r="A24" s="11" t="s">
        <v>12</v>
      </c>
      <c r="D24" s="11" t="s">
        <v>260</v>
      </c>
      <c r="E24" s="19" t="s">
        <v>274</v>
      </c>
      <c r="F24" s="10">
        <v>42036</v>
      </c>
      <c r="G24" s="10">
        <v>45323</v>
      </c>
      <c r="H24" s="11">
        <v>10</v>
      </c>
      <c r="I24" s="20" t="s">
        <v>259</v>
      </c>
      <c r="J24" s="11" t="s">
        <v>261</v>
      </c>
      <c r="K24" s="11" t="s">
        <v>2960</v>
      </c>
      <c r="L24" s="11">
        <v>2</v>
      </c>
    </row>
    <row r="25" spans="1:12">
      <c r="A25" s="11" t="s">
        <v>13</v>
      </c>
      <c r="D25" s="11" t="s">
        <v>260</v>
      </c>
      <c r="E25" s="19" t="s">
        <v>275</v>
      </c>
      <c r="F25" s="10">
        <v>42036</v>
      </c>
      <c r="G25" s="10">
        <v>45323</v>
      </c>
      <c r="H25" s="11">
        <v>10</v>
      </c>
      <c r="I25" s="20" t="s">
        <v>259</v>
      </c>
      <c r="J25" s="11" t="s">
        <v>261</v>
      </c>
      <c r="K25" s="11" t="s">
        <v>2960</v>
      </c>
      <c r="L25" s="11">
        <v>2</v>
      </c>
    </row>
    <row r="26" spans="1:12">
      <c r="A26" s="11" t="s">
        <v>14</v>
      </c>
      <c r="D26" s="11" t="s">
        <v>260</v>
      </c>
      <c r="E26" s="19" t="s">
        <v>276</v>
      </c>
      <c r="F26" s="10">
        <v>42036</v>
      </c>
      <c r="G26" s="10">
        <v>45323</v>
      </c>
      <c r="H26" s="11">
        <v>10</v>
      </c>
      <c r="I26" s="20" t="s">
        <v>259</v>
      </c>
      <c r="J26" s="11" t="s">
        <v>261</v>
      </c>
      <c r="K26" s="11" t="s">
        <v>2960</v>
      </c>
      <c r="L26" s="11">
        <v>2</v>
      </c>
    </row>
    <row r="27" spans="1:12">
      <c r="A27" s="11" t="s">
        <v>15</v>
      </c>
      <c r="D27" s="11" t="s">
        <v>260</v>
      </c>
      <c r="E27" s="19" t="s">
        <v>277</v>
      </c>
      <c r="F27" s="10">
        <v>42036</v>
      </c>
      <c r="G27" s="10">
        <v>45323</v>
      </c>
      <c r="H27" s="11">
        <v>10</v>
      </c>
      <c r="I27" s="20" t="s">
        <v>259</v>
      </c>
      <c r="J27" s="11" t="s">
        <v>261</v>
      </c>
      <c r="K27" s="11" t="s">
        <v>2960</v>
      </c>
      <c r="L27" s="11">
        <v>2</v>
      </c>
    </row>
    <row r="28" spans="1:12">
      <c r="A28" s="11" t="s">
        <v>16</v>
      </c>
      <c r="D28" s="11" t="s">
        <v>260</v>
      </c>
      <c r="E28" s="19" t="s">
        <v>278</v>
      </c>
      <c r="F28" s="10">
        <v>42036</v>
      </c>
      <c r="G28" s="10">
        <v>45323</v>
      </c>
      <c r="H28" s="11">
        <v>10</v>
      </c>
      <c r="I28" s="20" t="s">
        <v>259</v>
      </c>
      <c r="J28" s="11" t="s">
        <v>261</v>
      </c>
      <c r="K28" s="11" t="s">
        <v>2960</v>
      </c>
      <c r="L28" s="11">
        <v>2</v>
      </c>
    </row>
    <row r="29" spans="1:12">
      <c r="A29" s="11" t="s">
        <v>17</v>
      </c>
      <c r="D29" s="11" t="s">
        <v>260</v>
      </c>
      <c r="E29" s="19" t="s">
        <v>279</v>
      </c>
      <c r="F29" s="10">
        <v>42036</v>
      </c>
      <c r="G29" s="10">
        <v>45323</v>
      </c>
      <c r="H29" s="11">
        <v>10</v>
      </c>
      <c r="I29" s="20" t="s">
        <v>259</v>
      </c>
      <c r="J29" s="11" t="s">
        <v>261</v>
      </c>
      <c r="K29" s="11" t="s">
        <v>2960</v>
      </c>
      <c r="L29" s="11">
        <v>2</v>
      </c>
    </row>
    <row r="30" spans="1:12">
      <c r="A30" s="11" t="s">
        <v>18</v>
      </c>
      <c r="D30" s="11" t="s">
        <v>260</v>
      </c>
      <c r="E30" s="19" t="s">
        <v>280</v>
      </c>
      <c r="F30" s="10">
        <v>42036</v>
      </c>
      <c r="G30" s="10">
        <v>45323</v>
      </c>
      <c r="H30" s="11">
        <v>10</v>
      </c>
      <c r="I30" s="20" t="s">
        <v>259</v>
      </c>
      <c r="J30" s="11" t="s">
        <v>261</v>
      </c>
      <c r="K30" s="11" t="s">
        <v>2960</v>
      </c>
      <c r="L30" s="11">
        <v>2</v>
      </c>
    </row>
    <row r="31" spans="1:12">
      <c r="A31" s="11" t="s">
        <v>19</v>
      </c>
      <c r="D31" s="11" t="s">
        <v>260</v>
      </c>
      <c r="E31" s="19" t="s">
        <v>281</v>
      </c>
      <c r="F31" s="10">
        <v>42036</v>
      </c>
      <c r="G31" s="10">
        <v>45323</v>
      </c>
      <c r="H31" s="11">
        <v>10</v>
      </c>
      <c r="I31" s="20" t="s">
        <v>259</v>
      </c>
      <c r="J31" s="11" t="s">
        <v>261</v>
      </c>
      <c r="K31" s="11" t="s">
        <v>2960</v>
      </c>
      <c r="L31" s="11">
        <v>2</v>
      </c>
    </row>
    <row r="32" spans="1:12">
      <c r="A32" s="11" t="s">
        <v>20</v>
      </c>
      <c r="D32" s="11" t="s">
        <v>260</v>
      </c>
      <c r="E32" s="19" t="s">
        <v>282</v>
      </c>
      <c r="F32" s="10">
        <v>42036</v>
      </c>
      <c r="G32" s="10">
        <v>45323</v>
      </c>
      <c r="H32" s="11">
        <v>10</v>
      </c>
      <c r="I32" s="20" t="s">
        <v>259</v>
      </c>
      <c r="J32" s="11" t="s">
        <v>261</v>
      </c>
      <c r="K32" s="11" t="s">
        <v>2960</v>
      </c>
      <c r="L32" s="11">
        <v>2</v>
      </c>
    </row>
    <row r="33" spans="1:12">
      <c r="A33" s="11" t="s">
        <v>21</v>
      </c>
      <c r="D33" s="11" t="s">
        <v>260</v>
      </c>
      <c r="E33" s="19" t="s">
        <v>283</v>
      </c>
      <c r="F33" s="10">
        <v>42036</v>
      </c>
      <c r="G33" s="10">
        <v>45323</v>
      </c>
      <c r="H33" s="11">
        <v>10</v>
      </c>
      <c r="I33" s="20" t="s">
        <v>259</v>
      </c>
      <c r="J33" s="11" t="s">
        <v>261</v>
      </c>
      <c r="K33" s="11" t="s">
        <v>2960</v>
      </c>
      <c r="L33" s="11">
        <v>2</v>
      </c>
    </row>
    <row r="34" spans="1:12">
      <c r="A34" s="11" t="s">
        <v>22</v>
      </c>
      <c r="D34" s="11" t="s">
        <v>260</v>
      </c>
      <c r="E34" s="19" t="s">
        <v>284</v>
      </c>
      <c r="F34" s="10">
        <v>42036</v>
      </c>
      <c r="G34" s="10">
        <v>45323</v>
      </c>
      <c r="H34" s="11">
        <v>10</v>
      </c>
      <c r="I34" s="20" t="s">
        <v>259</v>
      </c>
      <c r="J34" s="11" t="s">
        <v>261</v>
      </c>
      <c r="K34" s="11" t="s">
        <v>2960</v>
      </c>
      <c r="L34" s="11">
        <v>2</v>
      </c>
    </row>
    <row r="35" spans="1:12">
      <c r="A35" s="11" t="s">
        <v>23</v>
      </c>
      <c r="D35" s="11" t="s">
        <v>260</v>
      </c>
      <c r="E35" s="19" t="s">
        <v>285</v>
      </c>
      <c r="F35" s="10">
        <v>42036</v>
      </c>
      <c r="G35" s="10">
        <v>45323</v>
      </c>
      <c r="H35" s="11">
        <v>10</v>
      </c>
      <c r="I35" s="20" t="s">
        <v>259</v>
      </c>
      <c r="J35" s="11" t="s">
        <v>261</v>
      </c>
      <c r="K35" s="11" t="s">
        <v>2960</v>
      </c>
      <c r="L35" s="11">
        <v>2</v>
      </c>
    </row>
    <row r="36" spans="1:12">
      <c r="A36" s="11" t="s">
        <v>24</v>
      </c>
      <c r="D36" s="11" t="s">
        <v>260</v>
      </c>
      <c r="E36" s="19" t="s">
        <v>286</v>
      </c>
      <c r="F36" s="10">
        <v>42036</v>
      </c>
      <c r="G36" s="10">
        <v>45323</v>
      </c>
      <c r="H36" s="11">
        <v>10</v>
      </c>
      <c r="I36" s="20" t="s">
        <v>259</v>
      </c>
      <c r="J36" s="11" t="s">
        <v>261</v>
      </c>
      <c r="K36" s="11" t="s">
        <v>2960</v>
      </c>
      <c r="L36" s="11">
        <v>2</v>
      </c>
    </row>
    <row r="37" spans="1:12">
      <c r="A37" s="11" t="s">
        <v>25</v>
      </c>
      <c r="D37" s="11" t="s">
        <v>260</v>
      </c>
      <c r="E37" s="19" t="s">
        <v>287</v>
      </c>
      <c r="F37" s="10">
        <v>42036</v>
      </c>
      <c r="G37" s="10">
        <v>45323</v>
      </c>
      <c r="H37" s="11">
        <v>10</v>
      </c>
      <c r="I37" s="20" t="s">
        <v>259</v>
      </c>
      <c r="J37" s="11" t="s">
        <v>261</v>
      </c>
      <c r="K37" s="11" t="s">
        <v>2960</v>
      </c>
      <c r="L37" s="11">
        <v>2</v>
      </c>
    </row>
    <row r="38" spans="1:12">
      <c r="A38" s="11" t="s">
        <v>26</v>
      </c>
      <c r="D38" s="11" t="s">
        <v>260</v>
      </c>
      <c r="E38" s="19" t="s">
        <v>288</v>
      </c>
      <c r="F38" s="10">
        <v>42036</v>
      </c>
      <c r="G38" s="10">
        <v>45323</v>
      </c>
      <c r="H38" s="11">
        <v>10</v>
      </c>
      <c r="I38" s="20" t="s">
        <v>259</v>
      </c>
      <c r="J38" s="11" t="s">
        <v>261</v>
      </c>
      <c r="K38" s="11" t="s">
        <v>2960</v>
      </c>
      <c r="L38" s="11">
        <v>2</v>
      </c>
    </row>
    <row r="39" spans="1:12">
      <c r="A39" s="11" t="s">
        <v>27</v>
      </c>
      <c r="D39" s="11" t="s">
        <v>260</v>
      </c>
      <c r="E39" s="19" t="s">
        <v>289</v>
      </c>
      <c r="F39" s="10">
        <v>42036</v>
      </c>
      <c r="G39" s="10">
        <v>45323</v>
      </c>
      <c r="H39" s="11">
        <v>10</v>
      </c>
      <c r="I39" s="20" t="s">
        <v>259</v>
      </c>
      <c r="J39" s="11" t="s">
        <v>261</v>
      </c>
      <c r="K39" s="11" t="s">
        <v>2960</v>
      </c>
      <c r="L39" s="11">
        <v>2</v>
      </c>
    </row>
    <row r="40" spans="1:12">
      <c r="A40" s="11" t="s">
        <v>28</v>
      </c>
      <c r="D40" s="11" t="s">
        <v>260</v>
      </c>
      <c r="E40" s="19" t="s">
        <v>290</v>
      </c>
      <c r="F40" s="10">
        <v>42036</v>
      </c>
      <c r="G40" s="10">
        <v>45323</v>
      </c>
      <c r="H40" s="11">
        <v>10</v>
      </c>
      <c r="I40" s="20" t="s">
        <v>259</v>
      </c>
      <c r="J40" s="11" t="s">
        <v>261</v>
      </c>
      <c r="K40" s="11" t="s">
        <v>2960</v>
      </c>
      <c r="L40" s="11">
        <v>2</v>
      </c>
    </row>
    <row r="41" spans="1:12">
      <c r="A41" s="11" t="s">
        <v>29</v>
      </c>
      <c r="D41" s="11" t="s">
        <v>260</v>
      </c>
      <c r="E41" s="19" t="s">
        <v>291</v>
      </c>
      <c r="F41" s="10">
        <v>42036</v>
      </c>
      <c r="G41" s="10">
        <v>45323</v>
      </c>
      <c r="H41" s="11">
        <v>10</v>
      </c>
      <c r="I41" s="20" t="s">
        <v>259</v>
      </c>
      <c r="J41" s="11" t="s">
        <v>261</v>
      </c>
      <c r="K41" s="11" t="s">
        <v>2960</v>
      </c>
      <c r="L41" s="11">
        <v>2</v>
      </c>
    </row>
    <row r="42" spans="1:12">
      <c r="A42" s="11" t="s">
        <v>30</v>
      </c>
      <c r="D42" s="11" t="s">
        <v>260</v>
      </c>
      <c r="E42" s="19" t="s">
        <v>292</v>
      </c>
      <c r="F42" s="10">
        <v>42036</v>
      </c>
      <c r="G42" s="10">
        <v>45323</v>
      </c>
      <c r="H42" s="11">
        <v>10</v>
      </c>
      <c r="I42" s="20" t="s">
        <v>259</v>
      </c>
      <c r="J42" s="11" t="s">
        <v>261</v>
      </c>
      <c r="K42" s="11" t="s">
        <v>2960</v>
      </c>
      <c r="L42" s="11">
        <v>2</v>
      </c>
    </row>
    <row r="43" spans="1:12">
      <c r="A43" s="11" t="s">
        <v>31</v>
      </c>
      <c r="D43" s="11" t="s">
        <v>260</v>
      </c>
      <c r="E43" s="19" t="s">
        <v>293</v>
      </c>
      <c r="F43" s="10">
        <v>42036</v>
      </c>
      <c r="G43" s="10">
        <v>45323</v>
      </c>
      <c r="H43" s="11">
        <v>10</v>
      </c>
      <c r="I43" s="20" t="s">
        <v>259</v>
      </c>
      <c r="J43" s="11" t="s">
        <v>261</v>
      </c>
      <c r="K43" s="11" t="s">
        <v>2960</v>
      </c>
      <c r="L43" s="11">
        <v>2</v>
      </c>
    </row>
    <row r="44" spans="1:12">
      <c r="A44" s="11" t="s">
        <v>32</v>
      </c>
      <c r="D44" s="11" t="s">
        <v>260</v>
      </c>
      <c r="E44" s="19" t="s">
        <v>294</v>
      </c>
      <c r="F44" s="10">
        <v>42036</v>
      </c>
      <c r="G44" s="10">
        <v>45323</v>
      </c>
      <c r="H44" s="11">
        <v>10</v>
      </c>
      <c r="I44" s="20" t="s">
        <v>259</v>
      </c>
      <c r="J44" s="11" t="s">
        <v>261</v>
      </c>
      <c r="K44" s="11" t="s">
        <v>2960</v>
      </c>
      <c r="L44" s="11">
        <v>2</v>
      </c>
    </row>
    <row r="45" spans="1:12">
      <c r="A45" s="11" t="s">
        <v>33</v>
      </c>
      <c r="D45" s="11" t="s">
        <v>260</v>
      </c>
      <c r="E45" s="19" t="s">
        <v>295</v>
      </c>
      <c r="F45" s="10">
        <v>42036</v>
      </c>
      <c r="G45" s="10">
        <v>45323</v>
      </c>
      <c r="H45" s="11">
        <v>10</v>
      </c>
      <c r="I45" s="20" t="s">
        <v>259</v>
      </c>
      <c r="J45" s="11" t="s">
        <v>261</v>
      </c>
      <c r="K45" s="11" t="s">
        <v>2960</v>
      </c>
      <c r="L45" s="11">
        <v>2</v>
      </c>
    </row>
    <row r="46" spans="1:12">
      <c r="A46" s="11" t="s">
        <v>34</v>
      </c>
      <c r="D46" s="11" t="s">
        <v>260</v>
      </c>
      <c r="E46" s="19" t="s">
        <v>296</v>
      </c>
      <c r="F46" s="10">
        <v>42036</v>
      </c>
      <c r="G46" s="10">
        <v>45323</v>
      </c>
      <c r="H46" s="11">
        <v>10</v>
      </c>
      <c r="I46" s="20" t="s">
        <v>259</v>
      </c>
      <c r="J46" s="11" t="s">
        <v>261</v>
      </c>
      <c r="K46" s="11" t="s">
        <v>2960</v>
      </c>
      <c r="L46" s="11">
        <v>2</v>
      </c>
    </row>
    <row r="47" spans="1:12">
      <c r="A47" s="11" t="s">
        <v>35</v>
      </c>
      <c r="D47" s="11" t="s">
        <v>260</v>
      </c>
      <c r="E47" s="19" t="s">
        <v>297</v>
      </c>
      <c r="F47" s="10">
        <v>42036</v>
      </c>
      <c r="G47" s="10">
        <v>45323</v>
      </c>
      <c r="H47" s="11">
        <v>10</v>
      </c>
      <c r="I47" s="20" t="s">
        <v>259</v>
      </c>
      <c r="J47" s="11" t="s">
        <v>261</v>
      </c>
      <c r="K47" s="11" t="s">
        <v>2960</v>
      </c>
      <c r="L47" s="11">
        <v>2</v>
      </c>
    </row>
    <row r="48" spans="1:12">
      <c r="A48" s="11" t="s">
        <v>36</v>
      </c>
      <c r="D48" s="11" t="s">
        <v>260</v>
      </c>
      <c r="E48" s="19" t="s">
        <v>298</v>
      </c>
      <c r="F48" s="10">
        <v>42036</v>
      </c>
      <c r="G48" s="10">
        <v>45323</v>
      </c>
      <c r="H48" s="11">
        <v>10</v>
      </c>
      <c r="I48" s="20" t="s">
        <v>259</v>
      </c>
      <c r="J48" s="11" t="s">
        <v>261</v>
      </c>
      <c r="K48" s="11" t="s">
        <v>2960</v>
      </c>
      <c r="L48" s="11">
        <v>2</v>
      </c>
    </row>
    <row r="49" spans="1:12">
      <c r="A49" s="11" t="s">
        <v>37</v>
      </c>
      <c r="D49" s="11" t="s">
        <v>260</v>
      </c>
      <c r="E49" s="19" t="s">
        <v>299</v>
      </c>
      <c r="F49" s="10">
        <v>42036</v>
      </c>
      <c r="G49" s="10">
        <v>45323</v>
      </c>
      <c r="H49" s="11">
        <v>10</v>
      </c>
      <c r="I49" s="20" t="s">
        <v>259</v>
      </c>
      <c r="J49" s="11" t="s">
        <v>261</v>
      </c>
      <c r="K49" s="11" t="s">
        <v>2960</v>
      </c>
      <c r="L49" s="11">
        <v>2</v>
      </c>
    </row>
    <row r="50" spans="1:12">
      <c r="A50" s="11" t="s">
        <v>38</v>
      </c>
      <c r="D50" s="11" t="s">
        <v>260</v>
      </c>
      <c r="E50" s="19" t="s">
        <v>300</v>
      </c>
      <c r="F50" s="10">
        <v>42036</v>
      </c>
      <c r="G50" s="10">
        <v>45323</v>
      </c>
      <c r="H50" s="11">
        <v>10</v>
      </c>
      <c r="I50" s="20" t="s">
        <v>259</v>
      </c>
      <c r="J50" s="11" t="s">
        <v>261</v>
      </c>
      <c r="K50" s="11" t="s">
        <v>2960</v>
      </c>
      <c r="L50" s="11">
        <v>2</v>
      </c>
    </row>
    <row r="51" spans="1:12">
      <c r="A51" s="11" t="s">
        <v>39</v>
      </c>
      <c r="D51" s="11" t="s">
        <v>260</v>
      </c>
      <c r="E51" s="19" t="s">
        <v>301</v>
      </c>
      <c r="F51" s="10">
        <v>42036</v>
      </c>
      <c r="G51" s="10">
        <v>45323</v>
      </c>
      <c r="H51" s="11">
        <v>10</v>
      </c>
      <c r="I51" s="20" t="s">
        <v>259</v>
      </c>
      <c r="J51" s="11" t="s">
        <v>261</v>
      </c>
      <c r="K51" s="11" t="s">
        <v>2960</v>
      </c>
      <c r="L51" s="11">
        <v>2</v>
      </c>
    </row>
    <row r="52" spans="1:12">
      <c r="A52" s="11" t="s">
        <v>40</v>
      </c>
      <c r="D52" s="11" t="s">
        <v>260</v>
      </c>
      <c r="E52" s="19" t="s">
        <v>302</v>
      </c>
      <c r="F52" s="10">
        <v>42036</v>
      </c>
      <c r="G52" s="10">
        <v>45323</v>
      </c>
      <c r="H52" s="11">
        <v>10</v>
      </c>
      <c r="I52" s="20" t="s">
        <v>259</v>
      </c>
      <c r="J52" s="11" t="s">
        <v>261</v>
      </c>
      <c r="K52" s="11" t="s">
        <v>2960</v>
      </c>
      <c r="L52" s="11">
        <v>2</v>
      </c>
    </row>
    <row r="53" spans="1:12">
      <c r="A53" s="11" t="s">
        <v>41</v>
      </c>
      <c r="D53" s="11" t="s">
        <v>260</v>
      </c>
      <c r="E53" s="19" t="s">
        <v>303</v>
      </c>
      <c r="F53" s="10">
        <v>42036</v>
      </c>
      <c r="G53" s="10">
        <v>45323</v>
      </c>
      <c r="H53" s="11">
        <v>10</v>
      </c>
      <c r="I53" s="20" t="s">
        <v>259</v>
      </c>
      <c r="J53" s="11" t="s">
        <v>261</v>
      </c>
      <c r="K53" s="11" t="s">
        <v>2960</v>
      </c>
      <c r="L53" s="11">
        <v>2</v>
      </c>
    </row>
    <row r="54" spans="1:12">
      <c r="A54" s="11" t="s">
        <v>42</v>
      </c>
      <c r="D54" s="11" t="s">
        <v>260</v>
      </c>
      <c r="E54" s="19" t="s">
        <v>304</v>
      </c>
      <c r="F54" s="10">
        <v>42036</v>
      </c>
      <c r="G54" s="10">
        <v>45323</v>
      </c>
      <c r="H54" s="11">
        <v>10</v>
      </c>
      <c r="I54" s="20" t="s">
        <v>259</v>
      </c>
      <c r="J54" s="11" t="s">
        <v>261</v>
      </c>
      <c r="K54" s="11" t="s">
        <v>2960</v>
      </c>
      <c r="L54" s="11">
        <v>2</v>
      </c>
    </row>
    <row r="55" spans="1:12">
      <c r="A55" s="11" t="s">
        <v>43</v>
      </c>
      <c r="D55" s="11" t="s">
        <v>260</v>
      </c>
      <c r="E55" s="19" t="s">
        <v>305</v>
      </c>
      <c r="F55" s="10">
        <v>42036</v>
      </c>
      <c r="G55" s="10">
        <v>45323</v>
      </c>
      <c r="H55" s="11">
        <v>10</v>
      </c>
      <c r="I55" s="20" t="s">
        <v>259</v>
      </c>
      <c r="J55" s="11" t="s">
        <v>261</v>
      </c>
      <c r="K55" s="11" t="s">
        <v>2960</v>
      </c>
      <c r="L55" s="11">
        <v>2</v>
      </c>
    </row>
    <row r="56" spans="1:12">
      <c r="A56" s="11" t="s">
        <v>44</v>
      </c>
      <c r="D56" s="11" t="s">
        <v>260</v>
      </c>
      <c r="E56" s="19" t="s">
        <v>306</v>
      </c>
      <c r="F56" s="10">
        <v>42036</v>
      </c>
      <c r="G56" s="10">
        <v>45323</v>
      </c>
      <c r="H56" s="11">
        <v>10</v>
      </c>
      <c r="I56" s="20" t="s">
        <v>259</v>
      </c>
      <c r="J56" s="11" t="s">
        <v>261</v>
      </c>
      <c r="K56" s="11" t="s">
        <v>2960</v>
      </c>
      <c r="L56" s="11">
        <v>2</v>
      </c>
    </row>
    <row r="57" spans="1:12">
      <c r="A57" s="11" t="s">
        <v>45</v>
      </c>
      <c r="D57" s="11" t="s">
        <v>260</v>
      </c>
      <c r="E57" s="19" t="s">
        <v>307</v>
      </c>
      <c r="F57" s="10">
        <v>42036</v>
      </c>
      <c r="G57" s="10">
        <v>45323</v>
      </c>
      <c r="H57" s="11">
        <v>10</v>
      </c>
      <c r="I57" s="20" t="s">
        <v>259</v>
      </c>
      <c r="J57" s="11" t="s">
        <v>261</v>
      </c>
      <c r="K57" s="11" t="s">
        <v>2960</v>
      </c>
      <c r="L57" s="11">
        <v>2</v>
      </c>
    </row>
    <row r="58" spans="1:12">
      <c r="A58" s="11" t="s">
        <v>46</v>
      </c>
      <c r="D58" s="11" t="s">
        <v>260</v>
      </c>
      <c r="E58" s="19" t="s">
        <v>308</v>
      </c>
      <c r="F58" s="10">
        <v>42036</v>
      </c>
      <c r="G58" s="10">
        <v>45323</v>
      </c>
      <c r="H58" s="11">
        <v>10</v>
      </c>
      <c r="I58" s="20" t="s">
        <v>259</v>
      </c>
      <c r="J58" s="11" t="s">
        <v>261</v>
      </c>
      <c r="K58" s="11" t="s">
        <v>2960</v>
      </c>
      <c r="L58" s="11">
        <v>2</v>
      </c>
    </row>
    <row r="59" spans="1:12">
      <c r="A59" s="11" t="s">
        <v>47</v>
      </c>
      <c r="D59" s="11" t="s">
        <v>260</v>
      </c>
      <c r="E59" s="19" t="s">
        <v>309</v>
      </c>
      <c r="F59" s="10">
        <v>42036</v>
      </c>
      <c r="G59" s="10">
        <v>45323</v>
      </c>
      <c r="H59" s="11">
        <v>10</v>
      </c>
      <c r="I59" s="20" t="s">
        <v>259</v>
      </c>
      <c r="J59" s="11" t="s">
        <v>261</v>
      </c>
      <c r="K59" s="11" t="s">
        <v>2960</v>
      </c>
      <c r="L59" s="11">
        <v>2</v>
      </c>
    </row>
    <row r="60" spans="1:12">
      <c r="A60" s="11" t="s">
        <v>48</v>
      </c>
      <c r="D60" s="11" t="s">
        <v>260</v>
      </c>
      <c r="E60" s="19" t="s">
        <v>310</v>
      </c>
      <c r="F60" s="10">
        <v>42036</v>
      </c>
      <c r="G60" s="10">
        <v>45323</v>
      </c>
      <c r="H60" s="11">
        <v>10</v>
      </c>
      <c r="I60" s="20" t="s">
        <v>259</v>
      </c>
      <c r="J60" s="11" t="s">
        <v>261</v>
      </c>
      <c r="K60" s="11" t="s">
        <v>2960</v>
      </c>
      <c r="L60" s="11">
        <v>2</v>
      </c>
    </row>
    <row r="61" spans="1:12">
      <c r="A61" s="11" t="s">
        <v>49</v>
      </c>
      <c r="D61" s="11" t="s">
        <v>260</v>
      </c>
      <c r="E61" s="19" t="s">
        <v>311</v>
      </c>
      <c r="F61" s="10">
        <v>42036</v>
      </c>
      <c r="G61" s="10">
        <v>45323</v>
      </c>
      <c r="H61" s="11">
        <v>10</v>
      </c>
      <c r="I61" s="20" t="s">
        <v>259</v>
      </c>
      <c r="J61" s="11" t="s">
        <v>261</v>
      </c>
      <c r="K61" s="11" t="s">
        <v>2960</v>
      </c>
      <c r="L61" s="11">
        <v>2</v>
      </c>
    </row>
    <row r="62" spans="1:12">
      <c r="A62" s="11" t="s">
        <v>50</v>
      </c>
      <c r="D62" s="11" t="s">
        <v>260</v>
      </c>
      <c r="E62" s="19" t="s">
        <v>312</v>
      </c>
      <c r="F62" s="10">
        <v>42036</v>
      </c>
      <c r="G62" s="10">
        <v>45323</v>
      </c>
      <c r="H62" s="11">
        <v>10</v>
      </c>
      <c r="I62" s="20" t="s">
        <v>259</v>
      </c>
      <c r="J62" s="11" t="s">
        <v>261</v>
      </c>
      <c r="K62" s="11" t="s">
        <v>2960</v>
      </c>
      <c r="L62" s="11">
        <v>2</v>
      </c>
    </row>
    <row r="63" spans="1:12">
      <c r="A63" s="11" t="s">
        <v>51</v>
      </c>
      <c r="D63" s="11" t="s">
        <v>260</v>
      </c>
      <c r="E63" s="19" t="s">
        <v>313</v>
      </c>
      <c r="F63" s="10">
        <v>42036</v>
      </c>
      <c r="G63" s="10">
        <v>45323</v>
      </c>
      <c r="H63" s="11">
        <v>10</v>
      </c>
      <c r="I63" s="20" t="s">
        <v>259</v>
      </c>
      <c r="J63" s="11" t="s">
        <v>261</v>
      </c>
      <c r="K63" s="11" t="s">
        <v>2960</v>
      </c>
      <c r="L63" s="11">
        <v>2</v>
      </c>
    </row>
    <row r="64" spans="1:12">
      <c r="A64" s="11" t="s">
        <v>52</v>
      </c>
      <c r="D64" s="11" t="s">
        <v>260</v>
      </c>
      <c r="E64" s="19" t="s">
        <v>314</v>
      </c>
      <c r="F64" s="10">
        <v>42036</v>
      </c>
      <c r="G64" s="10">
        <v>45323</v>
      </c>
      <c r="H64" s="11">
        <v>10</v>
      </c>
      <c r="I64" s="20" t="s">
        <v>259</v>
      </c>
      <c r="J64" s="11" t="s">
        <v>261</v>
      </c>
      <c r="K64" s="11" t="s">
        <v>2960</v>
      </c>
      <c r="L64" s="11">
        <v>2</v>
      </c>
    </row>
    <row r="65" spans="1:12">
      <c r="A65" s="11" t="s">
        <v>53</v>
      </c>
      <c r="D65" s="11" t="s">
        <v>260</v>
      </c>
      <c r="E65" s="19" t="s">
        <v>315</v>
      </c>
      <c r="F65" s="10">
        <v>42036</v>
      </c>
      <c r="G65" s="10">
        <v>45323</v>
      </c>
      <c r="H65" s="11">
        <v>10</v>
      </c>
      <c r="I65" s="20" t="s">
        <v>259</v>
      </c>
      <c r="J65" s="11" t="s">
        <v>261</v>
      </c>
      <c r="K65" s="11" t="s">
        <v>2960</v>
      </c>
      <c r="L65" s="11">
        <v>2</v>
      </c>
    </row>
    <row r="66" spans="1:12">
      <c r="A66" s="11" t="s">
        <v>54</v>
      </c>
      <c r="D66" s="11" t="s">
        <v>260</v>
      </c>
      <c r="E66" s="19" t="s">
        <v>316</v>
      </c>
      <c r="F66" s="10">
        <v>42036</v>
      </c>
      <c r="G66" s="10">
        <v>45323</v>
      </c>
      <c r="H66" s="11">
        <v>10</v>
      </c>
      <c r="I66" s="20" t="s">
        <v>259</v>
      </c>
      <c r="J66" s="11" t="s">
        <v>261</v>
      </c>
      <c r="K66" s="11" t="s">
        <v>2960</v>
      </c>
      <c r="L66" s="11">
        <v>2</v>
      </c>
    </row>
    <row r="67" spans="1:12">
      <c r="A67" s="11" t="s">
        <v>55</v>
      </c>
      <c r="D67" s="11" t="s">
        <v>260</v>
      </c>
      <c r="E67" s="19" t="s">
        <v>317</v>
      </c>
      <c r="F67" s="10">
        <v>42036</v>
      </c>
      <c r="G67" s="10">
        <v>45323</v>
      </c>
      <c r="H67" s="11">
        <v>10</v>
      </c>
      <c r="I67" s="20" t="s">
        <v>259</v>
      </c>
      <c r="J67" s="11" t="s">
        <v>261</v>
      </c>
      <c r="K67" s="11" t="s">
        <v>2960</v>
      </c>
      <c r="L67" s="11">
        <v>2</v>
      </c>
    </row>
    <row r="68" spans="1:12">
      <c r="A68" s="11" t="s">
        <v>56</v>
      </c>
      <c r="D68" s="11" t="s">
        <v>260</v>
      </c>
      <c r="E68" s="19" t="s">
        <v>318</v>
      </c>
      <c r="F68" s="10">
        <v>42036</v>
      </c>
      <c r="G68" s="10">
        <v>45323</v>
      </c>
      <c r="H68" s="11">
        <v>10</v>
      </c>
      <c r="I68" s="20" t="s">
        <v>259</v>
      </c>
      <c r="J68" s="11" t="s">
        <v>261</v>
      </c>
      <c r="K68" s="11" t="s">
        <v>2960</v>
      </c>
      <c r="L68" s="11">
        <v>2</v>
      </c>
    </row>
    <row r="69" spans="1:12">
      <c r="A69" s="11" t="s">
        <v>57</v>
      </c>
      <c r="D69" s="11" t="s">
        <v>260</v>
      </c>
      <c r="E69" s="19" t="s">
        <v>319</v>
      </c>
      <c r="F69" s="10">
        <v>42036</v>
      </c>
      <c r="G69" s="10">
        <v>45323</v>
      </c>
      <c r="H69" s="11">
        <v>10</v>
      </c>
      <c r="I69" s="20" t="s">
        <v>259</v>
      </c>
      <c r="J69" s="11" t="s">
        <v>261</v>
      </c>
      <c r="K69" s="11" t="s">
        <v>2960</v>
      </c>
      <c r="L69" s="11">
        <v>2</v>
      </c>
    </row>
    <row r="70" spans="1:12">
      <c r="A70" s="11" t="s">
        <v>58</v>
      </c>
      <c r="D70" s="11" t="s">
        <v>260</v>
      </c>
      <c r="E70" s="19" t="s">
        <v>320</v>
      </c>
      <c r="F70" s="10">
        <v>42036</v>
      </c>
      <c r="G70" s="10">
        <v>45323</v>
      </c>
      <c r="H70" s="11">
        <v>10</v>
      </c>
      <c r="I70" s="20" t="s">
        <v>259</v>
      </c>
      <c r="J70" s="11" t="s">
        <v>261</v>
      </c>
      <c r="K70" s="11" t="s">
        <v>2960</v>
      </c>
      <c r="L70" s="11">
        <v>2</v>
      </c>
    </row>
    <row r="71" spans="1:12">
      <c r="A71" s="11" t="s">
        <v>59</v>
      </c>
      <c r="D71" s="11" t="s">
        <v>260</v>
      </c>
      <c r="E71" s="19" t="s">
        <v>321</v>
      </c>
      <c r="F71" s="10">
        <v>42036</v>
      </c>
      <c r="G71" s="10">
        <v>45323</v>
      </c>
      <c r="H71" s="11">
        <v>10</v>
      </c>
      <c r="I71" s="20" t="s">
        <v>259</v>
      </c>
      <c r="J71" s="11" t="s">
        <v>261</v>
      </c>
      <c r="K71" s="11" t="s">
        <v>2960</v>
      </c>
      <c r="L71" s="11">
        <v>2</v>
      </c>
    </row>
    <row r="72" spans="1:12">
      <c r="A72" s="11" t="s">
        <v>60</v>
      </c>
      <c r="D72" s="11" t="s">
        <v>260</v>
      </c>
      <c r="E72" s="19" t="s">
        <v>322</v>
      </c>
      <c r="F72" s="10">
        <v>42036</v>
      </c>
      <c r="G72" s="10">
        <v>45323</v>
      </c>
      <c r="H72" s="11">
        <v>10</v>
      </c>
      <c r="I72" s="20" t="s">
        <v>259</v>
      </c>
      <c r="J72" s="11" t="s">
        <v>261</v>
      </c>
      <c r="K72" s="11" t="s">
        <v>2960</v>
      </c>
      <c r="L72" s="11">
        <v>2</v>
      </c>
    </row>
    <row r="73" spans="1:12">
      <c r="A73" s="11" t="s">
        <v>61</v>
      </c>
      <c r="D73" s="11" t="s">
        <v>260</v>
      </c>
      <c r="E73" s="19" t="s">
        <v>323</v>
      </c>
      <c r="F73" s="10">
        <v>42036</v>
      </c>
      <c r="G73" s="10">
        <v>45323</v>
      </c>
      <c r="H73" s="11">
        <v>10</v>
      </c>
      <c r="I73" s="20" t="s">
        <v>259</v>
      </c>
      <c r="J73" s="11" t="s">
        <v>261</v>
      </c>
      <c r="K73" s="11" t="s">
        <v>2960</v>
      </c>
      <c r="L73" s="11">
        <v>2</v>
      </c>
    </row>
    <row r="74" spans="1:12">
      <c r="A74" s="11" t="s">
        <v>62</v>
      </c>
      <c r="D74" s="11" t="s">
        <v>260</v>
      </c>
      <c r="E74" s="19" t="s">
        <v>324</v>
      </c>
      <c r="F74" s="10">
        <v>42036</v>
      </c>
      <c r="G74" s="10">
        <v>45323</v>
      </c>
      <c r="H74" s="11">
        <v>10</v>
      </c>
      <c r="I74" s="20" t="s">
        <v>259</v>
      </c>
      <c r="J74" s="11" t="s">
        <v>261</v>
      </c>
      <c r="K74" s="11" t="s">
        <v>2960</v>
      </c>
      <c r="L74" s="11">
        <v>2</v>
      </c>
    </row>
    <row r="75" spans="1:12">
      <c r="A75" s="11" t="s">
        <v>63</v>
      </c>
      <c r="D75" s="11" t="s">
        <v>260</v>
      </c>
      <c r="E75" s="19" t="s">
        <v>325</v>
      </c>
      <c r="F75" s="10">
        <v>42036</v>
      </c>
      <c r="G75" s="10">
        <v>45323</v>
      </c>
      <c r="H75" s="11">
        <v>10</v>
      </c>
      <c r="I75" s="20" t="s">
        <v>259</v>
      </c>
      <c r="J75" s="11" t="s">
        <v>261</v>
      </c>
      <c r="K75" s="11" t="s">
        <v>2960</v>
      </c>
      <c r="L75" s="11">
        <v>2</v>
      </c>
    </row>
    <row r="76" spans="1:12">
      <c r="A76" s="11" t="s">
        <v>64</v>
      </c>
      <c r="D76" s="11" t="s">
        <v>260</v>
      </c>
      <c r="E76" s="19" t="s">
        <v>326</v>
      </c>
      <c r="F76" s="10">
        <v>42036</v>
      </c>
      <c r="G76" s="10">
        <v>45323</v>
      </c>
      <c r="H76" s="11">
        <v>10</v>
      </c>
      <c r="I76" s="20" t="s">
        <v>259</v>
      </c>
      <c r="J76" s="11" t="s">
        <v>261</v>
      </c>
      <c r="K76" s="11" t="s">
        <v>2960</v>
      </c>
      <c r="L76" s="11">
        <v>2</v>
      </c>
    </row>
    <row r="77" spans="1:12">
      <c r="A77" s="11" t="s">
        <v>65</v>
      </c>
      <c r="D77" s="11" t="s">
        <v>260</v>
      </c>
      <c r="E77" s="19" t="s">
        <v>327</v>
      </c>
      <c r="F77" s="10">
        <v>42036</v>
      </c>
      <c r="G77" s="10">
        <v>45323</v>
      </c>
      <c r="H77" s="11">
        <v>10</v>
      </c>
      <c r="I77" s="20" t="s">
        <v>259</v>
      </c>
      <c r="J77" s="11" t="s">
        <v>261</v>
      </c>
      <c r="K77" s="11" t="s">
        <v>2960</v>
      </c>
      <c r="L77" s="11">
        <v>2</v>
      </c>
    </row>
    <row r="78" spans="1:12">
      <c r="A78" s="11" t="s">
        <v>66</v>
      </c>
      <c r="D78" s="11" t="s">
        <v>260</v>
      </c>
      <c r="E78" s="19" t="s">
        <v>328</v>
      </c>
      <c r="F78" s="10">
        <v>42036</v>
      </c>
      <c r="G78" s="10">
        <v>45323</v>
      </c>
      <c r="H78" s="11">
        <v>10</v>
      </c>
      <c r="I78" s="20" t="s">
        <v>259</v>
      </c>
      <c r="J78" s="11" t="s">
        <v>261</v>
      </c>
      <c r="K78" s="11" t="s">
        <v>2960</v>
      </c>
      <c r="L78" s="11">
        <v>2</v>
      </c>
    </row>
    <row r="79" spans="1:12">
      <c r="A79" s="11" t="s">
        <v>67</v>
      </c>
      <c r="D79" s="11" t="s">
        <v>260</v>
      </c>
      <c r="E79" s="19" t="s">
        <v>329</v>
      </c>
      <c r="F79" s="10">
        <v>42036</v>
      </c>
      <c r="G79" s="10">
        <v>45323</v>
      </c>
      <c r="H79" s="11">
        <v>10</v>
      </c>
      <c r="I79" s="20" t="s">
        <v>259</v>
      </c>
      <c r="J79" s="11" t="s">
        <v>261</v>
      </c>
      <c r="K79" s="11" t="s">
        <v>2960</v>
      </c>
      <c r="L79" s="11">
        <v>2</v>
      </c>
    </row>
    <row r="80" spans="1:12">
      <c r="A80" s="11" t="s">
        <v>68</v>
      </c>
      <c r="D80" s="11" t="s">
        <v>260</v>
      </c>
      <c r="E80" s="19" t="s">
        <v>330</v>
      </c>
      <c r="F80" s="10">
        <v>42036</v>
      </c>
      <c r="G80" s="10">
        <v>45323</v>
      </c>
      <c r="H80" s="11">
        <v>10</v>
      </c>
      <c r="I80" s="20" t="s">
        <v>259</v>
      </c>
      <c r="J80" s="11" t="s">
        <v>261</v>
      </c>
      <c r="K80" s="11" t="s">
        <v>2960</v>
      </c>
      <c r="L80" s="11">
        <v>2</v>
      </c>
    </row>
    <row r="81" spans="1:12">
      <c r="A81" s="11" t="s">
        <v>69</v>
      </c>
      <c r="D81" s="11" t="s">
        <v>260</v>
      </c>
      <c r="E81" s="19" t="s">
        <v>331</v>
      </c>
      <c r="F81" s="10">
        <v>42036</v>
      </c>
      <c r="G81" s="10">
        <v>45323</v>
      </c>
      <c r="H81" s="11">
        <v>10</v>
      </c>
      <c r="I81" s="20" t="s">
        <v>259</v>
      </c>
      <c r="J81" s="11" t="s">
        <v>261</v>
      </c>
      <c r="K81" s="11" t="s">
        <v>2960</v>
      </c>
      <c r="L81" s="11">
        <v>2</v>
      </c>
    </row>
    <row r="82" spans="1:12">
      <c r="A82" s="11" t="s">
        <v>70</v>
      </c>
      <c r="D82" s="11" t="s">
        <v>260</v>
      </c>
      <c r="E82" s="19" t="s">
        <v>332</v>
      </c>
      <c r="F82" s="10">
        <v>42036</v>
      </c>
      <c r="G82" s="10">
        <v>45323</v>
      </c>
      <c r="H82" s="11">
        <v>10</v>
      </c>
      <c r="I82" s="20" t="s">
        <v>259</v>
      </c>
      <c r="J82" s="11" t="s">
        <v>261</v>
      </c>
      <c r="K82" s="11" t="s">
        <v>2960</v>
      </c>
      <c r="L82" s="11">
        <v>2</v>
      </c>
    </row>
    <row r="83" spans="1:12">
      <c r="A83" s="11" t="s">
        <v>71</v>
      </c>
      <c r="D83" s="11" t="s">
        <v>260</v>
      </c>
      <c r="E83" s="19" t="s">
        <v>333</v>
      </c>
      <c r="F83" s="10">
        <v>42036</v>
      </c>
      <c r="G83" s="10">
        <v>45323</v>
      </c>
      <c r="H83" s="11">
        <v>10</v>
      </c>
      <c r="I83" s="20" t="s">
        <v>259</v>
      </c>
      <c r="J83" s="11" t="s">
        <v>261</v>
      </c>
      <c r="K83" s="11" t="s">
        <v>2960</v>
      </c>
      <c r="L83" s="11">
        <v>2</v>
      </c>
    </row>
    <row r="84" spans="1:12">
      <c r="A84" s="11" t="s">
        <v>72</v>
      </c>
      <c r="D84" s="11" t="s">
        <v>260</v>
      </c>
      <c r="E84" s="19" t="s">
        <v>334</v>
      </c>
      <c r="F84" s="10">
        <v>42036</v>
      </c>
      <c r="G84" s="10">
        <v>45323</v>
      </c>
      <c r="H84" s="11">
        <v>10</v>
      </c>
      <c r="I84" s="20" t="s">
        <v>259</v>
      </c>
      <c r="J84" s="11" t="s">
        <v>261</v>
      </c>
      <c r="K84" s="11" t="s">
        <v>2960</v>
      </c>
      <c r="L84" s="11">
        <v>2</v>
      </c>
    </row>
    <row r="85" spans="1:12">
      <c r="A85" s="11" t="s">
        <v>73</v>
      </c>
      <c r="D85" s="11" t="s">
        <v>260</v>
      </c>
      <c r="E85" s="19" t="s">
        <v>335</v>
      </c>
      <c r="F85" s="10">
        <v>42036</v>
      </c>
      <c r="G85" s="10">
        <v>45323</v>
      </c>
      <c r="H85" s="11">
        <v>10</v>
      </c>
      <c r="I85" s="20" t="s">
        <v>259</v>
      </c>
      <c r="J85" s="11" t="s">
        <v>261</v>
      </c>
      <c r="K85" s="11" t="s">
        <v>2960</v>
      </c>
      <c r="L85" s="11">
        <v>2</v>
      </c>
    </row>
    <row r="86" spans="1:12">
      <c r="A86" s="11" t="s">
        <v>74</v>
      </c>
      <c r="D86" s="11" t="s">
        <v>260</v>
      </c>
      <c r="E86" s="19" t="s">
        <v>336</v>
      </c>
      <c r="F86" s="10">
        <v>42036</v>
      </c>
      <c r="G86" s="10">
        <v>45323</v>
      </c>
      <c r="H86" s="11">
        <v>10</v>
      </c>
      <c r="I86" s="20" t="s">
        <v>259</v>
      </c>
      <c r="J86" s="11" t="s">
        <v>261</v>
      </c>
      <c r="K86" s="11" t="s">
        <v>2960</v>
      </c>
      <c r="L86" s="11">
        <v>2</v>
      </c>
    </row>
    <row r="87" spans="1:12">
      <c r="A87" s="11" t="s">
        <v>75</v>
      </c>
      <c r="D87" s="11" t="s">
        <v>260</v>
      </c>
      <c r="E87" s="19" t="s">
        <v>337</v>
      </c>
      <c r="F87" s="10">
        <v>42036</v>
      </c>
      <c r="G87" s="10">
        <v>45323</v>
      </c>
      <c r="H87" s="11">
        <v>10</v>
      </c>
      <c r="I87" s="20" t="s">
        <v>259</v>
      </c>
      <c r="J87" s="11" t="s">
        <v>261</v>
      </c>
      <c r="K87" s="11" t="s">
        <v>2960</v>
      </c>
      <c r="L87" s="11">
        <v>2</v>
      </c>
    </row>
    <row r="88" spans="1:12">
      <c r="A88" s="11" t="s">
        <v>76</v>
      </c>
      <c r="D88" s="11" t="s">
        <v>260</v>
      </c>
      <c r="E88" s="19" t="s">
        <v>338</v>
      </c>
      <c r="F88" s="10">
        <v>42036</v>
      </c>
      <c r="G88" s="10">
        <v>45323</v>
      </c>
      <c r="H88" s="11">
        <v>10</v>
      </c>
      <c r="I88" s="20" t="s">
        <v>259</v>
      </c>
      <c r="J88" s="11" t="s">
        <v>261</v>
      </c>
      <c r="K88" s="11" t="s">
        <v>2960</v>
      </c>
      <c r="L88" s="11">
        <v>2</v>
      </c>
    </row>
    <row r="89" spans="1:12">
      <c r="A89" s="11" t="s">
        <v>77</v>
      </c>
      <c r="D89" s="11" t="s">
        <v>260</v>
      </c>
      <c r="E89" s="19" t="s">
        <v>339</v>
      </c>
      <c r="F89" s="10">
        <v>42036</v>
      </c>
      <c r="G89" s="10">
        <v>45323</v>
      </c>
      <c r="H89" s="11">
        <v>10</v>
      </c>
      <c r="I89" s="20" t="s">
        <v>259</v>
      </c>
      <c r="J89" s="11" t="s">
        <v>261</v>
      </c>
      <c r="K89" s="11" t="s">
        <v>2960</v>
      </c>
      <c r="L89" s="11">
        <v>2</v>
      </c>
    </row>
    <row r="90" spans="1:12">
      <c r="A90" s="11" t="s">
        <v>78</v>
      </c>
      <c r="D90" s="11" t="s">
        <v>260</v>
      </c>
      <c r="E90" s="19" t="s">
        <v>340</v>
      </c>
      <c r="F90" s="10">
        <v>42036</v>
      </c>
      <c r="G90" s="10">
        <v>45323</v>
      </c>
      <c r="H90" s="11">
        <v>10</v>
      </c>
      <c r="I90" s="20" t="s">
        <v>259</v>
      </c>
      <c r="J90" s="11" t="s">
        <v>261</v>
      </c>
      <c r="K90" s="11" t="s">
        <v>2960</v>
      </c>
      <c r="L90" s="11">
        <v>2</v>
      </c>
    </row>
    <row r="91" spans="1:12">
      <c r="A91" s="11" t="s">
        <v>79</v>
      </c>
      <c r="D91" s="11" t="s">
        <v>260</v>
      </c>
      <c r="E91" s="19" t="s">
        <v>341</v>
      </c>
      <c r="F91" s="10">
        <v>42036</v>
      </c>
      <c r="G91" s="10">
        <v>45323</v>
      </c>
      <c r="H91" s="11">
        <v>10</v>
      </c>
      <c r="I91" s="20" t="s">
        <v>259</v>
      </c>
      <c r="J91" s="11" t="s">
        <v>261</v>
      </c>
      <c r="K91" s="11" t="s">
        <v>2960</v>
      </c>
      <c r="L91" s="11">
        <v>2</v>
      </c>
    </row>
    <row r="92" spans="1:12">
      <c r="A92" s="11" t="s">
        <v>80</v>
      </c>
      <c r="D92" s="11" t="s">
        <v>260</v>
      </c>
      <c r="E92" s="19" t="s">
        <v>342</v>
      </c>
      <c r="F92" s="10">
        <v>42036</v>
      </c>
      <c r="G92" s="10">
        <v>45323</v>
      </c>
      <c r="H92" s="11">
        <v>10</v>
      </c>
      <c r="I92" s="20" t="s">
        <v>259</v>
      </c>
      <c r="J92" s="11" t="s">
        <v>261</v>
      </c>
      <c r="K92" s="11" t="s">
        <v>2960</v>
      </c>
      <c r="L92" s="11">
        <v>2</v>
      </c>
    </row>
    <row r="93" spans="1:12">
      <c r="A93" s="11" t="s">
        <v>81</v>
      </c>
      <c r="D93" s="11" t="s">
        <v>260</v>
      </c>
      <c r="E93" s="19" t="s">
        <v>343</v>
      </c>
      <c r="F93" s="10">
        <v>42036</v>
      </c>
      <c r="G93" s="10">
        <v>45323</v>
      </c>
      <c r="H93" s="11">
        <v>10</v>
      </c>
      <c r="I93" s="20" t="s">
        <v>259</v>
      </c>
      <c r="J93" s="11" t="s">
        <v>261</v>
      </c>
      <c r="K93" s="11" t="s">
        <v>2960</v>
      </c>
      <c r="L93" s="11">
        <v>2</v>
      </c>
    </row>
    <row r="94" spans="1:12">
      <c r="A94" s="11" t="s">
        <v>82</v>
      </c>
      <c r="D94" s="11" t="s">
        <v>260</v>
      </c>
      <c r="E94" s="19" t="s">
        <v>344</v>
      </c>
      <c r="F94" s="10">
        <v>42036</v>
      </c>
      <c r="G94" s="10">
        <v>45323</v>
      </c>
      <c r="H94" s="11">
        <v>10</v>
      </c>
      <c r="I94" s="20" t="s">
        <v>259</v>
      </c>
      <c r="J94" s="11" t="s">
        <v>261</v>
      </c>
      <c r="K94" s="11" t="s">
        <v>2960</v>
      </c>
      <c r="L94" s="11">
        <v>2</v>
      </c>
    </row>
    <row r="95" spans="1:12">
      <c r="A95" s="11" t="s">
        <v>83</v>
      </c>
      <c r="D95" s="11" t="s">
        <v>260</v>
      </c>
      <c r="E95" s="19" t="s">
        <v>345</v>
      </c>
      <c r="F95" s="10">
        <v>42036</v>
      </c>
      <c r="G95" s="10">
        <v>45323</v>
      </c>
      <c r="H95" s="11">
        <v>10</v>
      </c>
      <c r="I95" s="20" t="s">
        <v>259</v>
      </c>
      <c r="J95" s="11" t="s">
        <v>261</v>
      </c>
      <c r="K95" s="11" t="s">
        <v>2960</v>
      </c>
      <c r="L95" s="11">
        <v>2</v>
      </c>
    </row>
    <row r="96" spans="1:12">
      <c r="A96" s="11" t="s">
        <v>84</v>
      </c>
      <c r="D96" s="11" t="s">
        <v>260</v>
      </c>
      <c r="E96" s="19" t="s">
        <v>346</v>
      </c>
      <c r="F96" s="10">
        <v>42036</v>
      </c>
      <c r="G96" s="10">
        <v>45323</v>
      </c>
      <c r="H96" s="11">
        <v>10</v>
      </c>
      <c r="I96" s="20" t="s">
        <v>259</v>
      </c>
      <c r="J96" s="11" t="s">
        <v>261</v>
      </c>
      <c r="K96" s="11" t="s">
        <v>2960</v>
      </c>
      <c r="L96" s="11">
        <v>2</v>
      </c>
    </row>
    <row r="97" spans="1:12">
      <c r="A97" s="11" t="s">
        <v>85</v>
      </c>
      <c r="D97" s="11" t="s">
        <v>260</v>
      </c>
      <c r="E97" s="19" t="s">
        <v>347</v>
      </c>
      <c r="F97" s="10">
        <v>42036</v>
      </c>
      <c r="G97" s="10">
        <v>45323</v>
      </c>
      <c r="H97" s="11">
        <v>10</v>
      </c>
      <c r="I97" s="20" t="s">
        <v>259</v>
      </c>
      <c r="J97" s="11" t="s">
        <v>261</v>
      </c>
      <c r="K97" s="11" t="s">
        <v>2960</v>
      </c>
      <c r="L97" s="11">
        <v>2</v>
      </c>
    </row>
    <row r="98" spans="1:12">
      <c r="A98" s="11" t="s">
        <v>86</v>
      </c>
      <c r="D98" s="11" t="s">
        <v>260</v>
      </c>
      <c r="E98" s="19" t="s">
        <v>348</v>
      </c>
      <c r="F98" s="10">
        <v>42036</v>
      </c>
      <c r="G98" s="10">
        <v>45323</v>
      </c>
      <c r="H98" s="11">
        <v>10</v>
      </c>
      <c r="I98" s="20" t="s">
        <v>259</v>
      </c>
      <c r="J98" s="11" t="s">
        <v>261</v>
      </c>
      <c r="K98" s="11" t="s">
        <v>2960</v>
      </c>
      <c r="L98" s="11">
        <v>2</v>
      </c>
    </row>
    <row r="99" spans="1:12">
      <c r="A99" s="11" t="s">
        <v>87</v>
      </c>
      <c r="D99" s="11" t="s">
        <v>260</v>
      </c>
      <c r="E99" s="19" t="s">
        <v>349</v>
      </c>
      <c r="F99" s="10">
        <v>42036</v>
      </c>
      <c r="G99" s="10">
        <v>45323</v>
      </c>
      <c r="H99" s="11">
        <v>10</v>
      </c>
      <c r="I99" s="20" t="s">
        <v>259</v>
      </c>
      <c r="J99" s="11" t="s">
        <v>261</v>
      </c>
      <c r="K99" s="11" t="s">
        <v>2960</v>
      </c>
      <c r="L99" s="11">
        <v>2</v>
      </c>
    </row>
    <row r="100" spans="1:12">
      <c r="A100" s="11" t="s">
        <v>88</v>
      </c>
      <c r="D100" s="11" t="s">
        <v>260</v>
      </c>
      <c r="E100" s="19" t="s">
        <v>350</v>
      </c>
      <c r="F100" s="10">
        <v>42036</v>
      </c>
      <c r="G100" s="10">
        <v>45323</v>
      </c>
      <c r="H100" s="11">
        <v>10</v>
      </c>
      <c r="I100" s="20" t="s">
        <v>259</v>
      </c>
      <c r="J100" s="11" t="s">
        <v>261</v>
      </c>
      <c r="K100" s="11" t="s">
        <v>2960</v>
      </c>
      <c r="L100" s="11">
        <v>2</v>
      </c>
    </row>
    <row r="101" spans="1:12">
      <c r="A101" s="11" t="s">
        <v>89</v>
      </c>
      <c r="D101" s="11" t="s">
        <v>260</v>
      </c>
      <c r="E101" s="19" t="s">
        <v>351</v>
      </c>
      <c r="F101" s="10">
        <v>42036</v>
      </c>
      <c r="G101" s="10">
        <v>45323</v>
      </c>
      <c r="H101" s="11">
        <v>10</v>
      </c>
      <c r="I101" s="20" t="s">
        <v>259</v>
      </c>
      <c r="J101" s="11" t="s">
        <v>261</v>
      </c>
      <c r="K101" s="11" t="s">
        <v>2960</v>
      </c>
      <c r="L101" s="11">
        <v>2</v>
      </c>
    </row>
    <row r="102" spans="1:12">
      <c r="A102" s="11" t="s">
        <v>90</v>
      </c>
      <c r="D102" s="11" t="s">
        <v>260</v>
      </c>
      <c r="E102" s="19" t="s">
        <v>352</v>
      </c>
      <c r="F102" s="10">
        <v>42036</v>
      </c>
      <c r="G102" s="10">
        <v>45323</v>
      </c>
      <c r="H102" s="11">
        <v>10</v>
      </c>
      <c r="I102" s="20" t="s">
        <v>259</v>
      </c>
      <c r="J102" s="11" t="s">
        <v>261</v>
      </c>
      <c r="K102" s="11" t="s">
        <v>2960</v>
      </c>
      <c r="L102" s="11">
        <v>2</v>
      </c>
    </row>
    <row r="103" spans="1:12">
      <c r="A103" s="11" t="s">
        <v>91</v>
      </c>
      <c r="D103" s="11" t="s">
        <v>260</v>
      </c>
      <c r="E103" s="19" t="s">
        <v>353</v>
      </c>
      <c r="F103" s="10">
        <v>42036</v>
      </c>
      <c r="G103" s="10">
        <v>45323</v>
      </c>
      <c r="H103" s="11">
        <v>10</v>
      </c>
      <c r="I103" s="20" t="s">
        <v>259</v>
      </c>
      <c r="J103" s="11" t="s">
        <v>261</v>
      </c>
      <c r="K103" s="11" t="s">
        <v>2960</v>
      </c>
      <c r="L103" s="11">
        <v>2</v>
      </c>
    </row>
    <row r="104" spans="1:12">
      <c r="A104" s="11" t="s">
        <v>92</v>
      </c>
      <c r="D104" s="11" t="s">
        <v>260</v>
      </c>
      <c r="E104" s="19" t="s">
        <v>354</v>
      </c>
      <c r="F104" s="10">
        <v>42036</v>
      </c>
      <c r="G104" s="10">
        <v>45323</v>
      </c>
      <c r="H104" s="11">
        <v>10</v>
      </c>
      <c r="I104" s="20" t="s">
        <v>259</v>
      </c>
      <c r="J104" s="11" t="s">
        <v>261</v>
      </c>
      <c r="K104" s="11" t="s">
        <v>2960</v>
      </c>
      <c r="L104" s="11">
        <v>2</v>
      </c>
    </row>
    <row r="105" spans="1:12">
      <c r="A105" s="11" t="s">
        <v>93</v>
      </c>
      <c r="D105" s="11" t="s">
        <v>260</v>
      </c>
      <c r="E105" s="19" t="s">
        <v>355</v>
      </c>
      <c r="F105" s="10">
        <v>42036</v>
      </c>
      <c r="G105" s="10">
        <v>45323</v>
      </c>
      <c r="H105" s="11">
        <v>10</v>
      </c>
      <c r="I105" s="20" t="s">
        <v>259</v>
      </c>
      <c r="J105" s="11" t="s">
        <v>261</v>
      </c>
      <c r="K105" s="11" t="s">
        <v>2960</v>
      </c>
      <c r="L105" s="11">
        <v>2</v>
      </c>
    </row>
    <row r="106" spans="1:12">
      <c r="A106" s="11" t="s">
        <v>94</v>
      </c>
      <c r="D106" s="11" t="s">
        <v>260</v>
      </c>
      <c r="E106" s="19" t="s">
        <v>356</v>
      </c>
      <c r="F106" s="10">
        <v>42036</v>
      </c>
      <c r="G106" s="10">
        <v>45323</v>
      </c>
      <c r="H106" s="11">
        <v>10</v>
      </c>
      <c r="I106" s="20" t="s">
        <v>259</v>
      </c>
      <c r="J106" s="11" t="s">
        <v>261</v>
      </c>
      <c r="K106" s="11" t="s">
        <v>2960</v>
      </c>
      <c r="L106" s="11">
        <v>2</v>
      </c>
    </row>
    <row r="107" spans="1:12">
      <c r="A107" s="11" t="s">
        <v>95</v>
      </c>
      <c r="D107" s="11" t="s">
        <v>260</v>
      </c>
      <c r="E107" s="19" t="s">
        <v>357</v>
      </c>
      <c r="F107" s="10">
        <v>42036</v>
      </c>
      <c r="G107" s="10">
        <v>45323</v>
      </c>
      <c r="H107" s="11">
        <v>10</v>
      </c>
      <c r="I107" s="20" t="s">
        <v>259</v>
      </c>
      <c r="J107" s="11" t="s">
        <v>261</v>
      </c>
      <c r="K107" s="11" t="s">
        <v>2960</v>
      </c>
      <c r="L107" s="11">
        <v>2</v>
      </c>
    </row>
    <row r="108" spans="1:12">
      <c r="A108" s="11" t="s">
        <v>96</v>
      </c>
      <c r="D108" s="11" t="s">
        <v>260</v>
      </c>
      <c r="E108" s="19" t="s">
        <v>358</v>
      </c>
      <c r="F108" s="10">
        <v>42036</v>
      </c>
      <c r="G108" s="10">
        <v>45323</v>
      </c>
      <c r="H108" s="11">
        <v>10</v>
      </c>
      <c r="I108" s="20" t="s">
        <v>259</v>
      </c>
      <c r="J108" s="11" t="s">
        <v>261</v>
      </c>
      <c r="K108" s="11" t="s">
        <v>2960</v>
      </c>
      <c r="L108" s="11">
        <v>2</v>
      </c>
    </row>
    <row r="109" spans="1:12">
      <c r="A109" s="11" t="s">
        <v>97</v>
      </c>
      <c r="D109" s="11" t="s">
        <v>260</v>
      </c>
      <c r="E109" s="19" t="s">
        <v>359</v>
      </c>
      <c r="F109" s="10">
        <v>42036</v>
      </c>
      <c r="G109" s="10">
        <v>45323</v>
      </c>
      <c r="H109" s="11">
        <v>10</v>
      </c>
      <c r="I109" s="20" t="s">
        <v>259</v>
      </c>
      <c r="J109" s="11" t="s">
        <v>261</v>
      </c>
      <c r="K109" s="11" t="s">
        <v>2960</v>
      </c>
      <c r="L109" s="11">
        <v>2</v>
      </c>
    </row>
    <row r="110" spans="1:12">
      <c r="A110" s="11" t="s">
        <v>98</v>
      </c>
      <c r="D110" s="11" t="s">
        <v>260</v>
      </c>
      <c r="E110" s="19" t="s">
        <v>360</v>
      </c>
      <c r="F110" s="10">
        <v>42036</v>
      </c>
      <c r="G110" s="10">
        <v>45323</v>
      </c>
      <c r="H110" s="11">
        <v>10</v>
      </c>
      <c r="I110" s="20" t="s">
        <v>259</v>
      </c>
      <c r="J110" s="11" t="s">
        <v>261</v>
      </c>
      <c r="K110" s="11" t="s">
        <v>2960</v>
      </c>
      <c r="L110" s="11">
        <v>2</v>
      </c>
    </row>
    <row r="111" spans="1:12">
      <c r="A111" s="11" t="s">
        <v>99</v>
      </c>
      <c r="D111" s="11" t="s">
        <v>260</v>
      </c>
      <c r="E111" s="19" t="s">
        <v>361</v>
      </c>
      <c r="F111" s="10">
        <v>42036</v>
      </c>
      <c r="G111" s="10">
        <v>45323</v>
      </c>
      <c r="H111" s="11">
        <v>10</v>
      </c>
      <c r="I111" s="20" t="s">
        <v>259</v>
      </c>
      <c r="J111" s="11" t="s">
        <v>261</v>
      </c>
      <c r="K111" s="11" t="s">
        <v>2960</v>
      </c>
      <c r="L111" s="11">
        <v>2</v>
      </c>
    </row>
    <row r="112" spans="1:12">
      <c r="A112" s="11" t="s">
        <v>100</v>
      </c>
      <c r="D112" s="11" t="s">
        <v>260</v>
      </c>
      <c r="E112" s="19" t="s">
        <v>362</v>
      </c>
      <c r="F112" s="10">
        <v>42036</v>
      </c>
      <c r="G112" s="10">
        <v>45323</v>
      </c>
      <c r="H112" s="11">
        <v>10</v>
      </c>
      <c r="I112" s="20" t="s">
        <v>259</v>
      </c>
      <c r="J112" s="11" t="s">
        <v>261</v>
      </c>
      <c r="K112" s="11" t="s">
        <v>2960</v>
      </c>
      <c r="L112" s="11">
        <v>2</v>
      </c>
    </row>
    <row r="113" spans="1:12">
      <c r="A113" s="11" t="s">
        <v>101</v>
      </c>
      <c r="D113" s="11" t="s">
        <v>260</v>
      </c>
      <c r="E113" s="19" t="s">
        <v>363</v>
      </c>
      <c r="F113" s="10">
        <v>42036</v>
      </c>
      <c r="G113" s="10">
        <v>45323</v>
      </c>
      <c r="H113" s="11">
        <v>10</v>
      </c>
      <c r="I113" s="20" t="s">
        <v>259</v>
      </c>
      <c r="J113" s="11" t="s">
        <v>261</v>
      </c>
      <c r="K113" s="11" t="s">
        <v>2960</v>
      </c>
      <c r="L113" s="11">
        <v>2</v>
      </c>
    </row>
    <row r="114" spans="1:12">
      <c r="A114" s="11" t="s">
        <v>102</v>
      </c>
      <c r="D114" s="11" t="s">
        <v>260</v>
      </c>
      <c r="E114" s="19" t="s">
        <v>364</v>
      </c>
      <c r="F114" s="10">
        <v>42036</v>
      </c>
      <c r="G114" s="10">
        <v>45323</v>
      </c>
      <c r="H114" s="11">
        <v>10</v>
      </c>
      <c r="I114" s="20" t="s">
        <v>259</v>
      </c>
      <c r="J114" s="11" t="s">
        <v>261</v>
      </c>
      <c r="K114" s="11" t="s">
        <v>2960</v>
      </c>
      <c r="L114" s="11">
        <v>2</v>
      </c>
    </row>
    <row r="115" spans="1:12">
      <c r="A115" s="11" t="s">
        <v>103</v>
      </c>
      <c r="D115" s="11" t="s">
        <v>260</v>
      </c>
      <c r="E115" s="19" t="s">
        <v>365</v>
      </c>
      <c r="F115" s="10">
        <v>42036</v>
      </c>
      <c r="G115" s="10">
        <v>45323</v>
      </c>
      <c r="H115" s="11">
        <v>10</v>
      </c>
      <c r="I115" s="20" t="s">
        <v>259</v>
      </c>
      <c r="J115" s="11" t="s">
        <v>261</v>
      </c>
      <c r="K115" s="11" t="s">
        <v>2960</v>
      </c>
      <c r="L115" s="11">
        <v>2</v>
      </c>
    </row>
    <row r="116" spans="1:12">
      <c r="A116" s="11" t="s">
        <v>104</v>
      </c>
      <c r="D116" s="11" t="s">
        <v>260</v>
      </c>
      <c r="E116" s="19" t="s">
        <v>366</v>
      </c>
      <c r="F116" s="10">
        <v>42036</v>
      </c>
      <c r="G116" s="10">
        <v>45323</v>
      </c>
      <c r="H116" s="11">
        <v>10</v>
      </c>
      <c r="I116" s="20" t="s">
        <v>259</v>
      </c>
      <c r="J116" s="11" t="s">
        <v>261</v>
      </c>
      <c r="K116" s="11" t="s">
        <v>2960</v>
      </c>
      <c r="L116" s="11">
        <v>2</v>
      </c>
    </row>
    <row r="117" spans="1:12">
      <c r="A117" s="11" t="s">
        <v>105</v>
      </c>
      <c r="D117" s="11" t="s">
        <v>260</v>
      </c>
      <c r="E117" s="19" t="s">
        <v>367</v>
      </c>
      <c r="F117" s="10">
        <v>42036</v>
      </c>
      <c r="G117" s="10">
        <v>45323</v>
      </c>
      <c r="H117" s="11">
        <v>10</v>
      </c>
      <c r="I117" s="20" t="s">
        <v>259</v>
      </c>
      <c r="J117" s="11" t="s">
        <v>261</v>
      </c>
      <c r="K117" s="11" t="s">
        <v>2960</v>
      </c>
      <c r="L117" s="11">
        <v>2</v>
      </c>
    </row>
    <row r="118" spans="1:12">
      <c r="A118" s="11" t="s">
        <v>106</v>
      </c>
      <c r="D118" s="11" t="s">
        <v>260</v>
      </c>
      <c r="E118" s="19" t="s">
        <v>368</v>
      </c>
      <c r="F118" s="10">
        <v>42036</v>
      </c>
      <c r="G118" s="10">
        <v>45323</v>
      </c>
      <c r="H118" s="11">
        <v>10</v>
      </c>
      <c r="I118" s="20" t="s">
        <v>259</v>
      </c>
      <c r="J118" s="11" t="s">
        <v>261</v>
      </c>
      <c r="K118" s="11" t="s">
        <v>2960</v>
      </c>
      <c r="L118" s="11">
        <v>2</v>
      </c>
    </row>
    <row r="119" spans="1:12">
      <c r="A119" s="11" t="s">
        <v>107</v>
      </c>
      <c r="D119" s="11" t="s">
        <v>260</v>
      </c>
      <c r="E119" s="19" t="s">
        <v>369</v>
      </c>
      <c r="F119" s="10">
        <v>42036</v>
      </c>
      <c r="G119" s="10">
        <v>45323</v>
      </c>
      <c r="H119" s="11">
        <v>10</v>
      </c>
      <c r="I119" s="20" t="s">
        <v>259</v>
      </c>
      <c r="J119" s="11" t="s">
        <v>261</v>
      </c>
      <c r="K119" s="11" t="s">
        <v>2960</v>
      </c>
      <c r="L119" s="11">
        <v>2</v>
      </c>
    </row>
    <row r="120" spans="1:12">
      <c r="A120" s="11" t="s">
        <v>108</v>
      </c>
      <c r="D120" s="11" t="s">
        <v>260</v>
      </c>
      <c r="E120" s="19" t="s">
        <v>370</v>
      </c>
      <c r="F120" s="10">
        <v>42036</v>
      </c>
      <c r="G120" s="10">
        <v>45323</v>
      </c>
      <c r="H120" s="11">
        <v>10</v>
      </c>
      <c r="I120" s="20" t="s">
        <v>259</v>
      </c>
      <c r="J120" s="11" t="s">
        <v>261</v>
      </c>
      <c r="K120" s="11" t="s">
        <v>2960</v>
      </c>
      <c r="L120" s="11">
        <v>2</v>
      </c>
    </row>
    <row r="121" spans="1:12">
      <c r="A121" s="11" t="s">
        <v>109</v>
      </c>
      <c r="D121" s="11" t="s">
        <v>260</v>
      </c>
      <c r="E121" s="19" t="s">
        <v>371</v>
      </c>
      <c r="F121" s="10">
        <v>42036</v>
      </c>
      <c r="G121" s="10">
        <v>45323</v>
      </c>
      <c r="H121" s="11">
        <v>10</v>
      </c>
      <c r="I121" s="20" t="s">
        <v>259</v>
      </c>
      <c r="J121" s="11" t="s">
        <v>261</v>
      </c>
      <c r="K121" s="11" t="s">
        <v>2960</v>
      </c>
      <c r="L121" s="11">
        <v>2</v>
      </c>
    </row>
    <row r="122" spans="1:12">
      <c r="A122" s="11" t="s">
        <v>110</v>
      </c>
      <c r="D122" s="11" t="s">
        <v>260</v>
      </c>
      <c r="E122" s="19" t="s">
        <v>372</v>
      </c>
      <c r="F122" s="10">
        <v>42036</v>
      </c>
      <c r="G122" s="10">
        <v>45323</v>
      </c>
      <c r="H122" s="11">
        <v>10</v>
      </c>
      <c r="I122" s="20" t="s">
        <v>259</v>
      </c>
      <c r="J122" s="11" t="s">
        <v>261</v>
      </c>
      <c r="K122" s="11" t="s">
        <v>2960</v>
      </c>
      <c r="L122" s="11">
        <v>2</v>
      </c>
    </row>
    <row r="123" spans="1:12">
      <c r="A123" s="11" t="s">
        <v>111</v>
      </c>
      <c r="D123" s="11" t="s">
        <v>260</v>
      </c>
      <c r="E123" s="19" t="s">
        <v>373</v>
      </c>
      <c r="F123" s="10">
        <v>42036</v>
      </c>
      <c r="G123" s="10">
        <v>45323</v>
      </c>
      <c r="H123" s="11">
        <v>10</v>
      </c>
      <c r="I123" s="20" t="s">
        <v>259</v>
      </c>
      <c r="J123" s="11" t="s">
        <v>261</v>
      </c>
      <c r="K123" s="11" t="s">
        <v>2960</v>
      </c>
      <c r="L123" s="11">
        <v>2</v>
      </c>
    </row>
    <row r="124" spans="1:12">
      <c r="A124" s="11" t="s">
        <v>112</v>
      </c>
      <c r="D124" s="11" t="s">
        <v>260</v>
      </c>
      <c r="E124" s="19" t="s">
        <v>374</v>
      </c>
      <c r="F124" s="10">
        <v>42036</v>
      </c>
      <c r="G124" s="10">
        <v>45323</v>
      </c>
      <c r="H124" s="11">
        <v>10</v>
      </c>
      <c r="I124" s="20" t="s">
        <v>259</v>
      </c>
      <c r="J124" s="11" t="s">
        <v>261</v>
      </c>
      <c r="K124" s="11" t="s">
        <v>2960</v>
      </c>
      <c r="L124" s="11">
        <v>2</v>
      </c>
    </row>
    <row r="125" spans="1:12">
      <c r="A125" s="11" t="s">
        <v>113</v>
      </c>
      <c r="D125" s="11" t="s">
        <v>260</v>
      </c>
      <c r="E125" s="19" t="s">
        <v>375</v>
      </c>
      <c r="F125" s="10">
        <v>42036</v>
      </c>
      <c r="G125" s="10">
        <v>45323</v>
      </c>
      <c r="H125" s="11">
        <v>10</v>
      </c>
      <c r="I125" s="20" t="s">
        <v>259</v>
      </c>
      <c r="J125" s="11" t="s">
        <v>261</v>
      </c>
      <c r="K125" s="11" t="s">
        <v>2960</v>
      </c>
      <c r="L125" s="11">
        <v>2</v>
      </c>
    </row>
    <row r="126" spans="1:12">
      <c r="A126" s="11" t="s">
        <v>114</v>
      </c>
      <c r="D126" s="11" t="s">
        <v>260</v>
      </c>
      <c r="E126" s="19" t="s">
        <v>376</v>
      </c>
      <c r="F126" s="10">
        <v>42036</v>
      </c>
      <c r="G126" s="10">
        <v>45323</v>
      </c>
      <c r="H126" s="11">
        <v>10</v>
      </c>
      <c r="I126" s="20" t="s">
        <v>259</v>
      </c>
      <c r="J126" s="11" t="s">
        <v>261</v>
      </c>
      <c r="K126" s="11" t="s">
        <v>2960</v>
      </c>
      <c r="L126" s="11">
        <v>2</v>
      </c>
    </row>
    <row r="127" spans="1:12">
      <c r="A127" s="11" t="s">
        <v>115</v>
      </c>
      <c r="D127" s="11" t="s">
        <v>260</v>
      </c>
      <c r="E127" s="19" t="s">
        <v>377</v>
      </c>
      <c r="F127" s="10">
        <v>42036</v>
      </c>
      <c r="G127" s="10">
        <v>45323</v>
      </c>
      <c r="H127" s="11">
        <v>10</v>
      </c>
      <c r="I127" s="20" t="s">
        <v>259</v>
      </c>
      <c r="J127" s="11" t="s">
        <v>261</v>
      </c>
      <c r="K127" s="11" t="s">
        <v>2960</v>
      </c>
      <c r="L127" s="11">
        <v>2</v>
      </c>
    </row>
    <row r="128" spans="1:12">
      <c r="A128" s="11" t="s">
        <v>116</v>
      </c>
      <c r="D128" s="11" t="s">
        <v>260</v>
      </c>
      <c r="E128" s="19" t="s">
        <v>378</v>
      </c>
      <c r="F128" s="10">
        <v>42036</v>
      </c>
      <c r="G128" s="10">
        <v>45323</v>
      </c>
      <c r="H128" s="11">
        <v>10</v>
      </c>
      <c r="I128" s="20" t="s">
        <v>259</v>
      </c>
      <c r="J128" s="11" t="s">
        <v>261</v>
      </c>
      <c r="K128" s="11" t="s">
        <v>2960</v>
      </c>
      <c r="L128" s="11">
        <v>2</v>
      </c>
    </row>
    <row r="129" spans="1:12">
      <c r="A129" s="11" t="s">
        <v>117</v>
      </c>
      <c r="D129" s="11" t="s">
        <v>260</v>
      </c>
      <c r="E129" s="19" t="s">
        <v>379</v>
      </c>
      <c r="F129" s="10">
        <v>42036</v>
      </c>
      <c r="G129" s="10">
        <v>45323</v>
      </c>
      <c r="H129" s="11">
        <v>10</v>
      </c>
      <c r="I129" s="20" t="s">
        <v>259</v>
      </c>
      <c r="J129" s="11" t="s">
        <v>261</v>
      </c>
      <c r="K129" s="11" t="s">
        <v>2960</v>
      </c>
      <c r="L129" s="11">
        <v>2</v>
      </c>
    </row>
    <row r="130" spans="1:12">
      <c r="A130" s="11" t="s">
        <v>118</v>
      </c>
      <c r="D130" s="11" t="s">
        <v>260</v>
      </c>
      <c r="E130" s="19" t="s">
        <v>380</v>
      </c>
      <c r="F130" s="10">
        <v>42036</v>
      </c>
      <c r="G130" s="10">
        <v>45323</v>
      </c>
      <c r="H130" s="11">
        <v>10</v>
      </c>
      <c r="I130" s="20" t="s">
        <v>259</v>
      </c>
      <c r="J130" s="11" t="s">
        <v>261</v>
      </c>
      <c r="K130" s="11" t="s">
        <v>2960</v>
      </c>
      <c r="L130" s="11">
        <v>2</v>
      </c>
    </row>
    <row r="131" spans="1:12">
      <c r="A131" s="11" t="s">
        <v>119</v>
      </c>
      <c r="D131" s="11" t="s">
        <v>260</v>
      </c>
      <c r="E131" s="19" t="s">
        <v>381</v>
      </c>
      <c r="F131" s="10">
        <v>42036</v>
      </c>
      <c r="G131" s="10">
        <v>45323</v>
      </c>
      <c r="H131" s="11">
        <v>10</v>
      </c>
      <c r="I131" s="20" t="s">
        <v>259</v>
      </c>
      <c r="J131" s="11" t="s">
        <v>261</v>
      </c>
      <c r="K131" s="11" t="s">
        <v>2960</v>
      </c>
      <c r="L131" s="11">
        <v>2</v>
      </c>
    </row>
    <row r="132" spans="1:12">
      <c r="A132" s="11" t="s">
        <v>120</v>
      </c>
      <c r="D132" s="11" t="s">
        <v>260</v>
      </c>
      <c r="E132" s="19" t="s">
        <v>382</v>
      </c>
      <c r="F132" s="10">
        <v>42036</v>
      </c>
      <c r="G132" s="10">
        <v>45323</v>
      </c>
      <c r="H132" s="11">
        <v>10</v>
      </c>
      <c r="I132" s="20" t="s">
        <v>259</v>
      </c>
      <c r="J132" s="11" t="s">
        <v>261</v>
      </c>
      <c r="K132" s="11" t="s">
        <v>2960</v>
      </c>
      <c r="L132" s="11">
        <v>2</v>
      </c>
    </row>
    <row r="133" spans="1:12">
      <c r="A133" s="11" t="s">
        <v>121</v>
      </c>
      <c r="D133" s="11" t="s">
        <v>260</v>
      </c>
      <c r="E133" s="19" t="s">
        <v>383</v>
      </c>
      <c r="F133" s="10">
        <v>42036</v>
      </c>
      <c r="G133" s="10">
        <v>45323</v>
      </c>
      <c r="H133" s="11">
        <v>10</v>
      </c>
      <c r="I133" s="20" t="s">
        <v>259</v>
      </c>
      <c r="J133" s="11" t="s">
        <v>261</v>
      </c>
      <c r="K133" s="11" t="s">
        <v>2960</v>
      </c>
      <c r="L133" s="11">
        <v>2</v>
      </c>
    </row>
    <row r="134" spans="1:12">
      <c r="A134" s="11" t="s">
        <v>122</v>
      </c>
      <c r="D134" s="11" t="s">
        <v>260</v>
      </c>
      <c r="E134" s="19" t="s">
        <v>384</v>
      </c>
      <c r="F134" s="10">
        <v>42036</v>
      </c>
      <c r="G134" s="10">
        <v>45323</v>
      </c>
      <c r="H134" s="11">
        <v>10</v>
      </c>
      <c r="I134" s="20" t="s">
        <v>259</v>
      </c>
      <c r="J134" s="11" t="s">
        <v>261</v>
      </c>
      <c r="K134" s="11" t="s">
        <v>2960</v>
      </c>
      <c r="L134" s="11">
        <v>2</v>
      </c>
    </row>
    <row r="135" spans="1:12">
      <c r="A135" s="11" t="s">
        <v>123</v>
      </c>
      <c r="D135" s="11" t="s">
        <v>260</v>
      </c>
      <c r="E135" s="19" t="s">
        <v>385</v>
      </c>
      <c r="F135" s="10">
        <v>42036</v>
      </c>
      <c r="G135" s="10">
        <v>45323</v>
      </c>
      <c r="H135" s="11">
        <v>10</v>
      </c>
      <c r="I135" s="20" t="s">
        <v>259</v>
      </c>
      <c r="J135" s="11" t="s">
        <v>261</v>
      </c>
      <c r="K135" s="11" t="s">
        <v>2960</v>
      </c>
      <c r="L135" s="11">
        <v>2</v>
      </c>
    </row>
    <row r="136" spans="1:12">
      <c r="A136" s="11" t="s">
        <v>124</v>
      </c>
      <c r="D136" s="11" t="s">
        <v>260</v>
      </c>
      <c r="E136" s="19" t="s">
        <v>386</v>
      </c>
      <c r="F136" s="10">
        <v>42036</v>
      </c>
      <c r="G136" s="10">
        <v>45323</v>
      </c>
      <c r="H136" s="11">
        <v>10</v>
      </c>
      <c r="I136" s="20" t="s">
        <v>259</v>
      </c>
      <c r="J136" s="11" t="s">
        <v>261</v>
      </c>
      <c r="K136" s="11" t="s">
        <v>2960</v>
      </c>
      <c r="L136" s="11">
        <v>2</v>
      </c>
    </row>
    <row r="137" spans="1:12">
      <c r="A137" s="11" t="s">
        <v>125</v>
      </c>
      <c r="D137" s="11" t="s">
        <v>260</v>
      </c>
      <c r="E137" s="19" t="s">
        <v>387</v>
      </c>
      <c r="F137" s="10">
        <v>42036</v>
      </c>
      <c r="G137" s="10">
        <v>45323</v>
      </c>
      <c r="H137" s="11">
        <v>10</v>
      </c>
      <c r="I137" s="20" t="s">
        <v>259</v>
      </c>
      <c r="J137" s="11" t="s">
        <v>261</v>
      </c>
      <c r="K137" s="11" t="s">
        <v>2960</v>
      </c>
      <c r="L137" s="11">
        <v>2</v>
      </c>
    </row>
    <row r="138" spans="1:12">
      <c r="A138" s="11" t="s">
        <v>126</v>
      </c>
      <c r="D138" s="11" t="s">
        <v>260</v>
      </c>
      <c r="E138" s="19" t="s">
        <v>388</v>
      </c>
      <c r="F138" s="10">
        <v>42036</v>
      </c>
      <c r="G138" s="10">
        <v>45323</v>
      </c>
      <c r="H138" s="11">
        <v>10</v>
      </c>
      <c r="I138" s="20" t="s">
        <v>259</v>
      </c>
      <c r="J138" s="11" t="s">
        <v>261</v>
      </c>
      <c r="K138" s="11" t="s">
        <v>2960</v>
      </c>
      <c r="L138" s="11">
        <v>2</v>
      </c>
    </row>
    <row r="139" spans="1:12">
      <c r="A139" s="11" t="s">
        <v>127</v>
      </c>
      <c r="D139" s="11" t="s">
        <v>260</v>
      </c>
      <c r="E139" s="19" t="s">
        <v>389</v>
      </c>
      <c r="F139" s="10">
        <v>42036</v>
      </c>
      <c r="G139" s="10">
        <v>45323</v>
      </c>
      <c r="H139" s="11">
        <v>10</v>
      </c>
      <c r="I139" s="20" t="s">
        <v>259</v>
      </c>
      <c r="J139" s="11" t="s">
        <v>261</v>
      </c>
      <c r="K139" s="11" t="s">
        <v>2960</v>
      </c>
      <c r="L139" s="11">
        <v>2</v>
      </c>
    </row>
    <row r="140" spans="1:12">
      <c r="A140" s="11" t="s">
        <v>128</v>
      </c>
      <c r="D140" s="11" t="s">
        <v>260</v>
      </c>
      <c r="E140" s="19" t="s">
        <v>390</v>
      </c>
      <c r="F140" s="10">
        <v>42036</v>
      </c>
      <c r="G140" s="10">
        <v>45323</v>
      </c>
      <c r="H140" s="11">
        <v>10</v>
      </c>
      <c r="I140" s="20" t="s">
        <v>259</v>
      </c>
      <c r="J140" s="11" t="s">
        <v>261</v>
      </c>
      <c r="K140" s="11" t="s">
        <v>2960</v>
      </c>
      <c r="L140" s="11">
        <v>2</v>
      </c>
    </row>
    <row r="141" spans="1:12">
      <c r="A141" s="11" t="s">
        <v>129</v>
      </c>
      <c r="D141" s="11" t="s">
        <v>260</v>
      </c>
      <c r="E141" s="19" t="s">
        <v>391</v>
      </c>
      <c r="F141" s="10">
        <v>42036</v>
      </c>
      <c r="G141" s="10">
        <v>45323</v>
      </c>
      <c r="H141" s="11">
        <v>10</v>
      </c>
      <c r="I141" s="20" t="s">
        <v>259</v>
      </c>
      <c r="J141" s="11" t="s">
        <v>261</v>
      </c>
      <c r="K141" s="11" t="s">
        <v>2960</v>
      </c>
      <c r="L141" s="11">
        <v>2</v>
      </c>
    </row>
    <row r="142" spans="1:12">
      <c r="A142" s="11" t="s">
        <v>130</v>
      </c>
      <c r="D142" s="11" t="s">
        <v>260</v>
      </c>
      <c r="E142" s="19" t="s">
        <v>392</v>
      </c>
      <c r="F142" s="10">
        <v>42036</v>
      </c>
      <c r="G142" s="10">
        <v>45323</v>
      </c>
      <c r="H142" s="11">
        <v>10</v>
      </c>
      <c r="I142" s="20" t="s">
        <v>259</v>
      </c>
      <c r="J142" s="11" t="s">
        <v>261</v>
      </c>
      <c r="K142" s="11" t="s">
        <v>2960</v>
      </c>
      <c r="L142" s="11">
        <v>2</v>
      </c>
    </row>
    <row r="143" spans="1:12">
      <c r="A143" s="11" t="s">
        <v>131</v>
      </c>
      <c r="D143" s="11" t="s">
        <v>260</v>
      </c>
      <c r="E143" s="19" t="s">
        <v>393</v>
      </c>
      <c r="F143" s="10">
        <v>42036</v>
      </c>
      <c r="G143" s="10">
        <v>45323</v>
      </c>
      <c r="H143" s="11">
        <v>10</v>
      </c>
      <c r="I143" s="20" t="s">
        <v>259</v>
      </c>
      <c r="J143" s="11" t="s">
        <v>261</v>
      </c>
      <c r="K143" s="11" t="s">
        <v>2960</v>
      </c>
      <c r="L143" s="11">
        <v>2</v>
      </c>
    </row>
    <row r="144" spans="1:12">
      <c r="A144" s="11" t="s">
        <v>132</v>
      </c>
      <c r="D144" s="11" t="s">
        <v>260</v>
      </c>
      <c r="E144" s="19" t="s">
        <v>394</v>
      </c>
      <c r="F144" s="10">
        <v>42036</v>
      </c>
      <c r="G144" s="10">
        <v>45323</v>
      </c>
      <c r="H144" s="11">
        <v>10</v>
      </c>
      <c r="I144" s="20" t="s">
        <v>259</v>
      </c>
      <c r="J144" s="11" t="s">
        <v>261</v>
      </c>
      <c r="K144" s="11" t="s">
        <v>2960</v>
      </c>
      <c r="L144" s="11">
        <v>2</v>
      </c>
    </row>
    <row r="145" spans="1:12">
      <c r="A145" s="11" t="s">
        <v>133</v>
      </c>
      <c r="D145" s="11" t="s">
        <v>260</v>
      </c>
      <c r="E145" s="19" t="s">
        <v>395</v>
      </c>
      <c r="F145" s="10">
        <v>42036</v>
      </c>
      <c r="G145" s="10">
        <v>45323</v>
      </c>
      <c r="H145" s="11">
        <v>10</v>
      </c>
      <c r="I145" s="20" t="s">
        <v>259</v>
      </c>
      <c r="J145" s="11" t="s">
        <v>261</v>
      </c>
      <c r="K145" s="11" t="s">
        <v>2960</v>
      </c>
      <c r="L145" s="11">
        <v>2</v>
      </c>
    </row>
    <row r="146" spans="1:12">
      <c r="A146" s="11" t="s">
        <v>134</v>
      </c>
      <c r="D146" s="11" t="s">
        <v>260</v>
      </c>
      <c r="E146" s="19" t="s">
        <v>396</v>
      </c>
      <c r="F146" s="10">
        <v>42036</v>
      </c>
      <c r="G146" s="10">
        <v>45323</v>
      </c>
      <c r="H146" s="11">
        <v>10</v>
      </c>
      <c r="I146" s="20" t="s">
        <v>259</v>
      </c>
      <c r="J146" s="11" t="s">
        <v>261</v>
      </c>
      <c r="K146" s="11" t="s">
        <v>2960</v>
      </c>
      <c r="L146" s="11">
        <v>2</v>
      </c>
    </row>
    <row r="147" spans="1:12">
      <c r="A147" s="11" t="s">
        <v>135</v>
      </c>
      <c r="D147" s="11" t="s">
        <v>260</v>
      </c>
      <c r="E147" s="19" t="s">
        <v>397</v>
      </c>
      <c r="F147" s="10">
        <v>42036</v>
      </c>
      <c r="G147" s="10">
        <v>45323</v>
      </c>
      <c r="H147" s="11">
        <v>10</v>
      </c>
      <c r="I147" s="20" t="s">
        <v>259</v>
      </c>
      <c r="J147" s="11" t="s">
        <v>261</v>
      </c>
      <c r="K147" s="11" t="s">
        <v>2960</v>
      </c>
      <c r="L147" s="11">
        <v>2</v>
      </c>
    </row>
    <row r="148" spans="1:12">
      <c r="A148" s="11" t="s">
        <v>136</v>
      </c>
      <c r="D148" s="11" t="s">
        <v>260</v>
      </c>
      <c r="E148" s="19" t="s">
        <v>398</v>
      </c>
      <c r="F148" s="10">
        <v>42036</v>
      </c>
      <c r="G148" s="10">
        <v>45323</v>
      </c>
      <c r="H148" s="11">
        <v>10</v>
      </c>
      <c r="I148" s="20" t="s">
        <v>259</v>
      </c>
      <c r="J148" s="11" t="s">
        <v>261</v>
      </c>
      <c r="K148" s="11" t="s">
        <v>2960</v>
      </c>
      <c r="L148" s="11">
        <v>2</v>
      </c>
    </row>
    <row r="149" spans="1:12">
      <c r="A149" s="11" t="s">
        <v>137</v>
      </c>
      <c r="D149" s="11" t="s">
        <v>260</v>
      </c>
      <c r="E149" s="19" t="s">
        <v>399</v>
      </c>
      <c r="F149" s="10">
        <v>42036</v>
      </c>
      <c r="G149" s="10">
        <v>45323</v>
      </c>
      <c r="H149" s="11">
        <v>10</v>
      </c>
      <c r="I149" s="20" t="s">
        <v>259</v>
      </c>
      <c r="J149" s="11" t="s">
        <v>261</v>
      </c>
      <c r="K149" s="11" t="s">
        <v>2960</v>
      </c>
      <c r="L149" s="11">
        <v>2</v>
      </c>
    </row>
    <row r="150" spans="1:12">
      <c r="A150" s="11" t="s">
        <v>138</v>
      </c>
      <c r="D150" s="11" t="s">
        <v>260</v>
      </c>
      <c r="E150" s="19" t="s">
        <v>400</v>
      </c>
      <c r="F150" s="10">
        <v>42036</v>
      </c>
      <c r="G150" s="10">
        <v>45323</v>
      </c>
      <c r="H150" s="11">
        <v>10</v>
      </c>
      <c r="I150" s="20" t="s">
        <v>259</v>
      </c>
      <c r="J150" s="11" t="s">
        <v>261</v>
      </c>
      <c r="K150" s="11" t="s">
        <v>2960</v>
      </c>
      <c r="L150" s="11">
        <v>2</v>
      </c>
    </row>
    <row r="151" spans="1:12">
      <c r="A151" s="11" t="s">
        <v>139</v>
      </c>
      <c r="D151" s="11" t="s">
        <v>260</v>
      </c>
      <c r="E151" s="19" t="s">
        <v>401</v>
      </c>
      <c r="F151" s="10">
        <v>42036</v>
      </c>
      <c r="G151" s="10">
        <v>45323</v>
      </c>
      <c r="H151" s="11">
        <v>10</v>
      </c>
      <c r="I151" s="20" t="s">
        <v>259</v>
      </c>
      <c r="J151" s="11" t="s">
        <v>261</v>
      </c>
      <c r="K151" s="11" t="s">
        <v>2960</v>
      </c>
      <c r="L151" s="11">
        <v>2</v>
      </c>
    </row>
    <row r="152" spans="1:12">
      <c r="A152" s="11" t="s">
        <v>140</v>
      </c>
      <c r="D152" s="11" t="s">
        <v>260</v>
      </c>
      <c r="E152" s="19" t="s">
        <v>402</v>
      </c>
      <c r="F152" s="10">
        <v>42036</v>
      </c>
      <c r="G152" s="10">
        <v>45323</v>
      </c>
      <c r="H152" s="11">
        <v>10</v>
      </c>
      <c r="I152" s="20" t="s">
        <v>259</v>
      </c>
      <c r="J152" s="11" t="s">
        <v>261</v>
      </c>
      <c r="K152" s="11" t="s">
        <v>2960</v>
      </c>
      <c r="L152" s="11">
        <v>2</v>
      </c>
    </row>
    <row r="153" spans="1:12">
      <c r="A153" s="11" t="s">
        <v>141</v>
      </c>
      <c r="D153" s="11" t="s">
        <v>260</v>
      </c>
      <c r="E153" s="19" t="s">
        <v>403</v>
      </c>
      <c r="F153" s="10">
        <v>42036</v>
      </c>
      <c r="G153" s="10">
        <v>45323</v>
      </c>
      <c r="H153" s="11">
        <v>10</v>
      </c>
      <c r="I153" s="20" t="s">
        <v>259</v>
      </c>
      <c r="J153" s="11" t="s">
        <v>261</v>
      </c>
      <c r="K153" s="11" t="s">
        <v>2960</v>
      </c>
      <c r="L153" s="11">
        <v>2</v>
      </c>
    </row>
    <row r="154" spans="1:12">
      <c r="A154" s="11" t="s">
        <v>142</v>
      </c>
      <c r="D154" s="11" t="s">
        <v>260</v>
      </c>
      <c r="E154" s="19" t="s">
        <v>404</v>
      </c>
      <c r="F154" s="10">
        <v>42036</v>
      </c>
      <c r="G154" s="10">
        <v>45323</v>
      </c>
      <c r="H154" s="11">
        <v>10</v>
      </c>
      <c r="I154" s="20" t="s">
        <v>259</v>
      </c>
      <c r="J154" s="11" t="s">
        <v>261</v>
      </c>
      <c r="K154" s="11" t="s">
        <v>2960</v>
      </c>
      <c r="L154" s="11">
        <v>2</v>
      </c>
    </row>
    <row r="155" spans="1:12">
      <c r="A155" s="11" t="s">
        <v>143</v>
      </c>
      <c r="D155" s="11" t="s">
        <v>260</v>
      </c>
      <c r="E155" s="19" t="s">
        <v>405</v>
      </c>
      <c r="F155" s="10">
        <v>42036</v>
      </c>
      <c r="G155" s="10">
        <v>45323</v>
      </c>
      <c r="H155" s="11">
        <v>10</v>
      </c>
      <c r="I155" s="20" t="s">
        <v>259</v>
      </c>
      <c r="J155" s="11" t="s">
        <v>261</v>
      </c>
      <c r="K155" s="11" t="s">
        <v>2960</v>
      </c>
      <c r="L155" s="11">
        <v>2</v>
      </c>
    </row>
    <row r="156" spans="1:12">
      <c r="A156" s="11" t="s">
        <v>144</v>
      </c>
      <c r="D156" s="11" t="s">
        <v>260</v>
      </c>
      <c r="E156" s="19" t="s">
        <v>406</v>
      </c>
      <c r="F156" s="10">
        <v>42036</v>
      </c>
      <c r="G156" s="10">
        <v>45323</v>
      </c>
      <c r="H156" s="11">
        <v>10</v>
      </c>
      <c r="I156" s="20" t="s">
        <v>259</v>
      </c>
      <c r="J156" s="11" t="s">
        <v>261</v>
      </c>
      <c r="K156" s="11" t="s">
        <v>2960</v>
      </c>
      <c r="L156" s="11">
        <v>2</v>
      </c>
    </row>
    <row r="157" spans="1:12">
      <c r="A157" s="11" t="s">
        <v>145</v>
      </c>
      <c r="D157" s="11" t="s">
        <v>260</v>
      </c>
      <c r="E157" s="19" t="s">
        <v>407</v>
      </c>
      <c r="F157" s="10">
        <v>42036</v>
      </c>
      <c r="G157" s="10">
        <v>45323</v>
      </c>
      <c r="H157" s="11">
        <v>10</v>
      </c>
      <c r="I157" s="20" t="s">
        <v>259</v>
      </c>
      <c r="J157" s="11" t="s">
        <v>261</v>
      </c>
      <c r="K157" s="11" t="s">
        <v>2960</v>
      </c>
      <c r="L157" s="11">
        <v>2</v>
      </c>
    </row>
    <row r="158" spans="1:12">
      <c r="A158" s="11" t="s">
        <v>146</v>
      </c>
      <c r="D158" s="11" t="s">
        <v>260</v>
      </c>
      <c r="E158" s="19" t="s">
        <v>408</v>
      </c>
      <c r="F158" s="10">
        <v>42036</v>
      </c>
      <c r="G158" s="10">
        <v>45323</v>
      </c>
      <c r="H158" s="11">
        <v>10</v>
      </c>
      <c r="I158" s="20" t="s">
        <v>259</v>
      </c>
      <c r="J158" s="11" t="s">
        <v>261</v>
      </c>
      <c r="K158" s="11" t="s">
        <v>2960</v>
      </c>
      <c r="L158" s="11">
        <v>2</v>
      </c>
    </row>
    <row r="159" spans="1:12">
      <c r="A159" s="11" t="s">
        <v>147</v>
      </c>
      <c r="D159" s="11" t="s">
        <v>260</v>
      </c>
      <c r="E159" s="19" t="s">
        <v>409</v>
      </c>
      <c r="F159" s="10">
        <v>42036</v>
      </c>
      <c r="G159" s="10">
        <v>45323</v>
      </c>
      <c r="H159" s="11">
        <v>10</v>
      </c>
      <c r="I159" s="20" t="s">
        <v>259</v>
      </c>
      <c r="J159" s="11" t="s">
        <v>261</v>
      </c>
      <c r="K159" s="11" t="s">
        <v>2960</v>
      </c>
      <c r="L159" s="11">
        <v>2</v>
      </c>
    </row>
    <row r="160" spans="1:12">
      <c r="A160" s="11" t="s">
        <v>148</v>
      </c>
      <c r="D160" s="11" t="s">
        <v>260</v>
      </c>
      <c r="E160" s="19" t="s">
        <v>410</v>
      </c>
      <c r="F160" s="10">
        <v>42036</v>
      </c>
      <c r="G160" s="10">
        <v>45323</v>
      </c>
      <c r="H160" s="11">
        <v>10</v>
      </c>
      <c r="I160" s="20" t="s">
        <v>259</v>
      </c>
      <c r="J160" s="11" t="s">
        <v>261</v>
      </c>
      <c r="K160" s="11" t="s">
        <v>2960</v>
      </c>
      <c r="L160" s="11">
        <v>2</v>
      </c>
    </row>
    <row r="161" spans="1:12">
      <c r="A161" s="11" t="s">
        <v>149</v>
      </c>
      <c r="D161" s="11" t="s">
        <v>260</v>
      </c>
      <c r="E161" s="19" t="s">
        <v>411</v>
      </c>
      <c r="F161" s="10">
        <v>42036</v>
      </c>
      <c r="G161" s="10">
        <v>45323</v>
      </c>
      <c r="H161" s="11">
        <v>10</v>
      </c>
      <c r="I161" s="20" t="s">
        <v>259</v>
      </c>
      <c r="J161" s="11" t="s">
        <v>261</v>
      </c>
      <c r="K161" s="11" t="s">
        <v>2960</v>
      </c>
      <c r="L161" s="11">
        <v>2</v>
      </c>
    </row>
    <row r="162" spans="1:12">
      <c r="A162" s="11" t="s">
        <v>150</v>
      </c>
      <c r="D162" s="11" t="s">
        <v>260</v>
      </c>
      <c r="E162" s="19" t="s">
        <v>412</v>
      </c>
      <c r="F162" s="10">
        <v>42036</v>
      </c>
      <c r="G162" s="10">
        <v>45323</v>
      </c>
      <c r="H162" s="11">
        <v>10</v>
      </c>
      <c r="I162" s="20" t="s">
        <v>259</v>
      </c>
      <c r="J162" s="11" t="s">
        <v>261</v>
      </c>
      <c r="K162" s="11" t="s">
        <v>2960</v>
      </c>
      <c r="L162" s="11">
        <v>2</v>
      </c>
    </row>
    <row r="163" spans="1:12">
      <c r="A163" s="11" t="s">
        <v>151</v>
      </c>
      <c r="D163" s="11" t="s">
        <v>260</v>
      </c>
      <c r="E163" s="19" t="s">
        <v>413</v>
      </c>
      <c r="F163" s="10">
        <v>42036</v>
      </c>
      <c r="G163" s="10">
        <v>45323</v>
      </c>
      <c r="H163" s="11">
        <v>10</v>
      </c>
      <c r="I163" s="20" t="s">
        <v>259</v>
      </c>
      <c r="J163" s="11" t="s">
        <v>261</v>
      </c>
      <c r="K163" s="11" t="s">
        <v>2960</v>
      </c>
      <c r="L163" s="11">
        <v>2</v>
      </c>
    </row>
    <row r="164" spans="1:12">
      <c r="A164" s="11" t="s">
        <v>152</v>
      </c>
      <c r="D164" s="11" t="s">
        <v>260</v>
      </c>
      <c r="E164" s="19" t="s">
        <v>414</v>
      </c>
      <c r="F164" s="10">
        <v>42036</v>
      </c>
      <c r="G164" s="10">
        <v>45323</v>
      </c>
      <c r="H164" s="11">
        <v>10</v>
      </c>
      <c r="I164" s="20" t="s">
        <v>259</v>
      </c>
      <c r="J164" s="11" t="s">
        <v>261</v>
      </c>
      <c r="K164" s="11" t="s">
        <v>2960</v>
      </c>
      <c r="L164" s="11">
        <v>2</v>
      </c>
    </row>
    <row r="165" spans="1:12">
      <c r="A165" s="11" t="s">
        <v>153</v>
      </c>
      <c r="D165" s="11" t="s">
        <v>260</v>
      </c>
      <c r="E165" s="19" t="s">
        <v>415</v>
      </c>
      <c r="F165" s="10">
        <v>42036</v>
      </c>
      <c r="G165" s="10">
        <v>45323</v>
      </c>
      <c r="H165" s="11">
        <v>10</v>
      </c>
      <c r="I165" s="20" t="s">
        <v>259</v>
      </c>
      <c r="J165" s="11" t="s">
        <v>261</v>
      </c>
      <c r="K165" s="11" t="s">
        <v>2960</v>
      </c>
      <c r="L165" s="11">
        <v>2</v>
      </c>
    </row>
    <row r="166" spans="1:12">
      <c r="A166" s="11" t="s">
        <v>154</v>
      </c>
      <c r="D166" s="11" t="s">
        <v>260</v>
      </c>
      <c r="E166" s="19" t="s">
        <v>416</v>
      </c>
      <c r="F166" s="10">
        <v>42036</v>
      </c>
      <c r="G166" s="10">
        <v>45323</v>
      </c>
      <c r="H166" s="11">
        <v>10</v>
      </c>
      <c r="I166" s="20" t="s">
        <v>259</v>
      </c>
      <c r="J166" s="11" t="s">
        <v>261</v>
      </c>
      <c r="K166" s="11" t="s">
        <v>2960</v>
      </c>
      <c r="L166" s="11">
        <v>2</v>
      </c>
    </row>
    <row r="167" spans="1:12">
      <c r="A167" s="11" t="s">
        <v>155</v>
      </c>
      <c r="D167" s="11" t="s">
        <v>260</v>
      </c>
      <c r="E167" s="19" t="s">
        <v>417</v>
      </c>
      <c r="F167" s="10">
        <v>42036</v>
      </c>
      <c r="G167" s="10">
        <v>45323</v>
      </c>
      <c r="H167" s="11">
        <v>10</v>
      </c>
      <c r="I167" s="20" t="s">
        <v>259</v>
      </c>
      <c r="J167" s="11" t="s">
        <v>261</v>
      </c>
      <c r="K167" s="11" t="s">
        <v>2960</v>
      </c>
      <c r="L167" s="11">
        <v>2</v>
      </c>
    </row>
    <row r="168" spans="1:12">
      <c r="A168" s="11" t="s">
        <v>156</v>
      </c>
      <c r="D168" s="11" t="s">
        <v>260</v>
      </c>
      <c r="E168" s="19" t="s">
        <v>418</v>
      </c>
      <c r="F168" s="10">
        <v>42036</v>
      </c>
      <c r="G168" s="10">
        <v>45323</v>
      </c>
      <c r="H168" s="11">
        <v>10</v>
      </c>
      <c r="I168" s="20" t="s">
        <v>259</v>
      </c>
      <c r="J168" s="11" t="s">
        <v>261</v>
      </c>
      <c r="K168" s="11" t="s">
        <v>2960</v>
      </c>
      <c r="L168" s="11">
        <v>2</v>
      </c>
    </row>
    <row r="169" spans="1:12">
      <c r="A169" s="11" t="s">
        <v>157</v>
      </c>
      <c r="D169" s="11" t="s">
        <v>260</v>
      </c>
      <c r="E169" s="19" t="s">
        <v>419</v>
      </c>
      <c r="F169" s="10">
        <v>42036</v>
      </c>
      <c r="G169" s="10">
        <v>45323</v>
      </c>
      <c r="H169" s="11">
        <v>10</v>
      </c>
      <c r="I169" s="20" t="s">
        <v>259</v>
      </c>
      <c r="J169" s="11" t="s">
        <v>261</v>
      </c>
      <c r="K169" s="11" t="s">
        <v>2960</v>
      </c>
      <c r="L169" s="11">
        <v>2</v>
      </c>
    </row>
    <row r="170" spans="1:12">
      <c r="A170" s="11" t="s">
        <v>158</v>
      </c>
      <c r="D170" s="11" t="s">
        <v>260</v>
      </c>
      <c r="E170" s="19" t="s">
        <v>420</v>
      </c>
      <c r="F170" s="10">
        <v>42036</v>
      </c>
      <c r="G170" s="10">
        <v>45323</v>
      </c>
      <c r="H170" s="11">
        <v>10</v>
      </c>
      <c r="I170" s="20" t="s">
        <v>259</v>
      </c>
      <c r="J170" s="11" t="s">
        <v>261</v>
      </c>
      <c r="K170" s="11" t="s">
        <v>2960</v>
      </c>
      <c r="L170" s="11">
        <v>2</v>
      </c>
    </row>
    <row r="171" spans="1:12">
      <c r="A171" s="11" t="s">
        <v>159</v>
      </c>
      <c r="D171" s="11" t="s">
        <v>260</v>
      </c>
      <c r="E171" s="19" t="s">
        <v>421</v>
      </c>
      <c r="F171" s="10">
        <v>42036</v>
      </c>
      <c r="G171" s="10">
        <v>45323</v>
      </c>
      <c r="H171" s="11">
        <v>10</v>
      </c>
      <c r="I171" s="20" t="s">
        <v>259</v>
      </c>
      <c r="J171" s="11" t="s">
        <v>261</v>
      </c>
      <c r="K171" s="11" t="s">
        <v>2960</v>
      </c>
      <c r="L171" s="11">
        <v>2</v>
      </c>
    </row>
    <row r="172" spans="1:12">
      <c r="A172" s="11" t="s">
        <v>160</v>
      </c>
      <c r="D172" s="11" t="s">
        <v>260</v>
      </c>
      <c r="E172" s="19" t="s">
        <v>422</v>
      </c>
      <c r="F172" s="10">
        <v>42036</v>
      </c>
      <c r="G172" s="10">
        <v>45323</v>
      </c>
      <c r="H172" s="11">
        <v>10</v>
      </c>
      <c r="I172" s="20" t="s">
        <v>259</v>
      </c>
      <c r="J172" s="11" t="s">
        <v>261</v>
      </c>
      <c r="K172" s="11" t="s">
        <v>2960</v>
      </c>
      <c r="L172" s="11">
        <v>2</v>
      </c>
    </row>
    <row r="173" spans="1:12">
      <c r="A173" s="11" t="s">
        <v>161</v>
      </c>
      <c r="D173" s="11" t="s">
        <v>260</v>
      </c>
      <c r="E173" s="19" t="s">
        <v>423</v>
      </c>
      <c r="F173" s="10">
        <v>42036</v>
      </c>
      <c r="G173" s="10">
        <v>45323</v>
      </c>
      <c r="H173" s="11">
        <v>10</v>
      </c>
      <c r="I173" s="20" t="s">
        <v>259</v>
      </c>
      <c r="J173" s="11" t="s">
        <v>261</v>
      </c>
      <c r="K173" s="11" t="s">
        <v>2960</v>
      </c>
      <c r="L173" s="11">
        <v>2</v>
      </c>
    </row>
    <row r="174" spans="1:12">
      <c r="A174" s="11" t="s">
        <v>162</v>
      </c>
      <c r="D174" s="11" t="s">
        <v>260</v>
      </c>
      <c r="E174" s="19" t="s">
        <v>424</v>
      </c>
      <c r="F174" s="10">
        <v>42036</v>
      </c>
      <c r="G174" s="10">
        <v>45323</v>
      </c>
      <c r="H174" s="11">
        <v>10</v>
      </c>
      <c r="I174" s="20" t="s">
        <v>259</v>
      </c>
      <c r="J174" s="11" t="s">
        <v>261</v>
      </c>
      <c r="K174" s="11" t="s">
        <v>2960</v>
      </c>
      <c r="L174" s="11">
        <v>2</v>
      </c>
    </row>
    <row r="175" spans="1:12">
      <c r="A175" s="11" t="s">
        <v>163</v>
      </c>
      <c r="D175" s="11" t="s">
        <v>260</v>
      </c>
      <c r="E175" s="19" t="s">
        <v>425</v>
      </c>
      <c r="F175" s="10">
        <v>42036</v>
      </c>
      <c r="G175" s="10">
        <v>45323</v>
      </c>
      <c r="H175" s="11">
        <v>10</v>
      </c>
      <c r="I175" s="20" t="s">
        <v>259</v>
      </c>
      <c r="J175" s="11" t="s">
        <v>261</v>
      </c>
      <c r="K175" s="11" t="s">
        <v>2960</v>
      </c>
      <c r="L175" s="11">
        <v>2</v>
      </c>
    </row>
    <row r="176" spans="1:12">
      <c r="A176" s="11" t="s">
        <v>164</v>
      </c>
      <c r="D176" s="11" t="s">
        <v>260</v>
      </c>
      <c r="E176" s="19" t="s">
        <v>426</v>
      </c>
      <c r="F176" s="10">
        <v>42036</v>
      </c>
      <c r="G176" s="10">
        <v>45323</v>
      </c>
      <c r="H176" s="11">
        <v>10</v>
      </c>
      <c r="I176" s="20" t="s">
        <v>259</v>
      </c>
      <c r="J176" s="11" t="s">
        <v>261</v>
      </c>
      <c r="K176" s="11" t="s">
        <v>2960</v>
      </c>
      <c r="L176" s="11">
        <v>2</v>
      </c>
    </row>
    <row r="177" spans="1:12">
      <c r="A177" s="11" t="s">
        <v>165</v>
      </c>
      <c r="D177" s="11" t="s">
        <v>260</v>
      </c>
      <c r="E177" s="19" t="s">
        <v>427</v>
      </c>
      <c r="F177" s="10">
        <v>42036</v>
      </c>
      <c r="G177" s="10">
        <v>45323</v>
      </c>
      <c r="H177" s="11">
        <v>10</v>
      </c>
      <c r="I177" s="20" t="s">
        <v>259</v>
      </c>
      <c r="J177" s="11" t="s">
        <v>261</v>
      </c>
      <c r="K177" s="11" t="s">
        <v>2960</v>
      </c>
      <c r="L177" s="11">
        <v>2</v>
      </c>
    </row>
    <row r="178" spans="1:12">
      <c r="A178" s="11" t="s">
        <v>166</v>
      </c>
      <c r="D178" s="11" t="s">
        <v>260</v>
      </c>
      <c r="E178" s="19" t="s">
        <v>428</v>
      </c>
      <c r="F178" s="10">
        <v>42036</v>
      </c>
      <c r="G178" s="10">
        <v>45323</v>
      </c>
      <c r="H178" s="11">
        <v>10</v>
      </c>
      <c r="I178" s="20" t="s">
        <v>259</v>
      </c>
      <c r="J178" s="11" t="s">
        <v>261</v>
      </c>
      <c r="K178" s="11" t="s">
        <v>2960</v>
      </c>
      <c r="L178" s="11">
        <v>2</v>
      </c>
    </row>
    <row r="179" spans="1:12">
      <c r="A179" s="11" t="s">
        <v>167</v>
      </c>
      <c r="D179" s="11" t="s">
        <v>260</v>
      </c>
      <c r="E179" s="19" t="s">
        <v>429</v>
      </c>
      <c r="F179" s="10">
        <v>42036</v>
      </c>
      <c r="G179" s="10">
        <v>45323</v>
      </c>
      <c r="H179" s="11">
        <v>10</v>
      </c>
      <c r="I179" s="20" t="s">
        <v>259</v>
      </c>
      <c r="J179" s="11" t="s">
        <v>261</v>
      </c>
      <c r="K179" s="11" t="s">
        <v>2960</v>
      </c>
      <c r="L179" s="11">
        <v>2</v>
      </c>
    </row>
    <row r="180" spans="1:12">
      <c r="A180" s="11" t="s">
        <v>168</v>
      </c>
      <c r="D180" s="11" t="s">
        <v>260</v>
      </c>
      <c r="E180" s="19" t="s">
        <v>430</v>
      </c>
      <c r="F180" s="10">
        <v>42036</v>
      </c>
      <c r="G180" s="10">
        <v>45323</v>
      </c>
      <c r="H180" s="11">
        <v>10</v>
      </c>
      <c r="I180" s="20" t="s">
        <v>259</v>
      </c>
      <c r="J180" s="11" t="s">
        <v>261</v>
      </c>
      <c r="K180" s="11" t="s">
        <v>2960</v>
      </c>
      <c r="L180" s="11">
        <v>2</v>
      </c>
    </row>
    <row r="181" spans="1:12">
      <c r="A181" s="11" t="s">
        <v>169</v>
      </c>
      <c r="D181" s="11" t="s">
        <v>260</v>
      </c>
      <c r="E181" s="19" t="s">
        <v>431</v>
      </c>
      <c r="F181" s="10">
        <v>42036</v>
      </c>
      <c r="G181" s="10">
        <v>45323</v>
      </c>
      <c r="H181" s="11">
        <v>10</v>
      </c>
      <c r="I181" s="20" t="s">
        <v>259</v>
      </c>
      <c r="J181" s="11" t="s">
        <v>261</v>
      </c>
      <c r="K181" s="11" t="s">
        <v>2960</v>
      </c>
      <c r="L181" s="11">
        <v>2</v>
      </c>
    </row>
    <row r="182" spans="1:12">
      <c r="A182" s="11" t="s">
        <v>170</v>
      </c>
      <c r="D182" s="11" t="s">
        <v>260</v>
      </c>
      <c r="E182" s="19" t="s">
        <v>432</v>
      </c>
      <c r="F182" s="10">
        <v>42036</v>
      </c>
      <c r="G182" s="10">
        <v>45323</v>
      </c>
      <c r="H182" s="11">
        <v>10</v>
      </c>
      <c r="I182" s="20" t="s">
        <v>259</v>
      </c>
      <c r="J182" s="11" t="s">
        <v>261</v>
      </c>
      <c r="K182" s="11" t="s">
        <v>2960</v>
      </c>
      <c r="L182" s="11">
        <v>2</v>
      </c>
    </row>
    <row r="183" spans="1:12">
      <c r="A183" s="11" t="s">
        <v>171</v>
      </c>
      <c r="D183" s="11" t="s">
        <v>260</v>
      </c>
      <c r="E183" s="19" t="s">
        <v>433</v>
      </c>
      <c r="F183" s="10">
        <v>42036</v>
      </c>
      <c r="G183" s="10">
        <v>45323</v>
      </c>
      <c r="H183" s="11">
        <v>10</v>
      </c>
      <c r="I183" s="20" t="s">
        <v>259</v>
      </c>
      <c r="J183" s="11" t="s">
        <v>261</v>
      </c>
      <c r="K183" s="11" t="s">
        <v>2960</v>
      </c>
      <c r="L183" s="11">
        <v>2</v>
      </c>
    </row>
    <row r="184" spans="1:12">
      <c r="A184" s="11" t="s">
        <v>172</v>
      </c>
      <c r="D184" s="11" t="s">
        <v>260</v>
      </c>
      <c r="E184" s="19" t="s">
        <v>434</v>
      </c>
      <c r="F184" s="10">
        <v>42036</v>
      </c>
      <c r="G184" s="10">
        <v>45323</v>
      </c>
      <c r="H184" s="11">
        <v>10</v>
      </c>
      <c r="I184" s="20" t="s">
        <v>259</v>
      </c>
      <c r="J184" s="11" t="s">
        <v>261</v>
      </c>
      <c r="K184" s="11" t="s">
        <v>2960</v>
      </c>
      <c r="L184" s="11">
        <v>2</v>
      </c>
    </row>
    <row r="185" spans="1:12">
      <c r="A185" s="11" t="s">
        <v>173</v>
      </c>
      <c r="D185" s="11" t="s">
        <v>260</v>
      </c>
      <c r="E185" s="19" t="s">
        <v>435</v>
      </c>
      <c r="F185" s="10">
        <v>42036</v>
      </c>
      <c r="G185" s="10">
        <v>45323</v>
      </c>
      <c r="H185" s="11">
        <v>10</v>
      </c>
      <c r="I185" s="20" t="s">
        <v>259</v>
      </c>
      <c r="J185" s="11" t="s">
        <v>261</v>
      </c>
      <c r="K185" s="11" t="s">
        <v>2960</v>
      </c>
      <c r="L185" s="11">
        <v>2</v>
      </c>
    </row>
    <row r="186" spans="1:12">
      <c r="A186" s="11" t="s">
        <v>174</v>
      </c>
      <c r="D186" s="11" t="s">
        <v>260</v>
      </c>
      <c r="E186" s="19" t="s">
        <v>436</v>
      </c>
      <c r="F186" s="10">
        <v>42036</v>
      </c>
      <c r="G186" s="10">
        <v>45323</v>
      </c>
      <c r="H186" s="11">
        <v>10</v>
      </c>
      <c r="I186" s="20" t="s">
        <v>259</v>
      </c>
      <c r="J186" s="11" t="s">
        <v>261</v>
      </c>
      <c r="K186" s="11" t="s">
        <v>2960</v>
      </c>
      <c r="L186" s="11">
        <v>2</v>
      </c>
    </row>
    <row r="187" spans="1:12">
      <c r="A187" s="11" t="s">
        <v>175</v>
      </c>
      <c r="D187" s="11" t="s">
        <v>260</v>
      </c>
      <c r="E187" s="19" t="s">
        <v>437</v>
      </c>
      <c r="F187" s="10">
        <v>42036</v>
      </c>
      <c r="G187" s="10">
        <v>45323</v>
      </c>
      <c r="H187" s="11">
        <v>10</v>
      </c>
      <c r="I187" s="20" t="s">
        <v>259</v>
      </c>
      <c r="J187" s="11" t="s">
        <v>261</v>
      </c>
      <c r="K187" s="11" t="s">
        <v>2960</v>
      </c>
      <c r="L187" s="11">
        <v>2</v>
      </c>
    </row>
    <row r="188" spans="1:12">
      <c r="A188" s="11" t="s">
        <v>176</v>
      </c>
      <c r="D188" s="11" t="s">
        <v>260</v>
      </c>
      <c r="E188" s="19" t="s">
        <v>438</v>
      </c>
      <c r="F188" s="10">
        <v>42036</v>
      </c>
      <c r="G188" s="10">
        <v>45323</v>
      </c>
      <c r="H188" s="11">
        <v>10</v>
      </c>
      <c r="I188" s="20" t="s">
        <v>259</v>
      </c>
      <c r="J188" s="11" t="s">
        <v>261</v>
      </c>
      <c r="K188" s="11" t="s">
        <v>2960</v>
      </c>
      <c r="L188" s="11">
        <v>2</v>
      </c>
    </row>
    <row r="189" spans="1:12">
      <c r="A189" s="11" t="s">
        <v>177</v>
      </c>
      <c r="D189" s="11" t="s">
        <v>260</v>
      </c>
      <c r="E189" s="19" t="s">
        <v>439</v>
      </c>
      <c r="F189" s="10">
        <v>42036</v>
      </c>
      <c r="G189" s="10">
        <v>45323</v>
      </c>
      <c r="H189" s="11">
        <v>10</v>
      </c>
      <c r="I189" s="20" t="s">
        <v>259</v>
      </c>
      <c r="J189" s="11" t="s">
        <v>261</v>
      </c>
      <c r="K189" s="11" t="s">
        <v>2960</v>
      </c>
      <c r="L189" s="11">
        <v>2</v>
      </c>
    </row>
    <row r="190" spans="1:12">
      <c r="A190" s="11" t="s">
        <v>178</v>
      </c>
      <c r="D190" s="11" t="s">
        <v>260</v>
      </c>
      <c r="E190" s="19" t="s">
        <v>440</v>
      </c>
      <c r="F190" s="10">
        <v>42036</v>
      </c>
      <c r="G190" s="10">
        <v>45323</v>
      </c>
      <c r="H190" s="11">
        <v>10</v>
      </c>
      <c r="I190" s="20" t="s">
        <v>259</v>
      </c>
      <c r="J190" s="11" t="s">
        <v>261</v>
      </c>
      <c r="K190" s="11" t="s">
        <v>2960</v>
      </c>
      <c r="L190" s="11">
        <v>2</v>
      </c>
    </row>
    <row r="191" spans="1:12">
      <c r="A191" s="11" t="s">
        <v>179</v>
      </c>
      <c r="D191" s="11" t="s">
        <v>260</v>
      </c>
      <c r="E191" s="19" t="s">
        <v>441</v>
      </c>
      <c r="F191" s="10">
        <v>42036</v>
      </c>
      <c r="G191" s="10">
        <v>45323</v>
      </c>
      <c r="H191" s="11">
        <v>10</v>
      </c>
      <c r="I191" s="20" t="s">
        <v>259</v>
      </c>
      <c r="J191" s="11" t="s">
        <v>261</v>
      </c>
      <c r="K191" s="11" t="s">
        <v>2960</v>
      </c>
      <c r="L191" s="11">
        <v>2</v>
      </c>
    </row>
    <row r="192" spans="1:12">
      <c r="A192" s="11" t="s">
        <v>180</v>
      </c>
      <c r="D192" s="11" t="s">
        <v>260</v>
      </c>
      <c r="E192" s="19" t="s">
        <v>442</v>
      </c>
      <c r="F192" s="10">
        <v>42036</v>
      </c>
      <c r="G192" s="10">
        <v>45323</v>
      </c>
      <c r="H192" s="11">
        <v>10</v>
      </c>
      <c r="I192" s="20" t="s">
        <v>259</v>
      </c>
      <c r="J192" s="11" t="s">
        <v>261</v>
      </c>
      <c r="K192" s="11" t="s">
        <v>2960</v>
      </c>
      <c r="L192" s="11">
        <v>2</v>
      </c>
    </row>
    <row r="193" spans="1:12">
      <c r="A193" s="11" t="s">
        <v>181</v>
      </c>
      <c r="D193" s="11" t="s">
        <v>260</v>
      </c>
      <c r="E193" s="19" t="s">
        <v>443</v>
      </c>
      <c r="F193" s="10">
        <v>42036</v>
      </c>
      <c r="G193" s="10">
        <v>45323</v>
      </c>
      <c r="H193" s="11">
        <v>10</v>
      </c>
      <c r="I193" s="20" t="s">
        <v>259</v>
      </c>
      <c r="J193" s="11" t="s">
        <v>261</v>
      </c>
      <c r="K193" s="11" t="s">
        <v>2960</v>
      </c>
      <c r="L193" s="11">
        <v>2</v>
      </c>
    </row>
    <row r="194" spans="1:12">
      <c r="A194" s="11" t="s">
        <v>182</v>
      </c>
      <c r="D194" s="11" t="s">
        <v>260</v>
      </c>
      <c r="E194" s="19" t="s">
        <v>444</v>
      </c>
      <c r="F194" s="10">
        <v>42036</v>
      </c>
      <c r="G194" s="10">
        <v>45323</v>
      </c>
      <c r="H194" s="11">
        <v>10</v>
      </c>
      <c r="I194" s="20" t="s">
        <v>259</v>
      </c>
      <c r="J194" s="11" t="s">
        <v>261</v>
      </c>
      <c r="K194" s="11" t="s">
        <v>2960</v>
      </c>
      <c r="L194" s="11">
        <v>2</v>
      </c>
    </row>
    <row r="195" spans="1:12">
      <c r="A195" s="11" t="s">
        <v>183</v>
      </c>
      <c r="D195" s="11" t="s">
        <v>260</v>
      </c>
      <c r="E195" s="19" t="s">
        <v>445</v>
      </c>
      <c r="F195" s="10">
        <v>42036</v>
      </c>
      <c r="G195" s="10">
        <v>45323</v>
      </c>
      <c r="H195" s="11">
        <v>10</v>
      </c>
      <c r="I195" s="20" t="s">
        <v>259</v>
      </c>
      <c r="J195" s="11" t="s">
        <v>261</v>
      </c>
      <c r="K195" s="11" t="s">
        <v>2960</v>
      </c>
      <c r="L195" s="11">
        <v>2</v>
      </c>
    </row>
    <row r="196" spans="1:12">
      <c r="A196" s="11" t="s">
        <v>184</v>
      </c>
      <c r="D196" s="11" t="s">
        <v>260</v>
      </c>
      <c r="E196" s="19" t="s">
        <v>446</v>
      </c>
      <c r="F196" s="10">
        <v>42036</v>
      </c>
      <c r="G196" s="10">
        <v>45323</v>
      </c>
      <c r="H196" s="11">
        <v>10</v>
      </c>
      <c r="I196" s="20" t="s">
        <v>259</v>
      </c>
      <c r="J196" s="11" t="s">
        <v>261</v>
      </c>
      <c r="K196" s="11" t="s">
        <v>2960</v>
      </c>
      <c r="L196" s="11">
        <v>2</v>
      </c>
    </row>
    <row r="197" spans="1:12">
      <c r="A197" s="11" t="s">
        <v>185</v>
      </c>
      <c r="D197" s="11" t="s">
        <v>260</v>
      </c>
      <c r="E197" s="19" t="s">
        <v>447</v>
      </c>
      <c r="F197" s="10">
        <v>42036</v>
      </c>
      <c r="G197" s="10">
        <v>45323</v>
      </c>
      <c r="H197" s="11">
        <v>10</v>
      </c>
      <c r="I197" s="20" t="s">
        <v>259</v>
      </c>
      <c r="J197" s="11" t="s">
        <v>261</v>
      </c>
      <c r="K197" s="11" t="s">
        <v>2960</v>
      </c>
      <c r="L197" s="11">
        <v>2</v>
      </c>
    </row>
    <row r="198" spans="1:12">
      <c r="A198" s="11" t="s">
        <v>186</v>
      </c>
      <c r="D198" s="11" t="s">
        <v>260</v>
      </c>
      <c r="E198" s="19" t="s">
        <v>448</v>
      </c>
      <c r="F198" s="10">
        <v>42036</v>
      </c>
      <c r="G198" s="10">
        <v>45323</v>
      </c>
      <c r="H198" s="11">
        <v>10</v>
      </c>
      <c r="I198" s="20" t="s">
        <v>259</v>
      </c>
      <c r="J198" s="11" t="s">
        <v>261</v>
      </c>
      <c r="K198" s="11" t="s">
        <v>2960</v>
      </c>
      <c r="L198" s="11">
        <v>2</v>
      </c>
    </row>
    <row r="199" spans="1:12">
      <c r="A199" s="11" t="s">
        <v>187</v>
      </c>
      <c r="D199" s="11" t="s">
        <v>260</v>
      </c>
      <c r="E199" s="19" t="s">
        <v>449</v>
      </c>
      <c r="F199" s="10">
        <v>42036</v>
      </c>
      <c r="G199" s="10">
        <v>45323</v>
      </c>
      <c r="H199" s="11">
        <v>10</v>
      </c>
      <c r="I199" s="20" t="s">
        <v>259</v>
      </c>
      <c r="J199" s="11" t="s">
        <v>261</v>
      </c>
      <c r="K199" s="11" t="s">
        <v>2960</v>
      </c>
      <c r="L199" s="11">
        <v>2</v>
      </c>
    </row>
    <row r="200" spans="1:12">
      <c r="A200" s="11" t="s">
        <v>188</v>
      </c>
      <c r="D200" s="11" t="s">
        <v>260</v>
      </c>
      <c r="E200" s="19" t="s">
        <v>450</v>
      </c>
      <c r="F200" s="10">
        <v>42036</v>
      </c>
      <c r="G200" s="10">
        <v>45323</v>
      </c>
      <c r="H200" s="11">
        <v>10</v>
      </c>
      <c r="I200" s="20" t="s">
        <v>259</v>
      </c>
      <c r="J200" s="11" t="s">
        <v>261</v>
      </c>
      <c r="K200" s="11" t="s">
        <v>2960</v>
      </c>
      <c r="L200" s="11">
        <v>2</v>
      </c>
    </row>
    <row r="201" spans="1:12">
      <c r="A201" s="11" t="s">
        <v>189</v>
      </c>
      <c r="D201" s="11" t="s">
        <v>260</v>
      </c>
      <c r="E201" s="19" t="s">
        <v>451</v>
      </c>
      <c r="F201" s="10">
        <v>42036</v>
      </c>
      <c r="G201" s="10">
        <v>45323</v>
      </c>
      <c r="H201" s="11">
        <v>10</v>
      </c>
      <c r="I201" s="20" t="s">
        <v>259</v>
      </c>
      <c r="J201" s="11" t="s">
        <v>261</v>
      </c>
      <c r="K201" s="11" t="s">
        <v>2960</v>
      </c>
      <c r="L201" s="11">
        <v>2</v>
      </c>
    </row>
    <row r="202" spans="1:12">
      <c r="A202" s="11" t="s">
        <v>190</v>
      </c>
      <c r="D202" s="11" t="s">
        <v>260</v>
      </c>
      <c r="E202" s="19" t="s">
        <v>452</v>
      </c>
      <c r="F202" s="10">
        <v>42036</v>
      </c>
      <c r="G202" s="10">
        <v>45323</v>
      </c>
      <c r="H202" s="11">
        <v>10</v>
      </c>
      <c r="I202" s="20" t="s">
        <v>259</v>
      </c>
      <c r="J202" s="11" t="s">
        <v>261</v>
      </c>
      <c r="K202" s="11" t="s">
        <v>2960</v>
      </c>
      <c r="L202" s="11">
        <v>2</v>
      </c>
    </row>
    <row r="203" spans="1:12">
      <c r="A203" s="11" t="s">
        <v>191</v>
      </c>
      <c r="D203" s="11" t="s">
        <v>260</v>
      </c>
      <c r="E203" s="19" t="s">
        <v>453</v>
      </c>
      <c r="F203" s="10">
        <v>42036</v>
      </c>
      <c r="G203" s="10">
        <v>45323</v>
      </c>
      <c r="H203" s="11">
        <v>10</v>
      </c>
      <c r="I203" s="20" t="s">
        <v>259</v>
      </c>
      <c r="J203" s="11" t="s">
        <v>261</v>
      </c>
      <c r="K203" s="11" t="s">
        <v>2960</v>
      </c>
      <c r="L203" s="11">
        <v>2</v>
      </c>
    </row>
    <row r="204" spans="1:12">
      <c r="A204" s="11" t="s">
        <v>192</v>
      </c>
      <c r="D204" s="11" t="s">
        <v>260</v>
      </c>
      <c r="E204" s="19" t="s">
        <v>454</v>
      </c>
      <c r="F204" s="10">
        <v>42036</v>
      </c>
      <c r="G204" s="10">
        <v>45323</v>
      </c>
      <c r="H204" s="11">
        <v>10</v>
      </c>
      <c r="I204" s="20" t="s">
        <v>259</v>
      </c>
      <c r="J204" s="11" t="s">
        <v>261</v>
      </c>
      <c r="K204" s="11" t="s">
        <v>2960</v>
      </c>
      <c r="L204" s="11">
        <v>2</v>
      </c>
    </row>
    <row r="205" spans="1:12">
      <c r="A205" s="11" t="s">
        <v>193</v>
      </c>
      <c r="D205" s="11" t="s">
        <v>260</v>
      </c>
      <c r="E205" s="19" t="s">
        <v>455</v>
      </c>
      <c r="F205" s="10">
        <v>42036</v>
      </c>
      <c r="G205" s="10">
        <v>45323</v>
      </c>
      <c r="H205" s="11">
        <v>10</v>
      </c>
      <c r="I205" s="20" t="s">
        <v>259</v>
      </c>
      <c r="J205" s="11" t="s">
        <v>261</v>
      </c>
      <c r="K205" s="11" t="s">
        <v>2960</v>
      </c>
      <c r="L205" s="11">
        <v>2</v>
      </c>
    </row>
    <row r="206" spans="1:12">
      <c r="A206" s="11" t="s">
        <v>194</v>
      </c>
      <c r="D206" s="11" t="s">
        <v>260</v>
      </c>
      <c r="E206" s="19" t="s">
        <v>456</v>
      </c>
      <c r="F206" s="10">
        <v>42036</v>
      </c>
      <c r="G206" s="10">
        <v>45323</v>
      </c>
      <c r="H206" s="11">
        <v>10</v>
      </c>
      <c r="I206" s="20" t="s">
        <v>259</v>
      </c>
      <c r="J206" s="11" t="s">
        <v>261</v>
      </c>
      <c r="K206" s="11" t="s">
        <v>2960</v>
      </c>
      <c r="L206" s="11">
        <v>2</v>
      </c>
    </row>
    <row r="207" spans="1:12">
      <c r="A207" s="11" t="s">
        <v>195</v>
      </c>
      <c r="D207" s="11" t="s">
        <v>260</v>
      </c>
      <c r="E207" s="19" t="s">
        <v>457</v>
      </c>
      <c r="F207" s="10">
        <v>42036</v>
      </c>
      <c r="G207" s="10">
        <v>45323</v>
      </c>
      <c r="H207" s="11">
        <v>10</v>
      </c>
      <c r="I207" s="20" t="s">
        <v>259</v>
      </c>
      <c r="J207" s="11" t="s">
        <v>261</v>
      </c>
      <c r="K207" s="11" t="s">
        <v>2960</v>
      </c>
      <c r="L207" s="11">
        <v>2</v>
      </c>
    </row>
    <row r="208" spans="1:12">
      <c r="A208" s="11" t="s">
        <v>196</v>
      </c>
      <c r="D208" s="11" t="s">
        <v>260</v>
      </c>
      <c r="E208" s="19" t="s">
        <v>458</v>
      </c>
      <c r="F208" s="10">
        <v>42036</v>
      </c>
      <c r="G208" s="10">
        <v>45323</v>
      </c>
      <c r="H208" s="11">
        <v>10</v>
      </c>
      <c r="I208" s="20" t="s">
        <v>259</v>
      </c>
      <c r="J208" s="11" t="s">
        <v>261</v>
      </c>
      <c r="K208" s="11" t="s">
        <v>2960</v>
      </c>
      <c r="L208" s="11">
        <v>2</v>
      </c>
    </row>
    <row r="209" spans="1:12">
      <c r="A209" s="11" t="s">
        <v>197</v>
      </c>
      <c r="D209" s="11" t="s">
        <v>260</v>
      </c>
      <c r="E209" s="19" t="s">
        <v>459</v>
      </c>
      <c r="F209" s="10">
        <v>42036</v>
      </c>
      <c r="G209" s="10">
        <v>45323</v>
      </c>
      <c r="H209" s="11">
        <v>10</v>
      </c>
      <c r="I209" s="20" t="s">
        <v>259</v>
      </c>
      <c r="J209" s="11" t="s">
        <v>261</v>
      </c>
      <c r="K209" s="11" t="s">
        <v>2960</v>
      </c>
      <c r="L209" s="11">
        <v>2</v>
      </c>
    </row>
    <row r="210" spans="1:12">
      <c r="A210" s="11" t="s">
        <v>198</v>
      </c>
      <c r="D210" s="11" t="s">
        <v>260</v>
      </c>
      <c r="E210" s="19" t="s">
        <v>460</v>
      </c>
      <c r="F210" s="10">
        <v>42036</v>
      </c>
      <c r="G210" s="10">
        <v>45323</v>
      </c>
      <c r="H210" s="11">
        <v>10</v>
      </c>
      <c r="I210" s="20" t="s">
        <v>259</v>
      </c>
      <c r="J210" s="11" t="s">
        <v>261</v>
      </c>
      <c r="K210" s="11" t="s">
        <v>2960</v>
      </c>
      <c r="L210" s="11">
        <v>2</v>
      </c>
    </row>
    <row r="211" spans="1:12">
      <c r="A211" s="11" t="s">
        <v>199</v>
      </c>
      <c r="D211" s="11" t="s">
        <v>260</v>
      </c>
      <c r="E211" s="19" t="s">
        <v>461</v>
      </c>
      <c r="F211" s="10">
        <v>42036</v>
      </c>
      <c r="G211" s="10">
        <v>45323</v>
      </c>
      <c r="H211" s="11">
        <v>10</v>
      </c>
      <c r="I211" s="20" t="s">
        <v>259</v>
      </c>
      <c r="J211" s="11" t="s">
        <v>261</v>
      </c>
      <c r="K211" s="11" t="s">
        <v>2960</v>
      </c>
      <c r="L211" s="11">
        <v>2</v>
      </c>
    </row>
    <row r="212" spans="1:12">
      <c r="A212" s="11" t="s">
        <v>200</v>
      </c>
      <c r="D212" s="11" t="s">
        <v>260</v>
      </c>
      <c r="E212" s="19" t="s">
        <v>462</v>
      </c>
      <c r="F212" s="10">
        <v>42036</v>
      </c>
      <c r="G212" s="10">
        <v>45323</v>
      </c>
      <c r="H212" s="11">
        <v>10</v>
      </c>
      <c r="I212" s="20" t="s">
        <v>259</v>
      </c>
      <c r="J212" s="11" t="s">
        <v>261</v>
      </c>
      <c r="K212" s="11" t="s">
        <v>2960</v>
      </c>
      <c r="L212" s="11">
        <v>2</v>
      </c>
    </row>
    <row r="213" spans="1:12">
      <c r="A213" s="11" t="s">
        <v>201</v>
      </c>
      <c r="D213" s="11" t="s">
        <v>260</v>
      </c>
      <c r="E213" s="19" t="s">
        <v>463</v>
      </c>
      <c r="F213" s="10">
        <v>42036</v>
      </c>
      <c r="G213" s="10">
        <v>45323</v>
      </c>
      <c r="H213" s="11">
        <v>10</v>
      </c>
      <c r="I213" s="20" t="s">
        <v>259</v>
      </c>
      <c r="J213" s="11" t="s">
        <v>261</v>
      </c>
      <c r="K213" s="11" t="s">
        <v>2960</v>
      </c>
      <c r="L213" s="11">
        <v>2</v>
      </c>
    </row>
    <row r="214" spans="1:12">
      <c r="A214" s="11" t="s">
        <v>202</v>
      </c>
      <c r="D214" s="11" t="s">
        <v>260</v>
      </c>
      <c r="E214" s="19" t="s">
        <v>464</v>
      </c>
      <c r="F214" s="10">
        <v>42036</v>
      </c>
      <c r="G214" s="10">
        <v>45323</v>
      </c>
      <c r="H214" s="11">
        <v>10</v>
      </c>
      <c r="I214" s="20" t="s">
        <v>259</v>
      </c>
      <c r="J214" s="11" t="s">
        <v>261</v>
      </c>
      <c r="K214" s="11" t="s">
        <v>2960</v>
      </c>
      <c r="L214" s="11">
        <v>2</v>
      </c>
    </row>
    <row r="215" spans="1:12">
      <c r="A215" s="11" t="s">
        <v>203</v>
      </c>
      <c r="D215" s="11" t="s">
        <v>260</v>
      </c>
      <c r="E215" s="19" t="s">
        <v>465</v>
      </c>
      <c r="F215" s="10">
        <v>42036</v>
      </c>
      <c r="G215" s="10">
        <v>45323</v>
      </c>
      <c r="H215" s="11">
        <v>10</v>
      </c>
      <c r="I215" s="20" t="s">
        <v>259</v>
      </c>
      <c r="J215" s="11" t="s">
        <v>261</v>
      </c>
      <c r="K215" s="11" t="s">
        <v>2960</v>
      </c>
      <c r="L215" s="11">
        <v>2</v>
      </c>
    </row>
    <row r="216" spans="1:12">
      <c r="A216" s="11" t="s">
        <v>204</v>
      </c>
      <c r="D216" s="11" t="s">
        <v>260</v>
      </c>
      <c r="E216" s="19" t="s">
        <v>466</v>
      </c>
      <c r="F216" s="10">
        <v>42036</v>
      </c>
      <c r="G216" s="10">
        <v>45323</v>
      </c>
      <c r="H216" s="11">
        <v>10</v>
      </c>
      <c r="I216" s="20" t="s">
        <v>259</v>
      </c>
      <c r="J216" s="11" t="s">
        <v>261</v>
      </c>
      <c r="K216" s="11" t="s">
        <v>2960</v>
      </c>
      <c r="L216" s="11">
        <v>2</v>
      </c>
    </row>
    <row r="217" spans="1:12">
      <c r="A217" s="11" t="s">
        <v>205</v>
      </c>
      <c r="D217" s="11" t="s">
        <v>260</v>
      </c>
      <c r="E217" s="19" t="s">
        <v>467</v>
      </c>
      <c r="F217" s="10">
        <v>42036</v>
      </c>
      <c r="G217" s="10">
        <v>45323</v>
      </c>
      <c r="H217" s="11">
        <v>10</v>
      </c>
      <c r="I217" s="20" t="s">
        <v>259</v>
      </c>
      <c r="J217" s="11" t="s">
        <v>261</v>
      </c>
      <c r="K217" s="11" t="s">
        <v>2960</v>
      </c>
      <c r="L217" s="11">
        <v>2</v>
      </c>
    </row>
    <row r="218" spans="1:12">
      <c r="A218" s="11" t="s">
        <v>206</v>
      </c>
      <c r="D218" s="11" t="s">
        <v>260</v>
      </c>
      <c r="E218" s="19" t="s">
        <v>468</v>
      </c>
      <c r="F218" s="10">
        <v>42036</v>
      </c>
      <c r="G218" s="10">
        <v>45323</v>
      </c>
      <c r="H218" s="11">
        <v>10</v>
      </c>
      <c r="I218" s="20" t="s">
        <v>259</v>
      </c>
      <c r="J218" s="11" t="s">
        <v>261</v>
      </c>
      <c r="K218" s="11" t="s">
        <v>2960</v>
      </c>
      <c r="L218" s="11">
        <v>2</v>
      </c>
    </row>
    <row r="219" spans="1:12">
      <c r="A219" s="11" t="s">
        <v>207</v>
      </c>
      <c r="D219" s="11" t="s">
        <v>260</v>
      </c>
      <c r="E219" s="19" t="s">
        <v>469</v>
      </c>
      <c r="F219" s="10">
        <v>42036</v>
      </c>
      <c r="G219" s="10">
        <v>45323</v>
      </c>
      <c r="H219" s="11">
        <v>10</v>
      </c>
      <c r="I219" s="20" t="s">
        <v>259</v>
      </c>
      <c r="J219" s="11" t="s">
        <v>261</v>
      </c>
      <c r="K219" s="11" t="s">
        <v>2960</v>
      </c>
      <c r="L219" s="11">
        <v>2</v>
      </c>
    </row>
    <row r="220" spans="1:12">
      <c r="A220" s="11" t="s">
        <v>208</v>
      </c>
      <c r="D220" s="11" t="s">
        <v>260</v>
      </c>
      <c r="E220" s="19" t="s">
        <v>470</v>
      </c>
      <c r="F220" s="10">
        <v>42036</v>
      </c>
      <c r="G220" s="10">
        <v>45323</v>
      </c>
      <c r="H220" s="11">
        <v>10</v>
      </c>
      <c r="I220" s="20" t="s">
        <v>259</v>
      </c>
      <c r="J220" s="11" t="s">
        <v>261</v>
      </c>
      <c r="K220" s="11" t="s">
        <v>2960</v>
      </c>
      <c r="L220" s="11">
        <v>2</v>
      </c>
    </row>
    <row r="221" spans="1:12">
      <c r="A221" s="11" t="s">
        <v>209</v>
      </c>
      <c r="D221" s="11" t="s">
        <v>260</v>
      </c>
      <c r="E221" s="19" t="s">
        <v>471</v>
      </c>
      <c r="F221" s="10">
        <v>42036</v>
      </c>
      <c r="G221" s="10">
        <v>45323</v>
      </c>
      <c r="H221" s="11">
        <v>10</v>
      </c>
      <c r="I221" s="20" t="s">
        <v>259</v>
      </c>
      <c r="J221" s="11" t="s">
        <v>261</v>
      </c>
      <c r="K221" s="11" t="s">
        <v>2960</v>
      </c>
      <c r="L221" s="11">
        <v>2</v>
      </c>
    </row>
    <row r="222" spans="1:12">
      <c r="A222" s="11" t="s">
        <v>210</v>
      </c>
      <c r="D222" s="11" t="s">
        <v>260</v>
      </c>
      <c r="E222" s="19" t="s">
        <v>472</v>
      </c>
      <c r="F222" s="10">
        <v>42036</v>
      </c>
      <c r="G222" s="10">
        <v>45323</v>
      </c>
      <c r="H222" s="11">
        <v>10</v>
      </c>
      <c r="I222" s="20" t="s">
        <v>259</v>
      </c>
      <c r="J222" s="11" t="s">
        <v>261</v>
      </c>
      <c r="K222" s="11" t="s">
        <v>2960</v>
      </c>
      <c r="L222" s="11">
        <v>2</v>
      </c>
    </row>
    <row r="223" spans="1:12">
      <c r="A223" s="11" t="s">
        <v>211</v>
      </c>
      <c r="D223" s="11" t="s">
        <v>260</v>
      </c>
      <c r="E223" s="19" t="s">
        <v>473</v>
      </c>
      <c r="F223" s="10">
        <v>42036</v>
      </c>
      <c r="G223" s="10">
        <v>45323</v>
      </c>
      <c r="H223" s="11">
        <v>10</v>
      </c>
      <c r="I223" s="20" t="s">
        <v>259</v>
      </c>
      <c r="J223" s="11" t="s">
        <v>261</v>
      </c>
      <c r="K223" s="11" t="s">
        <v>2960</v>
      </c>
      <c r="L223" s="11">
        <v>2</v>
      </c>
    </row>
    <row r="224" spans="1:12">
      <c r="A224" s="11" t="s">
        <v>212</v>
      </c>
      <c r="D224" s="11" t="s">
        <v>260</v>
      </c>
      <c r="E224" s="19" t="s">
        <v>474</v>
      </c>
      <c r="F224" s="10">
        <v>42036</v>
      </c>
      <c r="G224" s="10">
        <v>45323</v>
      </c>
      <c r="H224" s="11">
        <v>10</v>
      </c>
      <c r="I224" s="20" t="s">
        <v>259</v>
      </c>
      <c r="J224" s="11" t="s">
        <v>261</v>
      </c>
      <c r="K224" s="11" t="s">
        <v>2960</v>
      </c>
      <c r="L224" s="11">
        <v>2</v>
      </c>
    </row>
    <row r="225" spans="1:12">
      <c r="A225" s="11" t="s">
        <v>213</v>
      </c>
      <c r="D225" s="11" t="s">
        <v>260</v>
      </c>
      <c r="E225" s="19" t="s">
        <v>475</v>
      </c>
      <c r="F225" s="10">
        <v>42036</v>
      </c>
      <c r="G225" s="10">
        <v>45323</v>
      </c>
      <c r="H225" s="11">
        <v>10</v>
      </c>
      <c r="I225" s="20" t="s">
        <v>259</v>
      </c>
      <c r="J225" s="11" t="s">
        <v>261</v>
      </c>
      <c r="K225" s="11" t="s">
        <v>2960</v>
      </c>
      <c r="L225" s="11">
        <v>2</v>
      </c>
    </row>
    <row r="226" spans="1:12">
      <c r="A226" s="11" t="s">
        <v>214</v>
      </c>
      <c r="D226" s="11" t="s">
        <v>260</v>
      </c>
      <c r="E226" s="19" t="s">
        <v>476</v>
      </c>
      <c r="F226" s="10">
        <v>42036</v>
      </c>
      <c r="G226" s="10">
        <v>45323</v>
      </c>
      <c r="H226" s="11">
        <v>10</v>
      </c>
      <c r="I226" s="20" t="s">
        <v>259</v>
      </c>
      <c r="J226" s="11" t="s">
        <v>261</v>
      </c>
      <c r="K226" s="11" t="s">
        <v>2960</v>
      </c>
      <c r="L226" s="11">
        <v>2</v>
      </c>
    </row>
    <row r="227" spans="1:12">
      <c r="A227" s="11" t="s">
        <v>215</v>
      </c>
      <c r="D227" s="11" t="s">
        <v>260</v>
      </c>
      <c r="E227" s="19" t="s">
        <v>477</v>
      </c>
      <c r="F227" s="10">
        <v>42036</v>
      </c>
      <c r="G227" s="10">
        <v>45323</v>
      </c>
      <c r="H227" s="11">
        <v>10</v>
      </c>
      <c r="I227" s="20" t="s">
        <v>259</v>
      </c>
      <c r="J227" s="11" t="s">
        <v>261</v>
      </c>
      <c r="K227" s="11" t="s">
        <v>2960</v>
      </c>
      <c r="L227" s="11">
        <v>2</v>
      </c>
    </row>
    <row r="228" spans="1:12">
      <c r="A228" s="11" t="s">
        <v>216</v>
      </c>
      <c r="D228" s="11" t="s">
        <v>260</v>
      </c>
      <c r="E228" s="19" t="s">
        <v>478</v>
      </c>
      <c r="F228" s="10">
        <v>42036</v>
      </c>
      <c r="G228" s="10">
        <v>45323</v>
      </c>
      <c r="H228" s="11">
        <v>10</v>
      </c>
      <c r="I228" s="20" t="s">
        <v>259</v>
      </c>
      <c r="J228" s="11" t="s">
        <v>261</v>
      </c>
      <c r="K228" s="11" t="s">
        <v>2960</v>
      </c>
      <c r="L228" s="11">
        <v>2</v>
      </c>
    </row>
    <row r="229" spans="1:12">
      <c r="A229" s="11" t="s">
        <v>217</v>
      </c>
      <c r="D229" s="11" t="s">
        <v>260</v>
      </c>
      <c r="E229" s="19" t="s">
        <v>479</v>
      </c>
      <c r="F229" s="10">
        <v>42036</v>
      </c>
      <c r="G229" s="10">
        <v>45323</v>
      </c>
      <c r="H229" s="11">
        <v>10</v>
      </c>
      <c r="I229" s="20" t="s">
        <v>259</v>
      </c>
      <c r="J229" s="11" t="s">
        <v>261</v>
      </c>
      <c r="K229" s="11" t="s">
        <v>2960</v>
      </c>
      <c r="L229" s="11">
        <v>2</v>
      </c>
    </row>
    <row r="230" spans="1:12">
      <c r="A230" s="11" t="s">
        <v>218</v>
      </c>
      <c r="D230" s="11" t="s">
        <v>260</v>
      </c>
      <c r="E230" s="19" t="s">
        <v>480</v>
      </c>
      <c r="F230" s="10">
        <v>42036</v>
      </c>
      <c r="G230" s="10">
        <v>45323</v>
      </c>
      <c r="H230" s="11">
        <v>10</v>
      </c>
      <c r="I230" s="20" t="s">
        <v>259</v>
      </c>
      <c r="J230" s="11" t="s">
        <v>261</v>
      </c>
      <c r="K230" s="11" t="s">
        <v>2960</v>
      </c>
      <c r="L230" s="11">
        <v>2</v>
      </c>
    </row>
    <row r="231" spans="1:12">
      <c r="A231" s="11" t="s">
        <v>219</v>
      </c>
      <c r="D231" s="11" t="s">
        <v>260</v>
      </c>
      <c r="E231" s="19" t="s">
        <v>481</v>
      </c>
      <c r="F231" s="10">
        <v>42036</v>
      </c>
      <c r="G231" s="10">
        <v>45323</v>
      </c>
      <c r="H231" s="11">
        <v>10</v>
      </c>
      <c r="I231" s="20" t="s">
        <v>259</v>
      </c>
      <c r="J231" s="11" t="s">
        <v>261</v>
      </c>
      <c r="K231" s="11" t="s">
        <v>2960</v>
      </c>
      <c r="L231" s="11">
        <v>2</v>
      </c>
    </row>
    <row r="232" spans="1:12">
      <c r="A232" s="11" t="s">
        <v>220</v>
      </c>
      <c r="D232" s="11" t="s">
        <v>260</v>
      </c>
      <c r="E232" s="19" t="s">
        <v>482</v>
      </c>
      <c r="F232" s="10">
        <v>42036</v>
      </c>
      <c r="G232" s="10">
        <v>45323</v>
      </c>
      <c r="H232" s="11">
        <v>10</v>
      </c>
      <c r="I232" s="20" t="s">
        <v>259</v>
      </c>
      <c r="J232" s="11" t="s">
        <v>261</v>
      </c>
      <c r="K232" s="11" t="s">
        <v>2960</v>
      </c>
      <c r="L232" s="11">
        <v>2</v>
      </c>
    </row>
    <row r="233" spans="1:12">
      <c r="A233" s="11" t="s">
        <v>221</v>
      </c>
      <c r="D233" s="11" t="s">
        <v>260</v>
      </c>
      <c r="E233" s="19" t="s">
        <v>483</v>
      </c>
      <c r="F233" s="10">
        <v>42036</v>
      </c>
      <c r="G233" s="10">
        <v>45323</v>
      </c>
      <c r="H233" s="11">
        <v>10</v>
      </c>
      <c r="I233" s="20" t="s">
        <v>259</v>
      </c>
      <c r="J233" s="11" t="s">
        <v>261</v>
      </c>
      <c r="K233" s="11" t="s">
        <v>2960</v>
      </c>
      <c r="L233" s="11">
        <v>2</v>
      </c>
    </row>
    <row r="234" spans="1:12">
      <c r="A234" s="11" t="s">
        <v>222</v>
      </c>
      <c r="D234" s="11" t="s">
        <v>260</v>
      </c>
      <c r="E234" s="19" t="s">
        <v>484</v>
      </c>
      <c r="F234" s="10">
        <v>42036</v>
      </c>
      <c r="G234" s="10">
        <v>45323</v>
      </c>
      <c r="H234" s="11">
        <v>10</v>
      </c>
      <c r="I234" s="20" t="s">
        <v>259</v>
      </c>
      <c r="J234" s="11" t="s">
        <v>261</v>
      </c>
      <c r="K234" s="11" t="s">
        <v>2960</v>
      </c>
      <c r="L234" s="11">
        <v>2</v>
      </c>
    </row>
    <row r="235" spans="1:12">
      <c r="A235" s="11" t="s">
        <v>223</v>
      </c>
      <c r="D235" s="11" t="s">
        <v>260</v>
      </c>
      <c r="E235" s="19" t="s">
        <v>485</v>
      </c>
      <c r="F235" s="10">
        <v>42036</v>
      </c>
      <c r="G235" s="10">
        <v>45323</v>
      </c>
      <c r="H235" s="11">
        <v>10</v>
      </c>
      <c r="I235" s="20" t="s">
        <v>259</v>
      </c>
      <c r="J235" s="11" t="s">
        <v>261</v>
      </c>
      <c r="K235" s="11" t="s">
        <v>2960</v>
      </c>
      <c r="L235" s="11">
        <v>2</v>
      </c>
    </row>
    <row r="236" spans="1:12">
      <c r="A236" s="11" t="s">
        <v>224</v>
      </c>
      <c r="D236" s="11" t="s">
        <v>260</v>
      </c>
      <c r="E236" s="19" t="s">
        <v>486</v>
      </c>
      <c r="F236" s="10">
        <v>42036</v>
      </c>
      <c r="G236" s="10">
        <v>45323</v>
      </c>
      <c r="H236" s="11">
        <v>10</v>
      </c>
      <c r="I236" s="20" t="s">
        <v>259</v>
      </c>
      <c r="J236" s="11" t="s">
        <v>261</v>
      </c>
      <c r="K236" s="11" t="s">
        <v>2960</v>
      </c>
      <c r="L236" s="11">
        <v>2</v>
      </c>
    </row>
    <row r="237" spans="1:12">
      <c r="A237" s="11" t="s">
        <v>225</v>
      </c>
      <c r="D237" s="11" t="s">
        <v>260</v>
      </c>
      <c r="E237" s="19" t="s">
        <v>487</v>
      </c>
      <c r="F237" s="10">
        <v>42036</v>
      </c>
      <c r="G237" s="10">
        <v>45323</v>
      </c>
      <c r="H237" s="11">
        <v>10</v>
      </c>
      <c r="I237" s="20" t="s">
        <v>259</v>
      </c>
      <c r="J237" s="11" t="s">
        <v>261</v>
      </c>
      <c r="K237" s="11" t="s">
        <v>2960</v>
      </c>
      <c r="L237" s="11">
        <v>2</v>
      </c>
    </row>
    <row r="238" spans="1:12">
      <c r="A238" s="11" t="s">
        <v>226</v>
      </c>
      <c r="D238" s="11" t="s">
        <v>260</v>
      </c>
      <c r="E238" s="19" t="s">
        <v>488</v>
      </c>
      <c r="F238" s="10">
        <v>42036</v>
      </c>
      <c r="G238" s="10">
        <v>45323</v>
      </c>
      <c r="H238" s="11">
        <v>10</v>
      </c>
      <c r="I238" s="20" t="s">
        <v>259</v>
      </c>
      <c r="J238" s="11" t="s">
        <v>261</v>
      </c>
      <c r="K238" s="11" t="s">
        <v>2960</v>
      </c>
      <c r="L238" s="11">
        <v>2</v>
      </c>
    </row>
    <row r="239" spans="1:12">
      <c r="A239" s="11" t="s">
        <v>227</v>
      </c>
      <c r="D239" s="11" t="s">
        <v>260</v>
      </c>
      <c r="E239" s="19" t="s">
        <v>489</v>
      </c>
      <c r="F239" s="10">
        <v>42036</v>
      </c>
      <c r="G239" s="10">
        <v>45323</v>
      </c>
      <c r="H239" s="11">
        <v>10</v>
      </c>
      <c r="I239" s="20" t="s">
        <v>259</v>
      </c>
      <c r="J239" s="11" t="s">
        <v>261</v>
      </c>
      <c r="K239" s="11" t="s">
        <v>2960</v>
      </c>
      <c r="L239" s="11">
        <v>2</v>
      </c>
    </row>
    <row r="240" spans="1:12">
      <c r="A240" s="11" t="s">
        <v>228</v>
      </c>
      <c r="D240" s="11" t="s">
        <v>260</v>
      </c>
      <c r="E240" s="19" t="s">
        <v>490</v>
      </c>
      <c r="F240" s="10">
        <v>42036</v>
      </c>
      <c r="G240" s="10">
        <v>45323</v>
      </c>
      <c r="H240" s="11">
        <v>10</v>
      </c>
      <c r="I240" s="20" t="s">
        <v>259</v>
      </c>
      <c r="J240" s="11" t="s">
        <v>261</v>
      </c>
      <c r="K240" s="11" t="s">
        <v>2960</v>
      </c>
      <c r="L240" s="11">
        <v>2</v>
      </c>
    </row>
    <row r="241" spans="1:12">
      <c r="A241" s="11" t="s">
        <v>229</v>
      </c>
      <c r="D241" s="11" t="s">
        <v>260</v>
      </c>
      <c r="E241" s="19" t="s">
        <v>491</v>
      </c>
      <c r="F241" s="10">
        <v>42036</v>
      </c>
      <c r="G241" s="10">
        <v>45323</v>
      </c>
      <c r="H241" s="11">
        <v>10</v>
      </c>
      <c r="I241" s="20" t="s">
        <v>259</v>
      </c>
      <c r="J241" s="11" t="s">
        <v>261</v>
      </c>
      <c r="K241" s="11" t="s">
        <v>2960</v>
      </c>
      <c r="L241" s="11">
        <v>2</v>
      </c>
    </row>
    <row r="242" spans="1:12">
      <c r="A242" s="11" t="s">
        <v>230</v>
      </c>
      <c r="D242" s="11" t="s">
        <v>260</v>
      </c>
      <c r="E242" s="19" t="s">
        <v>492</v>
      </c>
      <c r="F242" s="10">
        <v>42036</v>
      </c>
      <c r="G242" s="10">
        <v>45323</v>
      </c>
      <c r="H242" s="11">
        <v>10</v>
      </c>
      <c r="I242" s="20" t="s">
        <v>259</v>
      </c>
      <c r="J242" s="11" t="s">
        <v>261</v>
      </c>
      <c r="K242" s="11" t="s">
        <v>2960</v>
      </c>
      <c r="L242" s="11">
        <v>2</v>
      </c>
    </row>
    <row r="243" spans="1:12">
      <c r="A243" s="11" t="s">
        <v>231</v>
      </c>
      <c r="D243" s="11" t="s">
        <v>260</v>
      </c>
      <c r="E243" s="19" t="s">
        <v>493</v>
      </c>
      <c r="F243" s="10">
        <v>42036</v>
      </c>
      <c r="G243" s="10">
        <v>45323</v>
      </c>
      <c r="H243" s="11">
        <v>10</v>
      </c>
      <c r="I243" s="20" t="s">
        <v>259</v>
      </c>
      <c r="J243" s="11" t="s">
        <v>261</v>
      </c>
      <c r="K243" s="11" t="s">
        <v>2960</v>
      </c>
      <c r="L243" s="11">
        <v>2</v>
      </c>
    </row>
    <row r="244" spans="1:12">
      <c r="A244" s="11" t="s">
        <v>232</v>
      </c>
      <c r="D244" s="11" t="s">
        <v>260</v>
      </c>
      <c r="E244" s="19" t="s">
        <v>494</v>
      </c>
      <c r="F244" s="10">
        <v>42036</v>
      </c>
      <c r="G244" s="10">
        <v>45323</v>
      </c>
      <c r="H244" s="11">
        <v>10</v>
      </c>
      <c r="I244" s="20" t="s">
        <v>259</v>
      </c>
      <c r="J244" s="11" t="s">
        <v>261</v>
      </c>
      <c r="K244" s="11" t="s">
        <v>2960</v>
      </c>
      <c r="L244" s="11">
        <v>2</v>
      </c>
    </row>
    <row r="245" spans="1:12">
      <c r="A245" s="11" t="s">
        <v>233</v>
      </c>
      <c r="D245" s="11" t="s">
        <v>260</v>
      </c>
      <c r="E245" s="19" t="s">
        <v>495</v>
      </c>
      <c r="F245" s="10">
        <v>42036</v>
      </c>
      <c r="G245" s="10">
        <v>45323</v>
      </c>
      <c r="H245" s="11">
        <v>10</v>
      </c>
      <c r="I245" s="20" t="s">
        <v>259</v>
      </c>
      <c r="J245" s="11" t="s">
        <v>261</v>
      </c>
      <c r="K245" s="11" t="s">
        <v>2960</v>
      </c>
      <c r="L245" s="11">
        <v>2</v>
      </c>
    </row>
    <row r="246" spans="1:12">
      <c r="A246" s="11" t="s">
        <v>234</v>
      </c>
      <c r="D246" s="11" t="s">
        <v>260</v>
      </c>
      <c r="E246" s="19" t="s">
        <v>496</v>
      </c>
      <c r="F246" s="10">
        <v>42036</v>
      </c>
      <c r="G246" s="10">
        <v>45323</v>
      </c>
      <c r="H246" s="11">
        <v>10</v>
      </c>
      <c r="I246" s="20" t="s">
        <v>259</v>
      </c>
      <c r="J246" s="11" t="s">
        <v>261</v>
      </c>
      <c r="K246" s="11" t="s">
        <v>2960</v>
      </c>
      <c r="L246" s="11">
        <v>2</v>
      </c>
    </row>
    <row r="247" spans="1:12">
      <c r="A247" s="11" t="s">
        <v>235</v>
      </c>
      <c r="D247" s="11" t="s">
        <v>260</v>
      </c>
      <c r="E247" s="19" t="s">
        <v>497</v>
      </c>
      <c r="F247" s="10">
        <v>42036</v>
      </c>
      <c r="G247" s="10">
        <v>45323</v>
      </c>
      <c r="H247" s="11">
        <v>10</v>
      </c>
      <c r="I247" s="20" t="s">
        <v>259</v>
      </c>
      <c r="J247" s="11" t="s">
        <v>261</v>
      </c>
      <c r="K247" s="11" t="s">
        <v>2960</v>
      </c>
      <c r="L247" s="11">
        <v>2</v>
      </c>
    </row>
    <row r="248" spans="1:12">
      <c r="A248" s="11" t="s">
        <v>236</v>
      </c>
      <c r="D248" s="11" t="s">
        <v>260</v>
      </c>
      <c r="E248" s="19" t="s">
        <v>498</v>
      </c>
      <c r="F248" s="10">
        <v>42036</v>
      </c>
      <c r="G248" s="10">
        <v>45323</v>
      </c>
      <c r="H248" s="11">
        <v>10</v>
      </c>
      <c r="I248" s="20" t="s">
        <v>259</v>
      </c>
      <c r="J248" s="11" t="s">
        <v>261</v>
      </c>
      <c r="K248" s="11" t="s">
        <v>2960</v>
      </c>
      <c r="L248" s="11">
        <v>2</v>
      </c>
    </row>
    <row r="249" spans="1:12">
      <c r="A249" s="11" t="s">
        <v>237</v>
      </c>
      <c r="D249" s="11" t="s">
        <v>260</v>
      </c>
      <c r="E249" s="19" t="s">
        <v>499</v>
      </c>
      <c r="F249" s="10">
        <v>42036</v>
      </c>
      <c r="G249" s="10">
        <v>45323</v>
      </c>
      <c r="H249" s="11">
        <v>10</v>
      </c>
      <c r="I249" s="20" t="s">
        <v>259</v>
      </c>
      <c r="J249" s="11" t="s">
        <v>261</v>
      </c>
      <c r="K249" s="11" t="s">
        <v>2960</v>
      </c>
      <c r="L249" s="11">
        <v>2</v>
      </c>
    </row>
    <row r="250" spans="1:12">
      <c r="A250" s="11" t="s">
        <v>238</v>
      </c>
      <c r="D250" s="11" t="s">
        <v>260</v>
      </c>
      <c r="E250" s="19" t="s">
        <v>500</v>
      </c>
      <c r="F250" s="10">
        <v>42036</v>
      </c>
      <c r="G250" s="10">
        <v>45323</v>
      </c>
      <c r="H250" s="11">
        <v>10</v>
      </c>
      <c r="I250" s="20" t="s">
        <v>259</v>
      </c>
      <c r="J250" s="11" t="s">
        <v>261</v>
      </c>
      <c r="K250" s="11" t="s">
        <v>2960</v>
      </c>
      <c r="L250" s="11">
        <v>2</v>
      </c>
    </row>
    <row r="251" spans="1:12">
      <c r="A251" s="11" t="s">
        <v>239</v>
      </c>
      <c r="D251" s="11" t="s">
        <v>260</v>
      </c>
      <c r="E251" s="19" t="s">
        <v>501</v>
      </c>
      <c r="F251" s="10">
        <v>42036</v>
      </c>
      <c r="G251" s="10">
        <v>45323</v>
      </c>
      <c r="H251" s="11">
        <v>10</v>
      </c>
      <c r="I251" s="20" t="s">
        <v>259</v>
      </c>
      <c r="J251" s="11" t="s">
        <v>261</v>
      </c>
      <c r="K251" s="11" t="s">
        <v>2960</v>
      </c>
      <c r="L251" s="11">
        <v>2</v>
      </c>
    </row>
    <row r="252" spans="1:12">
      <c r="A252" s="11" t="s">
        <v>240</v>
      </c>
      <c r="D252" s="11" t="s">
        <v>260</v>
      </c>
      <c r="E252" s="19" t="s">
        <v>502</v>
      </c>
      <c r="F252" s="10">
        <v>42036</v>
      </c>
      <c r="G252" s="10">
        <v>45323</v>
      </c>
      <c r="H252" s="11">
        <v>10</v>
      </c>
      <c r="I252" s="20" t="s">
        <v>259</v>
      </c>
      <c r="J252" s="11" t="s">
        <v>261</v>
      </c>
      <c r="K252" s="11" t="s">
        <v>2960</v>
      </c>
      <c r="L252" s="11">
        <v>2</v>
      </c>
    </row>
    <row r="253" spans="1:12">
      <c r="A253" s="11" t="s">
        <v>241</v>
      </c>
      <c r="D253" s="11" t="s">
        <v>260</v>
      </c>
      <c r="E253" s="19" t="s">
        <v>503</v>
      </c>
      <c r="F253" s="10">
        <v>42036</v>
      </c>
      <c r="G253" s="10">
        <v>45323</v>
      </c>
      <c r="H253" s="11">
        <v>10</v>
      </c>
      <c r="I253" s="20" t="s">
        <v>259</v>
      </c>
      <c r="J253" s="11" t="s">
        <v>261</v>
      </c>
      <c r="K253" s="11" t="s">
        <v>2960</v>
      </c>
      <c r="L253" s="11">
        <v>2</v>
      </c>
    </row>
    <row r="254" spans="1:12">
      <c r="A254" s="11" t="s">
        <v>242</v>
      </c>
      <c r="D254" s="11" t="s">
        <v>260</v>
      </c>
      <c r="E254" s="19" t="s">
        <v>504</v>
      </c>
      <c r="F254" s="10">
        <v>42036</v>
      </c>
      <c r="G254" s="10">
        <v>45323</v>
      </c>
      <c r="H254" s="11">
        <v>10</v>
      </c>
      <c r="I254" s="20" t="s">
        <v>259</v>
      </c>
      <c r="J254" s="11" t="s">
        <v>261</v>
      </c>
      <c r="K254" s="11" t="s">
        <v>2960</v>
      </c>
      <c r="L254" s="11">
        <v>2</v>
      </c>
    </row>
    <row r="255" spans="1:12">
      <c r="A255" s="11" t="s">
        <v>243</v>
      </c>
      <c r="D255" s="11" t="s">
        <v>260</v>
      </c>
      <c r="E255" s="19" t="s">
        <v>505</v>
      </c>
      <c r="F255" s="10">
        <v>42036</v>
      </c>
      <c r="G255" s="10">
        <v>45323</v>
      </c>
      <c r="H255" s="11">
        <v>10</v>
      </c>
      <c r="I255" s="20" t="s">
        <v>259</v>
      </c>
      <c r="J255" s="11" t="s">
        <v>261</v>
      </c>
      <c r="K255" s="11" t="s">
        <v>2960</v>
      </c>
      <c r="L255" s="11">
        <v>2</v>
      </c>
    </row>
    <row r="256" spans="1:12">
      <c r="A256" s="11" t="s">
        <v>244</v>
      </c>
      <c r="D256" s="11" t="s">
        <v>260</v>
      </c>
      <c r="E256" s="19" t="s">
        <v>506</v>
      </c>
      <c r="F256" s="10">
        <v>42036</v>
      </c>
      <c r="G256" s="10">
        <v>45323</v>
      </c>
      <c r="H256" s="11">
        <v>10</v>
      </c>
      <c r="I256" s="20" t="s">
        <v>259</v>
      </c>
      <c r="J256" s="11" t="s">
        <v>261</v>
      </c>
      <c r="K256" s="11" t="s">
        <v>2960</v>
      </c>
      <c r="L256" s="11">
        <v>2</v>
      </c>
    </row>
    <row r="257" spans="1:12">
      <c r="A257" s="11" t="s">
        <v>245</v>
      </c>
      <c r="D257" s="11" t="s">
        <v>260</v>
      </c>
      <c r="E257" s="19" t="s">
        <v>507</v>
      </c>
      <c r="F257" s="10">
        <v>42036</v>
      </c>
      <c r="G257" s="10">
        <v>45323</v>
      </c>
      <c r="H257" s="11">
        <v>10</v>
      </c>
      <c r="I257" s="20" t="s">
        <v>259</v>
      </c>
      <c r="J257" s="11" t="s">
        <v>261</v>
      </c>
      <c r="K257" s="11" t="s">
        <v>2960</v>
      </c>
      <c r="L257" s="11">
        <v>2</v>
      </c>
    </row>
    <row r="258" spans="1:12">
      <c r="A258" s="11" t="s">
        <v>246</v>
      </c>
      <c r="D258" s="11" t="s">
        <v>260</v>
      </c>
      <c r="E258" s="19" t="s">
        <v>508</v>
      </c>
      <c r="F258" s="10">
        <v>42036</v>
      </c>
      <c r="G258" s="10">
        <v>45323</v>
      </c>
      <c r="H258" s="11">
        <v>10</v>
      </c>
      <c r="I258" s="20" t="s">
        <v>259</v>
      </c>
      <c r="J258" s="11" t="s">
        <v>261</v>
      </c>
      <c r="K258" s="11" t="s">
        <v>2960</v>
      </c>
      <c r="L258" s="11">
        <v>2</v>
      </c>
    </row>
    <row r="259" spans="1:12">
      <c r="A259" s="11" t="s">
        <v>247</v>
      </c>
      <c r="D259" s="11" t="s">
        <v>260</v>
      </c>
      <c r="E259" s="19" t="s">
        <v>509</v>
      </c>
      <c r="F259" s="10">
        <v>42036</v>
      </c>
      <c r="G259" s="10">
        <v>45323</v>
      </c>
      <c r="H259" s="11">
        <v>10</v>
      </c>
      <c r="I259" s="20" t="s">
        <v>259</v>
      </c>
      <c r="J259" s="11" t="s">
        <v>261</v>
      </c>
      <c r="K259" s="11" t="s">
        <v>2960</v>
      </c>
      <c r="L259" s="11">
        <v>2</v>
      </c>
    </row>
    <row r="260" spans="1:12">
      <c r="A260" s="11" t="s">
        <v>248</v>
      </c>
      <c r="D260" s="11" t="s">
        <v>260</v>
      </c>
      <c r="E260" s="19" t="s">
        <v>510</v>
      </c>
      <c r="F260" s="10">
        <v>42036</v>
      </c>
      <c r="G260" s="10">
        <v>45323</v>
      </c>
      <c r="H260" s="11">
        <v>10</v>
      </c>
      <c r="I260" s="20" t="s">
        <v>259</v>
      </c>
      <c r="J260" s="11" t="s">
        <v>261</v>
      </c>
      <c r="K260" s="11" t="s">
        <v>2960</v>
      </c>
      <c r="L260" s="11">
        <v>2</v>
      </c>
    </row>
    <row r="261" spans="1:12">
      <c r="A261" s="11" t="s">
        <v>249</v>
      </c>
      <c r="D261" s="11" t="s">
        <v>260</v>
      </c>
      <c r="E261" s="19" t="s">
        <v>511</v>
      </c>
      <c r="F261" s="10">
        <v>42036</v>
      </c>
      <c r="G261" s="10">
        <v>45323</v>
      </c>
      <c r="H261" s="11">
        <v>10</v>
      </c>
      <c r="I261" s="20" t="s">
        <v>259</v>
      </c>
      <c r="J261" s="11" t="s">
        <v>261</v>
      </c>
      <c r="K261" s="11" t="s">
        <v>2960</v>
      </c>
      <c r="L261" s="11">
        <v>2</v>
      </c>
    </row>
    <row r="262" spans="1:12">
      <c r="A262" s="11" t="s">
        <v>512</v>
      </c>
      <c r="D262" s="11" t="s">
        <v>260</v>
      </c>
      <c r="E262" s="19" t="s">
        <v>762</v>
      </c>
      <c r="F262" s="10">
        <v>42036</v>
      </c>
      <c r="G262" s="10">
        <v>45323</v>
      </c>
      <c r="H262" s="11">
        <v>10</v>
      </c>
      <c r="I262" s="20" t="s">
        <v>259</v>
      </c>
      <c r="J262" s="11" t="s">
        <v>261</v>
      </c>
      <c r="K262" s="11" t="s">
        <v>2960</v>
      </c>
      <c r="L262" s="11">
        <v>2</v>
      </c>
    </row>
    <row r="263" spans="1:12">
      <c r="A263" s="11" t="s">
        <v>513</v>
      </c>
      <c r="D263" s="11" t="s">
        <v>260</v>
      </c>
      <c r="E263" s="19" t="s">
        <v>763</v>
      </c>
      <c r="F263" s="10">
        <v>42036</v>
      </c>
      <c r="G263" s="10">
        <v>45323</v>
      </c>
      <c r="H263" s="11">
        <v>10</v>
      </c>
      <c r="I263" s="20" t="s">
        <v>259</v>
      </c>
      <c r="J263" s="11" t="s">
        <v>261</v>
      </c>
      <c r="K263" s="11" t="s">
        <v>2960</v>
      </c>
      <c r="L263" s="11">
        <v>2</v>
      </c>
    </row>
    <row r="264" spans="1:12">
      <c r="A264" s="11" t="s">
        <v>514</v>
      </c>
      <c r="D264" s="11" t="s">
        <v>260</v>
      </c>
      <c r="E264" s="19" t="s">
        <v>764</v>
      </c>
      <c r="F264" s="10">
        <v>42036</v>
      </c>
      <c r="G264" s="10">
        <v>45323</v>
      </c>
      <c r="H264" s="11">
        <v>10</v>
      </c>
      <c r="I264" s="20" t="s">
        <v>259</v>
      </c>
      <c r="J264" s="11" t="s">
        <v>261</v>
      </c>
      <c r="K264" s="11" t="s">
        <v>2960</v>
      </c>
      <c r="L264" s="11">
        <v>2</v>
      </c>
    </row>
    <row r="265" spans="1:12">
      <c r="A265" s="11" t="s">
        <v>515</v>
      </c>
      <c r="D265" s="11" t="s">
        <v>260</v>
      </c>
      <c r="E265" s="19" t="s">
        <v>765</v>
      </c>
      <c r="F265" s="10">
        <v>42036</v>
      </c>
      <c r="G265" s="10">
        <v>45323</v>
      </c>
      <c r="H265" s="11">
        <v>10</v>
      </c>
      <c r="I265" s="20" t="s">
        <v>259</v>
      </c>
      <c r="J265" s="11" t="s">
        <v>261</v>
      </c>
      <c r="K265" s="11" t="s">
        <v>2960</v>
      </c>
      <c r="L265" s="11">
        <v>2</v>
      </c>
    </row>
    <row r="266" spans="1:12">
      <c r="A266" s="11" t="s">
        <v>516</v>
      </c>
      <c r="D266" s="11" t="s">
        <v>260</v>
      </c>
      <c r="E266" s="19" t="s">
        <v>766</v>
      </c>
      <c r="F266" s="10">
        <v>42036</v>
      </c>
      <c r="G266" s="10">
        <v>45323</v>
      </c>
      <c r="H266" s="11">
        <v>10</v>
      </c>
      <c r="I266" s="20" t="s">
        <v>259</v>
      </c>
      <c r="J266" s="11" t="s">
        <v>261</v>
      </c>
      <c r="K266" s="11" t="s">
        <v>2960</v>
      </c>
      <c r="L266" s="11">
        <v>2</v>
      </c>
    </row>
    <row r="267" spans="1:12">
      <c r="A267" s="11" t="s">
        <v>517</v>
      </c>
      <c r="D267" s="11" t="s">
        <v>260</v>
      </c>
      <c r="E267" s="19" t="s">
        <v>767</v>
      </c>
      <c r="F267" s="10">
        <v>42036</v>
      </c>
      <c r="G267" s="10">
        <v>45323</v>
      </c>
      <c r="H267" s="11">
        <v>10</v>
      </c>
      <c r="I267" s="20" t="s">
        <v>259</v>
      </c>
      <c r="J267" s="11" t="s">
        <v>261</v>
      </c>
      <c r="K267" s="11" t="s">
        <v>2960</v>
      </c>
      <c r="L267" s="11">
        <v>2</v>
      </c>
    </row>
    <row r="268" spans="1:12">
      <c r="A268" s="11" t="s">
        <v>518</v>
      </c>
      <c r="D268" s="11" t="s">
        <v>260</v>
      </c>
      <c r="E268" s="19" t="s">
        <v>768</v>
      </c>
      <c r="F268" s="10">
        <v>42036</v>
      </c>
      <c r="G268" s="10">
        <v>45323</v>
      </c>
      <c r="H268" s="11">
        <v>10</v>
      </c>
      <c r="I268" s="20" t="s">
        <v>259</v>
      </c>
      <c r="J268" s="11" t="s">
        <v>261</v>
      </c>
      <c r="K268" s="11" t="s">
        <v>2960</v>
      </c>
      <c r="L268" s="11">
        <v>2</v>
      </c>
    </row>
    <row r="269" spans="1:12">
      <c r="A269" s="11" t="s">
        <v>519</v>
      </c>
      <c r="D269" s="11" t="s">
        <v>260</v>
      </c>
      <c r="E269" s="19" t="s">
        <v>769</v>
      </c>
      <c r="F269" s="10">
        <v>42036</v>
      </c>
      <c r="G269" s="10">
        <v>45323</v>
      </c>
      <c r="H269" s="11">
        <v>10</v>
      </c>
      <c r="I269" s="20" t="s">
        <v>259</v>
      </c>
      <c r="J269" s="11" t="s">
        <v>261</v>
      </c>
      <c r="K269" s="11" t="s">
        <v>2960</v>
      </c>
      <c r="L269" s="11">
        <v>2</v>
      </c>
    </row>
    <row r="270" spans="1:12">
      <c r="A270" s="11" t="s">
        <v>520</v>
      </c>
      <c r="D270" s="11" t="s">
        <v>260</v>
      </c>
      <c r="E270" s="19" t="s">
        <v>770</v>
      </c>
      <c r="F270" s="10">
        <v>42036</v>
      </c>
      <c r="G270" s="10">
        <v>45323</v>
      </c>
      <c r="H270" s="11">
        <v>10</v>
      </c>
      <c r="I270" s="20" t="s">
        <v>259</v>
      </c>
      <c r="J270" s="11" t="s">
        <v>261</v>
      </c>
      <c r="K270" s="11" t="s">
        <v>2960</v>
      </c>
      <c r="L270" s="11">
        <v>2</v>
      </c>
    </row>
    <row r="271" spans="1:12">
      <c r="A271" s="11" t="s">
        <v>521</v>
      </c>
      <c r="D271" s="11" t="s">
        <v>260</v>
      </c>
      <c r="E271" s="19" t="s">
        <v>771</v>
      </c>
      <c r="F271" s="10">
        <v>42036</v>
      </c>
      <c r="G271" s="10">
        <v>45323</v>
      </c>
      <c r="H271" s="11">
        <v>10</v>
      </c>
      <c r="I271" s="20" t="s">
        <v>259</v>
      </c>
      <c r="J271" s="11" t="s">
        <v>261</v>
      </c>
      <c r="K271" s="11" t="s">
        <v>2960</v>
      </c>
      <c r="L271" s="11">
        <v>2</v>
      </c>
    </row>
    <row r="272" spans="1:12">
      <c r="A272" s="11" t="s">
        <v>522</v>
      </c>
      <c r="D272" s="11" t="s">
        <v>260</v>
      </c>
      <c r="E272" s="19" t="s">
        <v>772</v>
      </c>
      <c r="F272" s="10">
        <v>42036</v>
      </c>
      <c r="G272" s="10">
        <v>45323</v>
      </c>
      <c r="H272" s="11">
        <v>10</v>
      </c>
      <c r="I272" s="20" t="s">
        <v>259</v>
      </c>
      <c r="J272" s="11" t="s">
        <v>261</v>
      </c>
      <c r="K272" s="11" t="s">
        <v>2960</v>
      </c>
      <c r="L272" s="11">
        <v>2</v>
      </c>
    </row>
    <row r="273" spans="1:12">
      <c r="A273" s="11" t="s">
        <v>523</v>
      </c>
      <c r="D273" s="11" t="s">
        <v>260</v>
      </c>
      <c r="E273" s="19" t="s">
        <v>773</v>
      </c>
      <c r="F273" s="10">
        <v>42036</v>
      </c>
      <c r="G273" s="10">
        <v>45323</v>
      </c>
      <c r="H273" s="11">
        <v>10</v>
      </c>
      <c r="I273" s="20" t="s">
        <v>259</v>
      </c>
      <c r="J273" s="11" t="s">
        <v>261</v>
      </c>
      <c r="K273" s="11" t="s">
        <v>2960</v>
      </c>
      <c r="L273" s="11">
        <v>2</v>
      </c>
    </row>
    <row r="274" spans="1:12">
      <c r="A274" s="11" t="s">
        <v>524</v>
      </c>
      <c r="D274" s="11" t="s">
        <v>260</v>
      </c>
      <c r="E274" s="19" t="s">
        <v>774</v>
      </c>
      <c r="F274" s="10">
        <v>42036</v>
      </c>
      <c r="G274" s="10">
        <v>45323</v>
      </c>
      <c r="H274" s="11">
        <v>10</v>
      </c>
      <c r="I274" s="20" t="s">
        <v>259</v>
      </c>
      <c r="J274" s="11" t="s">
        <v>261</v>
      </c>
      <c r="K274" s="11" t="s">
        <v>2960</v>
      </c>
      <c r="L274" s="11">
        <v>2</v>
      </c>
    </row>
    <row r="275" spans="1:12">
      <c r="A275" s="11" t="s">
        <v>525</v>
      </c>
      <c r="D275" s="11" t="s">
        <v>260</v>
      </c>
      <c r="E275" s="19" t="s">
        <v>775</v>
      </c>
      <c r="F275" s="10">
        <v>42036</v>
      </c>
      <c r="G275" s="10">
        <v>45323</v>
      </c>
      <c r="H275" s="11">
        <v>10</v>
      </c>
      <c r="I275" s="20" t="s">
        <v>259</v>
      </c>
      <c r="J275" s="11" t="s">
        <v>261</v>
      </c>
      <c r="K275" s="11" t="s">
        <v>2960</v>
      </c>
      <c r="L275" s="11">
        <v>2</v>
      </c>
    </row>
    <row r="276" spans="1:12">
      <c r="A276" s="11" t="s">
        <v>526</v>
      </c>
      <c r="D276" s="11" t="s">
        <v>260</v>
      </c>
      <c r="E276" s="19" t="s">
        <v>776</v>
      </c>
      <c r="F276" s="10">
        <v>42036</v>
      </c>
      <c r="G276" s="10">
        <v>45323</v>
      </c>
      <c r="H276" s="11">
        <v>10</v>
      </c>
      <c r="I276" s="20" t="s">
        <v>259</v>
      </c>
      <c r="J276" s="11" t="s">
        <v>261</v>
      </c>
      <c r="K276" s="11" t="s">
        <v>2960</v>
      </c>
      <c r="L276" s="11">
        <v>2</v>
      </c>
    </row>
    <row r="277" spans="1:12">
      <c r="A277" s="11" t="s">
        <v>527</v>
      </c>
      <c r="D277" s="11" t="s">
        <v>260</v>
      </c>
      <c r="E277" s="19" t="s">
        <v>777</v>
      </c>
      <c r="F277" s="10">
        <v>42036</v>
      </c>
      <c r="G277" s="10">
        <v>45323</v>
      </c>
      <c r="H277" s="11">
        <v>10</v>
      </c>
      <c r="I277" s="20" t="s">
        <v>259</v>
      </c>
      <c r="J277" s="11" t="s">
        <v>261</v>
      </c>
      <c r="K277" s="11" t="s">
        <v>2960</v>
      </c>
      <c r="L277" s="11">
        <v>2</v>
      </c>
    </row>
    <row r="278" spans="1:12">
      <c r="A278" s="11" t="s">
        <v>528</v>
      </c>
      <c r="D278" s="11" t="s">
        <v>260</v>
      </c>
      <c r="E278" s="19" t="s">
        <v>778</v>
      </c>
      <c r="F278" s="10">
        <v>42036</v>
      </c>
      <c r="G278" s="10">
        <v>45323</v>
      </c>
      <c r="H278" s="11">
        <v>10</v>
      </c>
      <c r="I278" s="20" t="s">
        <v>259</v>
      </c>
      <c r="J278" s="11" t="s">
        <v>261</v>
      </c>
      <c r="K278" s="11" t="s">
        <v>2960</v>
      </c>
      <c r="L278" s="11">
        <v>2</v>
      </c>
    </row>
    <row r="279" spans="1:12">
      <c r="A279" s="11" t="s">
        <v>529</v>
      </c>
      <c r="D279" s="11" t="s">
        <v>260</v>
      </c>
      <c r="E279" s="19" t="s">
        <v>779</v>
      </c>
      <c r="F279" s="10">
        <v>42036</v>
      </c>
      <c r="G279" s="10">
        <v>45323</v>
      </c>
      <c r="H279" s="11">
        <v>10</v>
      </c>
      <c r="I279" s="20" t="s">
        <v>259</v>
      </c>
      <c r="J279" s="11" t="s">
        <v>261</v>
      </c>
      <c r="K279" s="11" t="s">
        <v>2960</v>
      </c>
      <c r="L279" s="11">
        <v>2</v>
      </c>
    </row>
    <row r="280" spans="1:12">
      <c r="A280" s="11" t="s">
        <v>530</v>
      </c>
      <c r="D280" s="11" t="s">
        <v>260</v>
      </c>
      <c r="E280" s="19" t="s">
        <v>780</v>
      </c>
      <c r="F280" s="10">
        <v>42036</v>
      </c>
      <c r="G280" s="10">
        <v>45323</v>
      </c>
      <c r="H280" s="11">
        <v>10</v>
      </c>
      <c r="I280" s="20" t="s">
        <v>259</v>
      </c>
      <c r="J280" s="11" t="s">
        <v>261</v>
      </c>
      <c r="K280" s="11" t="s">
        <v>2960</v>
      </c>
      <c r="L280" s="11">
        <v>2</v>
      </c>
    </row>
    <row r="281" spans="1:12">
      <c r="A281" s="11" t="s">
        <v>531</v>
      </c>
      <c r="D281" s="11" t="s">
        <v>260</v>
      </c>
      <c r="E281" s="19" t="s">
        <v>781</v>
      </c>
      <c r="F281" s="10">
        <v>42036</v>
      </c>
      <c r="G281" s="10">
        <v>45323</v>
      </c>
      <c r="H281" s="11">
        <v>10</v>
      </c>
      <c r="I281" s="20" t="s">
        <v>259</v>
      </c>
      <c r="J281" s="11" t="s">
        <v>261</v>
      </c>
      <c r="K281" s="11" t="s">
        <v>2960</v>
      </c>
      <c r="L281" s="11">
        <v>2</v>
      </c>
    </row>
    <row r="282" spans="1:12">
      <c r="A282" s="11" t="s">
        <v>532</v>
      </c>
      <c r="D282" s="11" t="s">
        <v>260</v>
      </c>
      <c r="E282" s="19" t="s">
        <v>782</v>
      </c>
      <c r="F282" s="10">
        <v>42036</v>
      </c>
      <c r="G282" s="10">
        <v>45323</v>
      </c>
      <c r="H282" s="11">
        <v>10</v>
      </c>
      <c r="I282" s="20" t="s">
        <v>259</v>
      </c>
      <c r="J282" s="11" t="s">
        <v>261</v>
      </c>
      <c r="K282" s="11" t="s">
        <v>2960</v>
      </c>
      <c r="L282" s="11">
        <v>2</v>
      </c>
    </row>
    <row r="283" spans="1:12">
      <c r="A283" s="11" t="s">
        <v>533</v>
      </c>
      <c r="D283" s="11" t="s">
        <v>260</v>
      </c>
      <c r="E283" s="19" t="s">
        <v>783</v>
      </c>
      <c r="F283" s="10">
        <v>42036</v>
      </c>
      <c r="G283" s="10">
        <v>45323</v>
      </c>
      <c r="H283" s="11">
        <v>10</v>
      </c>
      <c r="I283" s="20" t="s">
        <v>259</v>
      </c>
      <c r="J283" s="11" t="s">
        <v>261</v>
      </c>
      <c r="K283" s="11" t="s">
        <v>2960</v>
      </c>
      <c r="L283" s="11">
        <v>2</v>
      </c>
    </row>
    <row r="284" spans="1:12">
      <c r="A284" s="11" t="s">
        <v>534</v>
      </c>
      <c r="D284" s="11" t="s">
        <v>260</v>
      </c>
      <c r="E284" s="19" t="s">
        <v>784</v>
      </c>
      <c r="F284" s="10">
        <v>42036</v>
      </c>
      <c r="G284" s="10">
        <v>45323</v>
      </c>
      <c r="H284" s="11">
        <v>10</v>
      </c>
      <c r="I284" s="20" t="s">
        <v>259</v>
      </c>
      <c r="J284" s="11" t="s">
        <v>261</v>
      </c>
      <c r="K284" s="11" t="s">
        <v>2960</v>
      </c>
      <c r="L284" s="11">
        <v>2</v>
      </c>
    </row>
    <row r="285" spans="1:12">
      <c r="A285" s="11" t="s">
        <v>535</v>
      </c>
      <c r="D285" s="11" t="s">
        <v>260</v>
      </c>
      <c r="E285" s="19" t="s">
        <v>785</v>
      </c>
      <c r="F285" s="10">
        <v>42036</v>
      </c>
      <c r="G285" s="10">
        <v>45323</v>
      </c>
      <c r="H285" s="11">
        <v>10</v>
      </c>
      <c r="I285" s="20" t="s">
        <v>259</v>
      </c>
      <c r="J285" s="11" t="s">
        <v>261</v>
      </c>
      <c r="K285" s="11" t="s">
        <v>2960</v>
      </c>
      <c r="L285" s="11">
        <v>2</v>
      </c>
    </row>
    <row r="286" spans="1:12">
      <c r="A286" s="11" t="s">
        <v>536</v>
      </c>
      <c r="D286" s="11" t="s">
        <v>260</v>
      </c>
      <c r="E286" s="19" t="s">
        <v>786</v>
      </c>
      <c r="F286" s="10">
        <v>42036</v>
      </c>
      <c r="G286" s="10">
        <v>45323</v>
      </c>
      <c r="H286" s="11">
        <v>10</v>
      </c>
      <c r="I286" s="20" t="s">
        <v>259</v>
      </c>
      <c r="J286" s="11" t="s">
        <v>261</v>
      </c>
      <c r="K286" s="11" t="s">
        <v>2960</v>
      </c>
      <c r="L286" s="11">
        <v>2</v>
      </c>
    </row>
    <row r="287" spans="1:12">
      <c r="A287" s="11" t="s">
        <v>537</v>
      </c>
      <c r="D287" s="11" t="s">
        <v>260</v>
      </c>
      <c r="E287" s="19" t="s">
        <v>787</v>
      </c>
      <c r="F287" s="10">
        <v>42036</v>
      </c>
      <c r="G287" s="10">
        <v>45323</v>
      </c>
      <c r="H287" s="11">
        <v>10</v>
      </c>
      <c r="I287" s="20" t="s">
        <v>259</v>
      </c>
      <c r="J287" s="11" t="s">
        <v>261</v>
      </c>
      <c r="K287" s="11" t="s">
        <v>2960</v>
      </c>
      <c r="L287" s="11">
        <v>2</v>
      </c>
    </row>
    <row r="288" spans="1:12">
      <c r="A288" s="11" t="s">
        <v>538</v>
      </c>
      <c r="D288" s="11" t="s">
        <v>260</v>
      </c>
      <c r="E288" s="19" t="s">
        <v>788</v>
      </c>
      <c r="F288" s="10">
        <v>42036</v>
      </c>
      <c r="G288" s="10">
        <v>45323</v>
      </c>
      <c r="H288" s="11">
        <v>10</v>
      </c>
      <c r="I288" s="20" t="s">
        <v>259</v>
      </c>
      <c r="J288" s="11" t="s">
        <v>261</v>
      </c>
      <c r="K288" s="11" t="s">
        <v>2960</v>
      </c>
      <c r="L288" s="11">
        <v>2</v>
      </c>
    </row>
    <row r="289" spans="1:12">
      <c r="A289" s="11" t="s">
        <v>539</v>
      </c>
      <c r="D289" s="11" t="s">
        <v>260</v>
      </c>
      <c r="E289" s="19" t="s">
        <v>789</v>
      </c>
      <c r="F289" s="10">
        <v>42036</v>
      </c>
      <c r="G289" s="10">
        <v>45323</v>
      </c>
      <c r="H289" s="11">
        <v>10</v>
      </c>
      <c r="I289" s="20" t="s">
        <v>259</v>
      </c>
      <c r="J289" s="11" t="s">
        <v>261</v>
      </c>
      <c r="K289" s="11" t="s">
        <v>2960</v>
      </c>
      <c r="L289" s="11">
        <v>2</v>
      </c>
    </row>
    <row r="290" spans="1:12">
      <c r="A290" s="11" t="s">
        <v>540</v>
      </c>
      <c r="D290" s="11" t="s">
        <v>260</v>
      </c>
      <c r="E290" s="19" t="s">
        <v>790</v>
      </c>
      <c r="F290" s="10">
        <v>42036</v>
      </c>
      <c r="G290" s="10">
        <v>45323</v>
      </c>
      <c r="H290" s="11">
        <v>10</v>
      </c>
      <c r="I290" s="20" t="s">
        <v>259</v>
      </c>
      <c r="J290" s="11" t="s">
        <v>261</v>
      </c>
      <c r="K290" s="11" t="s">
        <v>2960</v>
      </c>
      <c r="L290" s="11">
        <v>2</v>
      </c>
    </row>
    <row r="291" spans="1:12">
      <c r="A291" s="11" t="s">
        <v>541</v>
      </c>
      <c r="D291" s="11" t="s">
        <v>260</v>
      </c>
      <c r="E291" s="19" t="s">
        <v>791</v>
      </c>
      <c r="F291" s="10">
        <v>42036</v>
      </c>
      <c r="G291" s="10">
        <v>45323</v>
      </c>
      <c r="H291" s="11">
        <v>10</v>
      </c>
      <c r="I291" s="20" t="s">
        <v>259</v>
      </c>
      <c r="J291" s="11" t="s">
        <v>261</v>
      </c>
      <c r="K291" s="11" t="s">
        <v>2960</v>
      </c>
      <c r="L291" s="11">
        <v>2</v>
      </c>
    </row>
    <row r="292" spans="1:12">
      <c r="A292" s="11" t="s">
        <v>542</v>
      </c>
      <c r="D292" s="11" t="s">
        <v>260</v>
      </c>
      <c r="E292" s="19" t="s">
        <v>792</v>
      </c>
      <c r="F292" s="10">
        <v>42036</v>
      </c>
      <c r="G292" s="10">
        <v>45323</v>
      </c>
      <c r="H292" s="11">
        <v>10</v>
      </c>
      <c r="I292" s="20" t="s">
        <v>259</v>
      </c>
      <c r="J292" s="11" t="s">
        <v>261</v>
      </c>
      <c r="K292" s="11" t="s">
        <v>2960</v>
      </c>
      <c r="L292" s="11">
        <v>2</v>
      </c>
    </row>
    <row r="293" spans="1:12">
      <c r="A293" s="11" t="s">
        <v>543</v>
      </c>
      <c r="D293" s="11" t="s">
        <v>260</v>
      </c>
      <c r="E293" s="19" t="s">
        <v>793</v>
      </c>
      <c r="F293" s="10">
        <v>42036</v>
      </c>
      <c r="G293" s="10">
        <v>45323</v>
      </c>
      <c r="H293" s="11">
        <v>10</v>
      </c>
      <c r="I293" s="20" t="s">
        <v>259</v>
      </c>
      <c r="J293" s="11" t="s">
        <v>261</v>
      </c>
      <c r="K293" s="11" t="s">
        <v>2960</v>
      </c>
      <c r="L293" s="11">
        <v>2</v>
      </c>
    </row>
    <row r="294" spans="1:12">
      <c r="A294" s="11" t="s">
        <v>544</v>
      </c>
      <c r="D294" s="11" t="s">
        <v>260</v>
      </c>
      <c r="E294" s="19" t="s">
        <v>794</v>
      </c>
      <c r="F294" s="10">
        <v>42036</v>
      </c>
      <c r="G294" s="10">
        <v>45323</v>
      </c>
      <c r="H294" s="11">
        <v>10</v>
      </c>
      <c r="I294" s="20" t="s">
        <v>259</v>
      </c>
      <c r="J294" s="11" t="s">
        <v>261</v>
      </c>
      <c r="K294" s="11" t="s">
        <v>2960</v>
      </c>
      <c r="L294" s="11">
        <v>2</v>
      </c>
    </row>
    <row r="295" spans="1:12">
      <c r="A295" s="11" t="s">
        <v>545</v>
      </c>
      <c r="D295" s="11" t="s">
        <v>260</v>
      </c>
      <c r="E295" s="19" t="s">
        <v>795</v>
      </c>
      <c r="F295" s="10">
        <v>42036</v>
      </c>
      <c r="G295" s="10">
        <v>45323</v>
      </c>
      <c r="H295" s="11">
        <v>10</v>
      </c>
      <c r="I295" s="20" t="s">
        <v>259</v>
      </c>
      <c r="J295" s="11" t="s">
        <v>261</v>
      </c>
      <c r="K295" s="11" t="s">
        <v>2960</v>
      </c>
      <c r="L295" s="11">
        <v>2</v>
      </c>
    </row>
    <row r="296" spans="1:12">
      <c r="A296" s="11" t="s">
        <v>546</v>
      </c>
      <c r="D296" s="11" t="s">
        <v>260</v>
      </c>
      <c r="E296" s="19" t="s">
        <v>796</v>
      </c>
      <c r="F296" s="10">
        <v>42036</v>
      </c>
      <c r="G296" s="10">
        <v>45323</v>
      </c>
      <c r="H296" s="11">
        <v>10</v>
      </c>
      <c r="I296" s="20" t="s">
        <v>259</v>
      </c>
      <c r="J296" s="11" t="s">
        <v>261</v>
      </c>
      <c r="K296" s="11" t="s">
        <v>2960</v>
      </c>
      <c r="L296" s="11">
        <v>2</v>
      </c>
    </row>
    <row r="297" spans="1:12">
      <c r="A297" s="11" t="s">
        <v>547</v>
      </c>
      <c r="D297" s="11" t="s">
        <v>260</v>
      </c>
      <c r="E297" s="19" t="s">
        <v>797</v>
      </c>
      <c r="F297" s="10">
        <v>42036</v>
      </c>
      <c r="G297" s="10">
        <v>45323</v>
      </c>
      <c r="H297" s="11">
        <v>10</v>
      </c>
      <c r="I297" s="20" t="s">
        <v>259</v>
      </c>
      <c r="J297" s="11" t="s">
        <v>261</v>
      </c>
      <c r="K297" s="11" t="s">
        <v>2960</v>
      </c>
      <c r="L297" s="11">
        <v>2</v>
      </c>
    </row>
    <row r="298" spans="1:12">
      <c r="A298" s="11" t="s">
        <v>548</v>
      </c>
      <c r="D298" s="11" t="s">
        <v>260</v>
      </c>
      <c r="E298" s="19" t="s">
        <v>798</v>
      </c>
      <c r="F298" s="10">
        <v>42036</v>
      </c>
      <c r="G298" s="10">
        <v>45323</v>
      </c>
      <c r="H298" s="11">
        <v>10</v>
      </c>
      <c r="I298" s="20" t="s">
        <v>259</v>
      </c>
      <c r="J298" s="11" t="s">
        <v>261</v>
      </c>
      <c r="K298" s="11" t="s">
        <v>2960</v>
      </c>
      <c r="L298" s="11">
        <v>2</v>
      </c>
    </row>
    <row r="299" spans="1:12">
      <c r="A299" s="11" t="s">
        <v>549</v>
      </c>
      <c r="D299" s="11" t="s">
        <v>260</v>
      </c>
      <c r="E299" s="19" t="s">
        <v>799</v>
      </c>
      <c r="F299" s="10">
        <v>42036</v>
      </c>
      <c r="G299" s="10">
        <v>45323</v>
      </c>
      <c r="H299" s="11">
        <v>10</v>
      </c>
      <c r="I299" s="20" t="s">
        <v>259</v>
      </c>
      <c r="J299" s="11" t="s">
        <v>261</v>
      </c>
      <c r="K299" s="11" t="s">
        <v>2960</v>
      </c>
      <c r="L299" s="11">
        <v>2</v>
      </c>
    </row>
    <row r="300" spans="1:12">
      <c r="A300" s="11" t="s">
        <v>550</v>
      </c>
      <c r="D300" s="11" t="s">
        <v>260</v>
      </c>
      <c r="E300" s="19" t="s">
        <v>800</v>
      </c>
      <c r="F300" s="10">
        <v>42036</v>
      </c>
      <c r="G300" s="10">
        <v>45323</v>
      </c>
      <c r="H300" s="11">
        <v>10</v>
      </c>
      <c r="I300" s="20" t="s">
        <v>259</v>
      </c>
      <c r="J300" s="11" t="s">
        <v>261</v>
      </c>
      <c r="K300" s="11" t="s">
        <v>2960</v>
      </c>
      <c r="L300" s="11">
        <v>2</v>
      </c>
    </row>
    <row r="301" spans="1:12">
      <c r="A301" s="11" t="s">
        <v>551</v>
      </c>
      <c r="D301" s="11" t="s">
        <v>260</v>
      </c>
      <c r="E301" s="19" t="s">
        <v>801</v>
      </c>
      <c r="F301" s="10">
        <v>42036</v>
      </c>
      <c r="G301" s="10">
        <v>45323</v>
      </c>
      <c r="H301" s="11">
        <v>10</v>
      </c>
      <c r="I301" s="20" t="s">
        <v>259</v>
      </c>
      <c r="J301" s="11" t="s">
        <v>261</v>
      </c>
      <c r="K301" s="11" t="s">
        <v>2960</v>
      </c>
      <c r="L301" s="11">
        <v>2</v>
      </c>
    </row>
    <row r="302" spans="1:12">
      <c r="A302" s="11" t="s">
        <v>552</v>
      </c>
      <c r="D302" s="11" t="s">
        <v>260</v>
      </c>
      <c r="E302" s="19" t="s">
        <v>802</v>
      </c>
      <c r="F302" s="10">
        <v>42036</v>
      </c>
      <c r="G302" s="10">
        <v>45323</v>
      </c>
      <c r="H302" s="11">
        <v>10</v>
      </c>
      <c r="I302" s="20" t="s">
        <v>259</v>
      </c>
      <c r="J302" s="11" t="s">
        <v>261</v>
      </c>
      <c r="K302" s="11" t="s">
        <v>2960</v>
      </c>
      <c r="L302" s="11">
        <v>2</v>
      </c>
    </row>
    <row r="303" spans="1:12">
      <c r="A303" s="11" t="s">
        <v>553</v>
      </c>
      <c r="D303" s="11" t="s">
        <v>260</v>
      </c>
      <c r="E303" s="19" t="s">
        <v>803</v>
      </c>
      <c r="F303" s="10">
        <v>42036</v>
      </c>
      <c r="G303" s="10">
        <v>45323</v>
      </c>
      <c r="H303" s="11">
        <v>10</v>
      </c>
      <c r="I303" s="20" t="s">
        <v>259</v>
      </c>
      <c r="J303" s="11" t="s">
        <v>261</v>
      </c>
      <c r="K303" s="11" t="s">
        <v>2960</v>
      </c>
      <c r="L303" s="11">
        <v>2</v>
      </c>
    </row>
    <row r="304" spans="1:12">
      <c r="A304" s="11" t="s">
        <v>554</v>
      </c>
      <c r="D304" s="11" t="s">
        <v>260</v>
      </c>
      <c r="E304" s="19" t="s">
        <v>804</v>
      </c>
      <c r="F304" s="10">
        <v>42036</v>
      </c>
      <c r="G304" s="10">
        <v>45323</v>
      </c>
      <c r="H304" s="11">
        <v>10</v>
      </c>
      <c r="I304" s="20" t="s">
        <v>259</v>
      </c>
      <c r="J304" s="11" t="s">
        <v>261</v>
      </c>
      <c r="K304" s="11" t="s">
        <v>2960</v>
      </c>
      <c r="L304" s="11">
        <v>2</v>
      </c>
    </row>
    <row r="305" spans="1:12">
      <c r="A305" s="11" t="s">
        <v>555</v>
      </c>
      <c r="D305" s="11" t="s">
        <v>260</v>
      </c>
      <c r="E305" s="19" t="s">
        <v>805</v>
      </c>
      <c r="F305" s="10">
        <v>42036</v>
      </c>
      <c r="G305" s="10">
        <v>45323</v>
      </c>
      <c r="H305" s="11">
        <v>10</v>
      </c>
      <c r="I305" s="20" t="s">
        <v>259</v>
      </c>
      <c r="J305" s="11" t="s">
        <v>261</v>
      </c>
      <c r="K305" s="11" t="s">
        <v>2960</v>
      </c>
      <c r="L305" s="11">
        <v>2</v>
      </c>
    </row>
    <row r="306" spans="1:12">
      <c r="A306" s="11" t="s">
        <v>556</v>
      </c>
      <c r="D306" s="11" t="s">
        <v>260</v>
      </c>
      <c r="E306" s="19" t="s">
        <v>806</v>
      </c>
      <c r="F306" s="10">
        <v>42036</v>
      </c>
      <c r="G306" s="10">
        <v>45323</v>
      </c>
      <c r="H306" s="11">
        <v>10</v>
      </c>
      <c r="I306" s="20" t="s">
        <v>259</v>
      </c>
      <c r="J306" s="11" t="s">
        <v>261</v>
      </c>
      <c r="K306" s="11" t="s">
        <v>2960</v>
      </c>
      <c r="L306" s="11">
        <v>2</v>
      </c>
    </row>
    <row r="307" spans="1:12">
      <c r="A307" s="11" t="s">
        <v>557</v>
      </c>
      <c r="D307" s="11" t="s">
        <v>260</v>
      </c>
      <c r="E307" s="19" t="s">
        <v>807</v>
      </c>
      <c r="F307" s="10">
        <v>42036</v>
      </c>
      <c r="G307" s="10">
        <v>45323</v>
      </c>
      <c r="H307" s="11">
        <v>10</v>
      </c>
      <c r="I307" s="20" t="s">
        <v>259</v>
      </c>
      <c r="J307" s="11" t="s">
        <v>261</v>
      </c>
      <c r="K307" s="11" t="s">
        <v>2960</v>
      </c>
      <c r="L307" s="11">
        <v>2</v>
      </c>
    </row>
    <row r="308" spans="1:12">
      <c r="A308" s="11" t="s">
        <v>558</v>
      </c>
      <c r="D308" s="11" t="s">
        <v>260</v>
      </c>
      <c r="E308" s="19" t="s">
        <v>808</v>
      </c>
      <c r="F308" s="10">
        <v>42036</v>
      </c>
      <c r="G308" s="10">
        <v>45323</v>
      </c>
      <c r="H308" s="11">
        <v>10</v>
      </c>
      <c r="I308" s="20" t="s">
        <v>259</v>
      </c>
      <c r="J308" s="11" t="s">
        <v>261</v>
      </c>
      <c r="K308" s="11" t="s">
        <v>2960</v>
      </c>
      <c r="L308" s="11">
        <v>2</v>
      </c>
    </row>
    <row r="309" spans="1:12">
      <c r="A309" s="11" t="s">
        <v>559</v>
      </c>
      <c r="D309" s="11" t="s">
        <v>260</v>
      </c>
      <c r="E309" s="19" t="s">
        <v>809</v>
      </c>
      <c r="F309" s="10">
        <v>42036</v>
      </c>
      <c r="G309" s="10">
        <v>45323</v>
      </c>
      <c r="H309" s="11">
        <v>10</v>
      </c>
      <c r="I309" s="20" t="s">
        <v>259</v>
      </c>
      <c r="J309" s="11" t="s">
        <v>261</v>
      </c>
      <c r="K309" s="11" t="s">
        <v>2960</v>
      </c>
      <c r="L309" s="11">
        <v>2</v>
      </c>
    </row>
    <row r="310" spans="1:12">
      <c r="A310" s="11" t="s">
        <v>560</v>
      </c>
      <c r="D310" s="11" t="s">
        <v>260</v>
      </c>
      <c r="E310" s="19" t="s">
        <v>810</v>
      </c>
      <c r="F310" s="10">
        <v>42036</v>
      </c>
      <c r="G310" s="10">
        <v>45323</v>
      </c>
      <c r="H310" s="11">
        <v>10</v>
      </c>
      <c r="I310" s="20" t="s">
        <v>259</v>
      </c>
      <c r="J310" s="11" t="s">
        <v>261</v>
      </c>
      <c r="K310" s="11" t="s">
        <v>2960</v>
      </c>
      <c r="L310" s="11">
        <v>2</v>
      </c>
    </row>
    <row r="311" spans="1:12">
      <c r="A311" s="11" t="s">
        <v>561</v>
      </c>
      <c r="D311" s="11" t="s">
        <v>260</v>
      </c>
      <c r="E311" s="19" t="s">
        <v>811</v>
      </c>
      <c r="F311" s="10">
        <v>42036</v>
      </c>
      <c r="G311" s="10">
        <v>45323</v>
      </c>
      <c r="H311" s="11">
        <v>10</v>
      </c>
      <c r="I311" s="20" t="s">
        <v>259</v>
      </c>
      <c r="J311" s="11" t="s">
        <v>261</v>
      </c>
      <c r="K311" s="11" t="s">
        <v>2960</v>
      </c>
      <c r="L311" s="11">
        <v>2</v>
      </c>
    </row>
    <row r="312" spans="1:12">
      <c r="A312" s="11" t="s">
        <v>562</v>
      </c>
      <c r="D312" s="11" t="s">
        <v>260</v>
      </c>
      <c r="E312" s="19" t="s">
        <v>812</v>
      </c>
      <c r="F312" s="10">
        <v>42036</v>
      </c>
      <c r="G312" s="10">
        <v>45323</v>
      </c>
      <c r="H312" s="11">
        <v>10</v>
      </c>
      <c r="I312" s="20" t="s">
        <v>259</v>
      </c>
      <c r="J312" s="11" t="s">
        <v>261</v>
      </c>
      <c r="K312" s="11" t="s">
        <v>2960</v>
      </c>
      <c r="L312" s="11">
        <v>2</v>
      </c>
    </row>
    <row r="313" spans="1:12">
      <c r="A313" s="11" t="s">
        <v>563</v>
      </c>
      <c r="D313" s="11" t="s">
        <v>260</v>
      </c>
      <c r="E313" s="19" t="s">
        <v>813</v>
      </c>
      <c r="F313" s="10">
        <v>42036</v>
      </c>
      <c r="G313" s="10">
        <v>45323</v>
      </c>
      <c r="H313" s="11">
        <v>10</v>
      </c>
      <c r="I313" s="20" t="s">
        <v>259</v>
      </c>
      <c r="J313" s="11" t="s">
        <v>261</v>
      </c>
      <c r="K313" s="11" t="s">
        <v>2960</v>
      </c>
      <c r="L313" s="11">
        <v>2</v>
      </c>
    </row>
    <row r="314" spans="1:12">
      <c r="A314" s="11" t="s">
        <v>564</v>
      </c>
      <c r="D314" s="11" t="s">
        <v>260</v>
      </c>
      <c r="E314" s="19" t="s">
        <v>814</v>
      </c>
      <c r="F314" s="10">
        <v>42036</v>
      </c>
      <c r="G314" s="10">
        <v>45323</v>
      </c>
      <c r="H314" s="11">
        <v>10</v>
      </c>
      <c r="I314" s="20" t="s">
        <v>259</v>
      </c>
      <c r="J314" s="11" t="s">
        <v>261</v>
      </c>
      <c r="K314" s="11" t="s">
        <v>2960</v>
      </c>
      <c r="L314" s="11">
        <v>2</v>
      </c>
    </row>
    <row r="315" spans="1:12">
      <c r="A315" s="11" t="s">
        <v>565</v>
      </c>
      <c r="D315" s="11" t="s">
        <v>260</v>
      </c>
      <c r="E315" s="19" t="s">
        <v>815</v>
      </c>
      <c r="F315" s="10">
        <v>42036</v>
      </c>
      <c r="G315" s="10">
        <v>45323</v>
      </c>
      <c r="H315" s="11">
        <v>10</v>
      </c>
      <c r="I315" s="20" t="s">
        <v>259</v>
      </c>
      <c r="J315" s="11" t="s">
        <v>261</v>
      </c>
      <c r="K315" s="11" t="s">
        <v>2960</v>
      </c>
      <c r="L315" s="11">
        <v>2</v>
      </c>
    </row>
    <row r="316" spans="1:12">
      <c r="A316" s="11" t="s">
        <v>566</v>
      </c>
      <c r="D316" s="11" t="s">
        <v>260</v>
      </c>
      <c r="E316" s="19" t="s">
        <v>816</v>
      </c>
      <c r="F316" s="10">
        <v>42036</v>
      </c>
      <c r="G316" s="10">
        <v>45323</v>
      </c>
      <c r="H316" s="11">
        <v>10</v>
      </c>
      <c r="I316" s="20" t="s">
        <v>259</v>
      </c>
      <c r="J316" s="11" t="s">
        <v>261</v>
      </c>
      <c r="K316" s="11" t="s">
        <v>2960</v>
      </c>
      <c r="L316" s="11">
        <v>2</v>
      </c>
    </row>
    <row r="317" spans="1:12">
      <c r="A317" s="11" t="s">
        <v>567</v>
      </c>
      <c r="D317" s="11" t="s">
        <v>260</v>
      </c>
      <c r="E317" s="19" t="s">
        <v>817</v>
      </c>
      <c r="F317" s="10">
        <v>42036</v>
      </c>
      <c r="G317" s="10">
        <v>45323</v>
      </c>
      <c r="H317" s="11">
        <v>10</v>
      </c>
      <c r="I317" s="20" t="s">
        <v>259</v>
      </c>
      <c r="J317" s="11" t="s">
        <v>261</v>
      </c>
      <c r="K317" s="11" t="s">
        <v>2960</v>
      </c>
      <c r="L317" s="11">
        <v>2</v>
      </c>
    </row>
    <row r="318" spans="1:12">
      <c r="A318" s="11" t="s">
        <v>568</v>
      </c>
      <c r="D318" s="11" t="s">
        <v>260</v>
      </c>
      <c r="E318" s="19" t="s">
        <v>818</v>
      </c>
      <c r="F318" s="10">
        <v>42036</v>
      </c>
      <c r="G318" s="10">
        <v>45323</v>
      </c>
      <c r="H318" s="11">
        <v>10</v>
      </c>
      <c r="I318" s="20" t="s">
        <v>259</v>
      </c>
      <c r="J318" s="11" t="s">
        <v>261</v>
      </c>
      <c r="K318" s="11" t="s">
        <v>2960</v>
      </c>
      <c r="L318" s="11">
        <v>2</v>
      </c>
    </row>
    <row r="319" spans="1:12">
      <c r="A319" s="11" t="s">
        <v>569</v>
      </c>
      <c r="D319" s="11" t="s">
        <v>260</v>
      </c>
      <c r="E319" s="19" t="s">
        <v>819</v>
      </c>
      <c r="F319" s="10">
        <v>42036</v>
      </c>
      <c r="G319" s="10">
        <v>45323</v>
      </c>
      <c r="H319" s="11">
        <v>10</v>
      </c>
      <c r="I319" s="20" t="s">
        <v>259</v>
      </c>
      <c r="J319" s="11" t="s">
        <v>261</v>
      </c>
      <c r="K319" s="11" t="s">
        <v>2960</v>
      </c>
      <c r="L319" s="11">
        <v>2</v>
      </c>
    </row>
    <row r="320" spans="1:12">
      <c r="A320" s="11" t="s">
        <v>570</v>
      </c>
      <c r="D320" s="11" t="s">
        <v>260</v>
      </c>
      <c r="E320" s="19" t="s">
        <v>820</v>
      </c>
      <c r="F320" s="10">
        <v>42036</v>
      </c>
      <c r="G320" s="10">
        <v>45323</v>
      </c>
      <c r="H320" s="11">
        <v>10</v>
      </c>
      <c r="I320" s="20" t="s">
        <v>259</v>
      </c>
      <c r="J320" s="11" t="s">
        <v>261</v>
      </c>
      <c r="K320" s="11" t="s">
        <v>2960</v>
      </c>
      <c r="L320" s="11">
        <v>2</v>
      </c>
    </row>
    <row r="321" spans="1:12">
      <c r="A321" s="11" t="s">
        <v>571</v>
      </c>
      <c r="D321" s="11" t="s">
        <v>260</v>
      </c>
      <c r="E321" s="19" t="s">
        <v>821</v>
      </c>
      <c r="F321" s="10">
        <v>42036</v>
      </c>
      <c r="G321" s="10">
        <v>45323</v>
      </c>
      <c r="H321" s="11">
        <v>10</v>
      </c>
      <c r="I321" s="20" t="s">
        <v>259</v>
      </c>
      <c r="J321" s="11" t="s">
        <v>261</v>
      </c>
      <c r="K321" s="11" t="s">
        <v>2960</v>
      </c>
      <c r="L321" s="11">
        <v>2</v>
      </c>
    </row>
    <row r="322" spans="1:12">
      <c r="A322" s="11" t="s">
        <v>572</v>
      </c>
      <c r="D322" s="11" t="s">
        <v>260</v>
      </c>
      <c r="E322" s="19" t="s">
        <v>822</v>
      </c>
      <c r="F322" s="10">
        <v>42036</v>
      </c>
      <c r="G322" s="10">
        <v>45323</v>
      </c>
      <c r="H322" s="11">
        <v>10</v>
      </c>
      <c r="I322" s="20" t="s">
        <v>259</v>
      </c>
      <c r="J322" s="11" t="s">
        <v>261</v>
      </c>
      <c r="K322" s="11" t="s">
        <v>2960</v>
      </c>
      <c r="L322" s="11">
        <v>2</v>
      </c>
    </row>
    <row r="323" spans="1:12">
      <c r="A323" s="11" t="s">
        <v>573</v>
      </c>
      <c r="D323" s="11" t="s">
        <v>260</v>
      </c>
      <c r="E323" s="19" t="s">
        <v>823</v>
      </c>
      <c r="F323" s="10">
        <v>42036</v>
      </c>
      <c r="G323" s="10">
        <v>45323</v>
      </c>
      <c r="H323" s="11">
        <v>10</v>
      </c>
      <c r="I323" s="20" t="s">
        <v>259</v>
      </c>
      <c r="J323" s="11" t="s">
        <v>261</v>
      </c>
      <c r="K323" s="11" t="s">
        <v>2960</v>
      </c>
      <c r="L323" s="11">
        <v>2</v>
      </c>
    </row>
    <row r="324" spans="1:12">
      <c r="A324" s="11" t="s">
        <v>574</v>
      </c>
      <c r="D324" s="11" t="s">
        <v>260</v>
      </c>
      <c r="E324" s="19" t="s">
        <v>824</v>
      </c>
      <c r="F324" s="10">
        <v>42036</v>
      </c>
      <c r="G324" s="10">
        <v>45323</v>
      </c>
      <c r="H324" s="11">
        <v>10</v>
      </c>
      <c r="I324" s="20" t="s">
        <v>259</v>
      </c>
      <c r="J324" s="11" t="s">
        <v>261</v>
      </c>
      <c r="K324" s="11" t="s">
        <v>2960</v>
      </c>
      <c r="L324" s="11">
        <v>2</v>
      </c>
    </row>
    <row r="325" spans="1:12">
      <c r="A325" s="11" t="s">
        <v>575</v>
      </c>
      <c r="D325" s="11" t="s">
        <v>260</v>
      </c>
      <c r="E325" s="19" t="s">
        <v>825</v>
      </c>
      <c r="F325" s="10">
        <v>42036</v>
      </c>
      <c r="G325" s="10">
        <v>45323</v>
      </c>
      <c r="H325" s="11">
        <v>10</v>
      </c>
      <c r="I325" s="20" t="s">
        <v>259</v>
      </c>
      <c r="J325" s="11" t="s">
        <v>261</v>
      </c>
      <c r="K325" s="11" t="s">
        <v>2960</v>
      </c>
      <c r="L325" s="11">
        <v>2</v>
      </c>
    </row>
    <row r="326" spans="1:12">
      <c r="A326" s="11" t="s">
        <v>576</v>
      </c>
      <c r="D326" s="11" t="s">
        <v>260</v>
      </c>
      <c r="E326" s="19" t="s">
        <v>826</v>
      </c>
      <c r="F326" s="10">
        <v>42036</v>
      </c>
      <c r="G326" s="10">
        <v>45323</v>
      </c>
      <c r="H326" s="11">
        <v>10</v>
      </c>
      <c r="I326" s="20" t="s">
        <v>259</v>
      </c>
      <c r="J326" s="11" t="s">
        <v>261</v>
      </c>
      <c r="K326" s="11" t="s">
        <v>2960</v>
      </c>
      <c r="L326" s="11">
        <v>2</v>
      </c>
    </row>
    <row r="327" spans="1:12">
      <c r="A327" s="11" t="s">
        <v>577</v>
      </c>
      <c r="D327" s="11" t="s">
        <v>260</v>
      </c>
      <c r="E327" s="19" t="s">
        <v>827</v>
      </c>
      <c r="F327" s="10">
        <v>42036</v>
      </c>
      <c r="G327" s="10">
        <v>45323</v>
      </c>
      <c r="H327" s="11">
        <v>10</v>
      </c>
      <c r="I327" s="20" t="s">
        <v>259</v>
      </c>
      <c r="J327" s="11" t="s">
        <v>261</v>
      </c>
      <c r="K327" s="11" t="s">
        <v>2960</v>
      </c>
      <c r="L327" s="11">
        <v>2</v>
      </c>
    </row>
    <row r="328" spans="1:12">
      <c r="A328" s="11" t="s">
        <v>578</v>
      </c>
      <c r="D328" s="11" t="s">
        <v>260</v>
      </c>
      <c r="E328" s="19" t="s">
        <v>828</v>
      </c>
      <c r="F328" s="10">
        <v>42036</v>
      </c>
      <c r="G328" s="10">
        <v>45323</v>
      </c>
      <c r="H328" s="11">
        <v>10</v>
      </c>
      <c r="I328" s="20" t="s">
        <v>259</v>
      </c>
      <c r="J328" s="11" t="s">
        <v>261</v>
      </c>
      <c r="K328" s="11" t="s">
        <v>2960</v>
      </c>
      <c r="L328" s="11">
        <v>2</v>
      </c>
    </row>
    <row r="329" spans="1:12">
      <c r="A329" s="11" t="s">
        <v>579</v>
      </c>
      <c r="D329" s="11" t="s">
        <v>260</v>
      </c>
      <c r="E329" s="19" t="s">
        <v>829</v>
      </c>
      <c r="F329" s="10">
        <v>42036</v>
      </c>
      <c r="G329" s="10">
        <v>45323</v>
      </c>
      <c r="H329" s="11">
        <v>10</v>
      </c>
      <c r="I329" s="20" t="s">
        <v>259</v>
      </c>
      <c r="J329" s="11" t="s">
        <v>261</v>
      </c>
      <c r="K329" s="11" t="s">
        <v>2960</v>
      </c>
      <c r="L329" s="11">
        <v>2</v>
      </c>
    </row>
    <row r="330" spans="1:12">
      <c r="A330" s="11" t="s">
        <v>580</v>
      </c>
      <c r="D330" s="11" t="s">
        <v>260</v>
      </c>
      <c r="E330" s="19" t="s">
        <v>830</v>
      </c>
      <c r="F330" s="10">
        <v>42036</v>
      </c>
      <c r="G330" s="10">
        <v>45323</v>
      </c>
      <c r="H330" s="11">
        <v>10</v>
      </c>
      <c r="I330" s="20" t="s">
        <v>259</v>
      </c>
      <c r="J330" s="11" t="s">
        <v>261</v>
      </c>
      <c r="K330" s="11" t="s">
        <v>2960</v>
      </c>
      <c r="L330" s="11">
        <v>2</v>
      </c>
    </row>
    <row r="331" spans="1:12">
      <c r="A331" s="11" t="s">
        <v>581</v>
      </c>
      <c r="D331" s="11" t="s">
        <v>260</v>
      </c>
      <c r="E331" s="19" t="s">
        <v>831</v>
      </c>
      <c r="F331" s="10">
        <v>42036</v>
      </c>
      <c r="G331" s="10">
        <v>45323</v>
      </c>
      <c r="H331" s="11">
        <v>10</v>
      </c>
      <c r="I331" s="20" t="s">
        <v>259</v>
      </c>
      <c r="J331" s="11" t="s">
        <v>261</v>
      </c>
      <c r="K331" s="11" t="s">
        <v>2960</v>
      </c>
      <c r="L331" s="11">
        <v>2</v>
      </c>
    </row>
    <row r="332" spans="1:12">
      <c r="A332" s="11" t="s">
        <v>582</v>
      </c>
      <c r="D332" s="11" t="s">
        <v>260</v>
      </c>
      <c r="E332" s="19" t="s">
        <v>832</v>
      </c>
      <c r="F332" s="10">
        <v>42036</v>
      </c>
      <c r="G332" s="10">
        <v>45323</v>
      </c>
      <c r="H332" s="11">
        <v>10</v>
      </c>
      <c r="I332" s="20" t="s">
        <v>259</v>
      </c>
      <c r="J332" s="11" t="s">
        <v>261</v>
      </c>
      <c r="K332" s="11" t="s">
        <v>2960</v>
      </c>
      <c r="L332" s="11">
        <v>2</v>
      </c>
    </row>
    <row r="333" spans="1:12">
      <c r="A333" s="11" t="s">
        <v>583</v>
      </c>
      <c r="D333" s="11" t="s">
        <v>260</v>
      </c>
      <c r="E333" s="19" t="s">
        <v>833</v>
      </c>
      <c r="F333" s="10">
        <v>42036</v>
      </c>
      <c r="G333" s="10">
        <v>45323</v>
      </c>
      <c r="H333" s="11">
        <v>10</v>
      </c>
      <c r="I333" s="20" t="s">
        <v>259</v>
      </c>
      <c r="J333" s="11" t="s">
        <v>261</v>
      </c>
      <c r="K333" s="11" t="s">
        <v>2960</v>
      </c>
      <c r="L333" s="11">
        <v>2</v>
      </c>
    </row>
    <row r="334" spans="1:12">
      <c r="A334" s="11" t="s">
        <v>584</v>
      </c>
      <c r="D334" s="11" t="s">
        <v>260</v>
      </c>
      <c r="E334" s="19" t="s">
        <v>834</v>
      </c>
      <c r="F334" s="10">
        <v>42036</v>
      </c>
      <c r="G334" s="10">
        <v>45323</v>
      </c>
      <c r="H334" s="11">
        <v>10</v>
      </c>
      <c r="I334" s="20" t="s">
        <v>259</v>
      </c>
      <c r="J334" s="11" t="s">
        <v>261</v>
      </c>
      <c r="K334" s="11" t="s">
        <v>2960</v>
      </c>
      <c r="L334" s="11">
        <v>2</v>
      </c>
    </row>
    <row r="335" spans="1:12">
      <c r="A335" s="11" t="s">
        <v>585</v>
      </c>
      <c r="D335" s="11" t="s">
        <v>260</v>
      </c>
      <c r="E335" s="19" t="s">
        <v>835</v>
      </c>
      <c r="F335" s="10">
        <v>42036</v>
      </c>
      <c r="G335" s="10">
        <v>45323</v>
      </c>
      <c r="H335" s="11">
        <v>10</v>
      </c>
      <c r="I335" s="20" t="s">
        <v>259</v>
      </c>
      <c r="J335" s="11" t="s">
        <v>261</v>
      </c>
      <c r="K335" s="11" t="s">
        <v>2960</v>
      </c>
      <c r="L335" s="11">
        <v>2</v>
      </c>
    </row>
    <row r="336" spans="1:12">
      <c r="A336" s="11" t="s">
        <v>586</v>
      </c>
      <c r="D336" s="11" t="s">
        <v>260</v>
      </c>
      <c r="E336" s="19" t="s">
        <v>836</v>
      </c>
      <c r="F336" s="10">
        <v>42036</v>
      </c>
      <c r="G336" s="10">
        <v>45323</v>
      </c>
      <c r="H336" s="11">
        <v>10</v>
      </c>
      <c r="I336" s="20" t="s">
        <v>259</v>
      </c>
      <c r="J336" s="11" t="s">
        <v>261</v>
      </c>
      <c r="K336" s="11" t="s">
        <v>2960</v>
      </c>
      <c r="L336" s="11">
        <v>2</v>
      </c>
    </row>
    <row r="337" spans="1:12">
      <c r="A337" s="11" t="s">
        <v>587</v>
      </c>
      <c r="D337" s="11" t="s">
        <v>260</v>
      </c>
      <c r="E337" s="19" t="s">
        <v>837</v>
      </c>
      <c r="F337" s="10">
        <v>42036</v>
      </c>
      <c r="G337" s="10">
        <v>45323</v>
      </c>
      <c r="H337" s="11">
        <v>10</v>
      </c>
      <c r="I337" s="20" t="s">
        <v>259</v>
      </c>
      <c r="J337" s="11" t="s">
        <v>261</v>
      </c>
      <c r="K337" s="11" t="s">
        <v>2960</v>
      </c>
      <c r="L337" s="11">
        <v>2</v>
      </c>
    </row>
    <row r="338" spans="1:12">
      <c r="A338" s="11" t="s">
        <v>588</v>
      </c>
      <c r="D338" s="11" t="s">
        <v>260</v>
      </c>
      <c r="E338" s="19" t="s">
        <v>838</v>
      </c>
      <c r="F338" s="10">
        <v>42036</v>
      </c>
      <c r="G338" s="10">
        <v>45323</v>
      </c>
      <c r="H338" s="11">
        <v>10</v>
      </c>
      <c r="I338" s="20" t="s">
        <v>259</v>
      </c>
      <c r="J338" s="11" t="s">
        <v>261</v>
      </c>
      <c r="K338" s="11" t="s">
        <v>2960</v>
      </c>
      <c r="L338" s="11">
        <v>2</v>
      </c>
    </row>
    <row r="339" spans="1:12">
      <c r="A339" s="11" t="s">
        <v>589</v>
      </c>
      <c r="D339" s="11" t="s">
        <v>260</v>
      </c>
      <c r="E339" s="19" t="s">
        <v>839</v>
      </c>
      <c r="F339" s="10">
        <v>42036</v>
      </c>
      <c r="G339" s="10">
        <v>45323</v>
      </c>
      <c r="H339" s="11">
        <v>10</v>
      </c>
      <c r="I339" s="20" t="s">
        <v>259</v>
      </c>
      <c r="J339" s="11" t="s">
        <v>261</v>
      </c>
      <c r="K339" s="11" t="s">
        <v>2960</v>
      </c>
      <c r="L339" s="11">
        <v>2</v>
      </c>
    </row>
    <row r="340" spans="1:12">
      <c r="A340" s="11" t="s">
        <v>590</v>
      </c>
      <c r="D340" s="11" t="s">
        <v>260</v>
      </c>
      <c r="E340" s="19" t="s">
        <v>840</v>
      </c>
      <c r="F340" s="10">
        <v>42036</v>
      </c>
      <c r="G340" s="10">
        <v>45323</v>
      </c>
      <c r="H340" s="11">
        <v>10</v>
      </c>
      <c r="I340" s="20" t="s">
        <v>259</v>
      </c>
      <c r="J340" s="11" t="s">
        <v>261</v>
      </c>
      <c r="K340" s="11" t="s">
        <v>2960</v>
      </c>
      <c r="L340" s="11">
        <v>2</v>
      </c>
    </row>
    <row r="341" spans="1:12">
      <c r="A341" s="11" t="s">
        <v>591</v>
      </c>
      <c r="D341" s="11" t="s">
        <v>260</v>
      </c>
      <c r="E341" s="19" t="s">
        <v>841</v>
      </c>
      <c r="F341" s="10">
        <v>42036</v>
      </c>
      <c r="G341" s="10">
        <v>45323</v>
      </c>
      <c r="H341" s="11">
        <v>10</v>
      </c>
      <c r="I341" s="20" t="s">
        <v>259</v>
      </c>
      <c r="J341" s="11" t="s">
        <v>261</v>
      </c>
      <c r="K341" s="11" t="s">
        <v>2960</v>
      </c>
      <c r="L341" s="11">
        <v>2</v>
      </c>
    </row>
    <row r="342" spans="1:12">
      <c r="A342" s="11" t="s">
        <v>592</v>
      </c>
      <c r="D342" s="11" t="s">
        <v>260</v>
      </c>
      <c r="E342" s="19" t="s">
        <v>842</v>
      </c>
      <c r="F342" s="10">
        <v>42036</v>
      </c>
      <c r="G342" s="10">
        <v>45323</v>
      </c>
      <c r="H342" s="11">
        <v>10</v>
      </c>
      <c r="I342" s="20" t="s">
        <v>259</v>
      </c>
      <c r="J342" s="11" t="s">
        <v>261</v>
      </c>
      <c r="K342" s="11" t="s">
        <v>2960</v>
      </c>
      <c r="L342" s="11">
        <v>2</v>
      </c>
    </row>
    <row r="343" spans="1:12">
      <c r="A343" s="11" t="s">
        <v>593</v>
      </c>
      <c r="D343" s="11" t="s">
        <v>260</v>
      </c>
      <c r="E343" s="19" t="s">
        <v>843</v>
      </c>
      <c r="F343" s="10">
        <v>42036</v>
      </c>
      <c r="G343" s="10">
        <v>45323</v>
      </c>
      <c r="H343" s="11">
        <v>10</v>
      </c>
      <c r="I343" s="20" t="s">
        <v>259</v>
      </c>
      <c r="J343" s="11" t="s">
        <v>261</v>
      </c>
      <c r="K343" s="11" t="s">
        <v>2960</v>
      </c>
      <c r="L343" s="11">
        <v>2</v>
      </c>
    </row>
    <row r="344" spans="1:12">
      <c r="A344" s="11" t="s">
        <v>594</v>
      </c>
      <c r="D344" s="11" t="s">
        <v>260</v>
      </c>
      <c r="E344" s="19" t="s">
        <v>844</v>
      </c>
      <c r="F344" s="10">
        <v>42036</v>
      </c>
      <c r="G344" s="10">
        <v>45323</v>
      </c>
      <c r="H344" s="11">
        <v>10</v>
      </c>
      <c r="I344" s="20" t="s">
        <v>259</v>
      </c>
      <c r="J344" s="11" t="s">
        <v>261</v>
      </c>
      <c r="K344" s="11" t="s">
        <v>2960</v>
      </c>
      <c r="L344" s="11">
        <v>2</v>
      </c>
    </row>
    <row r="345" spans="1:12">
      <c r="A345" s="11" t="s">
        <v>595</v>
      </c>
      <c r="D345" s="11" t="s">
        <v>260</v>
      </c>
      <c r="E345" s="19" t="s">
        <v>845</v>
      </c>
      <c r="F345" s="10">
        <v>42036</v>
      </c>
      <c r="G345" s="10">
        <v>45323</v>
      </c>
      <c r="H345" s="11">
        <v>10</v>
      </c>
      <c r="I345" s="20" t="s">
        <v>259</v>
      </c>
      <c r="J345" s="11" t="s">
        <v>261</v>
      </c>
      <c r="K345" s="11" t="s">
        <v>2960</v>
      </c>
      <c r="L345" s="11">
        <v>2</v>
      </c>
    </row>
    <row r="346" spans="1:12">
      <c r="A346" s="11" t="s">
        <v>596</v>
      </c>
      <c r="D346" s="11" t="s">
        <v>260</v>
      </c>
      <c r="E346" s="19" t="s">
        <v>846</v>
      </c>
      <c r="F346" s="10">
        <v>42036</v>
      </c>
      <c r="G346" s="10">
        <v>45323</v>
      </c>
      <c r="H346" s="11">
        <v>10</v>
      </c>
      <c r="I346" s="20" t="s">
        <v>259</v>
      </c>
      <c r="J346" s="11" t="s">
        <v>261</v>
      </c>
      <c r="K346" s="11" t="s">
        <v>2960</v>
      </c>
      <c r="L346" s="11">
        <v>2</v>
      </c>
    </row>
    <row r="347" spans="1:12">
      <c r="A347" s="11" t="s">
        <v>597</v>
      </c>
      <c r="D347" s="11" t="s">
        <v>260</v>
      </c>
      <c r="E347" s="19" t="s">
        <v>847</v>
      </c>
      <c r="F347" s="10">
        <v>42036</v>
      </c>
      <c r="G347" s="10">
        <v>45323</v>
      </c>
      <c r="H347" s="11">
        <v>10</v>
      </c>
      <c r="I347" s="20" t="s">
        <v>259</v>
      </c>
      <c r="J347" s="11" t="s">
        <v>261</v>
      </c>
      <c r="K347" s="11" t="s">
        <v>2960</v>
      </c>
      <c r="L347" s="11">
        <v>2</v>
      </c>
    </row>
    <row r="348" spans="1:12">
      <c r="A348" s="11" t="s">
        <v>598</v>
      </c>
      <c r="D348" s="11" t="s">
        <v>260</v>
      </c>
      <c r="E348" s="19" t="s">
        <v>848</v>
      </c>
      <c r="F348" s="10">
        <v>42036</v>
      </c>
      <c r="G348" s="10">
        <v>45323</v>
      </c>
      <c r="H348" s="11">
        <v>10</v>
      </c>
      <c r="I348" s="20" t="s">
        <v>259</v>
      </c>
      <c r="J348" s="11" t="s">
        <v>261</v>
      </c>
      <c r="K348" s="11" t="s">
        <v>2960</v>
      </c>
      <c r="L348" s="11">
        <v>2</v>
      </c>
    </row>
    <row r="349" spans="1:12">
      <c r="A349" s="11" t="s">
        <v>599</v>
      </c>
      <c r="D349" s="11" t="s">
        <v>260</v>
      </c>
      <c r="E349" s="19" t="s">
        <v>849</v>
      </c>
      <c r="F349" s="10">
        <v>42036</v>
      </c>
      <c r="G349" s="10">
        <v>45323</v>
      </c>
      <c r="H349" s="11">
        <v>10</v>
      </c>
      <c r="I349" s="20" t="s">
        <v>259</v>
      </c>
      <c r="J349" s="11" t="s">
        <v>261</v>
      </c>
      <c r="K349" s="11" t="s">
        <v>2960</v>
      </c>
      <c r="L349" s="11">
        <v>2</v>
      </c>
    </row>
    <row r="350" spans="1:12">
      <c r="A350" s="11" t="s">
        <v>600</v>
      </c>
      <c r="D350" s="11" t="s">
        <v>260</v>
      </c>
      <c r="E350" s="19" t="s">
        <v>850</v>
      </c>
      <c r="F350" s="10">
        <v>42036</v>
      </c>
      <c r="G350" s="10">
        <v>45323</v>
      </c>
      <c r="H350" s="11">
        <v>10</v>
      </c>
      <c r="I350" s="20" t="s">
        <v>259</v>
      </c>
      <c r="J350" s="11" t="s">
        <v>261</v>
      </c>
      <c r="K350" s="11" t="s">
        <v>2960</v>
      </c>
      <c r="L350" s="11">
        <v>2</v>
      </c>
    </row>
    <row r="351" spans="1:12">
      <c r="A351" s="11" t="s">
        <v>601</v>
      </c>
      <c r="D351" s="11" t="s">
        <v>260</v>
      </c>
      <c r="E351" s="19" t="s">
        <v>851</v>
      </c>
      <c r="F351" s="10">
        <v>42036</v>
      </c>
      <c r="G351" s="10">
        <v>45323</v>
      </c>
      <c r="H351" s="11">
        <v>10</v>
      </c>
      <c r="I351" s="20" t="s">
        <v>259</v>
      </c>
      <c r="J351" s="11" t="s">
        <v>261</v>
      </c>
      <c r="K351" s="11" t="s">
        <v>2960</v>
      </c>
      <c r="L351" s="11">
        <v>2</v>
      </c>
    </row>
    <row r="352" spans="1:12">
      <c r="A352" s="11" t="s">
        <v>602</v>
      </c>
      <c r="D352" s="11" t="s">
        <v>260</v>
      </c>
      <c r="E352" s="19" t="s">
        <v>852</v>
      </c>
      <c r="F352" s="10">
        <v>42036</v>
      </c>
      <c r="G352" s="10">
        <v>45323</v>
      </c>
      <c r="H352" s="11">
        <v>10</v>
      </c>
      <c r="I352" s="20" t="s">
        <v>259</v>
      </c>
      <c r="J352" s="11" t="s">
        <v>261</v>
      </c>
      <c r="K352" s="11" t="s">
        <v>2960</v>
      </c>
      <c r="L352" s="11">
        <v>2</v>
      </c>
    </row>
    <row r="353" spans="1:12">
      <c r="A353" s="11" t="s">
        <v>603</v>
      </c>
      <c r="D353" s="11" t="s">
        <v>260</v>
      </c>
      <c r="E353" s="19" t="s">
        <v>853</v>
      </c>
      <c r="F353" s="10">
        <v>42036</v>
      </c>
      <c r="G353" s="10">
        <v>45323</v>
      </c>
      <c r="H353" s="11">
        <v>10</v>
      </c>
      <c r="I353" s="20" t="s">
        <v>259</v>
      </c>
      <c r="J353" s="11" t="s">
        <v>261</v>
      </c>
      <c r="K353" s="11" t="s">
        <v>2960</v>
      </c>
      <c r="L353" s="11">
        <v>2</v>
      </c>
    </row>
    <row r="354" spans="1:12">
      <c r="A354" s="11" t="s">
        <v>604</v>
      </c>
      <c r="D354" s="11" t="s">
        <v>260</v>
      </c>
      <c r="E354" s="19" t="s">
        <v>854</v>
      </c>
      <c r="F354" s="10">
        <v>42036</v>
      </c>
      <c r="G354" s="10">
        <v>45323</v>
      </c>
      <c r="H354" s="11">
        <v>10</v>
      </c>
      <c r="I354" s="20" t="s">
        <v>259</v>
      </c>
      <c r="J354" s="11" t="s">
        <v>261</v>
      </c>
      <c r="K354" s="11" t="s">
        <v>2960</v>
      </c>
      <c r="L354" s="11">
        <v>2</v>
      </c>
    </row>
    <row r="355" spans="1:12">
      <c r="A355" s="11" t="s">
        <v>605</v>
      </c>
      <c r="D355" s="11" t="s">
        <v>260</v>
      </c>
      <c r="E355" s="19" t="s">
        <v>855</v>
      </c>
      <c r="F355" s="10">
        <v>42036</v>
      </c>
      <c r="G355" s="10">
        <v>45323</v>
      </c>
      <c r="H355" s="11">
        <v>10</v>
      </c>
      <c r="I355" s="20" t="s">
        <v>259</v>
      </c>
      <c r="J355" s="11" t="s">
        <v>261</v>
      </c>
      <c r="K355" s="11" t="s">
        <v>2960</v>
      </c>
      <c r="L355" s="11">
        <v>2</v>
      </c>
    </row>
    <row r="356" spans="1:12">
      <c r="A356" s="11" t="s">
        <v>606</v>
      </c>
      <c r="D356" s="11" t="s">
        <v>260</v>
      </c>
      <c r="E356" s="19" t="s">
        <v>856</v>
      </c>
      <c r="F356" s="10">
        <v>42036</v>
      </c>
      <c r="G356" s="10">
        <v>45323</v>
      </c>
      <c r="H356" s="11">
        <v>10</v>
      </c>
      <c r="I356" s="20" t="s">
        <v>259</v>
      </c>
      <c r="J356" s="11" t="s">
        <v>261</v>
      </c>
      <c r="K356" s="11" t="s">
        <v>2960</v>
      </c>
      <c r="L356" s="11">
        <v>2</v>
      </c>
    </row>
    <row r="357" spans="1:12">
      <c r="A357" s="11" t="s">
        <v>607</v>
      </c>
      <c r="D357" s="11" t="s">
        <v>260</v>
      </c>
      <c r="E357" s="19" t="s">
        <v>857</v>
      </c>
      <c r="F357" s="10">
        <v>42036</v>
      </c>
      <c r="G357" s="10">
        <v>45323</v>
      </c>
      <c r="H357" s="11">
        <v>10</v>
      </c>
      <c r="I357" s="20" t="s">
        <v>259</v>
      </c>
      <c r="J357" s="11" t="s">
        <v>261</v>
      </c>
      <c r="K357" s="11" t="s">
        <v>2960</v>
      </c>
      <c r="L357" s="11">
        <v>2</v>
      </c>
    </row>
    <row r="358" spans="1:12">
      <c r="A358" s="11" t="s">
        <v>608</v>
      </c>
      <c r="D358" s="11" t="s">
        <v>260</v>
      </c>
      <c r="E358" s="19" t="s">
        <v>858</v>
      </c>
      <c r="F358" s="10">
        <v>42036</v>
      </c>
      <c r="G358" s="10">
        <v>45323</v>
      </c>
      <c r="H358" s="11">
        <v>10</v>
      </c>
      <c r="I358" s="20" t="s">
        <v>259</v>
      </c>
      <c r="J358" s="11" t="s">
        <v>261</v>
      </c>
      <c r="K358" s="11" t="s">
        <v>2960</v>
      </c>
      <c r="L358" s="11">
        <v>2</v>
      </c>
    </row>
    <row r="359" spans="1:12">
      <c r="A359" s="11" t="s">
        <v>609</v>
      </c>
      <c r="D359" s="11" t="s">
        <v>260</v>
      </c>
      <c r="E359" s="19" t="s">
        <v>859</v>
      </c>
      <c r="F359" s="10">
        <v>42036</v>
      </c>
      <c r="G359" s="10">
        <v>45323</v>
      </c>
      <c r="H359" s="11">
        <v>10</v>
      </c>
      <c r="I359" s="20" t="s">
        <v>259</v>
      </c>
      <c r="J359" s="11" t="s">
        <v>261</v>
      </c>
      <c r="K359" s="11" t="s">
        <v>2960</v>
      </c>
      <c r="L359" s="11">
        <v>2</v>
      </c>
    </row>
    <row r="360" spans="1:12">
      <c r="A360" s="11" t="s">
        <v>610</v>
      </c>
      <c r="D360" s="11" t="s">
        <v>260</v>
      </c>
      <c r="E360" s="19" t="s">
        <v>860</v>
      </c>
      <c r="F360" s="10">
        <v>42036</v>
      </c>
      <c r="G360" s="10">
        <v>45323</v>
      </c>
      <c r="H360" s="11">
        <v>10</v>
      </c>
      <c r="I360" s="20" t="s">
        <v>259</v>
      </c>
      <c r="J360" s="11" t="s">
        <v>261</v>
      </c>
      <c r="K360" s="11" t="s">
        <v>2960</v>
      </c>
      <c r="L360" s="11">
        <v>2</v>
      </c>
    </row>
    <row r="361" spans="1:12">
      <c r="A361" s="11" t="s">
        <v>611</v>
      </c>
      <c r="D361" s="11" t="s">
        <v>260</v>
      </c>
      <c r="E361" s="19" t="s">
        <v>861</v>
      </c>
      <c r="F361" s="10">
        <v>42036</v>
      </c>
      <c r="G361" s="10">
        <v>45323</v>
      </c>
      <c r="H361" s="11">
        <v>10</v>
      </c>
      <c r="I361" s="20" t="s">
        <v>259</v>
      </c>
      <c r="J361" s="11" t="s">
        <v>261</v>
      </c>
      <c r="K361" s="11" t="s">
        <v>2960</v>
      </c>
      <c r="L361" s="11">
        <v>2</v>
      </c>
    </row>
    <row r="362" spans="1:12">
      <c r="A362" s="11" t="s">
        <v>612</v>
      </c>
      <c r="D362" s="11" t="s">
        <v>260</v>
      </c>
      <c r="E362" s="19" t="s">
        <v>862</v>
      </c>
      <c r="F362" s="10">
        <v>42036</v>
      </c>
      <c r="G362" s="10">
        <v>45323</v>
      </c>
      <c r="H362" s="11">
        <v>10</v>
      </c>
      <c r="I362" s="20" t="s">
        <v>259</v>
      </c>
      <c r="J362" s="11" t="s">
        <v>261</v>
      </c>
      <c r="K362" s="11" t="s">
        <v>2960</v>
      </c>
      <c r="L362" s="11">
        <v>2</v>
      </c>
    </row>
    <row r="363" spans="1:12">
      <c r="A363" s="11" t="s">
        <v>613</v>
      </c>
      <c r="D363" s="11" t="s">
        <v>260</v>
      </c>
      <c r="E363" s="19" t="s">
        <v>863</v>
      </c>
      <c r="F363" s="10">
        <v>42036</v>
      </c>
      <c r="G363" s="10">
        <v>45323</v>
      </c>
      <c r="H363" s="11">
        <v>10</v>
      </c>
      <c r="I363" s="20" t="s">
        <v>259</v>
      </c>
      <c r="J363" s="11" t="s">
        <v>261</v>
      </c>
      <c r="K363" s="11" t="s">
        <v>2960</v>
      </c>
      <c r="L363" s="11">
        <v>2</v>
      </c>
    </row>
    <row r="364" spans="1:12">
      <c r="A364" s="11" t="s">
        <v>614</v>
      </c>
      <c r="D364" s="11" t="s">
        <v>260</v>
      </c>
      <c r="E364" s="19" t="s">
        <v>864</v>
      </c>
      <c r="F364" s="10">
        <v>42036</v>
      </c>
      <c r="G364" s="10">
        <v>45323</v>
      </c>
      <c r="H364" s="11">
        <v>10</v>
      </c>
      <c r="I364" s="20" t="s">
        <v>259</v>
      </c>
      <c r="J364" s="11" t="s">
        <v>261</v>
      </c>
      <c r="K364" s="11" t="s">
        <v>2960</v>
      </c>
      <c r="L364" s="11">
        <v>2</v>
      </c>
    </row>
    <row r="365" spans="1:12">
      <c r="A365" s="11" t="s">
        <v>615</v>
      </c>
      <c r="D365" s="11" t="s">
        <v>260</v>
      </c>
      <c r="E365" s="19" t="s">
        <v>865</v>
      </c>
      <c r="F365" s="10">
        <v>42036</v>
      </c>
      <c r="G365" s="10">
        <v>45323</v>
      </c>
      <c r="H365" s="11">
        <v>10</v>
      </c>
      <c r="I365" s="20" t="s">
        <v>259</v>
      </c>
      <c r="J365" s="11" t="s">
        <v>261</v>
      </c>
      <c r="K365" s="11" t="s">
        <v>2960</v>
      </c>
      <c r="L365" s="11">
        <v>2</v>
      </c>
    </row>
    <row r="366" spans="1:12">
      <c r="A366" s="11" t="s">
        <v>616</v>
      </c>
      <c r="D366" s="11" t="s">
        <v>260</v>
      </c>
      <c r="E366" s="19" t="s">
        <v>866</v>
      </c>
      <c r="F366" s="10">
        <v>42036</v>
      </c>
      <c r="G366" s="10">
        <v>45323</v>
      </c>
      <c r="H366" s="11">
        <v>10</v>
      </c>
      <c r="I366" s="20" t="s">
        <v>259</v>
      </c>
      <c r="J366" s="11" t="s">
        <v>261</v>
      </c>
      <c r="K366" s="11" t="s">
        <v>2960</v>
      </c>
      <c r="L366" s="11">
        <v>2</v>
      </c>
    </row>
    <row r="367" spans="1:12">
      <c r="A367" s="11" t="s">
        <v>617</v>
      </c>
      <c r="D367" s="11" t="s">
        <v>260</v>
      </c>
      <c r="E367" s="19" t="s">
        <v>867</v>
      </c>
      <c r="F367" s="10">
        <v>42036</v>
      </c>
      <c r="G367" s="10">
        <v>45323</v>
      </c>
      <c r="H367" s="11">
        <v>10</v>
      </c>
      <c r="I367" s="20" t="s">
        <v>259</v>
      </c>
      <c r="J367" s="11" t="s">
        <v>261</v>
      </c>
      <c r="K367" s="11" t="s">
        <v>2960</v>
      </c>
      <c r="L367" s="11">
        <v>2</v>
      </c>
    </row>
    <row r="368" spans="1:12">
      <c r="A368" s="11" t="s">
        <v>618</v>
      </c>
      <c r="D368" s="11" t="s">
        <v>260</v>
      </c>
      <c r="E368" s="19" t="s">
        <v>868</v>
      </c>
      <c r="F368" s="10">
        <v>42036</v>
      </c>
      <c r="G368" s="10">
        <v>45323</v>
      </c>
      <c r="H368" s="11">
        <v>10</v>
      </c>
      <c r="I368" s="20" t="s">
        <v>259</v>
      </c>
      <c r="J368" s="11" t="s">
        <v>261</v>
      </c>
      <c r="K368" s="11" t="s">
        <v>2960</v>
      </c>
      <c r="L368" s="11">
        <v>2</v>
      </c>
    </row>
    <row r="369" spans="1:12">
      <c r="A369" s="11" t="s">
        <v>619</v>
      </c>
      <c r="D369" s="11" t="s">
        <v>260</v>
      </c>
      <c r="E369" s="19" t="s">
        <v>869</v>
      </c>
      <c r="F369" s="10">
        <v>42036</v>
      </c>
      <c r="G369" s="10">
        <v>45323</v>
      </c>
      <c r="H369" s="11">
        <v>10</v>
      </c>
      <c r="I369" s="20" t="s">
        <v>259</v>
      </c>
      <c r="J369" s="11" t="s">
        <v>261</v>
      </c>
      <c r="K369" s="11" t="s">
        <v>2960</v>
      </c>
      <c r="L369" s="11">
        <v>2</v>
      </c>
    </row>
    <row r="370" spans="1:12">
      <c r="A370" s="11" t="s">
        <v>620</v>
      </c>
      <c r="D370" s="11" t="s">
        <v>260</v>
      </c>
      <c r="E370" s="19" t="s">
        <v>870</v>
      </c>
      <c r="F370" s="10">
        <v>42036</v>
      </c>
      <c r="G370" s="10">
        <v>45323</v>
      </c>
      <c r="H370" s="11">
        <v>10</v>
      </c>
      <c r="I370" s="20" t="s">
        <v>259</v>
      </c>
      <c r="J370" s="11" t="s">
        <v>261</v>
      </c>
      <c r="K370" s="11" t="s">
        <v>2960</v>
      </c>
      <c r="L370" s="11">
        <v>2</v>
      </c>
    </row>
    <row r="371" spans="1:12">
      <c r="A371" s="11" t="s">
        <v>621</v>
      </c>
      <c r="D371" s="11" t="s">
        <v>260</v>
      </c>
      <c r="E371" s="19" t="s">
        <v>871</v>
      </c>
      <c r="F371" s="10">
        <v>42036</v>
      </c>
      <c r="G371" s="10">
        <v>45323</v>
      </c>
      <c r="H371" s="11">
        <v>10</v>
      </c>
      <c r="I371" s="20" t="s">
        <v>259</v>
      </c>
      <c r="J371" s="11" t="s">
        <v>261</v>
      </c>
      <c r="K371" s="11" t="s">
        <v>2960</v>
      </c>
      <c r="L371" s="11">
        <v>2</v>
      </c>
    </row>
    <row r="372" spans="1:12">
      <c r="A372" s="11" t="s">
        <v>622</v>
      </c>
      <c r="D372" s="11" t="s">
        <v>260</v>
      </c>
      <c r="E372" s="19" t="s">
        <v>872</v>
      </c>
      <c r="F372" s="10">
        <v>42036</v>
      </c>
      <c r="G372" s="10">
        <v>45323</v>
      </c>
      <c r="H372" s="11">
        <v>10</v>
      </c>
      <c r="I372" s="20" t="s">
        <v>259</v>
      </c>
      <c r="J372" s="11" t="s">
        <v>261</v>
      </c>
      <c r="K372" s="11" t="s">
        <v>2960</v>
      </c>
      <c r="L372" s="11">
        <v>2</v>
      </c>
    </row>
    <row r="373" spans="1:12">
      <c r="A373" s="11" t="s">
        <v>623</v>
      </c>
      <c r="D373" s="11" t="s">
        <v>260</v>
      </c>
      <c r="E373" s="19" t="s">
        <v>873</v>
      </c>
      <c r="F373" s="10">
        <v>42036</v>
      </c>
      <c r="G373" s="10">
        <v>45323</v>
      </c>
      <c r="H373" s="11">
        <v>10</v>
      </c>
      <c r="I373" s="20" t="s">
        <v>259</v>
      </c>
      <c r="J373" s="11" t="s">
        <v>261</v>
      </c>
      <c r="K373" s="11" t="s">
        <v>2960</v>
      </c>
      <c r="L373" s="11">
        <v>2</v>
      </c>
    </row>
    <row r="374" spans="1:12">
      <c r="A374" s="11" t="s">
        <v>624</v>
      </c>
      <c r="D374" s="11" t="s">
        <v>260</v>
      </c>
      <c r="E374" s="19" t="s">
        <v>874</v>
      </c>
      <c r="F374" s="10">
        <v>42036</v>
      </c>
      <c r="G374" s="10">
        <v>45323</v>
      </c>
      <c r="H374" s="11">
        <v>10</v>
      </c>
      <c r="I374" s="20" t="s">
        <v>259</v>
      </c>
      <c r="J374" s="11" t="s">
        <v>261</v>
      </c>
      <c r="K374" s="11" t="s">
        <v>2960</v>
      </c>
      <c r="L374" s="11">
        <v>2</v>
      </c>
    </row>
    <row r="375" spans="1:12">
      <c r="A375" s="11" t="s">
        <v>625</v>
      </c>
      <c r="D375" s="11" t="s">
        <v>260</v>
      </c>
      <c r="E375" s="19" t="s">
        <v>875</v>
      </c>
      <c r="F375" s="10">
        <v>42036</v>
      </c>
      <c r="G375" s="10">
        <v>45323</v>
      </c>
      <c r="H375" s="11">
        <v>10</v>
      </c>
      <c r="I375" s="20" t="s">
        <v>259</v>
      </c>
      <c r="J375" s="11" t="s">
        <v>261</v>
      </c>
      <c r="K375" s="11" t="s">
        <v>2960</v>
      </c>
      <c r="L375" s="11">
        <v>2</v>
      </c>
    </row>
    <row r="376" spans="1:12">
      <c r="A376" s="11" t="s">
        <v>626</v>
      </c>
      <c r="D376" s="11" t="s">
        <v>260</v>
      </c>
      <c r="E376" s="19" t="s">
        <v>876</v>
      </c>
      <c r="F376" s="10">
        <v>42036</v>
      </c>
      <c r="G376" s="10">
        <v>45323</v>
      </c>
      <c r="H376" s="11">
        <v>10</v>
      </c>
      <c r="I376" s="20" t="s">
        <v>259</v>
      </c>
      <c r="J376" s="11" t="s">
        <v>261</v>
      </c>
      <c r="K376" s="11" t="s">
        <v>2960</v>
      </c>
      <c r="L376" s="11">
        <v>2</v>
      </c>
    </row>
    <row r="377" spans="1:12">
      <c r="A377" s="11" t="s">
        <v>627</v>
      </c>
      <c r="D377" s="11" t="s">
        <v>260</v>
      </c>
      <c r="E377" s="19" t="s">
        <v>877</v>
      </c>
      <c r="F377" s="10">
        <v>42036</v>
      </c>
      <c r="G377" s="10">
        <v>45323</v>
      </c>
      <c r="H377" s="11">
        <v>10</v>
      </c>
      <c r="I377" s="20" t="s">
        <v>259</v>
      </c>
      <c r="J377" s="11" t="s">
        <v>261</v>
      </c>
      <c r="K377" s="11" t="s">
        <v>2960</v>
      </c>
      <c r="L377" s="11">
        <v>2</v>
      </c>
    </row>
    <row r="378" spans="1:12">
      <c r="A378" s="11" t="s">
        <v>628</v>
      </c>
      <c r="D378" s="11" t="s">
        <v>260</v>
      </c>
      <c r="E378" s="19" t="s">
        <v>878</v>
      </c>
      <c r="F378" s="10">
        <v>42036</v>
      </c>
      <c r="G378" s="10">
        <v>45323</v>
      </c>
      <c r="H378" s="11">
        <v>10</v>
      </c>
      <c r="I378" s="20" t="s">
        <v>259</v>
      </c>
      <c r="J378" s="11" t="s">
        <v>261</v>
      </c>
      <c r="K378" s="11" t="s">
        <v>2960</v>
      </c>
      <c r="L378" s="11">
        <v>2</v>
      </c>
    </row>
    <row r="379" spans="1:12">
      <c r="A379" s="11" t="s">
        <v>629</v>
      </c>
      <c r="D379" s="11" t="s">
        <v>260</v>
      </c>
      <c r="E379" s="19" t="s">
        <v>879</v>
      </c>
      <c r="F379" s="10">
        <v>42036</v>
      </c>
      <c r="G379" s="10">
        <v>45323</v>
      </c>
      <c r="H379" s="11">
        <v>10</v>
      </c>
      <c r="I379" s="20" t="s">
        <v>259</v>
      </c>
      <c r="J379" s="11" t="s">
        <v>261</v>
      </c>
      <c r="K379" s="11" t="s">
        <v>2960</v>
      </c>
      <c r="L379" s="11">
        <v>2</v>
      </c>
    </row>
    <row r="380" spans="1:12">
      <c r="A380" s="11" t="s">
        <v>630</v>
      </c>
      <c r="D380" s="11" t="s">
        <v>260</v>
      </c>
      <c r="E380" s="19" t="s">
        <v>880</v>
      </c>
      <c r="F380" s="10">
        <v>42036</v>
      </c>
      <c r="G380" s="10">
        <v>45323</v>
      </c>
      <c r="H380" s="11">
        <v>10</v>
      </c>
      <c r="I380" s="20" t="s">
        <v>259</v>
      </c>
      <c r="J380" s="11" t="s">
        <v>261</v>
      </c>
      <c r="K380" s="11" t="s">
        <v>2960</v>
      </c>
      <c r="L380" s="11">
        <v>2</v>
      </c>
    </row>
    <row r="381" spans="1:12">
      <c r="A381" s="11" t="s">
        <v>631</v>
      </c>
      <c r="D381" s="11" t="s">
        <v>260</v>
      </c>
      <c r="E381" s="19" t="s">
        <v>881</v>
      </c>
      <c r="F381" s="10">
        <v>42036</v>
      </c>
      <c r="G381" s="10">
        <v>45323</v>
      </c>
      <c r="H381" s="11">
        <v>10</v>
      </c>
      <c r="I381" s="20" t="s">
        <v>259</v>
      </c>
      <c r="J381" s="11" t="s">
        <v>261</v>
      </c>
      <c r="K381" s="11" t="s">
        <v>2960</v>
      </c>
      <c r="L381" s="11">
        <v>2</v>
      </c>
    </row>
    <row r="382" spans="1:12">
      <c r="A382" s="11" t="s">
        <v>632</v>
      </c>
      <c r="D382" s="11" t="s">
        <v>260</v>
      </c>
      <c r="E382" s="19" t="s">
        <v>882</v>
      </c>
      <c r="F382" s="10">
        <v>42036</v>
      </c>
      <c r="G382" s="10">
        <v>45323</v>
      </c>
      <c r="H382" s="11">
        <v>10</v>
      </c>
      <c r="I382" s="20" t="s">
        <v>259</v>
      </c>
      <c r="J382" s="11" t="s">
        <v>261</v>
      </c>
      <c r="K382" s="11" t="s">
        <v>2960</v>
      </c>
      <c r="L382" s="11">
        <v>2</v>
      </c>
    </row>
    <row r="383" spans="1:12">
      <c r="A383" s="11" t="s">
        <v>633</v>
      </c>
      <c r="D383" s="11" t="s">
        <v>260</v>
      </c>
      <c r="E383" s="19" t="s">
        <v>883</v>
      </c>
      <c r="F383" s="10">
        <v>42036</v>
      </c>
      <c r="G383" s="10">
        <v>45323</v>
      </c>
      <c r="H383" s="11">
        <v>10</v>
      </c>
      <c r="I383" s="20" t="s">
        <v>259</v>
      </c>
      <c r="J383" s="11" t="s">
        <v>261</v>
      </c>
      <c r="K383" s="11" t="s">
        <v>2960</v>
      </c>
      <c r="L383" s="11">
        <v>2</v>
      </c>
    </row>
    <row r="384" spans="1:12">
      <c r="A384" s="11" t="s">
        <v>634</v>
      </c>
      <c r="D384" s="11" t="s">
        <v>260</v>
      </c>
      <c r="E384" s="19" t="s">
        <v>884</v>
      </c>
      <c r="F384" s="10">
        <v>42036</v>
      </c>
      <c r="G384" s="10">
        <v>45323</v>
      </c>
      <c r="H384" s="11">
        <v>10</v>
      </c>
      <c r="I384" s="20" t="s">
        <v>259</v>
      </c>
      <c r="J384" s="11" t="s">
        <v>261</v>
      </c>
      <c r="K384" s="11" t="s">
        <v>2960</v>
      </c>
      <c r="L384" s="11">
        <v>2</v>
      </c>
    </row>
    <row r="385" spans="1:12">
      <c r="A385" s="11" t="s">
        <v>635</v>
      </c>
      <c r="D385" s="11" t="s">
        <v>260</v>
      </c>
      <c r="E385" s="19" t="s">
        <v>885</v>
      </c>
      <c r="F385" s="10">
        <v>42036</v>
      </c>
      <c r="G385" s="10">
        <v>45323</v>
      </c>
      <c r="H385" s="11">
        <v>10</v>
      </c>
      <c r="I385" s="20" t="s">
        <v>259</v>
      </c>
      <c r="J385" s="11" t="s">
        <v>261</v>
      </c>
      <c r="K385" s="11" t="s">
        <v>2960</v>
      </c>
      <c r="L385" s="11">
        <v>2</v>
      </c>
    </row>
    <row r="386" spans="1:12">
      <c r="A386" s="11" t="s">
        <v>636</v>
      </c>
      <c r="D386" s="11" t="s">
        <v>260</v>
      </c>
      <c r="E386" s="19" t="s">
        <v>886</v>
      </c>
      <c r="F386" s="10">
        <v>42036</v>
      </c>
      <c r="G386" s="10">
        <v>45323</v>
      </c>
      <c r="H386" s="11">
        <v>10</v>
      </c>
      <c r="I386" s="20" t="s">
        <v>259</v>
      </c>
      <c r="J386" s="11" t="s">
        <v>261</v>
      </c>
      <c r="K386" s="11" t="s">
        <v>2960</v>
      </c>
      <c r="L386" s="11">
        <v>2</v>
      </c>
    </row>
    <row r="387" spans="1:12">
      <c r="A387" s="11" t="s">
        <v>637</v>
      </c>
      <c r="D387" s="11" t="s">
        <v>260</v>
      </c>
      <c r="E387" s="19" t="s">
        <v>887</v>
      </c>
      <c r="F387" s="10">
        <v>42036</v>
      </c>
      <c r="G387" s="10">
        <v>45323</v>
      </c>
      <c r="H387" s="11">
        <v>10</v>
      </c>
      <c r="I387" s="20" t="s">
        <v>259</v>
      </c>
      <c r="J387" s="11" t="s">
        <v>261</v>
      </c>
      <c r="K387" s="11" t="s">
        <v>2960</v>
      </c>
      <c r="L387" s="11">
        <v>2</v>
      </c>
    </row>
    <row r="388" spans="1:12">
      <c r="A388" s="11" t="s">
        <v>638</v>
      </c>
      <c r="D388" s="11" t="s">
        <v>260</v>
      </c>
      <c r="E388" s="19" t="s">
        <v>888</v>
      </c>
      <c r="F388" s="10">
        <v>42036</v>
      </c>
      <c r="G388" s="10">
        <v>45323</v>
      </c>
      <c r="H388" s="11">
        <v>10</v>
      </c>
      <c r="I388" s="20" t="s">
        <v>259</v>
      </c>
      <c r="J388" s="11" t="s">
        <v>261</v>
      </c>
      <c r="K388" s="11" t="s">
        <v>2960</v>
      </c>
      <c r="L388" s="11">
        <v>2</v>
      </c>
    </row>
    <row r="389" spans="1:12">
      <c r="A389" s="11" t="s">
        <v>639</v>
      </c>
      <c r="D389" s="11" t="s">
        <v>260</v>
      </c>
      <c r="E389" s="19" t="s">
        <v>889</v>
      </c>
      <c r="F389" s="10">
        <v>42036</v>
      </c>
      <c r="G389" s="10">
        <v>45323</v>
      </c>
      <c r="H389" s="11">
        <v>10</v>
      </c>
      <c r="I389" s="20" t="s">
        <v>259</v>
      </c>
      <c r="J389" s="11" t="s">
        <v>261</v>
      </c>
      <c r="K389" s="11" t="s">
        <v>2960</v>
      </c>
      <c r="L389" s="11">
        <v>2</v>
      </c>
    </row>
    <row r="390" spans="1:12">
      <c r="A390" s="11" t="s">
        <v>640</v>
      </c>
      <c r="D390" s="11" t="s">
        <v>260</v>
      </c>
      <c r="E390" s="19" t="s">
        <v>890</v>
      </c>
      <c r="F390" s="10">
        <v>42036</v>
      </c>
      <c r="G390" s="10">
        <v>45323</v>
      </c>
      <c r="H390" s="11">
        <v>10</v>
      </c>
      <c r="I390" s="20" t="s">
        <v>259</v>
      </c>
      <c r="J390" s="11" t="s">
        <v>261</v>
      </c>
      <c r="K390" s="11" t="s">
        <v>2960</v>
      </c>
      <c r="L390" s="11">
        <v>2</v>
      </c>
    </row>
    <row r="391" spans="1:12">
      <c r="A391" s="11" t="s">
        <v>641</v>
      </c>
      <c r="D391" s="11" t="s">
        <v>260</v>
      </c>
      <c r="E391" s="19" t="s">
        <v>891</v>
      </c>
      <c r="F391" s="10">
        <v>42036</v>
      </c>
      <c r="G391" s="10">
        <v>45323</v>
      </c>
      <c r="H391" s="11">
        <v>10</v>
      </c>
      <c r="I391" s="20" t="s">
        <v>259</v>
      </c>
      <c r="J391" s="11" t="s">
        <v>261</v>
      </c>
      <c r="K391" s="11" t="s">
        <v>2960</v>
      </c>
      <c r="L391" s="11">
        <v>2</v>
      </c>
    </row>
    <row r="392" spans="1:12">
      <c r="A392" s="11" t="s">
        <v>642</v>
      </c>
      <c r="D392" s="11" t="s">
        <v>260</v>
      </c>
      <c r="E392" s="19" t="s">
        <v>892</v>
      </c>
      <c r="F392" s="10">
        <v>42036</v>
      </c>
      <c r="G392" s="10">
        <v>45323</v>
      </c>
      <c r="H392" s="11">
        <v>10</v>
      </c>
      <c r="I392" s="20" t="s">
        <v>259</v>
      </c>
      <c r="J392" s="11" t="s">
        <v>261</v>
      </c>
      <c r="K392" s="11" t="s">
        <v>2960</v>
      </c>
      <c r="L392" s="11">
        <v>2</v>
      </c>
    </row>
    <row r="393" spans="1:12">
      <c r="A393" s="11" t="s">
        <v>643</v>
      </c>
      <c r="D393" s="11" t="s">
        <v>260</v>
      </c>
      <c r="E393" s="19" t="s">
        <v>893</v>
      </c>
      <c r="F393" s="10">
        <v>42036</v>
      </c>
      <c r="G393" s="10">
        <v>45323</v>
      </c>
      <c r="H393" s="11">
        <v>10</v>
      </c>
      <c r="I393" s="20" t="s">
        <v>259</v>
      </c>
      <c r="J393" s="11" t="s">
        <v>261</v>
      </c>
      <c r="K393" s="11" t="s">
        <v>2960</v>
      </c>
      <c r="L393" s="11">
        <v>2</v>
      </c>
    </row>
    <row r="394" spans="1:12">
      <c r="A394" s="11" t="s">
        <v>644</v>
      </c>
      <c r="D394" s="11" t="s">
        <v>260</v>
      </c>
      <c r="E394" s="19" t="s">
        <v>894</v>
      </c>
      <c r="F394" s="10">
        <v>42036</v>
      </c>
      <c r="G394" s="10">
        <v>45323</v>
      </c>
      <c r="H394" s="11">
        <v>10</v>
      </c>
      <c r="I394" s="20" t="s">
        <v>259</v>
      </c>
      <c r="J394" s="11" t="s">
        <v>261</v>
      </c>
      <c r="K394" s="11" t="s">
        <v>2960</v>
      </c>
      <c r="L394" s="11">
        <v>2</v>
      </c>
    </row>
    <row r="395" spans="1:12">
      <c r="A395" s="11" t="s">
        <v>645</v>
      </c>
      <c r="D395" s="11" t="s">
        <v>260</v>
      </c>
      <c r="E395" s="19" t="s">
        <v>895</v>
      </c>
      <c r="F395" s="10">
        <v>42036</v>
      </c>
      <c r="G395" s="10">
        <v>45323</v>
      </c>
      <c r="H395" s="11">
        <v>10</v>
      </c>
      <c r="I395" s="20" t="s">
        <v>259</v>
      </c>
      <c r="J395" s="11" t="s">
        <v>261</v>
      </c>
      <c r="K395" s="11" t="s">
        <v>2960</v>
      </c>
      <c r="L395" s="11">
        <v>2</v>
      </c>
    </row>
    <row r="396" spans="1:12">
      <c r="A396" s="11" t="s">
        <v>646</v>
      </c>
      <c r="D396" s="11" t="s">
        <v>260</v>
      </c>
      <c r="E396" s="19" t="s">
        <v>896</v>
      </c>
      <c r="F396" s="10">
        <v>42036</v>
      </c>
      <c r="G396" s="10">
        <v>45323</v>
      </c>
      <c r="H396" s="11">
        <v>10</v>
      </c>
      <c r="I396" s="20" t="s">
        <v>259</v>
      </c>
      <c r="J396" s="11" t="s">
        <v>261</v>
      </c>
      <c r="K396" s="11" t="s">
        <v>2960</v>
      </c>
      <c r="L396" s="11">
        <v>2</v>
      </c>
    </row>
    <row r="397" spans="1:12">
      <c r="A397" s="11" t="s">
        <v>647</v>
      </c>
      <c r="D397" s="11" t="s">
        <v>260</v>
      </c>
      <c r="E397" s="19" t="s">
        <v>897</v>
      </c>
      <c r="F397" s="10">
        <v>42036</v>
      </c>
      <c r="G397" s="10">
        <v>45323</v>
      </c>
      <c r="H397" s="11">
        <v>10</v>
      </c>
      <c r="I397" s="20" t="s">
        <v>259</v>
      </c>
      <c r="J397" s="11" t="s">
        <v>261</v>
      </c>
      <c r="K397" s="11" t="s">
        <v>2960</v>
      </c>
      <c r="L397" s="11">
        <v>2</v>
      </c>
    </row>
    <row r="398" spans="1:12">
      <c r="A398" s="11" t="s">
        <v>648</v>
      </c>
      <c r="D398" s="11" t="s">
        <v>260</v>
      </c>
      <c r="E398" s="19" t="s">
        <v>898</v>
      </c>
      <c r="F398" s="10">
        <v>42036</v>
      </c>
      <c r="G398" s="10">
        <v>45323</v>
      </c>
      <c r="H398" s="11">
        <v>10</v>
      </c>
      <c r="I398" s="20" t="s">
        <v>259</v>
      </c>
      <c r="J398" s="11" t="s">
        <v>261</v>
      </c>
      <c r="K398" s="11" t="s">
        <v>2960</v>
      </c>
      <c r="L398" s="11">
        <v>2</v>
      </c>
    </row>
    <row r="399" spans="1:12">
      <c r="A399" s="11" t="s">
        <v>649</v>
      </c>
      <c r="D399" s="11" t="s">
        <v>260</v>
      </c>
      <c r="E399" s="19" t="s">
        <v>899</v>
      </c>
      <c r="F399" s="10">
        <v>42036</v>
      </c>
      <c r="G399" s="10">
        <v>45323</v>
      </c>
      <c r="H399" s="11">
        <v>10</v>
      </c>
      <c r="I399" s="20" t="s">
        <v>259</v>
      </c>
      <c r="J399" s="11" t="s">
        <v>261</v>
      </c>
      <c r="K399" s="11" t="s">
        <v>2960</v>
      </c>
      <c r="L399" s="11">
        <v>2</v>
      </c>
    </row>
    <row r="400" spans="1:12">
      <c r="A400" s="11" t="s">
        <v>650</v>
      </c>
      <c r="D400" s="11" t="s">
        <v>260</v>
      </c>
      <c r="E400" s="19" t="s">
        <v>900</v>
      </c>
      <c r="F400" s="10">
        <v>42036</v>
      </c>
      <c r="G400" s="10">
        <v>45323</v>
      </c>
      <c r="H400" s="11">
        <v>10</v>
      </c>
      <c r="I400" s="20" t="s">
        <v>259</v>
      </c>
      <c r="J400" s="11" t="s">
        <v>261</v>
      </c>
      <c r="K400" s="11" t="s">
        <v>2960</v>
      </c>
      <c r="L400" s="11">
        <v>2</v>
      </c>
    </row>
    <row r="401" spans="1:12">
      <c r="A401" s="11" t="s">
        <v>651</v>
      </c>
      <c r="D401" s="11" t="s">
        <v>260</v>
      </c>
      <c r="E401" s="19" t="s">
        <v>901</v>
      </c>
      <c r="F401" s="10">
        <v>42036</v>
      </c>
      <c r="G401" s="10">
        <v>45323</v>
      </c>
      <c r="H401" s="11">
        <v>10</v>
      </c>
      <c r="I401" s="20" t="s">
        <v>259</v>
      </c>
      <c r="J401" s="11" t="s">
        <v>261</v>
      </c>
      <c r="K401" s="11" t="s">
        <v>2960</v>
      </c>
      <c r="L401" s="11">
        <v>2</v>
      </c>
    </row>
    <row r="402" spans="1:12">
      <c r="A402" s="11" t="s">
        <v>652</v>
      </c>
      <c r="D402" s="11" t="s">
        <v>260</v>
      </c>
      <c r="E402" s="19" t="s">
        <v>902</v>
      </c>
      <c r="F402" s="10">
        <v>42036</v>
      </c>
      <c r="G402" s="10">
        <v>45323</v>
      </c>
      <c r="H402" s="11">
        <v>10</v>
      </c>
      <c r="I402" s="20" t="s">
        <v>259</v>
      </c>
      <c r="J402" s="11" t="s">
        <v>261</v>
      </c>
      <c r="K402" s="11" t="s">
        <v>2960</v>
      </c>
      <c r="L402" s="11">
        <v>2</v>
      </c>
    </row>
    <row r="403" spans="1:12">
      <c r="A403" s="11" t="s">
        <v>653</v>
      </c>
      <c r="D403" s="11" t="s">
        <v>260</v>
      </c>
      <c r="E403" s="19" t="s">
        <v>903</v>
      </c>
      <c r="F403" s="10">
        <v>42036</v>
      </c>
      <c r="G403" s="10">
        <v>45323</v>
      </c>
      <c r="H403" s="11">
        <v>10</v>
      </c>
      <c r="I403" s="20" t="s">
        <v>259</v>
      </c>
      <c r="J403" s="11" t="s">
        <v>261</v>
      </c>
      <c r="K403" s="11" t="s">
        <v>2960</v>
      </c>
      <c r="L403" s="11">
        <v>2</v>
      </c>
    </row>
    <row r="404" spans="1:12">
      <c r="A404" s="11" t="s">
        <v>654</v>
      </c>
      <c r="D404" s="11" t="s">
        <v>260</v>
      </c>
      <c r="E404" s="19" t="s">
        <v>904</v>
      </c>
      <c r="F404" s="10">
        <v>42036</v>
      </c>
      <c r="G404" s="10">
        <v>45323</v>
      </c>
      <c r="H404" s="11">
        <v>10</v>
      </c>
      <c r="I404" s="20" t="s">
        <v>259</v>
      </c>
      <c r="J404" s="11" t="s">
        <v>261</v>
      </c>
      <c r="K404" s="11" t="s">
        <v>2960</v>
      </c>
      <c r="L404" s="11">
        <v>2</v>
      </c>
    </row>
    <row r="405" spans="1:12">
      <c r="A405" s="11" t="s">
        <v>655</v>
      </c>
      <c r="D405" s="11" t="s">
        <v>260</v>
      </c>
      <c r="E405" s="19" t="s">
        <v>905</v>
      </c>
      <c r="F405" s="10">
        <v>42036</v>
      </c>
      <c r="G405" s="10">
        <v>45323</v>
      </c>
      <c r="H405" s="11">
        <v>10</v>
      </c>
      <c r="I405" s="20" t="s">
        <v>259</v>
      </c>
      <c r="J405" s="11" t="s">
        <v>261</v>
      </c>
      <c r="K405" s="11" t="s">
        <v>2960</v>
      </c>
      <c r="L405" s="11">
        <v>2</v>
      </c>
    </row>
    <row r="406" spans="1:12">
      <c r="A406" s="11" t="s">
        <v>656</v>
      </c>
      <c r="D406" s="11" t="s">
        <v>260</v>
      </c>
      <c r="E406" s="19" t="s">
        <v>906</v>
      </c>
      <c r="F406" s="10">
        <v>42036</v>
      </c>
      <c r="G406" s="10">
        <v>45323</v>
      </c>
      <c r="H406" s="11">
        <v>10</v>
      </c>
      <c r="I406" s="20" t="s">
        <v>259</v>
      </c>
      <c r="J406" s="11" t="s">
        <v>261</v>
      </c>
      <c r="K406" s="11" t="s">
        <v>2960</v>
      </c>
      <c r="L406" s="11">
        <v>2</v>
      </c>
    </row>
    <row r="407" spans="1:12">
      <c r="A407" s="11" t="s">
        <v>657</v>
      </c>
      <c r="D407" s="11" t="s">
        <v>260</v>
      </c>
      <c r="E407" s="19" t="s">
        <v>907</v>
      </c>
      <c r="F407" s="10">
        <v>42036</v>
      </c>
      <c r="G407" s="10">
        <v>45323</v>
      </c>
      <c r="H407" s="11">
        <v>10</v>
      </c>
      <c r="I407" s="20" t="s">
        <v>259</v>
      </c>
      <c r="J407" s="11" t="s">
        <v>261</v>
      </c>
      <c r="K407" s="11" t="s">
        <v>2960</v>
      </c>
      <c r="L407" s="11">
        <v>2</v>
      </c>
    </row>
    <row r="408" spans="1:12">
      <c r="A408" s="11" t="s">
        <v>658</v>
      </c>
      <c r="D408" s="11" t="s">
        <v>260</v>
      </c>
      <c r="E408" s="19" t="s">
        <v>908</v>
      </c>
      <c r="F408" s="10">
        <v>42036</v>
      </c>
      <c r="G408" s="10">
        <v>45323</v>
      </c>
      <c r="H408" s="11">
        <v>10</v>
      </c>
      <c r="I408" s="20" t="s">
        <v>259</v>
      </c>
      <c r="J408" s="11" t="s">
        <v>261</v>
      </c>
      <c r="K408" s="11" t="s">
        <v>2960</v>
      </c>
      <c r="L408" s="11">
        <v>2</v>
      </c>
    </row>
    <row r="409" spans="1:12">
      <c r="A409" s="11" t="s">
        <v>659</v>
      </c>
      <c r="D409" s="11" t="s">
        <v>260</v>
      </c>
      <c r="E409" s="19" t="s">
        <v>909</v>
      </c>
      <c r="F409" s="10">
        <v>42036</v>
      </c>
      <c r="G409" s="10">
        <v>45323</v>
      </c>
      <c r="H409" s="11">
        <v>10</v>
      </c>
      <c r="I409" s="20" t="s">
        <v>259</v>
      </c>
      <c r="J409" s="11" t="s">
        <v>261</v>
      </c>
      <c r="K409" s="11" t="s">
        <v>2960</v>
      </c>
      <c r="L409" s="11">
        <v>2</v>
      </c>
    </row>
    <row r="410" spans="1:12">
      <c r="A410" s="11" t="s">
        <v>660</v>
      </c>
      <c r="D410" s="11" t="s">
        <v>260</v>
      </c>
      <c r="E410" s="19" t="s">
        <v>910</v>
      </c>
      <c r="F410" s="10">
        <v>42036</v>
      </c>
      <c r="G410" s="10">
        <v>45323</v>
      </c>
      <c r="H410" s="11">
        <v>10</v>
      </c>
      <c r="I410" s="20" t="s">
        <v>259</v>
      </c>
      <c r="J410" s="11" t="s">
        <v>261</v>
      </c>
      <c r="K410" s="11" t="s">
        <v>2960</v>
      </c>
      <c r="L410" s="11">
        <v>2</v>
      </c>
    </row>
    <row r="411" spans="1:12">
      <c r="A411" s="11" t="s">
        <v>661</v>
      </c>
      <c r="D411" s="11" t="s">
        <v>260</v>
      </c>
      <c r="E411" s="19" t="s">
        <v>911</v>
      </c>
      <c r="F411" s="10">
        <v>42036</v>
      </c>
      <c r="G411" s="10">
        <v>45323</v>
      </c>
      <c r="H411" s="11">
        <v>10</v>
      </c>
      <c r="I411" s="20" t="s">
        <v>259</v>
      </c>
      <c r="J411" s="11" t="s">
        <v>261</v>
      </c>
      <c r="K411" s="11" t="s">
        <v>2960</v>
      </c>
      <c r="L411" s="11">
        <v>2</v>
      </c>
    </row>
    <row r="412" spans="1:12">
      <c r="A412" s="11" t="s">
        <v>662</v>
      </c>
      <c r="D412" s="11" t="s">
        <v>260</v>
      </c>
      <c r="E412" s="19" t="s">
        <v>912</v>
      </c>
      <c r="F412" s="10">
        <v>42036</v>
      </c>
      <c r="G412" s="10">
        <v>45323</v>
      </c>
      <c r="H412" s="11">
        <v>10</v>
      </c>
      <c r="I412" s="20" t="s">
        <v>259</v>
      </c>
      <c r="J412" s="11" t="s">
        <v>261</v>
      </c>
      <c r="K412" s="11" t="s">
        <v>2960</v>
      </c>
      <c r="L412" s="11">
        <v>2</v>
      </c>
    </row>
    <row r="413" spans="1:12">
      <c r="A413" s="11" t="s">
        <v>663</v>
      </c>
      <c r="D413" s="11" t="s">
        <v>260</v>
      </c>
      <c r="E413" s="19" t="s">
        <v>913</v>
      </c>
      <c r="F413" s="10">
        <v>42036</v>
      </c>
      <c r="G413" s="10">
        <v>45323</v>
      </c>
      <c r="H413" s="11">
        <v>10</v>
      </c>
      <c r="I413" s="20" t="s">
        <v>259</v>
      </c>
      <c r="J413" s="11" t="s">
        <v>261</v>
      </c>
      <c r="K413" s="11" t="s">
        <v>2960</v>
      </c>
      <c r="L413" s="11">
        <v>2</v>
      </c>
    </row>
    <row r="414" spans="1:12">
      <c r="A414" s="11" t="s">
        <v>664</v>
      </c>
      <c r="D414" s="11" t="s">
        <v>260</v>
      </c>
      <c r="E414" s="19" t="s">
        <v>914</v>
      </c>
      <c r="F414" s="10">
        <v>42036</v>
      </c>
      <c r="G414" s="10">
        <v>45323</v>
      </c>
      <c r="H414" s="11">
        <v>10</v>
      </c>
      <c r="I414" s="20" t="s">
        <v>259</v>
      </c>
      <c r="J414" s="11" t="s">
        <v>261</v>
      </c>
      <c r="K414" s="11" t="s">
        <v>2960</v>
      </c>
      <c r="L414" s="11">
        <v>2</v>
      </c>
    </row>
    <row r="415" spans="1:12">
      <c r="A415" s="11" t="s">
        <v>665</v>
      </c>
      <c r="D415" s="11" t="s">
        <v>260</v>
      </c>
      <c r="E415" s="19" t="s">
        <v>915</v>
      </c>
      <c r="F415" s="10">
        <v>42036</v>
      </c>
      <c r="G415" s="10">
        <v>45323</v>
      </c>
      <c r="H415" s="11">
        <v>10</v>
      </c>
      <c r="I415" s="20" t="s">
        <v>259</v>
      </c>
      <c r="J415" s="11" t="s">
        <v>261</v>
      </c>
      <c r="K415" s="11" t="s">
        <v>2960</v>
      </c>
      <c r="L415" s="11">
        <v>2</v>
      </c>
    </row>
    <row r="416" spans="1:12">
      <c r="A416" s="11" t="s">
        <v>666</v>
      </c>
      <c r="D416" s="11" t="s">
        <v>260</v>
      </c>
      <c r="E416" s="19" t="s">
        <v>916</v>
      </c>
      <c r="F416" s="10">
        <v>42036</v>
      </c>
      <c r="G416" s="10">
        <v>45323</v>
      </c>
      <c r="H416" s="11">
        <v>10</v>
      </c>
      <c r="I416" s="20" t="s">
        <v>259</v>
      </c>
      <c r="J416" s="11" t="s">
        <v>261</v>
      </c>
      <c r="K416" s="11" t="s">
        <v>2960</v>
      </c>
      <c r="L416" s="11">
        <v>2</v>
      </c>
    </row>
    <row r="417" spans="1:12">
      <c r="A417" s="11" t="s">
        <v>667</v>
      </c>
      <c r="D417" s="11" t="s">
        <v>260</v>
      </c>
      <c r="E417" s="19" t="s">
        <v>917</v>
      </c>
      <c r="F417" s="10">
        <v>42036</v>
      </c>
      <c r="G417" s="10">
        <v>45323</v>
      </c>
      <c r="H417" s="11">
        <v>10</v>
      </c>
      <c r="I417" s="20" t="s">
        <v>259</v>
      </c>
      <c r="J417" s="11" t="s">
        <v>261</v>
      </c>
      <c r="K417" s="11" t="s">
        <v>2960</v>
      </c>
      <c r="L417" s="11">
        <v>2</v>
      </c>
    </row>
    <row r="418" spans="1:12">
      <c r="A418" s="11" t="s">
        <v>668</v>
      </c>
      <c r="D418" s="11" t="s">
        <v>260</v>
      </c>
      <c r="E418" s="19" t="s">
        <v>918</v>
      </c>
      <c r="F418" s="10">
        <v>42036</v>
      </c>
      <c r="G418" s="10">
        <v>45323</v>
      </c>
      <c r="H418" s="11">
        <v>10</v>
      </c>
      <c r="I418" s="20" t="s">
        <v>259</v>
      </c>
      <c r="J418" s="11" t="s">
        <v>261</v>
      </c>
      <c r="K418" s="11" t="s">
        <v>2960</v>
      </c>
      <c r="L418" s="11">
        <v>2</v>
      </c>
    </row>
    <row r="419" spans="1:12">
      <c r="A419" s="11" t="s">
        <v>669</v>
      </c>
      <c r="D419" s="11" t="s">
        <v>260</v>
      </c>
      <c r="E419" s="19" t="s">
        <v>919</v>
      </c>
      <c r="F419" s="10">
        <v>42036</v>
      </c>
      <c r="G419" s="10">
        <v>45323</v>
      </c>
      <c r="H419" s="11">
        <v>10</v>
      </c>
      <c r="I419" s="20" t="s">
        <v>259</v>
      </c>
      <c r="J419" s="11" t="s">
        <v>261</v>
      </c>
      <c r="K419" s="11" t="s">
        <v>2960</v>
      </c>
      <c r="L419" s="11">
        <v>2</v>
      </c>
    </row>
    <row r="420" spans="1:12">
      <c r="A420" s="11" t="s">
        <v>670</v>
      </c>
      <c r="D420" s="11" t="s">
        <v>260</v>
      </c>
      <c r="E420" s="19" t="s">
        <v>920</v>
      </c>
      <c r="F420" s="10">
        <v>42036</v>
      </c>
      <c r="G420" s="10">
        <v>45323</v>
      </c>
      <c r="H420" s="11">
        <v>10</v>
      </c>
      <c r="I420" s="20" t="s">
        <v>259</v>
      </c>
      <c r="J420" s="11" t="s">
        <v>261</v>
      </c>
      <c r="K420" s="11" t="s">
        <v>2960</v>
      </c>
      <c r="L420" s="11">
        <v>2</v>
      </c>
    </row>
    <row r="421" spans="1:12">
      <c r="A421" s="11" t="s">
        <v>671</v>
      </c>
      <c r="D421" s="11" t="s">
        <v>260</v>
      </c>
      <c r="E421" s="19" t="s">
        <v>921</v>
      </c>
      <c r="F421" s="10">
        <v>42036</v>
      </c>
      <c r="G421" s="10">
        <v>45323</v>
      </c>
      <c r="H421" s="11">
        <v>10</v>
      </c>
      <c r="I421" s="20" t="s">
        <v>259</v>
      </c>
      <c r="J421" s="11" t="s">
        <v>261</v>
      </c>
      <c r="K421" s="11" t="s">
        <v>2960</v>
      </c>
      <c r="L421" s="11">
        <v>2</v>
      </c>
    </row>
    <row r="422" spans="1:12">
      <c r="A422" s="11" t="s">
        <v>672</v>
      </c>
      <c r="D422" s="11" t="s">
        <v>260</v>
      </c>
      <c r="E422" s="19" t="s">
        <v>922</v>
      </c>
      <c r="F422" s="10">
        <v>42036</v>
      </c>
      <c r="G422" s="10">
        <v>45323</v>
      </c>
      <c r="H422" s="11">
        <v>10</v>
      </c>
      <c r="I422" s="20" t="s">
        <v>259</v>
      </c>
      <c r="J422" s="11" t="s">
        <v>261</v>
      </c>
      <c r="K422" s="11" t="s">
        <v>2960</v>
      </c>
      <c r="L422" s="11">
        <v>2</v>
      </c>
    </row>
    <row r="423" spans="1:12">
      <c r="A423" s="11" t="s">
        <v>673</v>
      </c>
      <c r="D423" s="11" t="s">
        <v>260</v>
      </c>
      <c r="E423" s="19" t="s">
        <v>923</v>
      </c>
      <c r="F423" s="10">
        <v>42036</v>
      </c>
      <c r="G423" s="10">
        <v>45323</v>
      </c>
      <c r="H423" s="11">
        <v>10</v>
      </c>
      <c r="I423" s="20" t="s">
        <v>259</v>
      </c>
      <c r="J423" s="11" t="s">
        <v>261</v>
      </c>
      <c r="K423" s="11" t="s">
        <v>2960</v>
      </c>
      <c r="L423" s="11">
        <v>2</v>
      </c>
    </row>
    <row r="424" spans="1:12">
      <c r="A424" s="11" t="s">
        <v>674</v>
      </c>
      <c r="D424" s="11" t="s">
        <v>260</v>
      </c>
      <c r="E424" s="19" t="s">
        <v>924</v>
      </c>
      <c r="F424" s="10">
        <v>42036</v>
      </c>
      <c r="G424" s="10">
        <v>45323</v>
      </c>
      <c r="H424" s="11">
        <v>10</v>
      </c>
      <c r="I424" s="20" t="s">
        <v>259</v>
      </c>
      <c r="J424" s="11" t="s">
        <v>261</v>
      </c>
      <c r="K424" s="11" t="s">
        <v>2960</v>
      </c>
      <c r="L424" s="11">
        <v>2</v>
      </c>
    </row>
    <row r="425" spans="1:12">
      <c r="A425" s="11" t="s">
        <v>675</v>
      </c>
      <c r="D425" s="11" t="s">
        <v>260</v>
      </c>
      <c r="E425" s="19" t="s">
        <v>925</v>
      </c>
      <c r="F425" s="10">
        <v>42036</v>
      </c>
      <c r="G425" s="10">
        <v>45323</v>
      </c>
      <c r="H425" s="11">
        <v>10</v>
      </c>
      <c r="I425" s="20" t="s">
        <v>259</v>
      </c>
      <c r="J425" s="11" t="s">
        <v>261</v>
      </c>
      <c r="K425" s="11" t="s">
        <v>2960</v>
      </c>
      <c r="L425" s="11">
        <v>2</v>
      </c>
    </row>
    <row r="426" spans="1:12">
      <c r="A426" s="11" t="s">
        <v>676</v>
      </c>
      <c r="D426" s="11" t="s">
        <v>260</v>
      </c>
      <c r="E426" s="19" t="s">
        <v>926</v>
      </c>
      <c r="F426" s="10">
        <v>42036</v>
      </c>
      <c r="G426" s="10">
        <v>45323</v>
      </c>
      <c r="H426" s="11">
        <v>10</v>
      </c>
      <c r="I426" s="20" t="s">
        <v>259</v>
      </c>
      <c r="J426" s="11" t="s">
        <v>261</v>
      </c>
      <c r="K426" s="11" t="s">
        <v>2960</v>
      </c>
      <c r="L426" s="11">
        <v>2</v>
      </c>
    </row>
    <row r="427" spans="1:12">
      <c r="A427" s="11" t="s">
        <v>677</v>
      </c>
      <c r="D427" s="11" t="s">
        <v>260</v>
      </c>
      <c r="E427" s="19" t="s">
        <v>927</v>
      </c>
      <c r="F427" s="10">
        <v>42036</v>
      </c>
      <c r="G427" s="10">
        <v>45323</v>
      </c>
      <c r="H427" s="11">
        <v>10</v>
      </c>
      <c r="I427" s="20" t="s">
        <v>259</v>
      </c>
      <c r="J427" s="11" t="s">
        <v>261</v>
      </c>
      <c r="K427" s="11" t="s">
        <v>2960</v>
      </c>
      <c r="L427" s="11">
        <v>2</v>
      </c>
    </row>
    <row r="428" spans="1:12">
      <c r="A428" s="11" t="s">
        <v>678</v>
      </c>
      <c r="D428" s="11" t="s">
        <v>260</v>
      </c>
      <c r="E428" s="19" t="s">
        <v>928</v>
      </c>
      <c r="F428" s="10">
        <v>42036</v>
      </c>
      <c r="G428" s="10">
        <v>45323</v>
      </c>
      <c r="H428" s="11">
        <v>10</v>
      </c>
      <c r="I428" s="20" t="s">
        <v>259</v>
      </c>
      <c r="J428" s="11" t="s">
        <v>261</v>
      </c>
      <c r="K428" s="11" t="s">
        <v>2960</v>
      </c>
      <c r="L428" s="11">
        <v>2</v>
      </c>
    </row>
    <row r="429" spans="1:12">
      <c r="A429" s="11" t="s">
        <v>679</v>
      </c>
      <c r="D429" s="11" t="s">
        <v>260</v>
      </c>
      <c r="E429" s="19" t="s">
        <v>929</v>
      </c>
      <c r="F429" s="10">
        <v>42036</v>
      </c>
      <c r="G429" s="10">
        <v>45323</v>
      </c>
      <c r="H429" s="11">
        <v>10</v>
      </c>
      <c r="I429" s="20" t="s">
        <v>259</v>
      </c>
      <c r="J429" s="11" t="s">
        <v>261</v>
      </c>
      <c r="K429" s="11" t="s">
        <v>2960</v>
      </c>
      <c r="L429" s="11">
        <v>2</v>
      </c>
    </row>
    <row r="430" spans="1:12">
      <c r="A430" s="11" t="s">
        <v>680</v>
      </c>
      <c r="D430" s="11" t="s">
        <v>260</v>
      </c>
      <c r="E430" s="19" t="s">
        <v>930</v>
      </c>
      <c r="F430" s="10">
        <v>42036</v>
      </c>
      <c r="G430" s="10">
        <v>45323</v>
      </c>
      <c r="H430" s="11">
        <v>10</v>
      </c>
      <c r="I430" s="20" t="s">
        <v>259</v>
      </c>
      <c r="J430" s="11" t="s">
        <v>261</v>
      </c>
      <c r="K430" s="11" t="s">
        <v>2960</v>
      </c>
      <c r="L430" s="11">
        <v>2</v>
      </c>
    </row>
    <row r="431" spans="1:12">
      <c r="A431" s="11" t="s">
        <v>681</v>
      </c>
      <c r="D431" s="11" t="s">
        <v>260</v>
      </c>
      <c r="E431" s="19" t="s">
        <v>931</v>
      </c>
      <c r="F431" s="10">
        <v>42036</v>
      </c>
      <c r="G431" s="10">
        <v>45323</v>
      </c>
      <c r="H431" s="11">
        <v>10</v>
      </c>
      <c r="I431" s="20" t="s">
        <v>259</v>
      </c>
      <c r="J431" s="11" t="s">
        <v>261</v>
      </c>
      <c r="K431" s="11" t="s">
        <v>2960</v>
      </c>
      <c r="L431" s="11">
        <v>2</v>
      </c>
    </row>
    <row r="432" spans="1:12">
      <c r="A432" s="11" t="s">
        <v>682</v>
      </c>
      <c r="D432" s="11" t="s">
        <v>260</v>
      </c>
      <c r="E432" s="19" t="s">
        <v>932</v>
      </c>
      <c r="F432" s="10">
        <v>42036</v>
      </c>
      <c r="G432" s="10">
        <v>45323</v>
      </c>
      <c r="H432" s="11">
        <v>10</v>
      </c>
      <c r="I432" s="20" t="s">
        <v>259</v>
      </c>
      <c r="J432" s="11" t="s">
        <v>261</v>
      </c>
      <c r="K432" s="11" t="s">
        <v>2960</v>
      </c>
      <c r="L432" s="11">
        <v>2</v>
      </c>
    </row>
    <row r="433" spans="1:12">
      <c r="A433" s="11" t="s">
        <v>683</v>
      </c>
      <c r="D433" s="11" t="s">
        <v>260</v>
      </c>
      <c r="E433" s="19" t="s">
        <v>933</v>
      </c>
      <c r="F433" s="10">
        <v>42036</v>
      </c>
      <c r="G433" s="10">
        <v>45323</v>
      </c>
      <c r="H433" s="11">
        <v>10</v>
      </c>
      <c r="I433" s="20" t="s">
        <v>259</v>
      </c>
      <c r="J433" s="11" t="s">
        <v>261</v>
      </c>
      <c r="K433" s="11" t="s">
        <v>2960</v>
      </c>
      <c r="L433" s="11">
        <v>2</v>
      </c>
    </row>
    <row r="434" spans="1:12">
      <c r="A434" s="11" t="s">
        <v>684</v>
      </c>
      <c r="D434" s="11" t="s">
        <v>260</v>
      </c>
      <c r="E434" s="19" t="s">
        <v>934</v>
      </c>
      <c r="F434" s="10">
        <v>42036</v>
      </c>
      <c r="G434" s="10">
        <v>45323</v>
      </c>
      <c r="H434" s="11">
        <v>10</v>
      </c>
      <c r="I434" s="20" t="s">
        <v>259</v>
      </c>
      <c r="J434" s="11" t="s">
        <v>261</v>
      </c>
      <c r="K434" s="11" t="s">
        <v>2960</v>
      </c>
      <c r="L434" s="11">
        <v>2</v>
      </c>
    </row>
    <row r="435" spans="1:12">
      <c r="A435" s="11" t="s">
        <v>685</v>
      </c>
      <c r="D435" s="11" t="s">
        <v>260</v>
      </c>
      <c r="E435" s="19" t="s">
        <v>935</v>
      </c>
      <c r="F435" s="10">
        <v>42036</v>
      </c>
      <c r="G435" s="10">
        <v>45323</v>
      </c>
      <c r="H435" s="11">
        <v>10</v>
      </c>
      <c r="I435" s="20" t="s">
        <v>259</v>
      </c>
      <c r="J435" s="11" t="s">
        <v>261</v>
      </c>
      <c r="K435" s="11" t="s">
        <v>2960</v>
      </c>
      <c r="L435" s="11">
        <v>2</v>
      </c>
    </row>
    <row r="436" spans="1:12">
      <c r="A436" s="11" t="s">
        <v>686</v>
      </c>
      <c r="D436" s="11" t="s">
        <v>260</v>
      </c>
      <c r="E436" s="19" t="s">
        <v>936</v>
      </c>
      <c r="F436" s="10">
        <v>42036</v>
      </c>
      <c r="G436" s="10">
        <v>45323</v>
      </c>
      <c r="H436" s="11">
        <v>10</v>
      </c>
      <c r="I436" s="20" t="s">
        <v>259</v>
      </c>
      <c r="J436" s="11" t="s">
        <v>261</v>
      </c>
      <c r="K436" s="11" t="s">
        <v>2960</v>
      </c>
      <c r="L436" s="11">
        <v>2</v>
      </c>
    </row>
    <row r="437" spans="1:12">
      <c r="A437" s="11" t="s">
        <v>687</v>
      </c>
      <c r="D437" s="11" t="s">
        <v>260</v>
      </c>
      <c r="E437" s="19" t="s">
        <v>937</v>
      </c>
      <c r="F437" s="10">
        <v>42036</v>
      </c>
      <c r="G437" s="10">
        <v>45323</v>
      </c>
      <c r="H437" s="11">
        <v>10</v>
      </c>
      <c r="I437" s="20" t="s">
        <v>259</v>
      </c>
      <c r="J437" s="11" t="s">
        <v>261</v>
      </c>
      <c r="K437" s="11" t="s">
        <v>2960</v>
      </c>
      <c r="L437" s="11">
        <v>2</v>
      </c>
    </row>
    <row r="438" spans="1:12">
      <c r="A438" s="11" t="s">
        <v>688</v>
      </c>
      <c r="D438" s="11" t="s">
        <v>260</v>
      </c>
      <c r="E438" s="19" t="s">
        <v>938</v>
      </c>
      <c r="F438" s="10">
        <v>42036</v>
      </c>
      <c r="G438" s="10">
        <v>45323</v>
      </c>
      <c r="H438" s="11">
        <v>10</v>
      </c>
      <c r="I438" s="20" t="s">
        <v>259</v>
      </c>
      <c r="J438" s="11" t="s">
        <v>261</v>
      </c>
      <c r="K438" s="11" t="s">
        <v>2960</v>
      </c>
      <c r="L438" s="11">
        <v>2</v>
      </c>
    </row>
    <row r="439" spans="1:12">
      <c r="A439" s="11" t="s">
        <v>689</v>
      </c>
      <c r="D439" s="11" t="s">
        <v>260</v>
      </c>
      <c r="E439" s="19" t="s">
        <v>939</v>
      </c>
      <c r="F439" s="10">
        <v>42036</v>
      </c>
      <c r="G439" s="10">
        <v>45323</v>
      </c>
      <c r="H439" s="11">
        <v>10</v>
      </c>
      <c r="I439" s="20" t="s">
        <v>259</v>
      </c>
      <c r="J439" s="11" t="s">
        <v>261</v>
      </c>
      <c r="K439" s="11" t="s">
        <v>2960</v>
      </c>
      <c r="L439" s="11">
        <v>2</v>
      </c>
    </row>
    <row r="440" spans="1:12">
      <c r="A440" s="11" t="s">
        <v>690</v>
      </c>
      <c r="D440" s="11" t="s">
        <v>260</v>
      </c>
      <c r="E440" s="19" t="s">
        <v>940</v>
      </c>
      <c r="F440" s="10">
        <v>42036</v>
      </c>
      <c r="G440" s="10">
        <v>45323</v>
      </c>
      <c r="H440" s="11">
        <v>10</v>
      </c>
      <c r="I440" s="20" t="s">
        <v>259</v>
      </c>
      <c r="J440" s="11" t="s">
        <v>261</v>
      </c>
      <c r="K440" s="11" t="s">
        <v>2960</v>
      </c>
      <c r="L440" s="11">
        <v>2</v>
      </c>
    </row>
    <row r="441" spans="1:12">
      <c r="A441" s="11" t="s">
        <v>691</v>
      </c>
      <c r="D441" s="11" t="s">
        <v>260</v>
      </c>
      <c r="E441" s="19" t="s">
        <v>941</v>
      </c>
      <c r="F441" s="10">
        <v>42036</v>
      </c>
      <c r="G441" s="10">
        <v>45323</v>
      </c>
      <c r="H441" s="11">
        <v>10</v>
      </c>
      <c r="I441" s="20" t="s">
        <v>259</v>
      </c>
      <c r="J441" s="11" t="s">
        <v>261</v>
      </c>
      <c r="K441" s="11" t="s">
        <v>2960</v>
      </c>
      <c r="L441" s="11">
        <v>2</v>
      </c>
    </row>
    <row r="442" spans="1:12">
      <c r="A442" s="11" t="s">
        <v>692</v>
      </c>
      <c r="D442" s="11" t="s">
        <v>260</v>
      </c>
      <c r="E442" s="19" t="s">
        <v>942</v>
      </c>
      <c r="F442" s="10">
        <v>42036</v>
      </c>
      <c r="G442" s="10">
        <v>45323</v>
      </c>
      <c r="H442" s="11">
        <v>10</v>
      </c>
      <c r="I442" s="20" t="s">
        <v>259</v>
      </c>
      <c r="J442" s="11" t="s">
        <v>261</v>
      </c>
      <c r="K442" s="11" t="s">
        <v>2960</v>
      </c>
      <c r="L442" s="11">
        <v>2</v>
      </c>
    </row>
    <row r="443" spans="1:12">
      <c r="A443" s="11" t="s">
        <v>693</v>
      </c>
      <c r="D443" s="11" t="s">
        <v>260</v>
      </c>
      <c r="E443" s="19" t="s">
        <v>943</v>
      </c>
      <c r="F443" s="10">
        <v>42036</v>
      </c>
      <c r="G443" s="10">
        <v>45323</v>
      </c>
      <c r="H443" s="11">
        <v>10</v>
      </c>
      <c r="I443" s="20" t="s">
        <v>259</v>
      </c>
      <c r="J443" s="11" t="s">
        <v>261</v>
      </c>
      <c r="K443" s="11" t="s">
        <v>2960</v>
      </c>
      <c r="L443" s="11">
        <v>2</v>
      </c>
    </row>
    <row r="444" spans="1:12">
      <c r="A444" s="11" t="s">
        <v>694</v>
      </c>
      <c r="D444" s="11" t="s">
        <v>260</v>
      </c>
      <c r="E444" s="19" t="s">
        <v>944</v>
      </c>
      <c r="F444" s="10">
        <v>42036</v>
      </c>
      <c r="G444" s="10">
        <v>45323</v>
      </c>
      <c r="H444" s="11">
        <v>10</v>
      </c>
      <c r="I444" s="20" t="s">
        <v>259</v>
      </c>
      <c r="J444" s="11" t="s">
        <v>261</v>
      </c>
      <c r="K444" s="11" t="s">
        <v>2960</v>
      </c>
      <c r="L444" s="11">
        <v>2</v>
      </c>
    </row>
    <row r="445" spans="1:12">
      <c r="A445" s="11" t="s">
        <v>695</v>
      </c>
      <c r="D445" s="11" t="s">
        <v>260</v>
      </c>
      <c r="E445" s="19" t="s">
        <v>945</v>
      </c>
      <c r="F445" s="10">
        <v>42036</v>
      </c>
      <c r="G445" s="10">
        <v>45323</v>
      </c>
      <c r="H445" s="11">
        <v>10</v>
      </c>
      <c r="I445" s="20" t="s">
        <v>259</v>
      </c>
      <c r="J445" s="11" t="s">
        <v>261</v>
      </c>
      <c r="K445" s="11" t="s">
        <v>2960</v>
      </c>
      <c r="L445" s="11">
        <v>2</v>
      </c>
    </row>
    <row r="446" spans="1:12">
      <c r="A446" s="11" t="s">
        <v>696</v>
      </c>
      <c r="D446" s="11" t="s">
        <v>260</v>
      </c>
      <c r="E446" s="19" t="s">
        <v>946</v>
      </c>
      <c r="F446" s="10">
        <v>42036</v>
      </c>
      <c r="G446" s="10">
        <v>45323</v>
      </c>
      <c r="H446" s="11">
        <v>10</v>
      </c>
      <c r="I446" s="20" t="s">
        <v>259</v>
      </c>
      <c r="J446" s="11" t="s">
        <v>261</v>
      </c>
      <c r="K446" s="11" t="s">
        <v>2960</v>
      </c>
      <c r="L446" s="11">
        <v>2</v>
      </c>
    </row>
    <row r="447" spans="1:12">
      <c r="A447" s="11" t="s">
        <v>697</v>
      </c>
      <c r="D447" s="11" t="s">
        <v>260</v>
      </c>
      <c r="E447" s="19" t="s">
        <v>947</v>
      </c>
      <c r="F447" s="10">
        <v>42036</v>
      </c>
      <c r="G447" s="10">
        <v>45323</v>
      </c>
      <c r="H447" s="11">
        <v>10</v>
      </c>
      <c r="I447" s="20" t="s">
        <v>259</v>
      </c>
      <c r="J447" s="11" t="s">
        <v>261</v>
      </c>
      <c r="K447" s="11" t="s">
        <v>2960</v>
      </c>
      <c r="L447" s="11">
        <v>2</v>
      </c>
    </row>
    <row r="448" spans="1:12">
      <c r="A448" s="11" t="s">
        <v>698</v>
      </c>
      <c r="D448" s="11" t="s">
        <v>260</v>
      </c>
      <c r="E448" s="19" t="s">
        <v>948</v>
      </c>
      <c r="F448" s="10">
        <v>42036</v>
      </c>
      <c r="G448" s="10">
        <v>45323</v>
      </c>
      <c r="H448" s="11">
        <v>10</v>
      </c>
      <c r="I448" s="20" t="s">
        <v>259</v>
      </c>
      <c r="J448" s="11" t="s">
        <v>261</v>
      </c>
      <c r="K448" s="11" t="s">
        <v>2960</v>
      </c>
      <c r="L448" s="11">
        <v>2</v>
      </c>
    </row>
    <row r="449" spans="1:12">
      <c r="A449" s="11" t="s">
        <v>699</v>
      </c>
      <c r="D449" s="11" t="s">
        <v>260</v>
      </c>
      <c r="E449" s="19" t="s">
        <v>949</v>
      </c>
      <c r="F449" s="10">
        <v>42036</v>
      </c>
      <c r="G449" s="10">
        <v>45323</v>
      </c>
      <c r="H449" s="11">
        <v>10</v>
      </c>
      <c r="I449" s="20" t="s">
        <v>259</v>
      </c>
      <c r="J449" s="11" t="s">
        <v>261</v>
      </c>
      <c r="K449" s="11" t="s">
        <v>2960</v>
      </c>
      <c r="L449" s="11">
        <v>2</v>
      </c>
    </row>
    <row r="450" spans="1:12">
      <c r="A450" s="11" t="s">
        <v>700</v>
      </c>
      <c r="D450" s="11" t="s">
        <v>260</v>
      </c>
      <c r="E450" s="19" t="s">
        <v>950</v>
      </c>
      <c r="F450" s="10">
        <v>42036</v>
      </c>
      <c r="G450" s="10">
        <v>45323</v>
      </c>
      <c r="H450" s="11">
        <v>10</v>
      </c>
      <c r="I450" s="20" t="s">
        <v>259</v>
      </c>
      <c r="J450" s="11" t="s">
        <v>261</v>
      </c>
      <c r="K450" s="11" t="s">
        <v>2960</v>
      </c>
      <c r="L450" s="11">
        <v>2</v>
      </c>
    </row>
    <row r="451" spans="1:12">
      <c r="A451" s="11" t="s">
        <v>701</v>
      </c>
      <c r="D451" s="11" t="s">
        <v>260</v>
      </c>
      <c r="E451" s="19" t="s">
        <v>951</v>
      </c>
      <c r="F451" s="10">
        <v>42036</v>
      </c>
      <c r="G451" s="10">
        <v>45323</v>
      </c>
      <c r="H451" s="11">
        <v>10</v>
      </c>
      <c r="I451" s="20" t="s">
        <v>259</v>
      </c>
      <c r="J451" s="11" t="s">
        <v>261</v>
      </c>
      <c r="K451" s="11" t="s">
        <v>2960</v>
      </c>
      <c r="L451" s="11">
        <v>2</v>
      </c>
    </row>
    <row r="452" spans="1:12">
      <c r="A452" s="11" t="s">
        <v>702</v>
      </c>
      <c r="D452" s="11" t="s">
        <v>260</v>
      </c>
      <c r="E452" s="19" t="s">
        <v>952</v>
      </c>
      <c r="F452" s="10">
        <v>42036</v>
      </c>
      <c r="G452" s="10">
        <v>45323</v>
      </c>
      <c r="H452" s="11">
        <v>10</v>
      </c>
      <c r="I452" s="20" t="s">
        <v>259</v>
      </c>
      <c r="J452" s="11" t="s">
        <v>261</v>
      </c>
      <c r="K452" s="11" t="s">
        <v>2960</v>
      </c>
      <c r="L452" s="11">
        <v>2</v>
      </c>
    </row>
    <row r="453" spans="1:12">
      <c r="A453" s="11" t="s">
        <v>703</v>
      </c>
      <c r="D453" s="11" t="s">
        <v>260</v>
      </c>
      <c r="E453" s="19" t="s">
        <v>953</v>
      </c>
      <c r="F453" s="10">
        <v>42036</v>
      </c>
      <c r="G453" s="10">
        <v>45323</v>
      </c>
      <c r="H453" s="11">
        <v>10</v>
      </c>
      <c r="I453" s="20" t="s">
        <v>259</v>
      </c>
      <c r="J453" s="11" t="s">
        <v>261</v>
      </c>
      <c r="K453" s="11" t="s">
        <v>2960</v>
      </c>
      <c r="L453" s="11">
        <v>2</v>
      </c>
    </row>
    <row r="454" spans="1:12">
      <c r="A454" s="11" t="s">
        <v>704</v>
      </c>
      <c r="D454" s="11" t="s">
        <v>260</v>
      </c>
      <c r="E454" s="19" t="s">
        <v>954</v>
      </c>
      <c r="F454" s="10">
        <v>42036</v>
      </c>
      <c r="G454" s="10">
        <v>45323</v>
      </c>
      <c r="H454" s="11">
        <v>10</v>
      </c>
      <c r="I454" s="20" t="s">
        <v>259</v>
      </c>
      <c r="J454" s="11" t="s">
        <v>261</v>
      </c>
      <c r="K454" s="11" t="s">
        <v>2960</v>
      </c>
      <c r="L454" s="11">
        <v>2</v>
      </c>
    </row>
    <row r="455" spans="1:12">
      <c r="A455" s="11" t="s">
        <v>705</v>
      </c>
      <c r="D455" s="11" t="s">
        <v>260</v>
      </c>
      <c r="E455" s="19" t="s">
        <v>955</v>
      </c>
      <c r="F455" s="10">
        <v>42036</v>
      </c>
      <c r="G455" s="10">
        <v>45323</v>
      </c>
      <c r="H455" s="11">
        <v>10</v>
      </c>
      <c r="I455" s="20" t="s">
        <v>259</v>
      </c>
      <c r="J455" s="11" t="s">
        <v>261</v>
      </c>
      <c r="K455" s="11" t="s">
        <v>2960</v>
      </c>
      <c r="L455" s="11">
        <v>2</v>
      </c>
    </row>
    <row r="456" spans="1:12">
      <c r="A456" s="11" t="s">
        <v>706</v>
      </c>
      <c r="D456" s="11" t="s">
        <v>260</v>
      </c>
      <c r="E456" s="19" t="s">
        <v>956</v>
      </c>
      <c r="F456" s="10">
        <v>42036</v>
      </c>
      <c r="G456" s="10">
        <v>45323</v>
      </c>
      <c r="H456" s="11">
        <v>10</v>
      </c>
      <c r="I456" s="20" t="s">
        <v>259</v>
      </c>
      <c r="J456" s="11" t="s">
        <v>261</v>
      </c>
      <c r="K456" s="11" t="s">
        <v>2960</v>
      </c>
      <c r="L456" s="11">
        <v>2</v>
      </c>
    </row>
    <row r="457" spans="1:12">
      <c r="A457" s="11" t="s">
        <v>707</v>
      </c>
      <c r="D457" s="11" t="s">
        <v>260</v>
      </c>
      <c r="E457" s="19" t="s">
        <v>957</v>
      </c>
      <c r="F457" s="10">
        <v>42036</v>
      </c>
      <c r="G457" s="10">
        <v>45323</v>
      </c>
      <c r="H457" s="11">
        <v>10</v>
      </c>
      <c r="I457" s="20" t="s">
        <v>259</v>
      </c>
      <c r="J457" s="11" t="s">
        <v>261</v>
      </c>
      <c r="K457" s="11" t="s">
        <v>2960</v>
      </c>
      <c r="L457" s="11">
        <v>2</v>
      </c>
    </row>
    <row r="458" spans="1:12">
      <c r="A458" s="11" t="s">
        <v>708</v>
      </c>
      <c r="D458" s="11" t="s">
        <v>260</v>
      </c>
      <c r="E458" s="19" t="s">
        <v>958</v>
      </c>
      <c r="F458" s="10">
        <v>42036</v>
      </c>
      <c r="G458" s="10">
        <v>45323</v>
      </c>
      <c r="H458" s="11">
        <v>10</v>
      </c>
      <c r="I458" s="20" t="s">
        <v>259</v>
      </c>
      <c r="J458" s="11" t="s">
        <v>261</v>
      </c>
      <c r="K458" s="11" t="s">
        <v>2960</v>
      </c>
      <c r="L458" s="11">
        <v>2</v>
      </c>
    </row>
    <row r="459" spans="1:12">
      <c r="A459" s="11" t="s">
        <v>709</v>
      </c>
      <c r="D459" s="11" t="s">
        <v>260</v>
      </c>
      <c r="E459" s="19" t="s">
        <v>959</v>
      </c>
      <c r="F459" s="10">
        <v>42036</v>
      </c>
      <c r="G459" s="10">
        <v>45323</v>
      </c>
      <c r="H459" s="11">
        <v>10</v>
      </c>
      <c r="I459" s="20" t="s">
        <v>259</v>
      </c>
      <c r="J459" s="11" t="s">
        <v>261</v>
      </c>
      <c r="K459" s="11" t="s">
        <v>2960</v>
      </c>
      <c r="L459" s="11">
        <v>2</v>
      </c>
    </row>
    <row r="460" spans="1:12">
      <c r="A460" s="11" t="s">
        <v>710</v>
      </c>
      <c r="D460" s="11" t="s">
        <v>260</v>
      </c>
      <c r="E460" s="19" t="s">
        <v>960</v>
      </c>
      <c r="F460" s="10">
        <v>42036</v>
      </c>
      <c r="G460" s="10">
        <v>45323</v>
      </c>
      <c r="H460" s="11">
        <v>10</v>
      </c>
      <c r="I460" s="20" t="s">
        <v>259</v>
      </c>
      <c r="J460" s="11" t="s">
        <v>261</v>
      </c>
      <c r="K460" s="11" t="s">
        <v>2960</v>
      </c>
      <c r="L460" s="11">
        <v>2</v>
      </c>
    </row>
    <row r="461" spans="1:12">
      <c r="A461" s="11" t="s">
        <v>711</v>
      </c>
      <c r="D461" s="11" t="s">
        <v>260</v>
      </c>
      <c r="E461" s="19" t="s">
        <v>961</v>
      </c>
      <c r="F461" s="10">
        <v>42036</v>
      </c>
      <c r="G461" s="10">
        <v>45323</v>
      </c>
      <c r="H461" s="11">
        <v>10</v>
      </c>
      <c r="I461" s="20" t="s">
        <v>259</v>
      </c>
      <c r="J461" s="11" t="s">
        <v>261</v>
      </c>
      <c r="K461" s="11" t="s">
        <v>2960</v>
      </c>
      <c r="L461" s="11">
        <v>2</v>
      </c>
    </row>
    <row r="462" spans="1:12">
      <c r="A462" s="11" t="s">
        <v>712</v>
      </c>
      <c r="D462" s="11" t="s">
        <v>260</v>
      </c>
      <c r="E462" s="19" t="s">
        <v>962</v>
      </c>
      <c r="F462" s="10">
        <v>42036</v>
      </c>
      <c r="G462" s="10">
        <v>45323</v>
      </c>
      <c r="H462" s="11">
        <v>10</v>
      </c>
      <c r="I462" s="20" t="s">
        <v>259</v>
      </c>
      <c r="J462" s="11" t="s">
        <v>261</v>
      </c>
      <c r="K462" s="11" t="s">
        <v>2960</v>
      </c>
      <c r="L462" s="11">
        <v>2</v>
      </c>
    </row>
    <row r="463" spans="1:12">
      <c r="A463" s="11" t="s">
        <v>713</v>
      </c>
      <c r="D463" s="11" t="s">
        <v>260</v>
      </c>
      <c r="E463" s="19" t="s">
        <v>963</v>
      </c>
      <c r="F463" s="10">
        <v>42036</v>
      </c>
      <c r="G463" s="10">
        <v>45323</v>
      </c>
      <c r="H463" s="11">
        <v>10</v>
      </c>
      <c r="I463" s="20" t="s">
        <v>259</v>
      </c>
      <c r="J463" s="11" t="s">
        <v>261</v>
      </c>
      <c r="K463" s="11" t="s">
        <v>2960</v>
      </c>
      <c r="L463" s="11">
        <v>2</v>
      </c>
    </row>
    <row r="464" spans="1:12">
      <c r="A464" s="11" t="s">
        <v>714</v>
      </c>
      <c r="D464" s="11" t="s">
        <v>260</v>
      </c>
      <c r="E464" s="19" t="s">
        <v>964</v>
      </c>
      <c r="F464" s="10">
        <v>42036</v>
      </c>
      <c r="G464" s="10">
        <v>45323</v>
      </c>
      <c r="H464" s="11">
        <v>10</v>
      </c>
      <c r="I464" s="20" t="s">
        <v>259</v>
      </c>
      <c r="J464" s="11" t="s">
        <v>261</v>
      </c>
      <c r="K464" s="11" t="s">
        <v>2960</v>
      </c>
      <c r="L464" s="11">
        <v>2</v>
      </c>
    </row>
    <row r="465" spans="1:12">
      <c r="A465" s="11" t="s">
        <v>715</v>
      </c>
      <c r="D465" s="11" t="s">
        <v>260</v>
      </c>
      <c r="E465" s="19" t="s">
        <v>965</v>
      </c>
      <c r="F465" s="10">
        <v>42036</v>
      </c>
      <c r="G465" s="10">
        <v>45323</v>
      </c>
      <c r="H465" s="11">
        <v>10</v>
      </c>
      <c r="I465" s="20" t="s">
        <v>259</v>
      </c>
      <c r="J465" s="11" t="s">
        <v>261</v>
      </c>
      <c r="K465" s="11" t="s">
        <v>2960</v>
      </c>
      <c r="L465" s="11">
        <v>2</v>
      </c>
    </row>
    <row r="466" spans="1:12">
      <c r="A466" s="11" t="s">
        <v>716</v>
      </c>
      <c r="D466" s="11" t="s">
        <v>260</v>
      </c>
      <c r="E466" s="19" t="s">
        <v>966</v>
      </c>
      <c r="F466" s="10">
        <v>42036</v>
      </c>
      <c r="G466" s="10">
        <v>45323</v>
      </c>
      <c r="H466" s="11">
        <v>10</v>
      </c>
      <c r="I466" s="20" t="s">
        <v>259</v>
      </c>
      <c r="J466" s="11" t="s">
        <v>261</v>
      </c>
      <c r="K466" s="11" t="s">
        <v>2960</v>
      </c>
      <c r="L466" s="11">
        <v>2</v>
      </c>
    </row>
    <row r="467" spans="1:12">
      <c r="A467" s="11" t="s">
        <v>717</v>
      </c>
      <c r="D467" s="11" t="s">
        <v>260</v>
      </c>
      <c r="E467" s="19" t="s">
        <v>967</v>
      </c>
      <c r="F467" s="10">
        <v>42036</v>
      </c>
      <c r="G467" s="10">
        <v>45323</v>
      </c>
      <c r="H467" s="11">
        <v>10</v>
      </c>
      <c r="I467" s="20" t="s">
        <v>259</v>
      </c>
      <c r="J467" s="11" t="s">
        <v>261</v>
      </c>
      <c r="K467" s="11" t="s">
        <v>2960</v>
      </c>
      <c r="L467" s="11">
        <v>2</v>
      </c>
    </row>
    <row r="468" spans="1:12">
      <c r="A468" s="11" t="s">
        <v>718</v>
      </c>
      <c r="D468" s="11" t="s">
        <v>260</v>
      </c>
      <c r="E468" s="19" t="s">
        <v>968</v>
      </c>
      <c r="F468" s="10">
        <v>42036</v>
      </c>
      <c r="G468" s="10">
        <v>45323</v>
      </c>
      <c r="H468" s="11">
        <v>10</v>
      </c>
      <c r="I468" s="20" t="s">
        <v>259</v>
      </c>
      <c r="J468" s="11" t="s">
        <v>261</v>
      </c>
      <c r="K468" s="11" t="s">
        <v>2960</v>
      </c>
      <c r="L468" s="11">
        <v>2</v>
      </c>
    </row>
    <row r="469" spans="1:12">
      <c r="A469" s="11" t="s">
        <v>719</v>
      </c>
      <c r="D469" s="11" t="s">
        <v>260</v>
      </c>
      <c r="E469" s="19" t="s">
        <v>969</v>
      </c>
      <c r="F469" s="10">
        <v>42036</v>
      </c>
      <c r="G469" s="10">
        <v>45323</v>
      </c>
      <c r="H469" s="11">
        <v>10</v>
      </c>
      <c r="I469" s="20" t="s">
        <v>259</v>
      </c>
      <c r="J469" s="11" t="s">
        <v>261</v>
      </c>
      <c r="K469" s="11" t="s">
        <v>2960</v>
      </c>
      <c r="L469" s="11">
        <v>2</v>
      </c>
    </row>
    <row r="470" spans="1:12">
      <c r="A470" s="11" t="s">
        <v>720</v>
      </c>
      <c r="D470" s="11" t="s">
        <v>260</v>
      </c>
      <c r="E470" s="19" t="s">
        <v>970</v>
      </c>
      <c r="F470" s="10">
        <v>42036</v>
      </c>
      <c r="G470" s="10">
        <v>45323</v>
      </c>
      <c r="H470" s="11">
        <v>10</v>
      </c>
      <c r="I470" s="20" t="s">
        <v>259</v>
      </c>
      <c r="J470" s="11" t="s">
        <v>261</v>
      </c>
      <c r="K470" s="11" t="s">
        <v>2960</v>
      </c>
      <c r="L470" s="11">
        <v>2</v>
      </c>
    </row>
    <row r="471" spans="1:12">
      <c r="A471" s="11" t="s">
        <v>721</v>
      </c>
      <c r="D471" s="11" t="s">
        <v>260</v>
      </c>
      <c r="E471" s="19" t="s">
        <v>971</v>
      </c>
      <c r="F471" s="10">
        <v>42036</v>
      </c>
      <c r="G471" s="10">
        <v>45323</v>
      </c>
      <c r="H471" s="11">
        <v>10</v>
      </c>
      <c r="I471" s="20" t="s">
        <v>259</v>
      </c>
      <c r="J471" s="11" t="s">
        <v>261</v>
      </c>
      <c r="K471" s="11" t="s">
        <v>2960</v>
      </c>
      <c r="L471" s="11">
        <v>2</v>
      </c>
    </row>
    <row r="472" spans="1:12">
      <c r="A472" s="11" t="s">
        <v>722</v>
      </c>
      <c r="D472" s="11" t="s">
        <v>260</v>
      </c>
      <c r="E472" s="19" t="s">
        <v>972</v>
      </c>
      <c r="F472" s="10">
        <v>42036</v>
      </c>
      <c r="G472" s="10">
        <v>45323</v>
      </c>
      <c r="H472" s="11">
        <v>10</v>
      </c>
      <c r="I472" s="20" t="s">
        <v>259</v>
      </c>
      <c r="J472" s="11" t="s">
        <v>261</v>
      </c>
      <c r="K472" s="11" t="s">
        <v>2960</v>
      </c>
      <c r="L472" s="11">
        <v>2</v>
      </c>
    </row>
    <row r="473" spans="1:12">
      <c r="A473" s="11" t="s">
        <v>723</v>
      </c>
      <c r="D473" s="11" t="s">
        <v>260</v>
      </c>
      <c r="E473" s="19" t="s">
        <v>973</v>
      </c>
      <c r="F473" s="10">
        <v>42036</v>
      </c>
      <c r="G473" s="10">
        <v>45323</v>
      </c>
      <c r="H473" s="11">
        <v>10</v>
      </c>
      <c r="I473" s="20" t="s">
        <v>259</v>
      </c>
      <c r="J473" s="11" t="s">
        <v>261</v>
      </c>
      <c r="K473" s="11" t="s">
        <v>2960</v>
      </c>
      <c r="L473" s="11">
        <v>2</v>
      </c>
    </row>
    <row r="474" spans="1:12">
      <c r="A474" s="11" t="s">
        <v>724</v>
      </c>
      <c r="D474" s="11" t="s">
        <v>260</v>
      </c>
      <c r="E474" s="19" t="s">
        <v>974</v>
      </c>
      <c r="F474" s="10">
        <v>42036</v>
      </c>
      <c r="G474" s="10">
        <v>45323</v>
      </c>
      <c r="H474" s="11">
        <v>10</v>
      </c>
      <c r="I474" s="20" t="s">
        <v>259</v>
      </c>
      <c r="J474" s="11" t="s">
        <v>261</v>
      </c>
      <c r="K474" s="11" t="s">
        <v>2960</v>
      </c>
      <c r="L474" s="11">
        <v>2</v>
      </c>
    </row>
    <row r="475" spans="1:12">
      <c r="A475" s="11" t="s">
        <v>725</v>
      </c>
      <c r="D475" s="11" t="s">
        <v>260</v>
      </c>
      <c r="E475" s="19" t="s">
        <v>975</v>
      </c>
      <c r="F475" s="10">
        <v>42036</v>
      </c>
      <c r="G475" s="10">
        <v>45323</v>
      </c>
      <c r="H475" s="11">
        <v>10</v>
      </c>
      <c r="I475" s="20" t="s">
        <v>259</v>
      </c>
      <c r="J475" s="11" t="s">
        <v>261</v>
      </c>
      <c r="K475" s="11" t="s">
        <v>2960</v>
      </c>
      <c r="L475" s="11">
        <v>2</v>
      </c>
    </row>
    <row r="476" spans="1:12">
      <c r="A476" s="11" t="s">
        <v>726</v>
      </c>
      <c r="D476" s="11" t="s">
        <v>260</v>
      </c>
      <c r="E476" s="19" t="s">
        <v>976</v>
      </c>
      <c r="F476" s="10">
        <v>42036</v>
      </c>
      <c r="G476" s="10">
        <v>45323</v>
      </c>
      <c r="H476" s="11">
        <v>10</v>
      </c>
      <c r="I476" s="20" t="s">
        <v>259</v>
      </c>
      <c r="J476" s="11" t="s">
        <v>261</v>
      </c>
      <c r="K476" s="11" t="s">
        <v>2960</v>
      </c>
      <c r="L476" s="11">
        <v>2</v>
      </c>
    </row>
    <row r="477" spans="1:12">
      <c r="A477" s="11" t="s">
        <v>727</v>
      </c>
      <c r="D477" s="11" t="s">
        <v>260</v>
      </c>
      <c r="E477" s="19" t="s">
        <v>977</v>
      </c>
      <c r="F477" s="10">
        <v>42036</v>
      </c>
      <c r="G477" s="10">
        <v>45323</v>
      </c>
      <c r="H477" s="11">
        <v>10</v>
      </c>
      <c r="I477" s="20" t="s">
        <v>259</v>
      </c>
      <c r="J477" s="11" t="s">
        <v>261</v>
      </c>
      <c r="K477" s="11" t="s">
        <v>2960</v>
      </c>
      <c r="L477" s="11">
        <v>2</v>
      </c>
    </row>
    <row r="478" spans="1:12">
      <c r="A478" s="11" t="s">
        <v>728</v>
      </c>
      <c r="D478" s="11" t="s">
        <v>260</v>
      </c>
      <c r="E478" s="19" t="s">
        <v>978</v>
      </c>
      <c r="F478" s="10">
        <v>42036</v>
      </c>
      <c r="G478" s="10">
        <v>45323</v>
      </c>
      <c r="H478" s="11">
        <v>10</v>
      </c>
      <c r="I478" s="20" t="s">
        <v>259</v>
      </c>
      <c r="J478" s="11" t="s">
        <v>261</v>
      </c>
      <c r="K478" s="11" t="s">
        <v>2960</v>
      </c>
      <c r="L478" s="11">
        <v>2</v>
      </c>
    </row>
    <row r="479" spans="1:12">
      <c r="A479" s="11" t="s">
        <v>729</v>
      </c>
      <c r="D479" s="11" t="s">
        <v>260</v>
      </c>
      <c r="E479" s="19" t="s">
        <v>979</v>
      </c>
      <c r="F479" s="10">
        <v>42036</v>
      </c>
      <c r="G479" s="10">
        <v>45323</v>
      </c>
      <c r="H479" s="11">
        <v>10</v>
      </c>
      <c r="I479" s="20" t="s">
        <v>259</v>
      </c>
      <c r="J479" s="11" t="s">
        <v>261</v>
      </c>
      <c r="K479" s="11" t="s">
        <v>2960</v>
      </c>
      <c r="L479" s="11">
        <v>2</v>
      </c>
    </row>
    <row r="480" spans="1:12">
      <c r="A480" s="11" t="s">
        <v>730</v>
      </c>
      <c r="D480" s="11" t="s">
        <v>260</v>
      </c>
      <c r="E480" s="19" t="s">
        <v>980</v>
      </c>
      <c r="F480" s="10">
        <v>42036</v>
      </c>
      <c r="G480" s="10">
        <v>45323</v>
      </c>
      <c r="H480" s="11">
        <v>10</v>
      </c>
      <c r="I480" s="20" t="s">
        <v>259</v>
      </c>
      <c r="J480" s="11" t="s">
        <v>261</v>
      </c>
      <c r="K480" s="11" t="s">
        <v>2960</v>
      </c>
      <c r="L480" s="11">
        <v>2</v>
      </c>
    </row>
    <row r="481" spans="1:12">
      <c r="A481" s="11" t="s">
        <v>731</v>
      </c>
      <c r="D481" s="11" t="s">
        <v>260</v>
      </c>
      <c r="E481" s="19" t="s">
        <v>981</v>
      </c>
      <c r="F481" s="10">
        <v>42036</v>
      </c>
      <c r="G481" s="10">
        <v>45323</v>
      </c>
      <c r="H481" s="11">
        <v>10</v>
      </c>
      <c r="I481" s="20" t="s">
        <v>259</v>
      </c>
      <c r="J481" s="11" t="s">
        <v>261</v>
      </c>
      <c r="K481" s="11" t="s">
        <v>2960</v>
      </c>
      <c r="L481" s="11">
        <v>2</v>
      </c>
    </row>
    <row r="482" spans="1:12">
      <c r="A482" s="11" t="s">
        <v>732</v>
      </c>
      <c r="D482" s="11" t="s">
        <v>260</v>
      </c>
      <c r="E482" s="19" t="s">
        <v>982</v>
      </c>
      <c r="F482" s="10">
        <v>42036</v>
      </c>
      <c r="G482" s="10">
        <v>45323</v>
      </c>
      <c r="H482" s="11">
        <v>10</v>
      </c>
      <c r="I482" s="20" t="s">
        <v>259</v>
      </c>
      <c r="J482" s="11" t="s">
        <v>261</v>
      </c>
      <c r="K482" s="11" t="s">
        <v>2960</v>
      </c>
      <c r="L482" s="11">
        <v>2</v>
      </c>
    </row>
    <row r="483" spans="1:12">
      <c r="A483" s="11" t="s">
        <v>733</v>
      </c>
      <c r="D483" s="11" t="s">
        <v>260</v>
      </c>
      <c r="E483" s="19" t="s">
        <v>983</v>
      </c>
      <c r="F483" s="10">
        <v>42036</v>
      </c>
      <c r="G483" s="10">
        <v>45323</v>
      </c>
      <c r="H483" s="11">
        <v>10</v>
      </c>
      <c r="I483" s="20" t="s">
        <v>259</v>
      </c>
      <c r="J483" s="11" t="s">
        <v>261</v>
      </c>
      <c r="K483" s="11" t="s">
        <v>2960</v>
      </c>
      <c r="L483" s="11">
        <v>2</v>
      </c>
    </row>
    <row r="484" spans="1:12">
      <c r="A484" s="11" t="s">
        <v>734</v>
      </c>
      <c r="D484" s="11" t="s">
        <v>260</v>
      </c>
      <c r="E484" s="19" t="s">
        <v>984</v>
      </c>
      <c r="F484" s="10">
        <v>42036</v>
      </c>
      <c r="G484" s="10">
        <v>45323</v>
      </c>
      <c r="H484" s="11">
        <v>10</v>
      </c>
      <c r="I484" s="20" t="s">
        <v>259</v>
      </c>
      <c r="J484" s="11" t="s">
        <v>261</v>
      </c>
      <c r="K484" s="11" t="s">
        <v>2960</v>
      </c>
      <c r="L484" s="11">
        <v>2</v>
      </c>
    </row>
    <row r="485" spans="1:12">
      <c r="A485" s="11" t="s">
        <v>735</v>
      </c>
      <c r="D485" s="11" t="s">
        <v>260</v>
      </c>
      <c r="E485" s="19" t="s">
        <v>985</v>
      </c>
      <c r="F485" s="10">
        <v>42036</v>
      </c>
      <c r="G485" s="10">
        <v>45323</v>
      </c>
      <c r="H485" s="11">
        <v>10</v>
      </c>
      <c r="I485" s="20" t="s">
        <v>259</v>
      </c>
      <c r="J485" s="11" t="s">
        <v>261</v>
      </c>
      <c r="K485" s="11" t="s">
        <v>2960</v>
      </c>
      <c r="L485" s="11">
        <v>2</v>
      </c>
    </row>
    <row r="486" spans="1:12">
      <c r="A486" s="11" t="s">
        <v>736</v>
      </c>
      <c r="D486" s="11" t="s">
        <v>260</v>
      </c>
      <c r="E486" s="19" t="s">
        <v>986</v>
      </c>
      <c r="F486" s="10">
        <v>42036</v>
      </c>
      <c r="G486" s="10">
        <v>45323</v>
      </c>
      <c r="H486" s="11">
        <v>10</v>
      </c>
      <c r="I486" s="20" t="s">
        <v>259</v>
      </c>
      <c r="J486" s="11" t="s">
        <v>261</v>
      </c>
      <c r="K486" s="11" t="s">
        <v>2960</v>
      </c>
      <c r="L486" s="11">
        <v>2</v>
      </c>
    </row>
    <row r="487" spans="1:12">
      <c r="A487" s="11" t="s">
        <v>737</v>
      </c>
      <c r="D487" s="11" t="s">
        <v>260</v>
      </c>
      <c r="E487" s="19" t="s">
        <v>987</v>
      </c>
      <c r="F487" s="10">
        <v>42036</v>
      </c>
      <c r="G487" s="10">
        <v>45323</v>
      </c>
      <c r="H487" s="11">
        <v>10</v>
      </c>
      <c r="I487" s="20" t="s">
        <v>259</v>
      </c>
      <c r="J487" s="11" t="s">
        <v>261</v>
      </c>
      <c r="K487" s="11" t="s">
        <v>2960</v>
      </c>
      <c r="L487" s="11">
        <v>2</v>
      </c>
    </row>
    <row r="488" spans="1:12">
      <c r="A488" s="11" t="s">
        <v>738</v>
      </c>
      <c r="D488" s="11" t="s">
        <v>260</v>
      </c>
      <c r="E488" s="19" t="s">
        <v>988</v>
      </c>
      <c r="F488" s="10">
        <v>42036</v>
      </c>
      <c r="G488" s="10">
        <v>45323</v>
      </c>
      <c r="H488" s="11">
        <v>10</v>
      </c>
      <c r="I488" s="20" t="s">
        <v>259</v>
      </c>
      <c r="J488" s="11" t="s">
        <v>261</v>
      </c>
      <c r="K488" s="11" t="s">
        <v>2960</v>
      </c>
      <c r="L488" s="11">
        <v>2</v>
      </c>
    </row>
    <row r="489" spans="1:12">
      <c r="A489" s="11" t="s">
        <v>739</v>
      </c>
      <c r="D489" s="11" t="s">
        <v>260</v>
      </c>
      <c r="E489" s="19" t="s">
        <v>989</v>
      </c>
      <c r="F489" s="10">
        <v>42036</v>
      </c>
      <c r="G489" s="10">
        <v>45323</v>
      </c>
      <c r="H489" s="11">
        <v>10</v>
      </c>
      <c r="I489" s="20" t="s">
        <v>259</v>
      </c>
      <c r="J489" s="11" t="s">
        <v>261</v>
      </c>
      <c r="K489" s="11" t="s">
        <v>2960</v>
      </c>
      <c r="L489" s="11">
        <v>2</v>
      </c>
    </row>
    <row r="490" spans="1:12">
      <c r="A490" s="11" t="s">
        <v>740</v>
      </c>
      <c r="D490" s="11" t="s">
        <v>260</v>
      </c>
      <c r="E490" s="19" t="s">
        <v>990</v>
      </c>
      <c r="F490" s="10">
        <v>42036</v>
      </c>
      <c r="G490" s="10">
        <v>45323</v>
      </c>
      <c r="H490" s="11">
        <v>10</v>
      </c>
      <c r="I490" s="20" t="s">
        <v>259</v>
      </c>
      <c r="J490" s="11" t="s">
        <v>261</v>
      </c>
      <c r="K490" s="11" t="s">
        <v>2960</v>
      </c>
      <c r="L490" s="11">
        <v>2</v>
      </c>
    </row>
    <row r="491" spans="1:12">
      <c r="A491" s="11" t="s">
        <v>741</v>
      </c>
      <c r="D491" s="11" t="s">
        <v>260</v>
      </c>
      <c r="E491" s="19" t="s">
        <v>991</v>
      </c>
      <c r="F491" s="10">
        <v>42036</v>
      </c>
      <c r="G491" s="10">
        <v>45323</v>
      </c>
      <c r="H491" s="11">
        <v>10</v>
      </c>
      <c r="I491" s="20" t="s">
        <v>259</v>
      </c>
      <c r="J491" s="11" t="s">
        <v>261</v>
      </c>
      <c r="K491" s="11" t="s">
        <v>2960</v>
      </c>
      <c r="L491" s="11">
        <v>2</v>
      </c>
    </row>
    <row r="492" spans="1:12">
      <c r="A492" s="11" t="s">
        <v>742</v>
      </c>
      <c r="D492" s="11" t="s">
        <v>260</v>
      </c>
      <c r="E492" s="19" t="s">
        <v>992</v>
      </c>
      <c r="F492" s="10">
        <v>42036</v>
      </c>
      <c r="G492" s="10">
        <v>45323</v>
      </c>
      <c r="H492" s="11">
        <v>10</v>
      </c>
      <c r="I492" s="20" t="s">
        <v>259</v>
      </c>
      <c r="J492" s="11" t="s">
        <v>261</v>
      </c>
      <c r="K492" s="11" t="s">
        <v>2960</v>
      </c>
      <c r="L492" s="11">
        <v>2</v>
      </c>
    </row>
    <row r="493" spans="1:12">
      <c r="A493" s="11" t="s">
        <v>743</v>
      </c>
      <c r="D493" s="11" t="s">
        <v>260</v>
      </c>
      <c r="E493" s="19" t="s">
        <v>993</v>
      </c>
      <c r="F493" s="10">
        <v>42036</v>
      </c>
      <c r="G493" s="10">
        <v>45323</v>
      </c>
      <c r="H493" s="11">
        <v>10</v>
      </c>
      <c r="I493" s="20" t="s">
        <v>259</v>
      </c>
      <c r="J493" s="11" t="s">
        <v>261</v>
      </c>
      <c r="K493" s="11" t="s">
        <v>2960</v>
      </c>
      <c r="L493" s="11">
        <v>2</v>
      </c>
    </row>
    <row r="494" spans="1:12">
      <c r="A494" s="11" t="s">
        <v>744</v>
      </c>
      <c r="D494" s="11" t="s">
        <v>260</v>
      </c>
      <c r="E494" s="19" t="s">
        <v>994</v>
      </c>
      <c r="F494" s="10">
        <v>42036</v>
      </c>
      <c r="G494" s="10">
        <v>45323</v>
      </c>
      <c r="H494" s="11">
        <v>10</v>
      </c>
      <c r="I494" s="20" t="s">
        <v>259</v>
      </c>
      <c r="J494" s="11" t="s">
        <v>261</v>
      </c>
      <c r="K494" s="11" t="s">
        <v>2960</v>
      </c>
      <c r="L494" s="11">
        <v>2</v>
      </c>
    </row>
    <row r="495" spans="1:12">
      <c r="A495" s="11" t="s">
        <v>745</v>
      </c>
      <c r="D495" s="11" t="s">
        <v>260</v>
      </c>
      <c r="E495" s="19" t="s">
        <v>995</v>
      </c>
      <c r="F495" s="10">
        <v>42036</v>
      </c>
      <c r="G495" s="10">
        <v>45323</v>
      </c>
      <c r="H495" s="11">
        <v>10</v>
      </c>
      <c r="I495" s="20" t="s">
        <v>259</v>
      </c>
      <c r="J495" s="11" t="s">
        <v>261</v>
      </c>
      <c r="K495" s="11" t="s">
        <v>2960</v>
      </c>
      <c r="L495" s="11">
        <v>2</v>
      </c>
    </row>
    <row r="496" spans="1:12">
      <c r="A496" s="11" t="s">
        <v>746</v>
      </c>
      <c r="D496" s="11" t="s">
        <v>260</v>
      </c>
      <c r="E496" s="19" t="s">
        <v>996</v>
      </c>
      <c r="F496" s="10">
        <v>42036</v>
      </c>
      <c r="G496" s="10">
        <v>45323</v>
      </c>
      <c r="H496" s="11">
        <v>10</v>
      </c>
      <c r="I496" s="20" t="s">
        <v>259</v>
      </c>
      <c r="J496" s="11" t="s">
        <v>261</v>
      </c>
      <c r="K496" s="11" t="s">
        <v>2960</v>
      </c>
      <c r="L496" s="11">
        <v>2</v>
      </c>
    </row>
    <row r="497" spans="1:12">
      <c r="A497" s="11" t="s">
        <v>747</v>
      </c>
      <c r="D497" s="11" t="s">
        <v>260</v>
      </c>
      <c r="E497" s="19" t="s">
        <v>997</v>
      </c>
      <c r="F497" s="10">
        <v>42036</v>
      </c>
      <c r="G497" s="10">
        <v>45323</v>
      </c>
      <c r="H497" s="11">
        <v>10</v>
      </c>
      <c r="I497" s="20" t="s">
        <v>259</v>
      </c>
      <c r="J497" s="11" t="s">
        <v>261</v>
      </c>
      <c r="K497" s="11" t="s">
        <v>2960</v>
      </c>
      <c r="L497" s="11">
        <v>2</v>
      </c>
    </row>
    <row r="498" spans="1:12">
      <c r="A498" s="11" t="s">
        <v>748</v>
      </c>
      <c r="D498" s="11" t="s">
        <v>260</v>
      </c>
      <c r="E498" s="19" t="s">
        <v>998</v>
      </c>
      <c r="F498" s="10">
        <v>42036</v>
      </c>
      <c r="G498" s="10">
        <v>45323</v>
      </c>
      <c r="H498" s="11">
        <v>10</v>
      </c>
      <c r="I498" s="20" t="s">
        <v>259</v>
      </c>
      <c r="J498" s="11" t="s">
        <v>261</v>
      </c>
      <c r="K498" s="11" t="s">
        <v>2960</v>
      </c>
      <c r="L498" s="11">
        <v>2</v>
      </c>
    </row>
    <row r="499" spans="1:12">
      <c r="A499" s="11" t="s">
        <v>749</v>
      </c>
      <c r="D499" s="11" t="s">
        <v>260</v>
      </c>
      <c r="E499" s="19" t="s">
        <v>999</v>
      </c>
      <c r="F499" s="10">
        <v>42036</v>
      </c>
      <c r="G499" s="10">
        <v>45323</v>
      </c>
      <c r="H499" s="11">
        <v>10</v>
      </c>
      <c r="I499" s="20" t="s">
        <v>259</v>
      </c>
      <c r="J499" s="11" t="s">
        <v>261</v>
      </c>
      <c r="K499" s="11" t="s">
        <v>2960</v>
      </c>
      <c r="L499" s="11">
        <v>2</v>
      </c>
    </row>
    <row r="500" spans="1:12">
      <c r="A500" s="11" t="s">
        <v>750</v>
      </c>
      <c r="D500" s="11" t="s">
        <v>260</v>
      </c>
      <c r="E500" s="19" t="s">
        <v>1000</v>
      </c>
      <c r="F500" s="10">
        <v>42036</v>
      </c>
      <c r="G500" s="10">
        <v>45323</v>
      </c>
      <c r="H500" s="11">
        <v>10</v>
      </c>
      <c r="I500" s="20" t="s">
        <v>259</v>
      </c>
      <c r="J500" s="11" t="s">
        <v>261</v>
      </c>
      <c r="K500" s="11" t="s">
        <v>2960</v>
      </c>
      <c r="L500" s="11">
        <v>2</v>
      </c>
    </row>
    <row r="501" spans="1:12">
      <c r="A501" s="11" t="s">
        <v>751</v>
      </c>
      <c r="D501" s="11" t="s">
        <v>260</v>
      </c>
      <c r="E501" s="19" t="s">
        <v>1001</v>
      </c>
      <c r="F501" s="10">
        <v>42036</v>
      </c>
      <c r="G501" s="10">
        <v>45323</v>
      </c>
      <c r="H501" s="11">
        <v>10</v>
      </c>
      <c r="I501" s="20" t="s">
        <v>259</v>
      </c>
      <c r="J501" s="11" t="s">
        <v>261</v>
      </c>
      <c r="K501" s="11" t="s">
        <v>2960</v>
      </c>
      <c r="L501" s="11">
        <v>2</v>
      </c>
    </row>
    <row r="502" spans="1:12">
      <c r="A502" s="11" t="s">
        <v>752</v>
      </c>
      <c r="D502" s="11" t="s">
        <v>260</v>
      </c>
      <c r="E502" s="19" t="s">
        <v>1002</v>
      </c>
      <c r="F502" s="10">
        <v>42036</v>
      </c>
      <c r="G502" s="10">
        <v>45323</v>
      </c>
      <c r="H502" s="11">
        <v>10</v>
      </c>
      <c r="I502" s="20" t="s">
        <v>259</v>
      </c>
      <c r="J502" s="11" t="s">
        <v>261</v>
      </c>
      <c r="K502" s="11" t="s">
        <v>2960</v>
      </c>
      <c r="L502" s="11">
        <v>2</v>
      </c>
    </row>
    <row r="503" spans="1:12">
      <c r="A503" s="11" t="s">
        <v>753</v>
      </c>
      <c r="D503" s="11" t="s">
        <v>260</v>
      </c>
      <c r="E503" s="19" t="s">
        <v>1003</v>
      </c>
      <c r="F503" s="10">
        <v>42036</v>
      </c>
      <c r="G503" s="10">
        <v>45323</v>
      </c>
      <c r="H503" s="11">
        <v>10</v>
      </c>
      <c r="I503" s="20" t="s">
        <v>259</v>
      </c>
      <c r="J503" s="11" t="s">
        <v>261</v>
      </c>
      <c r="K503" s="11" t="s">
        <v>2960</v>
      </c>
      <c r="L503" s="11">
        <v>2</v>
      </c>
    </row>
    <row r="504" spans="1:12">
      <c r="A504" s="11" t="s">
        <v>754</v>
      </c>
      <c r="D504" s="11" t="s">
        <v>260</v>
      </c>
      <c r="E504" s="19" t="s">
        <v>1004</v>
      </c>
      <c r="F504" s="10">
        <v>42036</v>
      </c>
      <c r="G504" s="10">
        <v>45323</v>
      </c>
      <c r="H504" s="11">
        <v>10</v>
      </c>
      <c r="I504" s="20" t="s">
        <v>259</v>
      </c>
      <c r="J504" s="11" t="s">
        <v>261</v>
      </c>
      <c r="K504" s="11" t="s">
        <v>2960</v>
      </c>
      <c r="L504" s="11">
        <v>2</v>
      </c>
    </row>
    <row r="505" spans="1:12">
      <c r="A505" s="11" t="s">
        <v>755</v>
      </c>
      <c r="D505" s="11" t="s">
        <v>260</v>
      </c>
      <c r="E505" s="19" t="s">
        <v>1005</v>
      </c>
      <c r="F505" s="10">
        <v>42036</v>
      </c>
      <c r="G505" s="10">
        <v>45323</v>
      </c>
      <c r="H505" s="11">
        <v>10</v>
      </c>
      <c r="I505" s="20" t="s">
        <v>259</v>
      </c>
      <c r="J505" s="11" t="s">
        <v>261</v>
      </c>
      <c r="K505" s="11" t="s">
        <v>2960</v>
      </c>
      <c r="L505" s="11">
        <v>2</v>
      </c>
    </row>
    <row r="506" spans="1:12">
      <c r="A506" s="11" t="s">
        <v>756</v>
      </c>
      <c r="D506" s="11" t="s">
        <v>260</v>
      </c>
      <c r="E506" s="19" t="s">
        <v>1006</v>
      </c>
      <c r="F506" s="10">
        <v>42036</v>
      </c>
      <c r="G506" s="10">
        <v>45323</v>
      </c>
      <c r="H506" s="11">
        <v>10</v>
      </c>
      <c r="I506" s="20" t="s">
        <v>259</v>
      </c>
      <c r="J506" s="11" t="s">
        <v>261</v>
      </c>
      <c r="K506" s="11" t="s">
        <v>2960</v>
      </c>
      <c r="L506" s="11">
        <v>2</v>
      </c>
    </row>
    <row r="507" spans="1:12">
      <c r="A507" s="11" t="s">
        <v>757</v>
      </c>
      <c r="D507" s="11" t="s">
        <v>260</v>
      </c>
      <c r="E507" s="19" t="s">
        <v>1007</v>
      </c>
      <c r="F507" s="10">
        <v>42036</v>
      </c>
      <c r="G507" s="10">
        <v>45323</v>
      </c>
      <c r="H507" s="11">
        <v>10</v>
      </c>
      <c r="I507" s="20" t="s">
        <v>259</v>
      </c>
      <c r="J507" s="11" t="s">
        <v>261</v>
      </c>
      <c r="K507" s="11" t="s">
        <v>2960</v>
      </c>
      <c r="L507" s="11">
        <v>2</v>
      </c>
    </row>
    <row r="508" spans="1:12">
      <c r="A508" s="11" t="s">
        <v>758</v>
      </c>
      <c r="D508" s="11" t="s">
        <v>260</v>
      </c>
      <c r="E508" s="19" t="s">
        <v>1008</v>
      </c>
      <c r="F508" s="10">
        <v>42036</v>
      </c>
      <c r="G508" s="10">
        <v>45323</v>
      </c>
      <c r="H508" s="11">
        <v>10</v>
      </c>
      <c r="I508" s="20" t="s">
        <v>259</v>
      </c>
      <c r="J508" s="11" t="s">
        <v>261</v>
      </c>
      <c r="K508" s="11" t="s">
        <v>2960</v>
      </c>
      <c r="L508" s="11">
        <v>2</v>
      </c>
    </row>
    <row r="509" spans="1:12">
      <c r="A509" s="11" t="s">
        <v>759</v>
      </c>
      <c r="D509" s="11" t="s">
        <v>260</v>
      </c>
      <c r="E509" s="19" t="s">
        <v>1009</v>
      </c>
      <c r="F509" s="10">
        <v>42036</v>
      </c>
      <c r="G509" s="10">
        <v>45323</v>
      </c>
      <c r="H509" s="11">
        <v>10</v>
      </c>
      <c r="I509" s="20" t="s">
        <v>259</v>
      </c>
      <c r="J509" s="11" t="s">
        <v>261</v>
      </c>
      <c r="K509" s="11" t="s">
        <v>2960</v>
      </c>
      <c r="L509" s="11">
        <v>2</v>
      </c>
    </row>
    <row r="510" spans="1:12">
      <c r="A510" s="11" t="s">
        <v>760</v>
      </c>
      <c r="D510" s="11" t="s">
        <v>260</v>
      </c>
      <c r="E510" s="19" t="s">
        <v>1010</v>
      </c>
      <c r="F510" s="10">
        <v>42036</v>
      </c>
      <c r="G510" s="10">
        <v>45323</v>
      </c>
      <c r="H510" s="11">
        <v>10</v>
      </c>
      <c r="I510" s="20" t="s">
        <v>259</v>
      </c>
      <c r="J510" s="11" t="s">
        <v>261</v>
      </c>
      <c r="K510" s="11" t="s">
        <v>2960</v>
      </c>
      <c r="L510" s="11">
        <v>2</v>
      </c>
    </row>
    <row r="511" spans="1:12">
      <c r="A511" s="11" t="s">
        <v>761</v>
      </c>
      <c r="D511" s="11" t="s">
        <v>260</v>
      </c>
      <c r="E511" s="19" t="s">
        <v>1011</v>
      </c>
      <c r="F511" s="10">
        <v>42036</v>
      </c>
      <c r="G511" s="10">
        <v>45323</v>
      </c>
      <c r="H511" s="11">
        <v>10</v>
      </c>
      <c r="I511" s="20" t="s">
        <v>259</v>
      </c>
      <c r="J511" s="11" t="s">
        <v>261</v>
      </c>
      <c r="K511" s="11" t="s">
        <v>2960</v>
      </c>
      <c r="L511" s="11">
        <v>2</v>
      </c>
    </row>
    <row r="512" spans="1:12">
      <c r="A512" s="11" t="s">
        <v>1012</v>
      </c>
      <c r="D512" s="11" t="s">
        <v>260</v>
      </c>
      <c r="E512" s="19" t="s">
        <v>1262</v>
      </c>
      <c r="F512" s="10">
        <v>42036</v>
      </c>
      <c r="G512" s="10">
        <v>45323</v>
      </c>
      <c r="H512" s="11">
        <v>10</v>
      </c>
      <c r="I512" s="20" t="s">
        <v>259</v>
      </c>
      <c r="J512" s="11" t="s">
        <v>261</v>
      </c>
      <c r="K512" s="11" t="s">
        <v>2960</v>
      </c>
      <c r="L512" s="11">
        <v>2</v>
      </c>
    </row>
    <row r="513" spans="1:12">
      <c r="A513" s="11" t="s">
        <v>1013</v>
      </c>
      <c r="D513" s="11" t="s">
        <v>260</v>
      </c>
      <c r="E513" s="19" t="s">
        <v>1263</v>
      </c>
      <c r="F513" s="10">
        <v>42036</v>
      </c>
      <c r="G513" s="10">
        <v>45323</v>
      </c>
      <c r="H513" s="11">
        <v>10</v>
      </c>
      <c r="I513" s="20" t="s">
        <v>259</v>
      </c>
      <c r="J513" s="11" t="s">
        <v>261</v>
      </c>
      <c r="K513" s="11" t="s">
        <v>2960</v>
      </c>
      <c r="L513" s="11">
        <v>2</v>
      </c>
    </row>
    <row r="514" spans="1:12">
      <c r="A514" s="11" t="s">
        <v>1014</v>
      </c>
      <c r="D514" s="11" t="s">
        <v>260</v>
      </c>
      <c r="E514" s="19" t="s">
        <v>1264</v>
      </c>
      <c r="F514" s="10">
        <v>42036</v>
      </c>
      <c r="G514" s="10">
        <v>45323</v>
      </c>
      <c r="H514" s="11">
        <v>10</v>
      </c>
      <c r="I514" s="20" t="s">
        <v>259</v>
      </c>
      <c r="J514" s="11" t="s">
        <v>261</v>
      </c>
      <c r="K514" s="11" t="s">
        <v>2960</v>
      </c>
      <c r="L514" s="11">
        <v>2</v>
      </c>
    </row>
    <row r="515" spans="1:12">
      <c r="A515" s="11" t="s">
        <v>1015</v>
      </c>
      <c r="D515" s="11" t="s">
        <v>260</v>
      </c>
      <c r="E515" s="19" t="s">
        <v>1265</v>
      </c>
      <c r="F515" s="10">
        <v>42036</v>
      </c>
      <c r="G515" s="10">
        <v>45323</v>
      </c>
      <c r="H515" s="11">
        <v>10</v>
      </c>
      <c r="I515" s="20" t="s">
        <v>259</v>
      </c>
      <c r="J515" s="11" t="s">
        <v>261</v>
      </c>
      <c r="K515" s="11" t="s">
        <v>2960</v>
      </c>
      <c r="L515" s="11">
        <v>2</v>
      </c>
    </row>
    <row r="516" spans="1:12">
      <c r="A516" s="11" t="s">
        <v>1016</v>
      </c>
      <c r="D516" s="11" t="s">
        <v>260</v>
      </c>
      <c r="E516" s="19" t="s">
        <v>1266</v>
      </c>
      <c r="F516" s="10">
        <v>42036</v>
      </c>
      <c r="G516" s="10">
        <v>45323</v>
      </c>
      <c r="H516" s="11">
        <v>10</v>
      </c>
      <c r="I516" s="20" t="s">
        <v>259</v>
      </c>
      <c r="J516" s="11" t="s">
        <v>261</v>
      </c>
      <c r="K516" s="11" t="s">
        <v>2960</v>
      </c>
      <c r="L516" s="11">
        <v>2</v>
      </c>
    </row>
    <row r="517" spans="1:12">
      <c r="A517" s="11" t="s">
        <v>1017</v>
      </c>
      <c r="D517" s="11" t="s">
        <v>260</v>
      </c>
      <c r="E517" s="19" t="s">
        <v>1267</v>
      </c>
      <c r="F517" s="10">
        <v>42036</v>
      </c>
      <c r="G517" s="10">
        <v>45323</v>
      </c>
      <c r="H517" s="11">
        <v>10</v>
      </c>
      <c r="I517" s="20" t="s">
        <v>259</v>
      </c>
      <c r="J517" s="11" t="s">
        <v>261</v>
      </c>
      <c r="K517" s="11" t="s">
        <v>2960</v>
      </c>
      <c r="L517" s="11">
        <v>2</v>
      </c>
    </row>
    <row r="518" spans="1:12">
      <c r="A518" s="11" t="s">
        <v>1018</v>
      </c>
      <c r="D518" s="11" t="s">
        <v>260</v>
      </c>
      <c r="E518" s="19" t="s">
        <v>1268</v>
      </c>
      <c r="F518" s="10">
        <v>42036</v>
      </c>
      <c r="G518" s="10">
        <v>45323</v>
      </c>
      <c r="H518" s="11">
        <v>10</v>
      </c>
      <c r="I518" s="20" t="s">
        <v>259</v>
      </c>
      <c r="J518" s="11" t="s">
        <v>261</v>
      </c>
      <c r="K518" s="11" t="s">
        <v>2960</v>
      </c>
      <c r="L518" s="11">
        <v>2</v>
      </c>
    </row>
    <row r="519" spans="1:12">
      <c r="A519" s="11" t="s">
        <v>1019</v>
      </c>
      <c r="D519" s="11" t="s">
        <v>260</v>
      </c>
      <c r="E519" s="19" t="s">
        <v>1269</v>
      </c>
      <c r="F519" s="10">
        <v>42036</v>
      </c>
      <c r="G519" s="10">
        <v>45323</v>
      </c>
      <c r="H519" s="11">
        <v>10</v>
      </c>
      <c r="I519" s="20" t="s">
        <v>259</v>
      </c>
      <c r="J519" s="11" t="s">
        <v>261</v>
      </c>
      <c r="K519" s="11" t="s">
        <v>2960</v>
      </c>
      <c r="L519" s="11">
        <v>2</v>
      </c>
    </row>
    <row r="520" spans="1:12">
      <c r="A520" s="11" t="s">
        <v>1020</v>
      </c>
      <c r="D520" s="11" t="s">
        <v>260</v>
      </c>
      <c r="E520" s="19" t="s">
        <v>1270</v>
      </c>
      <c r="F520" s="10">
        <v>42036</v>
      </c>
      <c r="G520" s="10">
        <v>45323</v>
      </c>
      <c r="H520" s="11">
        <v>10</v>
      </c>
      <c r="I520" s="20" t="s">
        <v>259</v>
      </c>
      <c r="J520" s="11" t="s">
        <v>261</v>
      </c>
      <c r="K520" s="11" t="s">
        <v>2960</v>
      </c>
      <c r="L520" s="11">
        <v>2</v>
      </c>
    </row>
    <row r="521" spans="1:12">
      <c r="A521" s="11" t="s">
        <v>1021</v>
      </c>
      <c r="D521" s="11" t="s">
        <v>260</v>
      </c>
      <c r="E521" s="19" t="s">
        <v>1271</v>
      </c>
      <c r="F521" s="10">
        <v>42036</v>
      </c>
      <c r="G521" s="10">
        <v>45323</v>
      </c>
      <c r="H521" s="11">
        <v>10</v>
      </c>
      <c r="I521" s="20" t="s">
        <v>259</v>
      </c>
      <c r="J521" s="11" t="s">
        <v>261</v>
      </c>
      <c r="K521" s="11" t="s">
        <v>2960</v>
      </c>
      <c r="L521" s="11">
        <v>2</v>
      </c>
    </row>
    <row r="522" spans="1:12">
      <c r="A522" s="11" t="s">
        <v>1022</v>
      </c>
      <c r="D522" s="11" t="s">
        <v>260</v>
      </c>
      <c r="E522" s="19" t="s">
        <v>1272</v>
      </c>
      <c r="F522" s="10">
        <v>42036</v>
      </c>
      <c r="G522" s="10">
        <v>45323</v>
      </c>
      <c r="H522" s="11">
        <v>10</v>
      </c>
      <c r="I522" s="20" t="s">
        <v>259</v>
      </c>
      <c r="J522" s="11" t="s">
        <v>261</v>
      </c>
      <c r="K522" s="11" t="s">
        <v>2960</v>
      </c>
      <c r="L522" s="11">
        <v>2</v>
      </c>
    </row>
    <row r="523" spans="1:12">
      <c r="A523" s="11" t="s">
        <v>1023</v>
      </c>
      <c r="D523" s="11" t="s">
        <v>260</v>
      </c>
      <c r="E523" s="19" t="s">
        <v>1273</v>
      </c>
      <c r="F523" s="10">
        <v>42036</v>
      </c>
      <c r="G523" s="10">
        <v>45323</v>
      </c>
      <c r="H523" s="11">
        <v>10</v>
      </c>
      <c r="I523" s="20" t="s">
        <v>259</v>
      </c>
      <c r="J523" s="11" t="s">
        <v>261</v>
      </c>
      <c r="K523" s="11" t="s">
        <v>2960</v>
      </c>
      <c r="L523" s="11">
        <v>2</v>
      </c>
    </row>
    <row r="524" spans="1:12">
      <c r="A524" s="11" t="s">
        <v>1024</v>
      </c>
      <c r="D524" s="11" t="s">
        <v>260</v>
      </c>
      <c r="E524" s="19" t="s">
        <v>1274</v>
      </c>
      <c r="F524" s="10">
        <v>42036</v>
      </c>
      <c r="G524" s="10">
        <v>45323</v>
      </c>
      <c r="H524" s="11">
        <v>10</v>
      </c>
      <c r="I524" s="20" t="s">
        <v>259</v>
      </c>
      <c r="J524" s="11" t="s">
        <v>261</v>
      </c>
      <c r="K524" s="11" t="s">
        <v>2960</v>
      </c>
      <c r="L524" s="11">
        <v>2</v>
      </c>
    </row>
    <row r="525" spans="1:12">
      <c r="A525" s="11" t="s">
        <v>1025</v>
      </c>
      <c r="D525" s="11" t="s">
        <v>260</v>
      </c>
      <c r="E525" s="19" t="s">
        <v>1275</v>
      </c>
      <c r="F525" s="10">
        <v>42036</v>
      </c>
      <c r="G525" s="10">
        <v>45323</v>
      </c>
      <c r="H525" s="11">
        <v>10</v>
      </c>
      <c r="I525" s="20" t="s">
        <v>259</v>
      </c>
      <c r="J525" s="11" t="s">
        <v>261</v>
      </c>
      <c r="K525" s="11" t="s">
        <v>2960</v>
      </c>
      <c r="L525" s="11">
        <v>2</v>
      </c>
    </row>
    <row r="526" spans="1:12">
      <c r="A526" s="11" t="s">
        <v>1026</v>
      </c>
      <c r="D526" s="11" t="s">
        <v>260</v>
      </c>
      <c r="E526" s="19" t="s">
        <v>1276</v>
      </c>
      <c r="F526" s="10">
        <v>42036</v>
      </c>
      <c r="G526" s="10">
        <v>45323</v>
      </c>
      <c r="H526" s="11">
        <v>10</v>
      </c>
      <c r="I526" s="20" t="s">
        <v>259</v>
      </c>
      <c r="J526" s="11" t="s">
        <v>261</v>
      </c>
      <c r="K526" s="11" t="s">
        <v>2960</v>
      </c>
      <c r="L526" s="11">
        <v>2</v>
      </c>
    </row>
    <row r="527" spans="1:12">
      <c r="A527" s="11" t="s">
        <v>1027</v>
      </c>
      <c r="D527" s="11" t="s">
        <v>260</v>
      </c>
      <c r="E527" s="19" t="s">
        <v>1277</v>
      </c>
      <c r="F527" s="10">
        <v>42036</v>
      </c>
      <c r="G527" s="10">
        <v>45323</v>
      </c>
      <c r="H527" s="11">
        <v>10</v>
      </c>
      <c r="I527" s="20" t="s">
        <v>259</v>
      </c>
      <c r="J527" s="11" t="s">
        <v>261</v>
      </c>
      <c r="K527" s="11" t="s">
        <v>2960</v>
      </c>
      <c r="L527" s="11">
        <v>2</v>
      </c>
    </row>
    <row r="528" spans="1:12">
      <c r="A528" s="11" t="s">
        <v>1028</v>
      </c>
      <c r="D528" s="11" t="s">
        <v>260</v>
      </c>
      <c r="E528" s="19" t="s">
        <v>1278</v>
      </c>
      <c r="F528" s="10">
        <v>42036</v>
      </c>
      <c r="G528" s="10">
        <v>45323</v>
      </c>
      <c r="H528" s="11">
        <v>10</v>
      </c>
      <c r="I528" s="20" t="s">
        <v>259</v>
      </c>
      <c r="J528" s="11" t="s">
        <v>261</v>
      </c>
      <c r="K528" s="11" t="s">
        <v>2960</v>
      </c>
      <c r="L528" s="11">
        <v>2</v>
      </c>
    </row>
    <row r="529" spans="1:12">
      <c r="A529" s="11" t="s">
        <v>1029</v>
      </c>
      <c r="D529" s="11" t="s">
        <v>260</v>
      </c>
      <c r="E529" s="19" t="s">
        <v>1279</v>
      </c>
      <c r="F529" s="10">
        <v>42036</v>
      </c>
      <c r="G529" s="10">
        <v>45323</v>
      </c>
      <c r="H529" s="11">
        <v>10</v>
      </c>
      <c r="I529" s="20" t="s">
        <v>259</v>
      </c>
      <c r="J529" s="11" t="s">
        <v>261</v>
      </c>
      <c r="K529" s="11" t="s">
        <v>2960</v>
      </c>
      <c r="L529" s="11">
        <v>2</v>
      </c>
    </row>
    <row r="530" spans="1:12">
      <c r="A530" s="11" t="s">
        <v>1030</v>
      </c>
      <c r="D530" s="11" t="s">
        <v>260</v>
      </c>
      <c r="E530" s="19" t="s">
        <v>1280</v>
      </c>
      <c r="F530" s="10">
        <v>42036</v>
      </c>
      <c r="G530" s="10">
        <v>45323</v>
      </c>
      <c r="H530" s="11">
        <v>10</v>
      </c>
      <c r="I530" s="20" t="s">
        <v>259</v>
      </c>
      <c r="J530" s="11" t="s">
        <v>261</v>
      </c>
      <c r="K530" s="11" t="s">
        <v>2960</v>
      </c>
      <c r="L530" s="11">
        <v>2</v>
      </c>
    </row>
    <row r="531" spans="1:12">
      <c r="A531" s="11" t="s">
        <v>1031</v>
      </c>
      <c r="D531" s="11" t="s">
        <v>260</v>
      </c>
      <c r="E531" s="19" t="s">
        <v>1281</v>
      </c>
      <c r="F531" s="10">
        <v>42036</v>
      </c>
      <c r="G531" s="10">
        <v>45323</v>
      </c>
      <c r="H531" s="11">
        <v>10</v>
      </c>
      <c r="I531" s="20" t="s">
        <v>259</v>
      </c>
      <c r="J531" s="11" t="s">
        <v>261</v>
      </c>
      <c r="K531" s="11" t="s">
        <v>2960</v>
      </c>
      <c r="L531" s="11">
        <v>2</v>
      </c>
    </row>
    <row r="532" spans="1:12">
      <c r="A532" s="11" t="s">
        <v>1032</v>
      </c>
      <c r="D532" s="11" t="s">
        <v>260</v>
      </c>
      <c r="E532" s="19" t="s">
        <v>1282</v>
      </c>
      <c r="F532" s="10">
        <v>42036</v>
      </c>
      <c r="G532" s="10">
        <v>45323</v>
      </c>
      <c r="H532" s="11">
        <v>10</v>
      </c>
      <c r="I532" s="20" t="s">
        <v>259</v>
      </c>
      <c r="J532" s="11" t="s">
        <v>261</v>
      </c>
      <c r="K532" s="11" t="s">
        <v>2960</v>
      </c>
      <c r="L532" s="11">
        <v>2</v>
      </c>
    </row>
    <row r="533" spans="1:12">
      <c r="A533" s="11" t="s">
        <v>1033</v>
      </c>
      <c r="D533" s="11" t="s">
        <v>260</v>
      </c>
      <c r="E533" s="19" t="s">
        <v>1283</v>
      </c>
      <c r="F533" s="10">
        <v>42036</v>
      </c>
      <c r="G533" s="10">
        <v>45323</v>
      </c>
      <c r="H533" s="11">
        <v>10</v>
      </c>
      <c r="I533" s="20" t="s">
        <v>259</v>
      </c>
      <c r="J533" s="11" t="s">
        <v>261</v>
      </c>
      <c r="K533" s="11" t="s">
        <v>2960</v>
      </c>
      <c r="L533" s="11">
        <v>2</v>
      </c>
    </row>
    <row r="534" spans="1:12">
      <c r="A534" s="11" t="s">
        <v>1034</v>
      </c>
      <c r="D534" s="11" t="s">
        <v>260</v>
      </c>
      <c r="E534" s="19" t="s">
        <v>1284</v>
      </c>
      <c r="F534" s="10">
        <v>42036</v>
      </c>
      <c r="G534" s="10">
        <v>45323</v>
      </c>
      <c r="H534" s="11">
        <v>10</v>
      </c>
      <c r="I534" s="20" t="s">
        <v>259</v>
      </c>
      <c r="J534" s="11" t="s">
        <v>261</v>
      </c>
      <c r="K534" s="11" t="s">
        <v>2960</v>
      </c>
      <c r="L534" s="11">
        <v>2</v>
      </c>
    </row>
    <row r="535" spans="1:12">
      <c r="A535" s="11" t="s">
        <v>1035</v>
      </c>
      <c r="D535" s="11" t="s">
        <v>260</v>
      </c>
      <c r="E535" s="19" t="s">
        <v>1285</v>
      </c>
      <c r="F535" s="10">
        <v>42036</v>
      </c>
      <c r="G535" s="10">
        <v>45323</v>
      </c>
      <c r="H535" s="11">
        <v>10</v>
      </c>
      <c r="I535" s="20" t="s">
        <v>259</v>
      </c>
      <c r="J535" s="11" t="s">
        <v>261</v>
      </c>
      <c r="K535" s="11" t="s">
        <v>2960</v>
      </c>
      <c r="L535" s="11">
        <v>2</v>
      </c>
    </row>
    <row r="536" spans="1:12">
      <c r="A536" s="11" t="s">
        <v>1036</v>
      </c>
      <c r="D536" s="11" t="s">
        <v>260</v>
      </c>
      <c r="E536" s="19" t="s">
        <v>1286</v>
      </c>
      <c r="F536" s="10">
        <v>42036</v>
      </c>
      <c r="G536" s="10">
        <v>45323</v>
      </c>
      <c r="H536" s="11">
        <v>10</v>
      </c>
      <c r="I536" s="20" t="s">
        <v>259</v>
      </c>
      <c r="J536" s="11" t="s">
        <v>261</v>
      </c>
      <c r="K536" s="11" t="s">
        <v>2960</v>
      </c>
      <c r="L536" s="11">
        <v>2</v>
      </c>
    </row>
    <row r="537" spans="1:12">
      <c r="A537" s="11" t="s">
        <v>1037</v>
      </c>
      <c r="D537" s="11" t="s">
        <v>260</v>
      </c>
      <c r="E537" s="19" t="s">
        <v>1287</v>
      </c>
      <c r="F537" s="10">
        <v>42036</v>
      </c>
      <c r="G537" s="10">
        <v>45323</v>
      </c>
      <c r="H537" s="11">
        <v>10</v>
      </c>
      <c r="I537" s="20" t="s">
        <v>259</v>
      </c>
      <c r="J537" s="11" t="s">
        <v>261</v>
      </c>
      <c r="K537" s="11" t="s">
        <v>2960</v>
      </c>
      <c r="L537" s="11">
        <v>2</v>
      </c>
    </row>
    <row r="538" spans="1:12">
      <c r="A538" s="11" t="s">
        <v>1038</v>
      </c>
      <c r="D538" s="11" t="s">
        <v>260</v>
      </c>
      <c r="E538" s="19" t="s">
        <v>1288</v>
      </c>
      <c r="F538" s="10">
        <v>42036</v>
      </c>
      <c r="G538" s="10">
        <v>45323</v>
      </c>
      <c r="H538" s="11">
        <v>10</v>
      </c>
      <c r="I538" s="20" t="s">
        <v>259</v>
      </c>
      <c r="J538" s="11" t="s">
        <v>261</v>
      </c>
      <c r="K538" s="11" t="s">
        <v>2960</v>
      </c>
      <c r="L538" s="11">
        <v>2</v>
      </c>
    </row>
    <row r="539" spans="1:12">
      <c r="A539" s="11" t="s">
        <v>1039</v>
      </c>
      <c r="D539" s="11" t="s">
        <v>260</v>
      </c>
      <c r="E539" s="19" t="s">
        <v>1289</v>
      </c>
      <c r="F539" s="10">
        <v>42036</v>
      </c>
      <c r="G539" s="10">
        <v>45323</v>
      </c>
      <c r="H539" s="11">
        <v>10</v>
      </c>
      <c r="I539" s="20" t="s">
        <v>259</v>
      </c>
      <c r="J539" s="11" t="s">
        <v>261</v>
      </c>
      <c r="K539" s="11" t="s">
        <v>2960</v>
      </c>
      <c r="L539" s="11">
        <v>2</v>
      </c>
    </row>
    <row r="540" spans="1:12">
      <c r="A540" s="11" t="s">
        <v>1040</v>
      </c>
      <c r="D540" s="11" t="s">
        <v>260</v>
      </c>
      <c r="E540" s="19" t="s">
        <v>1290</v>
      </c>
      <c r="F540" s="10">
        <v>42036</v>
      </c>
      <c r="G540" s="10">
        <v>45323</v>
      </c>
      <c r="H540" s="11">
        <v>10</v>
      </c>
      <c r="I540" s="20" t="s">
        <v>259</v>
      </c>
      <c r="J540" s="11" t="s">
        <v>261</v>
      </c>
      <c r="K540" s="11" t="s">
        <v>2960</v>
      </c>
      <c r="L540" s="11">
        <v>2</v>
      </c>
    </row>
    <row r="541" spans="1:12">
      <c r="A541" s="11" t="s">
        <v>1041</v>
      </c>
      <c r="D541" s="11" t="s">
        <v>260</v>
      </c>
      <c r="E541" s="19" t="s">
        <v>1291</v>
      </c>
      <c r="F541" s="10">
        <v>42036</v>
      </c>
      <c r="G541" s="10">
        <v>45323</v>
      </c>
      <c r="H541" s="11">
        <v>10</v>
      </c>
      <c r="I541" s="20" t="s">
        <v>259</v>
      </c>
      <c r="J541" s="11" t="s">
        <v>261</v>
      </c>
      <c r="K541" s="11" t="s">
        <v>2960</v>
      </c>
      <c r="L541" s="11">
        <v>2</v>
      </c>
    </row>
    <row r="542" spans="1:12">
      <c r="A542" s="11" t="s">
        <v>1042</v>
      </c>
      <c r="D542" s="11" t="s">
        <v>260</v>
      </c>
      <c r="E542" s="19" t="s">
        <v>1292</v>
      </c>
      <c r="F542" s="10">
        <v>42036</v>
      </c>
      <c r="G542" s="10">
        <v>45323</v>
      </c>
      <c r="H542" s="11">
        <v>10</v>
      </c>
      <c r="I542" s="20" t="s">
        <v>259</v>
      </c>
      <c r="J542" s="11" t="s">
        <v>261</v>
      </c>
      <c r="K542" s="11" t="s">
        <v>2960</v>
      </c>
      <c r="L542" s="11">
        <v>2</v>
      </c>
    </row>
    <row r="543" spans="1:12">
      <c r="A543" s="11" t="s">
        <v>1043</v>
      </c>
      <c r="D543" s="11" t="s">
        <v>260</v>
      </c>
      <c r="E543" s="19" t="s">
        <v>1293</v>
      </c>
      <c r="F543" s="10">
        <v>42036</v>
      </c>
      <c r="G543" s="10">
        <v>45323</v>
      </c>
      <c r="H543" s="11">
        <v>10</v>
      </c>
      <c r="I543" s="20" t="s">
        <v>259</v>
      </c>
      <c r="J543" s="11" t="s">
        <v>261</v>
      </c>
      <c r="K543" s="11" t="s">
        <v>2960</v>
      </c>
      <c r="L543" s="11">
        <v>2</v>
      </c>
    </row>
    <row r="544" spans="1:12">
      <c r="A544" s="11" t="s">
        <v>1044</v>
      </c>
      <c r="D544" s="11" t="s">
        <v>260</v>
      </c>
      <c r="E544" s="19" t="s">
        <v>1294</v>
      </c>
      <c r="F544" s="10">
        <v>42036</v>
      </c>
      <c r="G544" s="10">
        <v>45323</v>
      </c>
      <c r="H544" s="11">
        <v>10</v>
      </c>
      <c r="I544" s="20" t="s">
        <v>259</v>
      </c>
      <c r="J544" s="11" t="s">
        <v>261</v>
      </c>
      <c r="K544" s="11" t="s">
        <v>2960</v>
      </c>
      <c r="L544" s="11">
        <v>2</v>
      </c>
    </row>
    <row r="545" spans="1:12">
      <c r="A545" s="11" t="s">
        <v>1045</v>
      </c>
      <c r="D545" s="11" t="s">
        <v>260</v>
      </c>
      <c r="E545" s="19" t="s">
        <v>1295</v>
      </c>
      <c r="F545" s="10">
        <v>42036</v>
      </c>
      <c r="G545" s="10">
        <v>45323</v>
      </c>
      <c r="H545" s="11">
        <v>10</v>
      </c>
      <c r="I545" s="20" t="s">
        <v>259</v>
      </c>
      <c r="J545" s="11" t="s">
        <v>261</v>
      </c>
      <c r="K545" s="11" t="s">
        <v>2960</v>
      </c>
      <c r="L545" s="11">
        <v>2</v>
      </c>
    </row>
    <row r="546" spans="1:12">
      <c r="A546" s="11" t="s">
        <v>1046</v>
      </c>
      <c r="D546" s="11" t="s">
        <v>260</v>
      </c>
      <c r="E546" s="19" t="s">
        <v>1296</v>
      </c>
      <c r="F546" s="10">
        <v>42036</v>
      </c>
      <c r="G546" s="10">
        <v>45323</v>
      </c>
      <c r="H546" s="11">
        <v>10</v>
      </c>
      <c r="I546" s="20" t="s">
        <v>259</v>
      </c>
      <c r="J546" s="11" t="s">
        <v>261</v>
      </c>
      <c r="K546" s="11" t="s">
        <v>2960</v>
      </c>
      <c r="L546" s="11">
        <v>2</v>
      </c>
    </row>
    <row r="547" spans="1:12">
      <c r="A547" s="11" t="s">
        <v>1047</v>
      </c>
      <c r="D547" s="11" t="s">
        <v>260</v>
      </c>
      <c r="E547" s="19" t="s">
        <v>1297</v>
      </c>
      <c r="F547" s="10">
        <v>42036</v>
      </c>
      <c r="G547" s="10">
        <v>45323</v>
      </c>
      <c r="H547" s="11">
        <v>10</v>
      </c>
      <c r="I547" s="20" t="s">
        <v>259</v>
      </c>
      <c r="J547" s="11" t="s">
        <v>261</v>
      </c>
      <c r="K547" s="11" t="s">
        <v>2960</v>
      </c>
      <c r="L547" s="11">
        <v>2</v>
      </c>
    </row>
    <row r="548" spans="1:12">
      <c r="A548" s="11" t="s">
        <v>1048</v>
      </c>
      <c r="D548" s="11" t="s">
        <v>260</v>
      </c>
      <c r="E548" s="19" t="s">
        <v>1298</v>
      </c>
      <c r="F548" s="10">
        <v>42036</v>
      </c>
      <c r="G548" s="10">
        <v>45323</v>
      </c>
      <c r="H548" s="11">
        <v>10</v>
      </c>
      <c r="I548" s="20" t="s">
        <v>259</v>
      </c>
      <c r="J548" s="11" t="s">
        <v>261</v>
      </c>
      <c r="K548" s="11" t="s">
        <v>2960</v>
      </c>
      <c r="L548" s="11">
        <v>2</v>
      </c>
    </row>
    <row r="549" spans="1:12">
      <c r="A549" s="11" t="s">
        <v>1049</v>
      </c>
      <c r="D549" s="11" t="s">
        <v>260</v>
      </c>
      <c r="E549" s="19" t="s">
        <v>1299</v>
      </c>
      <c r="F549" s="10">
        <v>42036</v>
      </c>
      <c r="G549" s="10">
        <v>45323</v>
      </c>
      <c r="H549" s="11">
        <v>10</v>
      </c>
      <c r="I549" s="20" t="s">
        <v>259</v>
      </c>
      <c r="J549" s="11" t="s">
        <v>261</v>
      </c>
      <c r="K549" s="11" t="s">
        <v>2960</v>
      </c>
      <c r="L549" s="11">
        <v>2</v>
      </c>
    </row>
    <row r="550" spans="1:12">
      <c r="A550" s="11" t="s">
        <v>1050</v>
      </c>
      <c r="D550" s="11" t="s">
        <v>260</v>
      </c>
      <c r="E550" s="19" t="s">
        <v>1300</v>
      </c>
      <c r="F550" s="10">
        <v>42036</v>
      </c>
      <c r="G550" s="10">
        <v>45323</v>
      </c>
      <c r="H550" s="11">
        <v>10</v>
      </c>
      <c r="I550" s="20" t="s">
        <v>259</v>
      </c>
      <c r="J550" s="11" t="s">
        <v>261</v>
      </c>
      <c r="K550" s="11" t="s">
        <v>2960</v>
      </c>
      <c r="L550" s="11">
        <v>2</v>
      </c>
    </row>
    <row r="551" spans="1:12">
      <c r="A551" s="11" t="s">
        <v>1051</v>
      </c>
      <c r="D551" s="11" t="s">
        <v>260</v>
      </c>
      <c r="E551" s="19" t="s">
        <v>1301</v>
      </c>
      <c r="F551" s="10">
        <v>42036</v>
      </c>
      <c r="G551" s="10">
        <v>45323</v>
      </c>
      <c r="H551" s="11">
        <v>10</v>
      </c>
      <c r="I551" s="20" t="s">
        <v>259</v>
      </c>
      <c r="J551" s="11" t="s">
        <v>261</v>
      </c>
      <c r="K551" s="11" t="s">
        <v>2960</v>
      </c>
      <c r="L551" s="11">
        <v>2</v>
      </c>
    </row>
    <row r="552" spans="1:12">
      <c r="A552" s="11" t="s">
        <v>1052</v>
      </c>
      <c r="D552" s="11" t="s">
        <v>260</v>
      </c>
      <c r="E552" s="19" t="s">
        <v>1302</v>
      </c>
      <c r="F552" s="10">
        <v>42036</v>
      </c>
      <c r="G552" s="10">
        <v>45323</v>
      </c>
      <c r="H552" s="11">
        <v>10</v>
      </c>
      <c r="I552" s="20" t="s">
        <v>259</v>
      </c>
      <c r="J552" s="11" t="s">
        <v>261</v>
      </c>
      <c r="K552" s="11" t="s">
        <v>2960</v>
      </c>
      <c r="L552" s="11">
        <v>2</v>
      </c>
    </row>
    <row r="553" spans="1:12">
      <c r="A553" s="11" t="s">
        <v>1053</v>
      </c>
      <c r="D553" s="11" t="s">
        <v>260</v>
      </c>
      <c r="E553" s="19" t="s">
        <v>1303</v>
      </c>
      <c r="F553" s="10">
        <v>42036</v>
      </c>
      <c r="G553" s="10">
        <v>45323</v>
      </c>
      <c r="H553" s="11">
        <v>10</v>
      </c>
      <c r="I553" s="20" t="s">
        <v>259</v>
      </c>
      <c r="J553" s="11" t="s">
        <v>261</v>
      </c>
      <c r="K553" s="11" t="s">
        <v>2960</v>
      </c>
      <c r="L553" s="11">
        <v>2</v>
      </c>
    </row>
    <row r="554" spans="1:12">
      <c r="A554" s="11" t="s">
        <v>1054</v>
      </c>
      <c r="D554" s="11" t="s">
        <v>260</v>
      </c>
      <c r="E554" s="19" t="s">
        <v>1304</v>
      </c>
      <c r="F554" s="10">
        <v>42036</v>
      </c>
      <c r="G554" s="10">
        <v>45323</v>
      </c>
      <c r="H554" s="11">
        <v>10</v>
      </c>
      <c r="I554" s="20" t="s">
        <v>259</v>
      </c>
      <c r="J554" s="11" t="s">
        <v>261</v>
      </c>
      <c r="K554" s="11" t="s">
        <v>2960</v>
      </c>
      <c r="L554" s="11">
        <v>2</v>
      </c>
    </row>
    <row r="555" spans="1:12">
      <c r="A555" s="11" t="s">
        <v>1055</v>
      </c>
      <c r="D555" s="11" t="s">
        <v>260</v>
      </c>
      <c r="E555" s="19" t="s">
        <v>1305</v>
      </c>
      <c r="F555" s="10">
        <v>42036</v>
      </c>
      <c r="G555" s="10">
        <v>45323</v>
      </c>
      <c r="H555" s="11">
        <v>10</v>
      </c>
      <c r="I555" s="20" t="s">
        <v>259</v>
      </c>
      <c r="J555" s="11" t="s">
        <v>261</v>
      </c>
      <c r="K555" s="11" t="s">
        <v>2960</v>
      </c>
      <c r="L555" s="11">
        <v>2</v>
      </c>
    </row>
    <row r="556" spans="1:12">
      <c r="A556" s="11" t="s">
        <v>1056</v>
      </c>
      <c r="D556" s="11" t="s">
        <v>260</v>
      </c>
      <c r="E556" s="19" t="s">
        <v>1306</v>
      </c>
      <c r="F556" s="10">
        <v>42036</v>
      </c>
      <c r="G556" s="10">
        <v>45323</v>
      </c>
      <c r="H556" s="11">
        <v>10</v>
      </c>
      <c r="I556" s="20" t="s">
        <v>259</v>
      </c>
      <c r="J556" s="11" t="s">
        <v>261</v>
      </c>
      <c r="K556" s="11" t="s">
        <v>2960</v>
      </c>
      <c r="L556" s="11">
        <v>2</v>
      </c>
    </row>
    <row r="557" spans="1:12">
      <c r="A557" s="11" t="s">
        <v>1057</v>
      </c>
      <c r="D557" s="11" t="s">
        <v>260</v>
      </c>
      <c r="E557" s="19" t="s">
        <v>1307</v>
      </c>
      <c r="F557" s="10">
        <v>42036</v>
      </c>
      <c r="G557" s="10">
        <v>45323</v>
      </c>
      <c r="H557" s="11">
        <v>10</v>
      </c>
      <c r="I557" s="20" t="s">
        <v>259</v>
      </c>
      <c r="J557" s="11" t="s">
        <v>261</v>
      </c>
      <c r="K557" s="11" t="s">
        <v>2960</v>
      </c>
      <c r="L557" s="11">
        <v>2</v>
      </c>
    </row>
    <row r="558" spans="1:12">
      <c r="A558" s="11" t="s">
        <v>1058</v>
      </c>
      <c r="D558" s="11" t="s">
        <v>260</v>
      </c>
      <c r="E558" s="19" t="s">
        <v>1308</v>
      </c>
      <c r="F558" s="10">
        <v>42036</v>
      </c>
      <c r="G558" s="10">
        <v>45323</v>
      </c>
      <c r="H558" s="11">
        <v>10</v>
      </c>
      <c r="I558" s="20" t="s">
        <v>259</v>
      </c>
      <c r="J558" s="11" t="s">
        <v>261</v>
      </c>
      <c r="K558" s="11" t="s">
        <v>2960</v>
      </c>
      <c r="L558" s="11">
        <v>2</v>
      </c>
    </row>
    <row r="559" spans="1:12">
      <c r="A559" s="11" t="s">
        <v>1059</v>
      </c>
      <c r="D559" s="11" t="s">
        <v>260</v>
      </c>
      <c r="E559" s="19" t="s">
        <v>1309</v>
      </c>
      <c r="F559" s="10">
        <v>42036</v>
      </c>
      <c r="G559" s="10">
        <v>45323</v>
      </c>
      <c r="H559" s="11">
        <v>10</v>
      </c>
      <c r="I559" s="20" t="s">
        <v>259</v>
      </c>
      <c r="J559" s="11" t="s">
        <v>261</v>
      </c>
      <c r="K559" s="11" t="s">
        <v>2960</v>
      </c>
      <c r="L559" s="11">
        <v>2</v>
      </c>
    </row>
    <row r="560" spans="1:12">
      <c r="A560" s="11" t="s">
        <v>1060</v>
      </c>
      <c r="D560" s="11" t="s">
        <v>260</v>
      </c>
      <c r="E560" s="19" t="s">
        <v>1310</v>
      </c>
      <c r="F560" s="10">
        <v>42036</v>
      </c>
      <c r="G560" s="10">
        <v>45323</v>
      </c>
      <c r="H560" s="11">
        <v>10</v>
      </c>
      <c r="I560" s="20" t="s">
        <v>259</v>
      </c>
      <c r="J560" s="11" t="s">
        <v>261</v>
      </c>
      <c r="K560" s="11" t="s">
        <v>2960</v>
      </c>
      <c r="L560" s="11">
        <v>2</v>
      </c>
    </row>
    <row r="561" spans="1:12">
      <c r="A561" s="11" t="s">
        <v>1061</v>
      </c>
      <c r="D561" s="11" t="s">
        <v>260</v>
      </c>
      <c r="E561" s="19" t="s">
        <v>1311</v>
      </c>
      <c r="F561" s="10">
        <v>42036</v>
      </c>
      <c r="G561" s="10">
        <v>45323</v>
      </c>
      <c r="H561" s="11">
        <v>10</v>
      </c>
      <c r="I561" s="20" t="s">
        <v>259</v>
      </c>
      <c r="J561" s="11" t="s">
        <v>261</v>
      </c>
      <c r="K561" s="11" t="s">
        <v>2960</v>
      </c>
      <c r="L561" s="11">
        <v>2</v>
      </c>
    </row>
    <row r="562" spans="1:12">
      <c r="A562" s="11" t="s">
        <v>1062</v>
      </c>
      <c r="D562" s="11" t="s">
        <v>260</v>
      </c>
      <c r="E562" s="19" t="s">
        <v>1312</v>
      </c>
      <c r="F562" s="10">
        <v>42036</v>
      </c>
      <c r="G562" s="10">
        <v>45323</v>
      </c>
      <c r="H562" s="11">
        <v>10</v>
      </c>
      <c r="I562" s="20" t="s">
        <v>259</v>
      </c>
      <c r="J562" s="11" t="s">
        <v>261</v>
      </c>
      <c r="K562" s="11" t="s">
        <v>2960</v>
      </c>
      <c r="L562" s="11">
        <v>2</v>
      </c>
    </row>
    <row r="563" spans="1:12">
      <c r="A563" s="11" t="s">
        <v>1063</v>
      </c>
      <c r="D563" s="11" t="s">
        <v>260</v>
      </c>
      <c r="E563" s="19" t="s">
        <v>1313</v>
      </c>
      <c r="F563" s="10">
        <v>42036</v>
      </c>
      <c r="G563" s="10">
        <v>45323</v>
      </c>
      <c r="H563" s="11">
        <v>10</v>
      </c>
      <c r="I563" s="20" t="s">
        <v>259</v>
      </c>
      <c r="J563" s="11" t="s">
        <v>261</v>
      </c>
      <c r="K563" s="11" t="s">
        <v>2960</v>
      </c>
      <c r="L563" s="11">
        <v>2</v>
      </c>
    </row>
    <row r="564" spans="1:12">
      <c r="A564" s="11" t="s">
        <v>1064</v>
      </c>
      <c r="D564" s="11" t="s">
        <v>260</v>
      </c>
      <c r="E564" s="19" t="s">
        <v>1314</v>
      </c>
      <c r="F564" s="10">
        <v>42036</v>
      </c>
      <c r="G564" s="10">
        <v>45323</v>
      </c>
      <c r="H564" s="11">
        <v>10</v>
      </c>
      <c r="I564" s="20" t="s">
        <v>259</v>
      </c>
      <c r="J564" s="11" t="s">
        <v>261</v>
      </c>
      <c r="K564" s="11" t="s">
        <v>2960</v>
      </c>
      <c r="L564" s="11">
        <v>2</v>
      </c>
    </row>
    <row r="565" spans="1:12">
      <c r="A565" s="11" t="s">
        <v>1065</v>
      </c>
      <c r="D565" s="11" t="s">
        <v>260</v>
      </c>
      <c r="E565" s="19" t="s">
        <v>1315</v>
      </c>
      <c r="F565" s="10">
        <v>42036</v>
      </c>
      <c r="G565" s="10">
        <v>45323</v>
      </c>
      <c r="H565" s="11">
        <v>10</v>
      </c>
      <c r="I565" s="20" t="s">
        <v>259</v>
      </c>
      <c r="J565" s="11" t="s">
        <v>261</v>
      </c>
      <c r="K565" s="11" t="s">
        <v>2960</v>
      </c>
      <c r="L565" s="11">
        <v>2</v>
      </c>
    </row>
    <row r="566" spans="1:12">
      <c r="A566" s="11" t="s">
        <v>1066</v>
      </c>
      <c r="D566" s="11" t="s">
        <v>260</v>
      </c>
      <c r="E566" s="19" t="s">
        <v>1316</v>
      </c>
      <c r="F566" s="10">
        <v>42036</v>
      </c>
      <c r="G566" s="10">
        <v>45323</v>
      </c>
      <c r="H566" s="11">
        <v>10</v>
      </c>
      <c r="I566" s="20" t="s">
        <v>259</v>
      </c>
      <c r="J566" s="11" t="s">
        <v>261</v>
      </c>
      <c r="K566" s="11" t="s">
        <v>2960</v>
      </c>
      <c r="L566" s="11">
        <v>2</v>
      </c>
    </row>
    <row r="567" spans="1:12">
      <c r="A567" s="11" t="s">
        <v>1067</v>
      </c>
      <c r="D567" s="11" t="s">
        <v>260</v>
      </c>
      <c r="E567" s="19" t="s">
        <v>1317</v>
      </c>
      <c r="F567" s="10">
        <v>42036</v>
      </c>
      <c r="G567" s="10">
        <v>45323</v>
      </c>
      <c r="H567" s="11">
        <v>10</v>
      </c>
      <c r="I567" s="20" t="s">
        <v>259</v>
      </c>
      <c r="J567" s="11" t="s">
        <v>261</v>
      </c>
      <c r="K567" s="11" t="s">
        <v>2960</v>
      </c>
      <c r="L567" s="11">
        <v>2</v>
      </c>
    </row>
    <row r="568" spans="1:12">
      <c r="A568" s="11" t="s">
        <v>1068</v>
      </c>
      <c r="D568" s="11" t="s">
        <v>260</v>
      </c>
      <c r="E568" s="19" t="s">
        <v>1318</v>
      </c>
      <c r="F568" s="10">
        <v>42036</v>
      </c>
      <c r="G568" s="10">
        <v>45323</v>
      </c>
      <c r="H568" s="11">
        <v>10</v>
      </c>
      <c r="I568" s="20" t="s">
        <v>259</v>
      </c>
      <c r="J568" s="11" t="s">
        <v>261</v>
      </c>
      <c r="K568" s="11" t="s">
        <v>2960</v>
      </c>
      <c r="L568" s="11">
        <v>2</v>
      </c>
    </row>
    <row r="569" spans="1:12">
      <c r="A569" s="11" t="s">
        <v>1069</v>
      </c>
      <c r="D569" s="11" t="s">
        <v>260</v>
      </c>
      <c r="E569" s="19" t="s">
        <v>1319</v>
      </c>
      <c r="F569" s="10">
        <v>42036</v>
      </c>
      <c r="G569" s="10">
        <v>45323</v>
      </c>
      <c r="H569" s="11">
        <v>10</v>
      </c>
      <c r="I569" s="20" t="s">
        <v>259</v>
      </c>
      <c r="J569" s="11" t="s">
        <v>261</v>
      </c>
      <c r="K569" s="11" t="s">
        <v>2960</v>
      </c>
      <c r="L569" s="11">
        <v>2</v>
      </c>
    </row>
    <row r="570" spans="1:12">
      <c r="A570" s="11" t="s">
        <v>1070</v>
      </c>
      <c r="D570" s="11" t="s">
        <v>260</v>
      </c>
      <c r="E570" s="19" t="s">
        <v>1320</v>
      </c>
      <c r="F570" s="10">
        <v>42036</v>
      </c>
      <c r="G570" s="10">
        <v>45323</v>
      </c>
      <c r="H570" s="11">
        <v>10</v>
      </c>
      <c r="I570" s="20" t="s">
        <v>259</v>
      </c>
      <c r="J570" s="11" t="s">
        <v>261</v>
      </c>
      <c r="K570" s="11" t="s">
        <v>2960</v>
      </c>
      <c r="L570" s="11">
        <v>2</v>
      </c>
    </row>
    <row r="571" spans="1:12">
      <c r="A571" s="11" t="s">
        <v>1071</v>
      </c>
      <c r="D571" s="11" t="s">
        <v>260</v>
      </c>
      <c r="E571" s="19" t="s">
        <v>1321</v>
      </c>
      <c r="F571" s="10">
        <v>42036</v>
      </c>
      <c r="G571" s="10">
        <v>45323</v>
      </c>
      <c r="H571" s="11">
        <v>10</v>
      </c>
      <c r="I571" s="20" t="s">
        <v>259</v>
      </c>
      <c r="J571" s="11" t="s">
        <v>261</v>
      </c>
      <c r="K571" s="11" t="s">
        <v>2960</v>
      </c>
      <c r="L571" s="11">
        <v>2</v>
      </c>
    </row>
    <row r="572" spans="1:12">
      <c r="A572" s="11" t="s">
        <v>1072</v>
      </c>
      <c r="D572" s="11" t="s">
        <v>260</v>
      </c>
      <c r="E572" s="19" t="s">
        <v>1322</v>
      </c>
      <c r="F572" s="10">
        <v>42036</v>
      </c>
      <c r="G572" s="10">
        <v>45323</v>
      </c>
      <c r="H572" s="11">
        <v>10</v>
      </c>
      <c r="I572" s="20" t="s">
        <v>259</v>
      </c>
      <c r="J572" s="11" t="s">
        <v>261</v>
      </c>
      <c r="K572" s="11" t="s">
        <v>2960</v>
      </c>
      <c r="L572" s="11">
        <v>2</v>
      </c>
    </row>
    <row r="573" spans="1:12">
      <c r="A573" s="11" t="s">
        <v>1073</v>
      </c>
      <c r="D573" s="11" t="s">
        <v>260</v>
      </c>
      <c r="E573" s="19" t="s">
        <v>1323</v>
      </c>
      <c r="F573" s="10">
        <v>42036</v>
      </c>
      <c r="G573" s="10">
        <v>45323</v>
      </c>
      <c r="H573" s="11">
        <v>10</v>
      </c>
      <c r="I573" s="20" t="s">
        <v>259</v>
      </c>
      <c r="J573" s="11" t="s">
        <v>261</v>
      </c>
      <c r="K573" s="11" t="s">
        <v>2960</v>
      </c>
      <c r="L573" s="11">
        <v>2</v>
      </c>
    </row>
    <row r="574" spans="1:12">
      <c r="A574" s="11" t="s">
        <v>1074</v>
      </c>
      <c r="D574" s="11" t="s">
        <v>260</v>
      </c>
      <c r="E574" s="19" t="s">
        <v>1324</v>
      </c>
      <c r="F574" s="10">
        <v>42036</v>
      </c>
      <c r="G574" s="10">
        <v>45323</v>
      </c>
      <c r="H574" s="11">
        <v>10</v>
      </c>
      <c r="I574" s="20" t="s">
        <v>259</v>
      </c>
      <c r="J574" s="11" t="s">
        <v>261</v>
      </c>
      <c r="K574" s="11" t="s">
        <v>2960</v>
      </c>
      <c r="L574" s="11">
        <v>2</v>
      </c>
    </row>
    <row r="575" spans="1:12">
      <c r="A575" s="11" t="s">
        <v>1075</v>
      </c>
      <c r="D575" s="11" t="s">
        <v>260</v>
      </c>
      <c r="E575" s="19" t="s">
        <v>1325</v>
      </c>
      <c r="F575" s="10">
        <v>42036</v>
      </c>
      <c r="G575" s="10">
        <v>45323</v>
      </c>
      <c r="H575" s="11">
        <v>10</v>
      </c>
      <c r="I575" s="20" t="s">
        <v>259</v>
      </c>
      <c r="J575" s="11" t="s">
        <v>261</v>
      </c>
      <c r="K575" s="11" t="s">
        <v>2960</v>
      </c>
      <c r="L575" s="11">
        <v>2</v>
      </c>
    </row>
    <row r="576" spans="1:12">
      <c r="A576" s="11" t="s">
        <v>1076</v>
      </c>
      <c r="D576" s="11" t="s">
        <v>260</v>
      </c>
      <c r="E576" s="19" t="s">
        <v>1326</v>
      </c>
      <c r="F576" s="10">
        <v>42036</v>
      </c>
      <c r="G576" s="10">
        <v>45323</v>
      </c>
      <c r="H576" s="11">
        <v>10</v>
      </c>
      <c r="I576" s="20" t="s">
        <v>259</v>
      </c>
      <c r="J576" s="11" t="s">
        <v>261</v>
      </c>
      <c r="K576" s="11" t="s">
        <v>2960</v>
      </c>
      <c r="L576" s="11">
        <v>2</v>
      </c>
    </row>
    <row r="577" spans="1:12">
      <c r="A577" s="11" t="s">
        <v>1077</v>
      </c>
      <c r="D577" s="11" t="s">
        <v>260</v>
      </c>
      <c r="E577" s="19" t="s">
        <v>1327</v>
      </c>
      <c r="F577" s="10">
        <v>42036</v>
      </c>
      <c r="G577" s="10">
        <v>45323</v>
      </c>
      <c r="H577" s="11">
        <v>10</v>
      </c>
      <c r="I577" s="20" t="s">
        <v>259</v>
      </c>
      <c r="J577" s="11" t="s">
        <v>261</v>
      </c>
      <c r="K577" s="11" t="s">
        <v>2960</v>
      </c>
      <c r="L577" s="11">
        <v>2</v>
      </c>
    </row>
    <row r="578" spans="1:12">
      <c r="A578" s="11" t="s">
        <v>1078</v>
      </c>
      <c r="D578" s="11" t="s">
        <v>260</v>
      </c>
      <c r="E578" s="19" t="s">
        <v>1328</v>
      </c>
      <c r="F578" s="10">
        <v>42036</v>
      </c>
      <c r="G578" s="10">
        <v>45323</v>
      </c>
      <c r="H578" s="11">
        <v>10</v>
      </c>
      <c r="I578" s="20" t="s">
        <v>259</v>
      </c>
      <c r="J578" s="11" t="s">
        <v>261</v>
      </c>
      <c r="K578" s="11" t="s">
        <v>2960</v>
      </c>
      <c r="L578" s="11">
        <v>2</v>
      </c>
    </row>
    <row r="579" spans="1:12">
      <c r="A579" s="11" t="s">
        <v>1079</v>
      </c>
      <c r="D579" s="11" t="s">
        <v>260</v>
      </c>
      <c r="E579" s="19" t="s">
        <v>1329</v>
      </c>
      <c r="F579" s="10">
        <v>42036</v>
      </c>
      <c r="G579" s="10">
        <v>45323</v>
      </c>
      <c r="H579" s="11">
        <v>10</v>
      </c>
      <c r="I579" s="20" t="s">
        <v>259</v>
      </c>
      <c r="J579" s="11" t="s">
        <v>261</v>
      </c>
      <c r="K579" s="11" t="s">
        <v>2960</v>
      </c>
      <c r="L579" s="11">
        <v>2</v>
      </c>
    </row>
    <row r="580" spans="1:12">
      <c r="A580" s="11" t="s">
        <v>1080</v>
      </c>
      <c r="D580" s="11" t="s">
        <v>260</v>
      </c>
      <c r="E580" s="19" t="s">
        <v>1330</v>
      </c>
      <c r="F580" s="10">
        <v>42036</v>
      </c>
      <c r="G580" s="10">
        <v>45323</v>
      </c>
      <c r="H580" s="11">
        <v>10</v>
      </c>
      <c r="I580" s="20" t="s">
        <v>259</v>
      </c>
      <c r="J580" s="11" t="s">
        <v>261</v>
      </c>
      <c r="K580" s="11" t="s">
        <v>2960</v>
      </c>
      <c r="L580" s="11">
        <v>2</v>
      </c>
    </row>
    <row r="581" spans="1:12">
      <c r="A581" s="11" t="s">
        <v>1081</v>
      </c>
      <c r="D581" s="11" t="s">
        <v>260</v>
      </c>
      <c r="E581" s="19" t="s">
        <v>1331</v>
      </c>
      <c r="F581" s="10">
        <v>42036</v>
      </c>
      <c r="G581" s="10">
        <v>45323</v>
      </c>
      <c r="H581" s="11">
        <v>10</v>
      </c>
      <c r="I581" s="20" t="s">
        <v>259</v>
      </c>
      <c r="J581" s="11" t="s">
        <v>261</v>
      </c>
      <c r="K581" s="11" t="s">
        <v>2960</v>
      </c>
      <c r="L581" s="11">
        <v>2</v>
      </c>
    </row>
    <row r="582" spans="1:12">
      <c r="A582" s="11" t="s">
        <v>1082</v>
      </c>
      <c r="D582" s="11" t="s">
        <v>260</v>
      </c>
      <c r="E582" s="19" t="s">
        <v>1332</v>
      </c>
      <c r="F582" s="10">
        <v>42036</v>
      </c>
      <c r="G582" s="10">
        <v>45323</v>
      </c>
      <c r="H582" s="11">
        <v>10</v>
      </c>
      <c r="I582" s="20" t="s">
        <v>259</v>
      </c>
      <c r="J582" s="11" t="s">
        <v>261</v>
      </c>
      <c r="K582" s="11" t="s">
        <v>2960</v>
      </c>
      <c r="L582" s="11">
        <v>2</v>
      </c>
    </row>
    <row r="583" spans="1:12">
      <c r="A583" s="11" t="s">
        <v>1083</v>
      </c>
      <c r="D583" s="11" t="s">
        <v>260</v>
      </c>
      <c r="E583" s="19" t="s">
        <v>1333</v>
      </c>
      <c r="F583" s="10">
        <v>42036</v>
      </c>
      <c r="G583" s="10">
        <v>45323</v>
      </c>
      <c r="H583" s="11">
        <v>10</v>
      </c>
      <c r="I583" s="20" t="s">
        <v>259</v>
      </c>
      <c r="J583" s="11" t="s">
        <v>261</v>
      </c>
      <c r="K583" s="11" t="s">
        <v>2960</v>
      </c>
      <c r="L583" s="11">
        <v>2</v>
      </c>
    </row>
    <row r="584" spans="1:12">
      <c r="A584" s="11" t="s">
        <v>1084</v>
      </c>
      <c r="D584" s="11" t="s">
        <v>260</v>
      </c>
      <c r="E584" s="19" t="s">
        <v>1334</v>
      </c>
      <c r="F584" s="10">
        <v>42036</v>
      </c>
      <c r="G584" s="10">
        <v>45323</v>
      </c>
      <c r="H584" s="11">
        <v>10</v>
      </c>
      <c r="I584" s="20" t="s">
        <v>259</v>
      </c>
      <c r="J584" s="11" t="s">
        <v>261</v>
      </c>
      <c r="K584" s="11" t="s">
        <v>2960</v>
      </c>
      <c r="L584" s="11">
        <v>2</v>
      </c>
    </row>
    <row r="585" spans="1:12">
      <c r="A585" s="11" t="s">
        <v>1085</v>
      </c>
      <c r="D585" s="11" t="s">
        <v>260</v>
      </c>
      <c r="E585" s="19" t="s">
        <v>1335</v>
      </c>
      <c r="F585" s="10">
        <v>42036</v>
      </c>
      <c r="G585" s="10">
        <v>45323</v>
      </c>
      <c r="H585" s="11">
        <v>10</v>
      </c>
      <c r="I585" s="20" t="s">
        <v>259</v>
      </c>
      <c r="J585" s="11" t="s">
        <v>261</v>
      </c>
      <c r="K585" s="11" t="s">
        <v>2960</v>
      </c>
      <c r="L585" s="11">
        <v>2</v>
      </c>
    </row>
    <row r="586" spans="1:12">
      <c r="A586" s="11" t="s">
        <v>1086</v>
      </c>
      <c r="D586" s="11" t="s">
        <v>260</v>
      </c>
      <c r="E586" s="19" t="s">
        <v>1336</v>
      </c>
      <c r="F586" s="10">
        <v>42036</v>
      </c>
      <c r="G586" s="10">
        <v>45323</v>
      </c>
      <c r="H586" s="11">
        <v>10</v>
      </c>
      <c r="I586" s="20" t="s">
        <v>259</v>
      </c>
      <c r="J586" s="11" t="s">
        <v>261</v>
      </c>
      <c r="K586" s="11" t="s">
        <v>2960</v>
      </c>
      <c r="L586" s="11">
        <v>2</v>
      </c>
    </row>
    <row r="587" spans="1:12">
      <c r="A587" s="11" t="s">
        <v>1087</v>
      </c>
      <c r="D587" s="11" t="s">
        <v>260</v>
      </c>
      <c r="E587" s="19" t="s">
        <v>1337</v>
      </c>
      <c r="F587" s="10">
        <v>42036</v>
      </c>
      <c r="G587" s="10">
        <v>45323</v>
      </c>
      <c r="H587" s="11">
        <v>10</v>
      </c>
      <c r="I587" s="20" t="s">
        <v>259</v>
      </c>
      <c r="J587" s="11" t="s">
        <v>261</v>
      </c>
      <c r="K587" s="11" t="s">
        <v>2960</v>
      </c>
      <c r="L587" s="11">
        <v>2</v>
      </c>
    </row>
    <row r="588" spans="1:12">
      <c r="A588" s="11" t="s">
        <v>1088</v>
      </c>
      <c r="D588" s="11" t="s">
        <v>260</v>
      </c>
      <c r="E588" s="19" t="s">
        <v>1338</v>
      </c>
      <c r="F588" s="10">
        <v>42036</v>
      </c>
      <c r="G588" s="10">
        <v>45323</v>
      </c>
      <c r="H588" s="11">
        <v>10</v>
      </c>
      <c r="I588" s="20" t="s">
        <v>259</v>
      </c>
      <c r="J588" s="11" t="s">
        <v>261</v>
      </c>
      <c r="K588" s="11" t="s">
        <v>2960</v>
      </c>
      <c r="L588" s="11">
        <v>2</v>
      </c>
    </row>
    <row r="589" spans="1:12">
      <c r="A589" s="11" t="s">
        <v>1089</v>
      </c>
      <c r="D589" s="11" t="s">
        <v>260</v>
      </c>
      <c r="E589" s="19" t="s">
        <v>1339</v>
      </c>
      <c r="F589" s="10">
        <v>42036</v>
      </c>
      <c r="G589" s="10">
        <v>45323</v>
      </c>
      <c r="H589" s="11">
        <v>10</v>
      </c>
      <c r="I589" s="20" t="s">
        <v>259</v>
      </c>
      <c r="J589" s="11" t="s">
        <v>261</v>
      </c>
      <c r="K589" s="11" t="s">
        <v>2960</v>
      </c>
      <c r="L589" s="11">
        <v>2</v>
      </c>
    </row>
    <row r="590" spans="1:12">
      <c r="A590" s="11" t="s">
        <v>1090</v>
      </c>
      <c r="D590" s="11" t="s">
        <v>260</v>
      </c>
      <c r="E590" s="19" t="s">
        <v>1340</v>
      </c>
      <c r="F590" s="10">
        <v>42036</v>
      </c>
      <c r="G590" s="10">
        <v>45323</v>
      </c>
      <c r="H590" s="11">
        <v>10</v>
      </c>
      <c r="I590" s="20" t="s">
        <v>259</v>
      </c>
      <c r="J590" s="11" t="s">
        <v>261</v>
      </c>
      <c r="K590" s="11" t="s">
        <v>2960</v>
      </c>
      <c r="L590" s="11">
        <v>2</v>
      </c>
    </row>
    <row r="591" spans="1:12">
      <c r="A591" s="11" t="s">
        <v>1091</v>
      </c>
      <c r="D591" s="11" t="s">
        <v>260</v>
      </c>
      <c r="E591" s="19" t="s">
        <v>1341</v>
      </c>
      <c r="F591" s="10">
        <v>42036</v>
      </c>
      <c r="G591" s="10">
        <v>45323</v>
      </c>
      <c r="H591" s="11">
        <v>10</v>
      </c>
      <c r="I591" s="20" t="s">
        <v>259</v>
      </c>
      <c r="J591" s="11" t="s">
        <v>261</v>
      </c>
      <c r="K591" s="11" t="s">
        <v>2960</v>
      </c>
      <c r="L591" s="11">
        <v>2</v>
      </c>
    </row>
    <row r="592" spans="1:12">
      <c r="A592" s="11" t="s">
        <v>1092</v>
      </c>
      <c r="D592" s="11" t="s">
        <v>260</v>
      </c>
      <c r="E592" s="19" t="s">
        <v>1342</v>
      </c>
      <c r="F592" s="10">
        <v>42036</v>
      </c>
      <c r="G592" s="10">
        <v>45323</v>
      </c>
      <c r="H592" s="11">
        <v>10</v>
      </c>
      <c r="I592" s="20" t="s">
        <v>259</v>
      </c>
      <c r="J592" s="11" t="s">
        <v>261</v>
      </c>
      <c r="K592" s="11" t="s">
        <v>2960</v>
      </c>
      <c r="L592" s="11">
        <v>2</v>
      </c>
    </row>
    <row r="593" spans="1:12">
      <c r="A593" s="11" t="s">
        <v>1093</v>
      </c>
      <c r="D593" s="11" t="s">
        <v>260</v>
      </c>
      <c r="E593" s="19" t="s">
        <v>1343</v>
      </c>
      <c r="F593" s="10">
        <v>42036</v>
      </c>
      <c r="G593" s="10">
        <v>45323</v>
      </c>
      <c r="H593" s="11">
        <v>10</v>
      </c>
      <c r="I593" s="20" t="s">
        <v>259</v>
      </c>
      <c r="J593" s="11" t="s">
        <v>261</v>
      </c>
      <c r="K593" s="11" t="s">
        <v>2960</v>
      </c>
      <c r="L593" s="11">
        <v>2</v>
      </c>
    </row>
    <row r="594" spans="1:12">
      <c r="A594" s="11" t="s">
        <v>1094</v>
      </c>
      <c r="D594" s="11" t="s">
        <v>260</v>
      </c>
      <c r="E594" s="19" t="s">
        <v>1344</v>
      </c>
      <c r="F594" s="10">
        <v>42036</v>
      </c>
      <c r="G594" s="10">
        <v>45323</v>
      </c>
      <c r="H594" s="11">
        <v>10</v>
      </c>
      <c r="I594" s="20" t="s">
        <v>259</v>
      </c>
      <c r="J594" s="11" t="s">
        <v>261</v>
      </c>
      <c r="K594" s="11" t="s">
        <v>2960</v>
      </c>
      <c r="L594" s="11">
        <v>2</v>
      </c>
    </row>
    <row r="595" spans="1:12">
      <c r="A595" s="11" t="s">
        <v>1095</v>
      </c>
      <c r="D595" s="11" t="s">
        <v>260</v>
      </c>
      <c r="E595" s="19" t="s">
        <v>1345</v>
      </c>
      <c r="F595" s="10">
        <v>42036</v>
      </c>
      <c r="G595" s="10">
        <v>45323</v>
      </c>
      <c r="H595" s="11">
        <v>10</v>
      </c>
      <c r="I595" s="20" t="s">
        <v>259</v>
      </c>
      <c r="J595" s="11" t="s">
        <v>261</v>
      </c>
      <c r="K595" s="11" t="s">
        <v>2960</v>
      </c>
      <c r="L595" s="11">
        <v>2</v>
      </c>
    </row>
    <row r="596" spans="1:12">
      <c r="A596" s="11" t="s">
        <v>1096</v>
      </c>
      <c r="D596" s="11" t="s">
        <v>260</v>
      </c>
      <c r="E596" s="19" t="s">
        <v>1346</v>
      </c>
      <c r="F596" s="10">
        <v>42036</v>
      </c>
      <c r="G596" s="10">
        <v>45323</v>
      </c>
      <c r="H596" s="11">
        <v>10</v>
      </c>
      <c r="I596" s="20" t="s">
        <v>259</v>
      </c>
      <c r="J596" s="11" t="s">
        <v>261</v>
      </c>
      <c r="K596" s="11" t="s">
        <v>2960</v>
      </c>
      <c r="L596" s="11">
        <v>2</v>
      </c>
    </row>
    <row r="597" spans="1:12">
      <c r="A597" s="11" t="s">
        <v>1097</v>
      </c>
      <c r="D597" s="11" t="s">
        <v>260</v>
      </c>
      <c r="E597" s="19" t="s">
        <v>1347</v>
      </c>
      <c r="F597" s="10">
        <v>42036</v>
      </c>
      <c r="G597" s="10">
        <v>45323</v>
      </c>
      <c r="H597" s="11">
        <v>10</v>
      </c>
      <c r="I597" s="20" t="s">
        <v>259</v>
      </c>
      <c r="J597" s="11" t="s">
        <v>261</v>
      </c>
      <c r="K597" s="11" t="s">
        <v>2960</v>
      </c>
      <c r="L597" s="11">
        <v>2</v>
      </c>
    </row>
    <row r="598" spans="1:12">
      <c r="A598" s="11" t="s">
        <v>1098</v>
      </c>
      <c r="D598" s="11" t="s">
        <v>260</v>
      </c>
      <c r="E598" s="19" t="s">
        <v>1348</v>
      </c>
      <c r="F598" s="10">
        <v>42036</v>
      </c>
      <c r="G598" s="10">
        <v>45323</v>
      </c>
      <c r="H598" s="11">
        <v>10</v>
      </c>
      <c r="I598" s="20" t="s">
        <v>259</v>
      </c>
      <c r="J598" s="11" t="s">
        <v>261</v>
      </c>
      <c r="K598" s="11" t="s">
        <v>2960</v>
      </c>
      <c r="L598" s="11">
        <v>2</v>
      </c>
    </row>
    <row r="599" spans="1:12">
      <c r="A599" s="11" t="s">
        <v>1099</v>
      </c>
      <c r="D599" s="11" t="s">
        <v>260</v>
      </c>
      <c r="E599" s="19" t="s">
        <v>1349</v>
      </c>
      <c r="F599" s="10">
        <v>42036</v>
      </c>
      <c r="G599" s="10">
        <v>45323</v>
      </c>
      <c r="H599" s="11">
        <v>10</v>
      </c>
      <c r="I599" s="20" t="s">
        <v>259</v>
      </c>
      <c r="J599" s="11" t="s">
        <v>261</v>
      </c>
      <c r="K599" s="11" t="s">
        <v>2960</v>
      </c>
      <c r="L599" s="11">
        <v>2</v>
      </c>
    </row>
    <row r="600" spans="1:12">
      <c r="A600" s="11" t="s">
        <v>1100</v>
      </c>
      <c r="D600" s="11" t="s">
        <v>260</v>
      </c>
      <c r="E600" s="19" t="s">
        <v>1350</v>
      </c>
      <c r="F600" s="10">
        <v>42036</v>
      </c>
      <c r="G600" s="10">
        <v>45323</v>
      </c>
      <c r="H600" s="11">
        <v>10</v>
      </c>
      <c r="I600" s="20" t="s">
        <v>259</v>
      </c>
      <c r="J600" s="11" t="s">
        <v>261</v>
      </c>
      <c r="K600" s="11" t="s">
        <v>2960</v>
      </c>
      <c r="L600" s="11">
        <v>2</v>
      </c>
    </row>
    <row r="601" spans="1:12">
      <c r="A601" s="11" t="s">
        <v>1101</v>
      </c>
      <c r="D601" s="11" t="s">
        <v>260</v>
      </c>
      <c r="E601" s="19" t="s">
        <v>1351</v>
      </c>
      <c r="F601" s="10">
        <v>42036</v>
      </c>
      <c r="G601" s="10">
        <v>45323</v>
      </c>
      <c r="H601" s="11">
        <v>10</v>
      </c>
      <c r="I601" s="20" t="s">
        <v>259</v>
      </c>
      <c r="J601" s="11" t="s">
        <v>261</v>
      </c>
      <c r="K601" s="11" t="s">
        <v>2960</v>
      </c>
      <c r="L601" s="11">
        <v>2</v>
      </c>
    </row>
    <row r="602" spans="1:12">
      <c r="A602" s="11" t="s">
        <v>1102</v>
      </c>
      <c r="D602" s="11" t="s">
        <v>260</v>
      </c>
      <c r="E602" s="19" t="s">
        <v>1352</v>
      </c>
      <c r="F602" s="10">
        <v>42036</v>
      </c>
      <c r="G602" s="10">
        <v>45323</v>
      </c>
      <c r="H602" s="11">
        <v>10</v>
      </c>
      <c r="I602" s="20" t="s">
        <v>259</v>
      </c>
      <c r="J602" s="11" t="s">
        <v>261</v>
      </c>
      <c r="K602" s="11" t="s">
        <v>2960</v>
      </c>
      <c r="L602" s="11">
        <v>2</v>
      </c>
    </row>
    <row r="603" spans="1:12">
      <c r="A603" s="11" t="s">
        <v>1103</v>
      </c>
      <c r="D603" s="11" t="s">
        <v>260</v>
      </c>
      <c r="E603" s="19" t="s">
        <v>1353</v>
      </c>
      <c r="F603" s="10">
        <v>42036</v>
      </c>
      <c r="G603" s="10">
        <v>45323</v>
      </c>
      <c r="H603" s="11">
        <v>10</v>
      </c>
      <c r="I603" s="20" t="s">
        <v>259</v>
      </c>
      <c r="J603" s="11" t="s">
        <v>261</v>
      </c>
      <c r="K603" s="11" t="s">
        <v>2960</v>
      </c>
      <c r="L603" s="11">
        <v>2</v>
      </c>
    </row>
    <row r="604" spans="1:12">
      <c r="A604" s="11" t="s">
        <v>1104</v>
      </c>
      <c r="D604" s="11" t="s">
        <v>260</v>
      </c>
      <c r="E604" s="19" t="s">
        <v>1354</v>
      </c>
      <c r="F604" s="10">
        <v>42036</v>
      </c>
      <c r="G604" s="10">
        <v>45323</v>
      </c>
      <c r="H604" s="11">
        <v>10</v>
      </c>
      <c r="I604" s="20" t="s">
        <v>259</v>
      </c>
      <c r="J604" s="11" t="s">
        <v>261</v>
      </c>
      <c r="K604" s="11" t="s">
        <v>2960</v>
      </c>
      <c r="L604" s="11">
        <v>2</v>
      </c>
    </row>
    <row r="605" spans="1:12">
      <c r="A605" s="11" t="s">
        <v>1105</v>
      </c>
      <c r="D605" s="11" t="s">
        <v>260</v>
      </c>
      <c r="E605" s="19" t="s">
        <v>1355</v>
      </c>
      <c r="F605" s="10">
        <v>42036</v>
      </c>
      <c r="G605" s="10">
        <v>45323</v>
      </c>
      <c r="H605" s="11">
        <v>10</v>
      </c>
      <c r="I605" s="20" t="s">
        <v>259</v>
      </c>
      <c r="J605" s="11" t="s">
        <v>261</v>
      </c>
      <c r="K605" s="11" t="s">
        <v>2960</v>
      </c>
      <c r="L605" s="11">
        <v>2</v>
      </c>
    </row>
    <row r="606" spans="1:12">
      <c r="A606" s="11" t="s">
        <v>1106</v>
      </c>
      <c r="D606" s="11" t="s">
        <v>260</v>
      </c>
      <c r="E606" s="19" t="s">
        <v>1356</v>
      </c>
      <c r="F606" s="10">
        <v>42036</v>
      </c>
      <c r="G606" s="10">
        <v>45323</v>
      </c>
      <c r="H606" s="11">
        <v>10</v>
      </c>
      <c r="I606" s="20" t="s">
        <v>259</v>
      </c>
      <c r="J606" s="11" t="s">
        <v>261</v>
      </c>
      <c r="K606" s="11" t="s">
        <v>2960</v>
      </c>
      <c r="L606" s="11">
        <v>2</v>
      </c>
    </row>
    <row r="607" spans="1:12">
      <c r="A607" s="11" t="s">
        <v>1107</v>
      </c>
      <c r="D607" s="11" t="s">
        <v>260</v>
      </c>
      <c r="E607" s="19" t="s">
        <v>1357</v>
      </c>
      <c r="F607" s="10">
        <v>42036</v>
      </c>
      <c r="G607" s="10">
        <v>45323</v>
      </c>
      <c r="H607" s="11">
        <v>10</v>
      </c>
      <c r="I607" s="20" t="s">
        <v>259</v>
      </c>
      <c r="J607" s="11" t="s">
        <v>261</v>
      </c>
      <c r="K607" s="11" t="s">
        <v>2960</v>
      </c>
      <c r="L607" s="11">
        <v>2</v>
      </c>
    </row>
    <row r="608" spans="1:12">
      <c r="A608" s="11" t="s">
        <v>1108</v>
      </c>
      <c r="D608" s="11" t="s">
        <v>260</v>
      </c>
      <c r="E608" s="19" t="s">
        <v>1358</v>
      </c>
      <c r="F608" s="10">
        <v>42036</v>
      </c>
      <c r="G608" s="10">
        <v>45323</v>
      </c>
      <c r="H608" s="11">
        <v>10</v>
      </c>
      <c r="I608" s="20" t="s">
        <v>259</v>
      </c>
      <c r="J608" s="11" t="s">
        <v>261</v>
      </c>
      <c r="K608" s="11" t="s">
        <v>2960</v>
      </c>
      <c r="L608" s="11">
        <v>2</v>
      </c>
    </row>
    <row r="609" spans="1:12">
      <c r="A609" s="11" t="s">
        <v>1109</v>
      </c>
      <c r="D609" s="11" t="s">
        <v>260</v>
      </c>
      <c r="E609" s="19" t="s">
        <v>1359</v>
      </c>
      <c r="F609" s="10">
        <v>42036</v>
      </c>
      <c r="G609" s="10">
        <v>45323</v>
      </c>
      <c r="H609" s="11">
        <v>10</v>
      </c>
      <c r="I609" s="20" t="s">
        <v>259</v>
      </c>
      <c r="J609" s="11" t="s">
        <v>261</v>
      </c>
      <c r="K609" s="11" t="s">
        <v>2960</v>
      </c>
      <c r="L609" s="11">
        <v>2</v>
      </c>
    </row>
    <row r="610" spans="1:12">
      <c r="A610" s="11" t="s">
        <v>1110</v>
      </c>
      <c r="D610" s="11" t="s">
        <v>260</v>
      </c>
      <c r="E610" s="19" t="s">
        <v>1360</v>
      </c>
      <c r="F610" s="10">
        <v>42036</v>
      </c>
      <c r="G610" s="10">
        <v>45323</v>
      </c>
      <c r="H610" s="11">
        <v>10</v>
      </c>
      <c r="I610" s="20" t="s">
        <v>259</v>
      </c>
      <c r="J610" s="11" t="s">
        <v>261</v>
      </c>
      <c r="K610" s="11" t="s">
        <v>2960</v>
      </c>
      <c r="L610" s="11">
        <v>2</v>
      </c>
    </row>
    <row r="611" spans="1:12">
      <c r="A611" s="11" t="s">
        <v>1111</v>
      </c>
      <c r="D611" s="11" t="s">
        <v>260</v>
      </c>
      <c r="E611" s="19" t="s">
        <v>1361</v>
      </c>
      <c r="F611" s="10">
        <v>42036</v>
      </c>
      <c r="G611" s="10">
        <v>45323</v>
      </c>
      <c r="H611" s="11">
        <v>10</v>
      </c>
      <c r="I611" s="20" t="s">
        <v>259</v>
      </c>
      <c r="J611" s="11" t="s">
        <v>261</v>
      </c>
      <c r="K611" s="11" t="s">
        <v>2960</v>
      </c>
      <c r="L611" s="11">
        <v>2</v>
      </c>
    </row>
    <row r="612" spans="1:12">
      <c r="A612" s="11" t="s">
        <v>1112</v>
      </c>
      <c r="D612" s="11" t="s">
        <v>260</v>
      </c>
      <c r="E612" s="19" t="s">
        <v>1362</v>
      </c>
      <c r="F612" s="10">
        <v>42036</v>
      </c>
      <c r="G612" s="10">
        <v>45323</v>
      </c>
      <c r="H612" s="11">
        <v>10</v>
      </c>
      <c r="I612" s="20" t="s">
        <v>259</v>
      </c>
      <c r="J612" s="11" t="s">
        <v>261</v>
      </c>
      <c r="K612" s="11" t="s">
        <v>2960</v>
      </c>
      <c r="L612" s="11">
        <v>2</v>
      </c>
    </row>
    <row r="613" spans="1:12">
      <c r="A613" s="11" t="s">
        <v>1113</v>
      </c>
      <c r="D613" s="11" t="s">
        <v>260</v>
      </c>
      <c r="E613" s="19" t="s">
        <v>1363</v>
      </c>
      <c r="F613" s="10">
        <v>42036</v>
      </c>
      <c r="G613" s="10">
        <v>45323</v>
      </c>
      <c r="H613" s="11">
        <v>10</v>
      </c>
      <c r="I613" s="20" t="s">
        <v>259</v>
      </c>
      <c r="J613" s="11" t="s">
        <v>261</v>
      </c>
      <c r="K613" s="11" t="s">
        <v>2960</v>
      </c>
      <c r="L613" s="11">
        <v>2</v>
      </c>
    </row>
    <row r="614" spans="1:12">
      <c r="A614" s="11" t="s">
        <v>1114</v>
      </c>
      <c r="D614" s="11" t="s">
        <v>260</v>
      </c>
      <c r="E614" s="19" t="s">
        <v>1364</v>
      </c>
      <c r="F614" s="10">
        <v>42036</v>
      </c>
      <c r="G614" s="10">
        <v>45323</v>
      </c>
      <c r="H614" s="11">
        <v>10</v>
      </c>
      <c r="I614" s="20" t="s">
        <v>259</v>
      </c>
      <c r="J614" s="11" t="s">
        <v>261</v>
      </c>
      <c r="K614" s="11" t="s">
        <v>2960</v>
      </c>
      <c r="L614" s="11">
        <v>2</v>
      </c>
    </row>
    <row r="615" spans="1:12">
      <c r="A615" s="11" t="s">
        <v>1115</v>
      </c>
      <c r="D615" s="11" t="s">
        <v>260</v>
      </c>
      <c r="E615" s="19" t="s">
        <v>1365</v>
      </c>
      <c r="F615" s="10">
        <v>42036</v>
      </c>
      <c r="G615" s="10">
        <v>45323</v>
      </c>
      <c r="H615" s="11">
        <v>10</v>
      </c>
      <c r="I615" s="20" t="s">
        <v>259</v>
      </c>
      <c r="J615" s="11" t="s">
        <v>261</v>
      </c>
      <c r="K615" s="11" t="s">
        <v>2960</v>
      </c>
      <c r="L615" s="11">
        <v>2</v>
      </c>
    </row>
    <row r="616" spans="1:12">
      <c r="A616" s="11" t="s">
        <v>1116</v>
      </c>
      <c r="D616" s="11" t="s">
        <v>260</v>
      </c>
      <c r="E616" s="19" t="s">
        <v>1366</v>
      </c>
      <c r="F616" s="10">
        <v>42036</v>
      </c>
      <c r="G616" s="10">
        <v>45323</v>
      </c>
      <c r="H616" s="11">
        <v>10</v>
      </c>
      <c r="I616" s="20" t="s">
        <v>259</v>
      </c>
      <c r="J616" s="11" t="s">
        <v>261</v>
      </c>
      <c r="K616" s="11" t="s">
        <v>2960</v>
      </c>
      <c r="L616" s="11">
        <v>2</v>
      </c>
    </row>
    <row r="617" spans="1:12">
      <c r="A617" s="11" t="s">
        <v>1117</v>
      </c>
      <c r="D617" s="11" t="s">
        <v>260</v>
      </c>
      <c r="E617" s="19" t="s">
        <v>1367</v>
      </c>
      <c r="F617" s="10">
        <v>42036</v>
      </c>
      <c r="G617" s="10">
        <v>45323</v>
      </c>
      <c r="H617" s="11">
        <v>10</v>
      </c>
      <c r="I617" s="20" t="s">
        <v>259</v>
      </c>
      <c r="J617" s="11" t="s">
        <v>261</v>
      </c>
      <c r="K617" s="11" t="s">
        <v>2960</v>
      </c>
      <c r="L617" s="11">
        <v>2</v>
      </c>
    </row>
    <row r="618" spans="1:12">
      <c r="A618" s="11" t="s">
        <v>1118</v>
      </c>
      <c r="D618" s="11" t="s">
        <v>260</v>
      </c>
      <c r="E618" s="19" t="s">
        <v>1368</v>
      </c>
      <c r="F618" s="10">
        <v>42036</v>
      </c>
      <c r="G618" s="10">
        <v>45323</v>
      </c>
      <c r="H618" s="11">
        <v>10</v>
      </c>
      <c r="I618" s="20" t="s">
        <v>259</v>
      </c>
      <c r="J618" s="11" t="s">
        <v>261</v>
      </c>
      <c r="K618" s="11" t="s">
        <v>2960</v>
      </c>
      <c r="L618" s="11">
        <v>2</v>
      </c>
    </row>
    <row r="619" spans="1:12">
      <c r="A619" s="11" t="s">
        <v>1119</v>
      </c>
      <c r="D619" s="11" t="s">
        <v>260</v>
      </c>
      <c r="E619" s="19" t="s">
        <v>1369</v>
      </c>
      <c r="F619" s="10">
        <v>42036</v>
      </c>
      <c r="G619" s="10">
        <v>45323</v>
      </c>
      <c r="H619" s="11">
        <v>10</v>
      </c>
      <c r="I619" s="20" t="s">
        <v>259</v>
      </c>
      <c r="J619" s="11" t="s">
        <v>261</v>
      </c>
      <c r="K619" s="11" t="s">
        <v>2960</v>
      </c>
      <c r="L619" s="11">
        <v>2</v>
      </c>
    </row>
    <row r="620" spans="1:12">
      <c r="A620" s="11" t="s">
        <v>1120</v>
      </c>
      <c r="D620" s="11" t="s">
        <v>260</v>
      </c>
      <c r="E620" s="19" t="s">
        <v>1370</v>
      </c>
      <c r="F620" s="10">
        <v>42036</v>
      </c>
      <c r="G620" s="10">
        <v>45323</v>
      </c>
      <c r="H620" s="11">
        <v>10</v>
      </c>
      <c r="I620" s="20" t="s">
        <v>259</v>
      </c>
      <c r="J620" s="11" t="s">
        <v>261</v>
      </c>
      <c r="K620" s="11" t="s">
        <v>2960</v>
      </c>
      <c r="L620" s="11">
        <v>2</v>
      </c>
    </row>
    <row r="621" spans="1:12">
      <c r="A621" s="11" t="s">
        <v>1121</v>
      </c>
      <c r="D621" s="11" t="s">
        <v>260</v>
      </c>
      <c r="E621" s="19" t="s">
        <v>1371</v>
      </c>
      <c r="F621" s="10">
        <v>42036</v>
      </c>
      <c r="G621" s="10">
        <v>45323</v>
      </c>
      <c r="H621" s="11">
        <v>10</v>
      </c>
      <c r="I621" s="20" t="s">
        <v>259</v>
      </c>
      <c r="J621" s="11" t="s">
        <v>261</v>
      </c>
      <c r="K621" s="11" t="s">
        <v>2960</v>
      </c>
      <c r="L621" s="11">
        <v>2</v>
      </c>
    </row>
    <row r="622" spans="1:12">
      <c r="A622" s="11" t="s">
        <v>1122</v>
      </c>
      <c r="D622" s="11" t="s">
        <v>260</v>
      </c>
      <c r="E622" s="19" t="s">
        <v>1372</v>
      </c>
      <c r="F622" s="10">
        <v>42036</v>
      </c>
      <c r="G622" s="10">
        <v>45323</v>
      </c>
      <c r="H622" s="11">
        <v>10</v>
      </c>
      <c r="I622" s="20" t="s">
        <v>259</v>
      </c>
      <c r="J622" s="11" t="s">
        <v>261</v>
      </c>
      <c r="K622" s="11" t="s">
        <v>2960</v>
      </c>
      <c r="L622" s="11">
        <v>2</v>
      </c>
    </row>
    <row r="623" spans="1:12">
      <c r="A623" s="11" t="s">
        <v>1123</v>
      </c>
      <c r="D623" s="11" t="s">
        <v>260</v>
      </c>
      <c r="E623" s="19" t="s">
        <v>1373</v>
      </c>
      <c r="F623" s="10">
        <v>42036</v>
      </c>
      <c r="G623" s="10">
        <v>45323</v>
      </c>
      <c r="H623" s="11">
        <v>10</v>
      </c>
      <c r="I623" s="20" t="s">
        <v>259</v>
      </c>
      <c r="J623" s="11" t="s">
        <v>261</v>
      </c>
      <c r="K623" s="11" t="s">
        <v>2960</v>
      </c>
      <c r="L623" s="11">
        <v>2</v>
      </c>
    </row>
    <row r="624" spans="1:12">
      <c r="A624" s="11" t="s">
        <v>1124</v>
      </c>
      <c r="D624" s="11" t="s">
        <v>260</v>
      </c>
      <c r="E624" s="19" t="s">
        <v>1374</v>
      </c>
      <c r="F624" s="10">
        <v>42036</v>
      </c>
      <c r="G624" s="10">
        <v>45323</v>
      </c>
      <c r="H624" s="11">
        <v>10</v>
      </c>
      <c r="I624" s="20" t="s">
        <v>259</v>
      </c>
      <c r="J624" s="11" t="s">
        <v>261</v>
      </c>
      <c r="K624" s="11" t="s">
        <v>2960</v>
      </c>
      <c r="L624" s="11">
        <v>2</v>
      </c>
    </row>
    <row r="625" spans="1:12">
      <c r="A625" s="11" t="s">
        <v>1125</v>
      </c>
      <c r="D625" s="11" t="s">
        <v>260</v>
      </c>
      <c r="E625" s="19" t="s">
        <v>1375</v>
      </c>
      <c r="F625" s="10">
        <v>42036</v>
      </c>
      <c r="G625" s="10">
        <v>45323</v>
      </c>
      <c r="H625" s="11">
        <v>10</v>
      </c>
      <c r="I625" s="20" t="s">
        <v>259</v>
      </c>
      <c r="J625" s="11" t="s">
        <v>261</v>
      </c>
      <c r="K625" s="11" t="s">
        <v>2960</v>
      </c>
      <c r="L625" s="11">
        <v>2</v>
      </c>
    </row>
    <row r="626" spans="1:12">
      <c r="A626" s="11" t="s">
        <v>1126</v>
      </c>
      <c r="D626" s="11" t="s">
        <v>260</v>
      </c>
      <c r="E626" s="19" t="s">
        <v>1376</v>
      </c>
      <c r="F626" s="10">
        <v>42036</v>
      </c>
      <c r="G626" s="10">
        <v>45323</v>
      </c>
      <c r="H626" s="11">
        <v>10</v>
      </c>
      <c r="I626" s="20" t="s">
        <v>259</v>
      </c>
      <c r="J626" s="11" t="s">
        <v>261</v>
      </c>
      <c r="K626" s="11" t="s">
        <v>2960</v>
      </c>
      <c r="L626" s="11">
        <v>2</v>
      </c>
    </row>
    <row r="627" spans="1:12">
      <c r="A627" s="11" t="s">
        <v>1127</v>
      </c>
      <c r="D627" s="11" t="s">
        <v>260</v>
      </c>
      <c r="E627" s="19" t="s">
        <v>1377</v>
      </c>
      <c r="F627" s="10">
        <v>42036</v>
      </c>
      <c r="G627" s="10">
        <v>45323</v>
      </c>
      <c r="H627" s="11">
        <v>10</v>
      </c>
      <c r="I627" s="20" t="s">
        <v>259</v>
      </c>
      <c r="J627" s="11" t="s">
        <v>261</v>
      </c>
      <c r="K627" s="11" t="s">
        <v>2960</v>
      </c>
      <c r="L627" s="11">
        <v>2</v>
      </c>
    </row>
    <row r="628" spans="1:12">
      <c r="A628" s="11" t="s">
        <v>1128</v>
      </c>
      <c r="D628" s="11" t="s">
        <v>260</v>
      </c>
      <c r="E628" s="19" t="s">
        <v>1378</v>
      </c>
      <c r="F628" s="10">
        <v>42036</v>
      </c>
      <c r="G628" s="10">
        <v>45323</v>
      </c>
      <c r="H628" s="11">
        <v>10</v>
      </c>
      <c r="I628" s="20" t="s">
        <v>259</v>
      </c>
      <c r="J628" s="11" t="s">
        <v>261</v>
      </c>
      <c r="K628" s="11" t="s">
        <v>2960</v>
      </c>
      <c r="L628" s="11">
        <v>2</v>
      </c>
    </row>
    <row r="629" spans="1:12">
      <c r="A629" s="11" t="s">
        <v>1129</v>
      </c>
      <c r="D629" s="11" t="s">
        <v>260</v>
      </c>
      <c r="E629" s="19" t="s">
        <v>1379</v>
      </c>
      <c r="F629" s="10">
        <v>42036</v>
      </c>
      <c r="G629" s="10">
        <v>45323</v>
      </c>
      <c r="H629" s="11">
        <v>10</v>
      </c>
      <c r="I629" s="20" t="s">
        <v>259</v>
      </c>
      <c r="J629" s="11" t="s">
        <v>261</v>
      </c>
      <c r="K629" s="11" t="s">
        <v>2960</v>
      </c>
      <c r="L629" s="11">
        <v>2</v>
      </c>
    </row>
    <row r="630" spans="1:12">
      <c r="A630" s="11" t="s">
        <v>1130</v>
      </c>
      <c r="D630" s="11" t="s">
        <v>260</v>
      </c>
      <c r="E630" s="19" t="s">
        <v>1380</v>
      </c>
      <c r="F630" s="10">
        <v>42036</v>
      </c>
      <c r="G630" s="10">
        <v>45323</v>
      </c>
      <c r="H630" s="11">
        <v>10</v>
      </c>
      <c r="I630" s="20" t="s">
        <v>259</v>
      </c>
      <c r="J630" s="11" t="s">
        <v>261</v>
      </c>
      <c r="K630" s="11" t="s">
        <v>2960</v>
      </c>
      <c r="L630" s="11">
        <v>2</v>
      </c>
    </row>
    <row r="631" spans="1:12">
      <c r="A631" s="11" t="s">
        <v>1131</v>
      </c>
      <c r="D631" s="11" t="s">
        <v>260</v>
      </c>
      <c r="E631" s="19" t="s">
        <v>1381</v>
      </c>
      <c r="F631" s="10">
        <v>42036</v>
      </c>
      <c r="G631" s="10">
        <v>45323</v>
      </c>
      <c r="H631" s="11">
        <v>10</v>
      </c>
      <c r="I631" s="20" t="s">
        <v>259</v>
      </c>
      <c r="J631" s="11" t="s">
        <v>261</v>
      </c>
      <c r="K631" s="11" t="s">
        <v>2960</v>
      </c>
      <c r="L631" s="11">
        <v>2</v>
      </c>
    </row>
    <row r="632" spans="1:12">
      <c r="A632" s="11" t="s">
        <v>1132</v>
      </c>
      <c r="D632" s="11" t="s">
        <v>260</v>
      </c>
      <c r="E632" s="19" t="s">
        <v>1382</v>
      </c>
      <c r="F632" s="10">
        <v>42036</v>
      </c>
      <c r="G632" s="10">
        <v>45323</v>
      </c>
      <c r="H632" s="11">
        <v>10</v>
      </c>
      <c r="I632" s="20" t="s">
        <v>259</v>
      </c>
      <c r="J632" s="11" t="s">
        <v>261</v>
      </c>
      <c r="K632" s="11" t="s">
        <v>2960</v>
      </c>
      <c r="L632" s="11">
        <v>2</v>
      </c>
    </row>
    <row r="633" spans="1:12">
      <c r="A633" s="11" t="s">
        <v>1133</v>
      </c>
      <c r="D633" s="11" t="s">
        <v>260</v>
      </c>
      <c r="E633" s="19" t="s">
        <v>1383</v>
      </c>
      <c r="F633" s="10">
        <v>42036</v>
      </c>
      <c r="G633" s="10">
        <v>45323</v>
      </c>
      <c r="H633" s="11">
        <v>10</v>
      </c>
      <c r="I633" s="20" t="s">
        <v>259</v>
      </c>
      <c r="J633" s="11" t="s">
        <v>261</v>
      </c>
      <c r="K633" s="11" t="s">
        <v>2960</v>
      </c>
      <c r="L633" s="11">
        <v>2</v>
      </c>
    </row>
    <row r="634" spans="1:12">
      <c r="A634" s="11" t="s">
        <v>1134</v>
      </c>
      <c r="D634" s="11" t="s">
        <v>260</v>
      </c>
      <c r="E634" s="19" t="s">
        <v>1384</v>
      </c>
      <c r="F634" s="10">
        <v>42036</v>
      </c>
      <c r="G634" s="10">
        <v>45323</v>
      </c>
      <c r="H634" s="11">
        <v>10</v>
      </c>
      <c r="I634" s="20" t="s">
        <v>259</v>
      </c>
      <c r="J634" s="11" t="s">
        <v>261</v>
      </c>
      <c r="K634" s="11" t="s">
        <v>2960</v>
      </c>
      <c r="L634" s="11">
        <v>2</v>
      </c>
    </row>
    <row r="635" spans="1:12">
      <c r="A635" s="11" t="s">
        <v>1135</v>
      </c>
      <c r="D635" s="11" t="s">
        <v>260</v>
      </c>
      <c r="E635" s="19" t="s">
        <v>1385</v>
      </c>
      <c r="F635" s="10">
        <v>42036</v>
      </c>
      <c r="G635" s="10">
        <v>45323</v>
      </c>
      <c r="H635" s="11">
        <v>10</v>
      </c>
      <c r="I635" s="20" t="s">
        <v>259</v>
      </c>
      <c r="J635" s="11" t="s">
        <v>261</v>
      </c>
      <c r="K635" s="11" t="s">
        <v>2960</v>
      </c>
      <c r="L635" s="11">
        <v>2</v>
      </c>
    </row>
    <row r="636" spans="1:12">
      <c r="A636" s="11" t="s">
        <v>1136</v>
      </c>
      <c r="D636" s="11" t="s">
        <v>260</v>
      </c>
      <c r="E636" s="19" t="s">
        <v>1386</v>
      </c>
      <c r="F636" s="10">
        <v>42036</v>
      </c>
      <c r="G636" s="10">
        <v>45323</v>
      </c>
      <c r="H636" s="11">
        <v>10</v>
      </c>
      <c r="I636" s="20" t="s">
        <v>259</v>
      </c>
      <c r="J636" s="11" t="s">
        <v>261</v>
      </c>
      <c r="K636" s="11" t="s">
        <v>2960</v>
      </c>
      <c r="L636" s="11">
        <v>2</v>
      </c>
    </row>
    <row r="637" spans="1:12">
      <c r="A637" s="11" t="s">
        <v>1137</v>
      </c>
      <c r="D637" s="11" t="s">
        <v>260</v>
      </c>
      <c r="E637" s="19" t="s">
        <v>1387</v>
      </c>
      <c r="F637" s="10">
        <v>42036</v>
      </c>
      <c r="G637" s="10">
        <v>45323</v>
      </c>
      <c r="H637" s="11">
        <v>10</v>
      </c>
      <c r="I637" s="20" t="s">
        <v>259</v>
      </c>
      <c r="J637" s="11" t="s">
        <v>261</v>
      </c>
      <c r="K637" s="11" t="s">
        <v>2960</v>
      </c>
      <c r="L637" s="11">
        <v>2</v>
      </c>
    </row>
    <row r="638" spans="1:12">
      <c r="A638" s="11" t="s">
        <v>1138</v>
      </c>
      <c r="D638" s="11" t="s">
        <v>260</v>
      </c>
      <c r="E638" s="19" t="s">
        <v>1388</v>
      </c>
      <c r="F638" s="10">
        <v>42036</v>
      </c>
      <c r="G638" s="10">
        <v>45323</v>
      </c>
      <c r="H638" s="11">
        <v>10</v>
      </c>
      <c r="I638" s="20" t="s">
        <v>259</v>
      </c>
      <c r="J638" s="11" t="s">
        <v>261</v>
      </c>
      <c r="K638" s="11" t="s">
        <v>2960</v>
      </c>
      <c r="L638" s="11">
        <v>2</v>
      </c>
    </row>
    <row r="639" spans="1:12">
      <c r="A639" s="11" t="s">
        <v>1139</v>
      </c>
      <c r="D639" s="11" t="s">
        <v>260</v>
      </c>
      <c r="E639" s="19" t="s">
        <v>1389</v>
      </c>
      <c r="F639" s="10">
        <v>42036</v>
      </c>
      <c r="G639" s="10">
        <v>45323</v>
      </c>
      <c r="H639" s="11">
        <v>10</v>
      </c>
      <c r="I639" s="20" t="s">
        <v>259</v>
      </c>
      <c r="J639" s="11" t="s">
        <v>261</v>
      </c>
      <c r="K639" s="11" t="s">
        <v>2960</v>
      </c>
      <c r="L639" s="11">
        <v>2</v>
      </c>
    </row>
    <row r="640" spans="1:12">
      <c r="A640" s="11" t="s">
        <v>1140</v>
      </c>
      <c r="D640" s="11" t="s">
        <v>260</v>
      </c>
      <c r="E640" s="19" t="s">
        <v>1390</v>
      </c>
      <c r="F640" s="10">
        <v>42036</v>
      </c>
      <c r="G640" s="10">
        <v>45323</v>
      </c>
      <c r="H640" s="11">
        <v>10</v>
      </c>
      <c r="I640" s="20" t="s">
        <v>259</v>
      </c>
      <c r="J640" s="11" t="s">
        <v>261</v>
      </c>
      <c r="K640" s="11" t="s">
        <v>2960</v>
      </c>
      <c r="L640" s="11">
        <v>2</v>
      </c>
    </row>
    <row r="641" spans="1:12">
      <c r="A641" s="11" t="s">
        <v>1141</v>
      </c>
      <c r="D641" s="11" t="s">
        <v>260</v>
      </c>
      <c r="E641" s="19" t="s">
        <v>1391</v>
      </c>
      <c r="F641" s="10">
        <v>42036</v>
      </c>
      <c r="G641" s="10">
        <v>45323</v>
      </c>
      <c r="H641" s="11">
        <v>10</v>
      </c>
      <c r="I641" s="20" t="s">
        <v>259</v>
      </c>
      <c r="J641" s="11" t="s">
        <v>261</v>
      </c>
      <c r="K641" s="11" t="s">
        <v>2960</v>
      </c>
      <c r="L641" s="11">
        <v>2</v>
      </c>
    </row>
    <row r="642" spans="1:12">
      <c r="A642" s="11" t="s">
        <v>1142</v>
      </c>
      <c r="D642" s="11" t="s">
        <v>260</v>
      </c>
      <c r="E642" s="19" t="s">
        <v>1392</v>
      </c>
      <c r="F642" s="10">
        <v>42036</v>
      </c>
      <c r="G642" s="10">
        <v>45323</v>
      </c>
      <c r="H642" s="11">
        <v>10</v>
      </c>
      <c r="I642" s="20" t="s">
        <v>259</v>
      </c>
      <c r="J642" s="11" t="s">
        <v>261</v>
      </c>
      <c r="K642" s="11" t="s">
        <v>2960</v>
      </c>
      <c r="L642" s="11">
        <v>2</v>
      </c>
    </row>
    <row r="643" spans="1:12">
      <c r="A643" s="11" t="s">
        <v>1143</v>
      </c>
      <c r="D643" s="11" t="s">
        <v>260</v>
      </c>
      <c r="E643" s="19" t="s">
        <v>1393</v>
      </c>
      <c r="F643" s="10">
        <v>42036</v>
      </c>
      <c r="G643" s="10">
        <v>45323</v>
      </c>
      <c r="H643" s="11">
        <v>10</v>
      </c>
      <c r="I643" s="20" t="s">
        <v>259</v>
      </c>
      <c r="J643" s="11" t="s">
        <v>261</v>
      </c>
      <c r="K643" s="11" t="s">
        <v>2960</v>
      </c>
      <c r="L643" s="11">
        <v>2</v>
      </c>
    </row>
    <row r="644" spans="1:12">
      <c r="A644" s="11" t="s">
        <v>1144</v>
      </c>
      <c r="D644" s="11" t="s">
        <v>260</v>
      </c>
      <c r="E644" s="19" t="s">
        <v>1394</v>
      </c>
      <c r="F644" s="10">
        <v>42036</v>
      </c>
      <c r="G644" s="10">
        <v>45323</v>
      </c>
      <c r="H644" s="11">
        <v>10</v>
      </c>
      <c r="I644" s="20" t="s">
        <v>259</v>
      </c>
      <c r="J644" s="11" t="s">
        <v>261</v>
      </c>
      <c r="K644" s="11" t="s">
        <v>2960</v>
      </c>
      <c r="L644" s="11">
        <v>2</v>
      </c>
    </row>
    <row r="645" spans="1:12">
      <c r="A645" s="11" t="s">
        <v>1145</v>
      </c>
      <c r="D645" s="11" t="s">
        <v>260</v>
      </c>
      <c r="E645" s="19" t="s">
        <v>1395</v>
      </c>
      <c r="F645" s="10">
        <v>42036</v>
      </c>
      <c r="G645" s="10">
        <v>45323</v>
      </c>
      <c r="H645" s="11">
        <v>10</v>
      </c>
      <c r="I645" s="20" t="s">
        <v>259</v>
      </c>
      <c r="J645" s="11" t="s">
        <v>261</v>
      </c>
      <c r="K645" s="11" t="s">
        <v>2960</v>
      </c>
      <c r="L645" s="11">
        <v>2</v>
      </c>
    </row>
    <row r="646" spans="1:12">
      <c r="A646" s="11" t="s">
        <v>1146</v>
      </c>
      <c r="D646" s="11" t="s">
        <v>260</v>
      </c>
      <c r="E646" s="19" t="s">
        <v>1396</v>
      </c>
      <c r="F646" s="10">
        <v>42036</v>
      </c>
      <c r="G646" s="10">
        <v>45323</v>
      </c>
      <c r="H646" s="11">
        <v>10</v>
      </c>
      <c r="I646" s="20" t="s">
        <v>259</v>
      </c>
      <c r="J646" s="11" t="s">
        <v>261</v>
      </c>
      <c r="K646" s="11" t="s">
        <v>2960</v>
      </c>
      <c r="L646" s="11">
        <v>2</v>
      </c>
    </row>
    <row r="647" spans="1:12">
      <c r="A647" s="11" t="s">
        <v>1147</v>
      </c>
      <c r="D647" s="11" t="s">
        <v>260</v>
      </c>
      <c r="E647" s="19" t="s">
        <v>1397</v>
      </c>
      <c r="F647" s="10">
        <v>42036</v>
      </c>
      <c r="G647" s="10">
        <v>45323</v>
      </c>
      <c r="H647" s="11">
        <v>10</v>
      </c>
      <c r="I647" s="20" t="s">
        <v>259</v>
      </c>
      <c r="J647" s="11" t="s">
        <v>261</v>
      </c>
      <c r="K647" s="11" t="s">
        <v>2960</v>
      </c>
      <c r="L647" s="11">
        <v>2</v>
      </c>
    </row>
    <row r="648" spans="1:12">
      <c r="A648" s="11" t="s">
        <v>1148</v>
      </c>
      <c r="D648" s="11" t="s">
        <v>260</v>
      </c>
      <c r="E648" s="19" t="s">
        <v>1398</v>
      </c>
      <c r="F648" s="10">
        <v>42036</v>
      </c>
      <c r="G648" s="10">
        <v>45323</v>
      </c>
      <c r="H648" s="11">
        <v>10</v>
      </c>
      <c r="I648" s="20" t="s">
        <v>259</v>
      </c>
      <c r="J648" s="11" t="s">
        <v>261</v>
      </c>
      <c r="K648" s="11" t="s">
        <v>2960</v>
      </c>
      <c r="L648" s="11">
        <v>2</v>
      </c>
    </row>
    <row r="649" spans="1:12">
      <c r="A649" s="11" t="s">
        <v>1149</v>
      </c>
      <c r="D649" s="11" t="s">
        <v>260</v>
      </c>
      <c r="E649" s="19" t="s">
        <v>1399</v>
      </c>
      <c r="F649" s="10">
        <v>42036</v>
      </c>
      <c r="G649" s="10">
        <v>45323</v>
      </c>
      <c r="H649" s="11">
        <v>10</v>
      </c>
      <c r="I649" s="20" t="s">
        <v>259</v>
      </c>
      <c r="J649" s="11" t="s">
        <v>261</v>
      </c>
      <c r="K649" s="11" t="s">
        <v>2960</v>
      </c>
      <c r="L649" s="11">
        <v>2</v>
      </c>
    </row>
    <row r="650" spans="1:12">
      <c r="A650" s="11" t="s">
        <v>1150</v>
      </c>
      <c r="D650" s="11" t="s">
        <v>260</v>
      </c>
      <c r="E650" s="19" t="s">
        <v>1400</v>
      </c>
      <c r="F650" s="10">
        <v>42036</v>
      </c>
      <c r="G650" s="10">
        <v>45323</v>
      </c>
      <c r="H650" s="11">
        <v>10</v>
      </c>
      <c r="I650" s="20" t="s">
        <v>259</v>
      </c>
      <c r="J650" s="11" t="s">
        <v>261</v>
      </c>
      <c r="K650" s="11" t="s">
        <v>2960</v>
      </c>
      <c r="L650" s="11">
        <v>2</v>
      </c>
    </row>
    <row r="651" spans="1:12">
      <c r="A651" s="11" t="s">
        <v>1151</v>
      </c>
      <c r="D651" s="11" t="s">
        <v>260</v>
      </c>
      <c r="E651" s="19" t="s">
        <v>1401</v>
      </c>
      <c r="F651" s="10">
        <v>42036</v>
      </c>
      <c r="G651" s="10">
        <v>45323</v>
      </c>
      <c r="H651" s="11">
        <v>10</v>
      </c>
      <c r="I651" s="20" t="s">
        <v>259</v>
      </c>
      <c r="J651" s="11" t="s">
        <v>261</v>
      </c>
      <c r="K651" s="11" t="s">
        <v>2960</v>
      </c>
      <c r="L651" s="11">
        <v>2</v>
      </c>
    </row>
    <row r="652" spans="1:12">
      <c r="A652" s="11" t="s">
        <v>1152</v>
      </c>
      <c r="D652" s="11" t="s">
        <v>260</v>
      </c>
      <c r="E652" s="19" t="s">
        <v>1402</v>
      </c>
      <c r="F652" s="10">
        <v>42036</v>
      </c>
      <c r="G652" s="10">
        <v>45323</v>
      </c>
      <c r="H652" s="11">
        <v>10</v>
      </c>
      <c r="I652" s="20" t="s">
        <v>259</v>
      </c>
      <c r="J652" s="11" t="s">
        <v>261</v>
      </c>
      <c r="K652" s="11" t="s">
        <v>2960</v>
      </c>
      <c r="L652" s="11">
        <v>2</v>
      </c>
    </row>
    <row r="653" spans="1:12">
      <c r="A653" s="11" t="s">
        <v>1153</v>
      </c>
      <c r="D653" s="11" t="s">
        <v>260</v>
      </c>
      <c r="E653" s="19" t="s">
        <v>1403</v>
      </c>
      <c r="F653" s="10">
        <v>42036</v>
      </c>
      <c r="G653" s="10">
        <v>45323</v>
      </c>
      <c r="H653" s="11">
        <v>10</v>
      </c>
      <c r="I653" s="20" t="s">
        <v>259</v>
      </c>
      <c r="J653" s="11" t="s">
        <v>261</v>
      </c>
      <c r="K653" s="11" t="s">
        <v>2960</v>
      </c>
      <c r="L653" s="11">
        <v>2</v>
      </c>
    </row>
    <row r="654" spans="1:12">
      <c r="A654" s="11" t="s">
        <v>1154</v>
      </c>
      <c r="D654" s="11" t="s">
        <v>260</v>
      </c>
      <c r="E654" s="19" t="s">
        <v>1404</v>
      </c>
      <c r="F654" s="10">
        <v>42036</v>
      </c>
      <c r="G654" s="10">
        <v>45323</v>
      </c>
      <c r="H654" s="11">
        <v>10</v>
      </c>
      <c r="I654" s="20" t="s">
        <v>259</v>
      </c>
      <c r="J654" s="11" t="s">
        <v>261</v>
      </c>
      <c r="K654" s="11" t="s">
        <v>2960</v>
      </c>
      <c r="L654" s="11">
        <v>2</v>
      </c>
    </row>
    <row r="655" spans="1:12">
      <c r="A655" s="11" t="s">
        <v>1155</v>
      </c>
      <c r="D655" s="11" t="s">
        <v>260</v>
      </c>
      <c r="E655" s="19" t="s">
        <v>1405</v>
      </c>
      <c r="F655" s="10">
        <v>42036</v>
      </c>
      <c r="G655" s="10">
        <v>45323</v>
      </c>
      <c r="H655" s="11">
        <v>10</v>
      </c>
      <c r="I655" s="20" t="s">
        <v>259</v>
      </c>
      <c r="J655" s="11" t="s">
        <v>261</v>
      </c>
      <c r="K655" s="11" t="s">
        <v>2960</v>
      </c>
      <c r="L655" s="11">
        <v>2</v>
      </c>
    </row>
    <row r="656" spans="1:12">
      <c r="A656" s="11" t="s">
        <v>1156</v>
      </c>
      <c r="D656" s="11" t="s">
        <v>260</v>
      </c>
      <c r="E656" s="19" t="s">
        <v>1406</v>
      </c>
      <c r="F656" s="10">
        <v>42036</v>
      </c>
      <c r="G656" s="10">
        <v>45323</v>
      </c>
      <c r="H656" s="11">
        <v>10</v>
      </c>
      <c r="I656" s="20" t="s">
        <v>259</v>
      </c>
      <c r="J656" s="11" t="s">
        <v>261</v>
      </c>
      <c r="K656" s="11" t="s">
        <v>2960</v>
      </c>
      <c r="L656" s="11">
        <v>2</v>
      </c>
    </row>
    <row r="657" spans="1:12">
      <c r="A657" s="11" t="s">
        <v>1157</v>
      </c>
      <c r="D657" s="11" t="s">
        <v>260</v>
      </c>
      <c r="E657" s="19" t="s">
        <v>1407</v>
      </c>
      <c r="F657" s="10">
        <v>42036</v>
      </c>
      <c r="G657" s="10">
        <v>45323</v>
      </c>
      <c r="H657" s="11">
        <v>10</v>
      </c>
      <c r="I657" s="20" t="s">
        <v>259</v>
      </c>
      <c r="J657" s="11" t="s">
        <v>261</v>
      </c>
      <c r="K657" s="11" t="s">
        <v>2960</v>
      </c>
      <c r="L657" s="11">
        <v>2</v>
      </c>
    </row>
    <row r="658" spans="1:12">
      <c r="A658" s="11" t="s">
        <v>1158</v>
      </c>
      <c r="D658" s="11" t="s">
        <v>260</v>
      </c>
      <c r="E658" s="19" t="s">
        <v>1408</v>
      </c>
      <c r="F658" s="10">
        <v>42036</v>
      </c>
      <c r="G658" s="10">
        <v>45323</v>
      </c>
      <c r="H658" s="11">
        <v>10</v>
      </c>
      <c r="I658" s="20" t="s">
        <v>259</v>
      </c>
      <c r="J658" s="11" t="s">
        <v>261</v>
      </c>
      <c r="K658" s="11" t="s">
        <v>2960</v>
      </c>
      <c r="L658" s="11">
        <v>2</v>
      </c>
    </row>
    <row r="659" spans="1:12">
      <c r="A659" s="11" t="s">
        <v>1159</v>
      </c>
      <c r="D659" s="11" t="s">
        <v>260</v>
      </c>
      <c r="E659" s="19" t="s">
        <v>1409</v>
      </c>
      <c r="F659" s="10">
        <v>42036</v>
      </c>
      <c r="G659" s="10">
        <v>45323</v>
      </c>
      <c r="H659" s="11">
        <v>10</v>
      </c>
      <c r="I659" s="20" t="s">
        <v>259</v>
      </c>
      <c r="J659" s="11" t="s">
        <v>261</v>
      </c>
      <c r="K659" s="11" t="s">
        <v>2960</v>
      </c>
      <c r="L659" s="11">
        <v>2</v>
      </c>
    </row>
    <row r="660" spans="1:12">
      <c r="A660" s="11" t="s">
        <v>1160</v>
      </c>
      <c r="D660" s="11" t="s">
        <v>260</v>
      </c>
      <c r="E660" s="19" t="s">
        <v>1410</v>
      </c>
      <c r="F660" s="10">
        <v>42036</v>
      </c>
      <c r="G660" s="10">
        <v>45323</v>
      </c>
      <c r="H660" s="11">
        <v>10</v>
      </c>
      <c r="I660" s="20" t="s">
        <v>259</v>
      </c>
      <c r="J660" s="11" t="s">
        <v>261</v>
      </c>
      <c r="K660" s="11" t="s">
        <v>2960</v>
      </c>
      <c r="L660" s="11">
        <v>2</v>
      </c>
    </row>
    <row r="661" spans="1:12">
      <c r="A661" s="11" t="s">
        <v>1161</v>
      </c>
      <c r="D661" s="11" t="s">
        <v>260</v>
      </c>
      <c r="E661" s="19" t="s">
        <v>1411</v>
      </c>
      <c r="F661" s="10">
        <v>42036</v>
      </c>
      <c r="G661" s="10">
        <v>45323</v>
      </c>
      <c r="H661" s="11">
        <v>10</v>
      </c>
      <c r="I661" s="20" t="s">
        <v>259</v>
      </c>
      <c r="J661" s="11" t="s">
        <v>261</v>
      </c>
      <c r="K661" s="11" t="s">
        <v>2960</v>
      </c>
      <c r="L661" s="11">
        <v>2</v>
      </c>
    </row>
    <row r="662" spans="1:12">
      <c r="A662" s="11" t="s">
        <v>1162</v>
      </c>
      <c r="D662" s="11" t="s">
        <v>260</v>
      </c>
      <c r="E662" s="19" t="s">
        <v>1412</v>
      </c>
      <c r="F662" s="10">
        <v>42036</v>
      </c>
      <c r="G662" s="10">
        <v>45323</v>
      </c>
      <c r="H662" s="11">
        <v>10</v>
      </c>
      <c r="I662" s="20" t="s">
        <v>259</v>
      </c>
      <c r="J662" s="11" t="s">
        <v>261</v>
      </c>
      <c r="K662" s="11" t="s">
        <v>2960</v>
      </c>
      <c r="L662" s="11">
        <v>2</v>
      </c>
    </row>
    <row r="663" spans="1:12">
      <c r="A663" s="11" t="s">
        <v>1163</v>
      </c>
      <c r="D663" s="11" t="s">
        <v>260</v>
      </c>
      <c r="E663" s="19" t="s">
        <v>1413</v>
      </c>
      <c r="F663" s="10">
        <v>42036</v>
      </c>
      <c r="G663" s="10">
        <v>45323</v>
      </c>
      <c r="H663" s="11">
        <v>10</v>
      </c>
      <c r="I663" s="20" t="s">
        <v>259</v>
      </c>
      <c r="J663" s="11" t="s">
        <v>261</v>
      </c>
      <c r="K663" s="11" t="s">
        <v>2960</v>
      </c>
      <c r="L663" s="11">
        <v>2</v>
      </c>
    </row>
    <row r="664" spans="1:12">
      <c r="A664" s="11" t="s">
        <v>1164</v>
      </c>
      <c r="D664" s="11" t="s">
        <v>260</v>
      </c>
      <c r="E664" s="19" t="s">
        <v>1414</v>
      </c>
      <c r="F664" s="10">
        <v>42036</v>
      </c>
      <c r="G664" s="10">
        <v>45323</v>
      </c>
      <c r="H664" s="11">
        <v>10</v>
      </c>
      <c r="I664" s="20" t="s">
        <v>259</v>
      </c>
      <c r="J664" s="11" t="s">
        <v>261</v>
      </c>
      <c r="K664" s="11" t="s">
        <v>2960</v>
      </c>
      <c r="L664" s="11">
        <v>2</v>
      </c>
    </row>
    <row r="665" spans="1:12">
      <c r="A665" s="11" t="s">
        <v>1165</v>
      </c>
      <c r="D665" s="11" t="s">
        <v>260</v>
      </c>
      <c r="E665" s="19" t="s">
        <v>1415</v>
      </c>
      <c r="F665" s="10">
        <v>42036</v>
      </c>
      <c r="G665" s="10">
        <v>45323</v>
      </c>
      <c r="H665" s="11">
        <v>10</v>
      </c>
      <c r="I665" s="20" t="s">
        <v>259</v>
      </c>
      <c r="J665" s="11" t="s">
        <v>261</v>
      </c>
      <c r="K665" s="11" t="s">
        <v>2960</v>
      </c>
      <c r="L665" s="11">
        <v>2</v>
      </c>
    </row>
    <row r="666" spans="1:12">
      <c r="A666" s="11" t="s">
        <v>1166</v>
      </c>
      <c r="D666" s="11" t="s">
        <v>260</v>
      </c>
      <c r="E666" s="19" t="s">
        <v>1416</v>
      </c>
      <c r="F666" s="10">
        <v>42036</v>
      </c>
      <c r="G666" s="10">
        <v>45323</v>
      </c>
      <c r="H666" s="11">
        <v>10</v>
      </c>
      <c r="I666" s="20" t="s">
        <v>259</v>
      </c>
      <c r="J666" s="11" t="s">
        <v>261</v>
      </c>
      <c r="K666" s="11" t="s">
        <v>2960</v>
      </c>
      <c r="L666" s="11">
        <v>2</v>
      </c>
    </row>
    <row r="667" spans="1:12">
      <c r="A667" s="11" t="s">
        <v>1167</v>
      </c>
      <c r="D667" s="11" t="s">
        <v>260</v>
      </c>
      <c r="E667" s="19" t="s">
        <v>1417</v>
      </c>
      <c r="F667" s="10">
        <v>42036</v>
      </c>
      <c r="G667" s="10">
        <v>45323</v>
      </c>
      <c r="H667" s="11">
        <v>10</v>
      </c>
      <c r="I667" s="20" t="s">
        <v>259</v>
      </c>
      <c r="J667" s="11" t="s">
        <v>261</v>
      </c>
      <c r="K667" s="11" t="s">
        <v>2960</v>
      </c>
      <c r="L667" s="11">
        <v>2</v>
      </c>
    </row>
    <row r="668" spans="1:12">
      <c r="A668" s="11" t="s">
        <v>1168</v>
      </c>
      <c r="D668" s="11" t="s">
        <v>260</v>
      </c>
      <c r="E668" s="19" t="s">
        <v>1418</v>
      </c>
      <c r="F668" s="10">
        <v>42036</v>
      </c>
      <c r="G668" s="10">
        <v>45323</v>
      </c>
      <c r="H668" s="11">
        <v>10</v>
      </c>
      <c r="I668" s="20" t="s">
        <v>259</v>
      </c>
      <c r="J668" s="11" t="s">
        <v>261</v>
      </c>
      <c r="K668" s="11" t="s">
        <v>2960</v>
      </c>
      <c r="L668" s="11">
        <v>2</v>
      </c>
    </row>
    <row r="669" spans="1:12">
      <c r="A669" s="11" t="s">
        <v>1169</v>
      </c>
      <c r="D669" s="11" t="s">
        <v>260</v>
      </c>
      <c r="E669" s="19" t="s">
        <v>1419</v>
      </c>
      <c r="F669" s="10">
        <v>42036</v>
      </c>
      <c r="G669" s="10">
        <v>45323</v>
      </c>
      <c r="H669" s="11">
        <v>10</v>
      </c>
      <c r="I669" s="20" t="s">
        <v>259</v>
      </c>
      <c r="J669" s="11" t="s">
        <v>261</v>
      </c>
      <c r="K669" s="11" t="s">
        <v>2960</v>
      </c>
      <c r="L669" s="11">
        <v>2</v>
      </c>
    </row>
    <row r="670" spans="1:12">
      <c r="A670" s="11" t="s">
        <v>1170</v>
      </c>
      <c r="D670" s="11" t="s">
        <v>260</v>
      </c>
      <c r="E670" s="19" t="s">
        <v>1420</v>
      </c>
      <c r="F670" s="10">
        <v>42036</v>
      </c>
      <c r="G670" s="10">
        <v>45323</v>
      </c>
      <c r="H670" s="11">
        <v>10</v>
      </c>
      <c r="I670" s="20" t="s">
        <v>259</v>
      </c>
      <c r="J670" s="11" t="s">
        <v>261</v>
      </c>
      <c r="K670" s="11" t="s">
        <v>2960</v>
      </c>
      <c r="L670" s="11">
        <v>2</v>
      </c>
    </row>
    <row r="671" spans="1:12">
      <c r="A671" s="11" t="s">
        <v>1171</v>
      </c>
      <c r="D671" s="11" t="s">
        <v>260</v>
      </c>
      <c r="E671" s="19" t="s">
        <v>1421</v>
      </c>
      <c r="F671" s="10">
        <v>42036</v>
      </c>
      <c r="G671" s="10">
        <v>45323</v>
      </c>
      <c r="H671" s="11">
        <v>10</v>
      </c>
      <c r="I671" s="20" t="s">
        <v>259</v>
      </c>
      <c r="J671" s="11" t="s">
        <v>261</v>
      </c>
      <c r="K671" s="11" t="s">
        <v>2960</v>
      </c>
      <c r="L671" s="11">
        <v>2</v>
      </c>
    </row>
    <row r="672" spans="1:12">
      <c r="A672" s="11" t="s">
        <v>1172</v>
      </c>
      <c r="D672" s="11" t="s">
        <v>260</v>
      </c>
      <c r="E672" s="19" t="s">
        <v>1422</v>
      </c>
      <c r="F672" s="10">
        <v>42036</v>
      </c>
      <c r="G672" s="10">
        <v>45323</v>
      </c>
      <c r="H672" s="11">
        <v>10</v>
      </c>
      <c r="I672" s="20" t="s">
        <v>259</v>
      </c>
      <c r="J672" s="11" t="s">
        <v>261</v>
      </c>
      <c r="K672" s="11" t="s">
        <v>2960</v>
      </c>
      <c r="L672" s="11">
        <v>2</v>
      </c>
    </row>
    <row r="673" spans="1:12">
      <c r="A673" s="11" t="s">
        <v>1173</v>
      </c>
      <c r="D673" s="11" t="s">
        <v>260</v>
      </c>
      <c r="E673" s="19" t="s">
        <v>1423</v>
      </c>
      <c r="F673" s="10">
        <v>42036</v>
      </c>
      <c r="G673" s="10">
        <v>45323</v>
      </c>
      <c r="H673" s="11">
        <v>10</v>
      </c>
      <c r="I673" s="20" t="s">
        <v>259</v>
      </c>
      <c r="J673" s="11" t="s">
        <v>261</v>
      </c>
      <c r="K673" s="11" t="s">
        <v>2960</v>
      </c>
      <c r="L673" s="11">
        <v>2</v>
      </c>
    </row>
    <row r="674" spans="1:12">
      <c r="A674" s="11" t="s">
        <v>1174</v>
      </c>
      <c r="D674" s="11" t="s">
        <v>260</v>
      </c>
      <c r="E674" s="19" t="s">
        <v>1424</v>
      </c>
      <c r="F674" s="10">
        <v>42036</v>
      </c>
      <c r="G674" s="10">
        <v>45323</v>
      </c>
      <c r="H674" s="11">
        <v>10</v>
      </c>
      <c r="I674" s="20" t="s">
        <v>259</v>
      </c>
      <c r="J674" s="11" t="s">
        <v>261</v>
      </c>
      <c r="K674" s="11" t="s">
        <v>2960</v>
      </c>
      <c r="L674" s="11">
        <v>2</v>
      </c>
    </row>
    <row r="675" spans="1:12">
      <c r="A675" s="11" t="s">
        <v>1175</v>
      </c>
      <c r="D675" s="11" t="s">
        <v>260</v>
      </c>
      <c r="E675" s="19" t="s">
        <v>1425</v>
      </c>
      <c r="F675" s="10">
        <v>42036</v>
      </c>
      <c r="G675" s="10">
        <v>45323</v>
      </c>
      <c r="H675" s="11">
        <v>10</v>
      </c>
      <c r="I675" s="20" t="s">
        <v>259</v>
      </c>
      <c r="J675" s="11" t="s">
        <v>261</v>
      </c>
      <c r="K675" s="11" t="s">
        <v>2960</v>
      </c>
      <c r="L675" s="11">
        <v>2</v>
      </c>
    </row>
    <row r="676" spans="1:12">
      <c r="A676" s="11" t="s">
        <v>1176</v>
      </c>
      <c r="D676" s="11" t="s">
        <v>260</v>
      </c>
      <c r="E676" s="19" t="s">
        <v>1426</v>
      </c>
      <c r="F676" s="10">
        <v>42036</v>
      </c>
      <c r="G676" s="10">
        <v>45323</v>
      </c>
      <c r="H676" s="11">
        <v>10</v>
      </c>
      <c r="I676" s="20" t="s">
        <v>259</v>
      </c>
      <c r="J676" s="11" t="s">
        <v>261</v>
      </c>
      <c r="K676" s="11" t="s">
        <v>2960</v>
      </c>
      <c r="L676" s="11">
        <v>2</v>
      </c>
    </row>
    <row r="677" spans="1:12">
      <c r="A677" s="11" t="s">
        <v>1177</v>
      </c>
      <c r="D677" s="11" t="s">
        <v>260</v>
      </c>
      <c r="E677" s="19" t="s">
        <v>1427</v>
      </c>
      <c r="F677" s="10">
        <v>42036</v>
      </c>
      <c r="G677" s="10">
        <v>45323</v>
      </c>
      <c r="H677" s="11">
        <v>10</v>
      </c>
      <c r="I677" s="20" t="s">
        <v>259</v>
      </c>
      <c r="J677" s="11" t="s">
        <v>261</v>
      </c>
      <c r="K677" s="11" t="s">
        <v>2960</v>
      </c>
      <c r="L677" s="11">
        <v>2</v>
      </c>
    </row>
    <row r="678" spans="1:12">
      <c r="A678" s="11" t="s">
        <v>1178</v>
      </c>
      <c r="D678" s="11" t="s">
        <v>260</v>
      </c>
      <c r="E678" s="19" t="s">
        <v>1428</v>
      </c>
      <c r="F678" s="10">
        <v>42036</v>
      </c>
      <c r="G678" s="10">
        <v>45323</v>
      </c>
      <c r="H678" s="11">
        <v>10</v>
      </c>
      <c r="I678" s="20" t="s">
        <v>259</v>
      </c>
      <c r="J678" s="11" t="s">
        <v>261</v>
      </c>
      <c r="K678" s="11" t="s">
        <v>2960</v>
      </c>
      <c r="L678" s="11">
        <v>2</v>
      </c>
    </row>
    <row r="679" spans="1:12">
      <c r="A679" s="11" t="s">
        <v>1179</v>
      </c>
      <c r="D679" s="11" t="s">
        <v>260</v>
      </c>
      <c r="E679" s="19" t="s">
        <v>1429</v>
      </c>
      <c r="F679" s="10">
        <v>42036</v>
      </c>
      <c r="G679" s="10">
        <v>45323</v>
      </c>
      <c r="H679" s="11">
        <v>10</v>
      </c>
      <c r="I679" s="20" t="s">
        <v>259</v>
      </c>
      <c r="J679" s="11" t="s">
        <v>261</v>
      </c>
      <c r="K679" s="11" t="s">
        <v>2960</v>
      </c>
      <c r="L679" s="11">
        <v>2</v>
      </c>
    </row>
    <row r="680" spans="1:12">
      <c r="A680" s="11" t="s">
        <v>1180</v>
      </c>
      <c r="D680" s="11" t="s">
        <v>260</v>
      </c>
      <c r="E680" s="19" t="s">
        <v>1430</v>
      </c>
      <c r="F680" s="10">
        <v>42036</v>
      </c>
      <c r="G680" s="10">
        <v>45323</v>
      </c>
      <c r="H680" s="11">
        <v>10</v>
      </c>
      <c r="I680" s="20" t="s">
        <v>259</v>
      </c>
      <c r="J680" s="11" t="s">
        <v>261</v>
      </c>
      <c r="K680" s="11" t="s">
        <v>2960</v>
      </c>
      <c r="L680" s="11">
        <v>2</v>
      </c>
    </row>
    <row r="681" spans="1:12">
      <c r="A681" s="11" t="s">
        <v>1181</v>
      </c>
      <c r="D681" s="11" t="s">
        <v>260</v>
      </c>
      <c r="E681" s="19" t="s">
        <v>1431</v>
      </c>
      <c r="F681" s="10">
        <v>42036</v>
      </c>
      <c r="G681" s="10">
        <v>45323</v>
      </c>
      <c r="H681" s="11">
        <v>10</v>
      </c>
      <c r="I681" s="20" t="s">
        <v>259</v>
      </c>
      <c r="J681" s="11" t="s">
        <v>261</v>
      </c>
      <c r="K681" s="11" t="s">
        <v>2960</v>
      </c>
      <c r="L681" s="11">
        <v>2</v>
      </c>
    </row>
    <row r="682" spans="1:12">
      <c r="A682" s="11" t="s">
        <v>1182</v>
      </c>
      <c r="D682" s="11" t="s">
        <v>260</v>
      </c>
      <c r="E682" s="19" t="s">
        <v>1432</v>
      </c>
      <c r="F682" s="10">
        <v>42036</v>
      </c>
      <c r="G682" s="10">
        <v>45323</v>
      </c>
      <c r="H682" s="11">
        <v>10</v>
      </c>
      <c r="I682" s="20" t="s">
        <v>259</v>
      </c>
      <c r="J682" s="11" t="s">
        <v>261</v>
      </c>
      <c r="K682" s="11" t="s">
        <v>2960</v>
      </c>
      <c r="L682" s="11">
        <v>2</v>
      </c>
    </row>
    <row r="683" spans="1:12">
      <c r="A683" s="11" t="s">
        <v>1183</v>
      </c>
      <c r="D683" s="11" t="s">
        <v>260</v>
      </c>
      <c r="E683" s="19" t="s">
        <v>1433</v>
      </c>
      <c r="F683" s="10">
        <v>42036</v>
      </c>
      <c r="G683" s="10">
        <v>45323</v>
      </c>
      <c r="H683" s="11">
        <v>10</v>
      </c>
      <c r="I683" s="20" t="s">
        <v>259</v>
      </c>
      <c r="J683" s="11" t="s">
        <v>261</v>
      </c>
      <c r="K683" s="11" t="s">
        <v>2960</v>
      </c>
      <c r="L683" s="11">
        <v>2</v>
      </c>
    </row>
    <row r="684" spans="1:12">
      <c r="A684" s="11" t="s">
        <v>1184</v>
      </c>
      <c r="D684" s="11" t="s">
        <v>260</v>
      </c>
      <c r="E684" s="19" t="s">
        <v>1434</v>
      </c>
      <c r="F684" s="10">
        <v>42036</v>
      </c>
      <c r="G684" s="10">
        <v>45323</v>
      </c>
      <c r="H684" s="11">
        <v>10</v>
      </c>
      <c r="I684" s="20" t="s">
        <v>259</v>
      </c>
      <c r="J684" s="11" t="s">
        <v>261</v>
      </c>
      <c r="K684" s="11" t="s">
        <v>2960</v>
      </c>
      <c r="L684" s="11">
        <v>2</v>
      </c>
    </row>
    <row r="685" spans="1:12">
      <c r="A685" s="11" t="s">
        <v>1185</v>
      </c>
      <c r="D685" s="11" t="s">
        <v>260</v>
      </c>
      <c r="E685" s="19" t="s">
        <v>1435</v>
      </c>
      <c r="F685" s="10">
        <v>42036</v>
      </c>
      <c r="G685" s="10">
        <v>45323</v>
      </c>
      <c r="H685" s="11">
        <v>10</v>
      </c>
      <c r="I685" s="20" t="s">
        <v>259</v>
      </c>
      <c r="J685" s="11" t="s">
        <v>261</v>
      </c>
      <c r="K685" s="11" t="s">
        <v>2960</v>
      </c>
      <c r="L685" s="11">
        <v>2</v>
      </c>
    </row>
    <row r="686" spans="1:12">
      <c r="A686" s="11" t="s">
        <v>1186</v>
      </c>
      <c r="D686" s="11" t="s">
        <v>260</v>
      </c>
      <c r="E686" s="19" t="s">
        <v>1436</v>
      </c>
      <c r="F686" s="10">
        <v>42036</v>
      </c>
      <c r="G686" s="10">
        <v>45323</v>
      </c>
      <c r="H686" s="11">
        <v>10</v>
      </c>
      <c r="I686" s="20" t="s">
        <v>259</v>
      </c>
      <c r="J686" s="11" t="s">
        <v>261</v>
      </c>
      <c r="K686" s="11" t="s">
        <v>2960</v>
      </c>
      <c r="L686" s="11">
        <v>2</v>
      </c>
    </row>
    <row r="687" spans="1:12">
      <c r="A687" s="11" t="s">
        <v>1187</v>
      </c>
      <c r="D687" s="11" t="s">
        <v>260</v>
      </c>
      <c r="E687" s="19" t="s">
        <v>1437</v>
      </c>
      <c r="F687" s="10">
        <v>42036</v>
      </c>
      <c r="G687" s="10">
        <v>45323</v>
      </c>
      <c r="H687" s="11">
        <v>10</v>
      </c>
      <c r="I687" s="20" t="s">
        <v>259</v>
      </c>
      <c r="J687" s="11" t="s">
        <v>261</v>
      </c>
      <c r="K687" s="11" t="s">
        <v>2960</v>
      </c>
      <c r="L687" s="11">
        <v>2</v>
      </c>
    </row>
    <row r="688" spans="1:12">
      <c r="A688" s="11" t="s">
        <v>1188</v>
      </c>
      <c r="D688" s="11" t="s">
        <v>260</v>
      </c>
      <c r="E688" s="19" t="s">
        <v>1438</v>
      </c>
      <c r="F688" s="10">
        <v>42036</v>
      </c>
      <c r="G688" s="10">
        <v>45323</v>
      </c>
      <c r="H688" s="11">
        <v>10</v>
      </c>
      <c r="I688" s="20" t="s">
        <v>259</v>
      </c>
      <c r="J688" s="11" t="s">
        <v>261</v>
      </c>
      <c r="K688" s="11" t="s">
        <v>2960</v>
      </c>
      <c r="L688" s="11">
        <v>2</v>
      </c>
    </row>
    <row r="689" spans="1:12">
      <c r="A689" s="11" t="s">
        <v>1189</v>
      </c>
      <c r="D689" s="11" t="s">
        <v>260</v>
      </c>
      <c r="E689" s="19" t="s">
        <v>1439</v>
      </c>
      <c r="F689" s="10">
        <v>42036</v>
      </c>
      <c r="G689" s="10">
        <v>45323</v>
      </c>
      <c r="H689" s="11">
        <v>10</v>
      </c>
      <c r="I689" s="20" t="s">
        <v>259</v>
      </c>
      <c r="J689" s="11" t="s">
        <v>261</v>
      </c>
      <c r="K689" s="11" t="s">
        <v>2960</v>
      </c>
      <c r="L689" s="11">
        <v>2</v>
      </c>
    </row>
    <row r="690" spans="1:12">
      <c r="A690" s="11" t="s">
        <v>1190</v>
      </c>
      <c r="D690" s="11" t="s">
        <v>260</v>
      </c>
      <c r="E690" s="19" t="s">
        <v>1440</v>
      </c>
      <c r="F690" s="10">
        <v>42036</v>
      </c>
      <c r="G690" s="10">
        <v>45323</v>
      </c>
      <c r="H690" s="11">
        <v>10</v>
      </c>
      <c r="I690" s="20" t="s">
        <v>259</v>
      </c>
      <c r="J690" s="11" t="s">
        <v>261</v>
      </c>
      <c r="K690" s="11" t="s">
        <v>2960</v>
      </c>
      <c r="L690" s="11">
        <v>2</v>
      </c>
    </row>
    <row r="691" spans="1:12">
      <c r="A691" s="11" t="s">
        <v>1191</v>
      </c>
      <c r="D691" s="11" t="s">
        <v>260</v>
      </c>
      <c r="E691" s="19" t="s">
        <v>1441</v>
      </c>
      <c r="F691" s="10">
        <v>42036</v>
      </c>
      <c r="G691" s="10">
        <v>45323</v>
      </c>
      <c r="H691" s="11">
        <v>10</v>
      </c>
      <c r="I691" s="20" t="s">
        <v>259</v>
      </c>
      <c r="J691" s="11" t="s">
        <v>261</v>
      </c>
      <c r="K691" s="11" t="s">
        <v>2960</v>
      </c>
      <c r="L691" s="11">
        <v>2</v>
      </c>
    </row>
    <row r="692" spans="1:12">
      <c r="A692" s="11" t="s">
        <v>1192</v>
      </c>
      <c r="D692" s="11" t="s">
        <v>260</v>
      </c>
      <c r="E692" s="19" t="s">
        <v>1442</v>
      </c>
      <c r="F692" s="10">
        <v>42036</v>
      </c>
      <c r="G692" s="10">
        <v>45323</v>
      </c>
      <c r="H692" s="11">
        <v>10</v>
      </c>
      <c r="I692" s="20" t="s">
        <v>259</v>
      </c>
      <c r="J692" s="11" t="s">
        <v>261</v>
      </c>
      <c r="K692" s="11" t="s">
        <v>2960</v>
      </c>
      <c r="L692" s="11">
        <v>2</v>
      </c>
    </row>
    <row r="693" spans="1:12">
      <c r="A693" s="11" t="s">
        <v>1193</v>
      </c>
      <c r="D693" s="11" t="s">
        <v>260</v>
      </c>
      <c r="E693" s="19" t="s">
        <v>1443</v>
      </c>
      <c r="F693" s="10">
        <v>42036</v>
      </c>
      <c r="G693" s="10">
        <v>45323</v>
      </c>
      <c r="H693" s="11">
        <v>10</v>
      </c>
      <c r="I693" s="20" t="s">
        <v>259</v>
      </c>
      <c r="J693" s="11" t="s">
        <v>261</v>
      </c>
      <c r="K693" s="11" t="s">
        <v>2960</v>
      </c>
      <c r="L693" s="11">
        <v>2</v>
      </c>
    </row>
    <row r="694" spans="1:12">
      <c r="A694" s="11" t="s">
        <v>1194</v>
      </c>
      <c r="D694" s="11" t="s">
        <v>260</v>
      </c>
      <c r="E694" s="19" t="s">
        <v>1444</v>
      </c>
      <c r="F694" s="10">
        <v>42036</v>
      </c>
      <c r="G694" s="10">
        <v>45323</v>
      </c>
      <c r="H694" s="11">
        <v>10</v>
      </c>
      <c r="I694" s="20" t="s">
        <v>259</v>
      </c>
      <c r="J694" s="11" t="s">
        <v>261</v>
      </c>
      <c r="K694" s="11" t="s">
        <v>2960</v>
      </c>
      <c r="L694" s="11">
        <v>2</v>
      </c>
    </row>
    <row r="695" spans="1:12">
      <c r="A695" s="11" t="s">
        <v>1195</v>
      </c>
      <c r="D695" s="11" t="s">
        <v>260</v>
      </c>
      <c r="E695" s="19" t="s">
        <v>1445</v>
      </c>
      <c r="F695" s="10">
        <v>42036</v>
      </c>
      <c r="G695" s="10">
        <v>45323</v>
      </c>
      <c r="H695" s="11">
        <v>10</v>
      </c>
      <c r="I695" s="20" t="s">
        <v>259</v>
      </c>
      <c r="J695" s="11" t="s">
        <v>261</v>
      </c>
      <c r="K695" s="11" t="s">
        <v>2960</v>
      </c>
      <c r="L695" s="11">
        <v>2</v>
      </c>
    </row>
    <row r="696" spans="1:12">
      <c r="A696" s="11" t="s">
        <v>1196</v>
      </c>
      <c r="D696" s="11" t="s">
        <v>260</v>
      </c>
      <c r="E696" s="19" t="s">
        <v>1446</v>
      </c>
      <c r="F696" s="10">
        <v>42036</v>
      </c>
      <c r="G696" s="10">
        <v>45323</v>
      </c>
      <c r="H696" s="11">
        <v>10</v>
      </c>
      <c r="I696" s="20" t="s">
        <v>259</v>
      </c>
      <c r="J696" s="11" t="s">
        <v>261</v>
      </c>
      <c r="K696" s="11" t="s">
        <v>2960</v>
      </c>
      <c r="L696" s="11">
        <v>2</v>
      </c>
    </row>
    <row r="697" spans="1:12">
      <c r="A697" s="11" t="s">
        <v>1197</v>
      </c>
      <c r="D697" s="11" t="s">
        <v>260</v>
      </c>
      <c r="E697" s="19" t="s">
        <v>1447</v>
      </c>
      <c r="F697" s="10">
        <v>42036</v>
      </c>
      <c r="G697" s="10">
        <v>45323</v>
      </c>
      <c r="H697" s="11">
        <v>10</v>
      </c>
      <c r="I697" s="20" t="s">
        <v>259</v>
      </c>
      <c r="J697" s="11" t="s">
        <v>261</v>
      </c>
      <c r="K697" s="11" t="s">
        <v>2960</v>
      </c>
      <c r="L697" s="11">
        <v>2</v>
      </c>
    </row>
    <row r="698" spans="1:12">
      <c r="A698" s="11" t="s">
        <v>1198</v>
      </c>
      <c r="D698" s="11" t="s">
        <v>260</v>
      </c>
      <c r="E698" s="19" t="s">
        <v>1448</v>
      </c>
      <c r="F698" s="10">
        <v>42036</v>
      </c>
      <c r="G698" s="10">
        <v>45323</v>
      </c>
      <c r="H698" s="11">
        <v>10</v>
      </c>
      <c r="I698" s="20" t="s">
        <v>259</v>
      </c>
      <c r="J698" s="11" t="s">
        <v>261</v>
      </c>
      <c r="K698" s="11" t="s">
        <v>2960</v>
      </c>
      <c r="L698" s="11">
        <v>2</v>
      </c>
    </row>
    <row r="699" spans="1:12">
      <c r="A699" s="11" t="s">
        <v>1199</v>
      </c>
      <c r="D699" s="11" t="s">
        <v>260</v>
      </c>
      <c r="E699" s="19" t="s">
        <v>1449</v>
      </c>
      <c r="F699" s="10">
        <v>42036</v>
      </c>
      <c r="G699" s="10">
        <v>45323</v>
      </c>
      <c r="H699" s="11">
        <v>10</v>
      </c>
      <c r="I699" s="20" t="s">
        <v>259</v>
      </c>
      <c r="J699" s="11" t="s">
        <v>261</v>
      </c>
      <c r="K699" s="11" t="s">
        <v>2960</v>
      </c>
      <c r="L699" s="11">
        <v>2</v>
      </c>
    </row>
    <row r="700" spans="1:12">
      <c r="A700" s="11" t="s">
        <v>1200</v>
      </c>
      <c r="D700" s="11" t="s">
        <v>260</v>
      </c>
      <c r="E700" s="19" t="s">
        <v>1450</v>
      </c>
      <c r="F700" s="10">
        <v>42036</v>
      </c>
      <c r="G700" s="10">
        <v>45323</v>
      </c>
      <c r="H700" s="11">
        <v>10</v>
      </c>
      <c r="I700" s="20" t="s">
        <v>259</v>
      </c>
      <c r="J700" s="11" t="s">
        <v>261</v>
      </c>
      <c r="K700" s="11" t="s">
        <v>2960</v>
      </c>
      <c r="L700" s="11">
        <v>2</v>
      </c>
    </row>
    <row r="701" spans="1:12">
      <c r="A701" s="11" t="s">
        <v>1201</v>
      </c>
      <c r="D701" s="11" t="s">
        <v>260</v>
      </c>
      <c r="E701" s="19" t="s">
        <v>1451</v>
      </c>
      <c r="F701" s="10">
        <v>42036</v>
      </c>
      <c r="G701" s="10">
        <v>45323</v>
      </c>
      <c r="H701" s="11">
        <v>10</v>
      </c>
      <c r="I701" s="20" t="s">
        <v>259</v>
      </c>
      <c r="J701" s="11" t="s">
        <v>261</v>
      </c>
      <c r="K701" s="11" t="s">
        <v>2960</v>
      </c>
      <c r="L701" s="11">
        <v>2</v>
      </c>
    </row>
    <row r="702" spans="1:12">
      <c r="A702" s="11" t="s">
        <v>1202</v>
      </c>
      <c r="D702" s="11" t="s">
        <v>260</v>
      </c>
      <c r="E702" s="19" t="s">
        <v>1452</v>
      </c>
      <c r="F702" s="10">
        <v>42036</v>
      </c>
      <c r="G702" s="10">
        <v>45323</v>
      </c>
      <c r="H702" s="11">
        <v>10</v>
      </c>
      <c r="I702" s="20" t="s">
        <v>259</v>
      </c>
      <c r="J702" s="11" t="s">
        <v>261</v>
      </c>
      <c r="K702" s="11" t="s">
        <v>2960</v>
      </c>
      <c r="L702" s="11">
        <v>2</v>
      </c>
    </row>
    <row r="703" spans="1:12">
      <c r="A703" s="11" t="s">
        <v>1203</v>
      </c>
      <c r="D703" s="11" t="s">
        <v>260</v>
      </c>
      <c r="E703" s="19" t="s">
        <v>1453</v>
      </c>
      <c r="F703" s="10">
        <v>42036</v>
      </c>
      <c r="G703" s="10">
        <v>45323</v>
      </c>
      <c r="H703" s="11">
        <v>10</v>
      </c>
      <c r="I703" s="20" t="s">
        <v>259</v>
      </c>
      <c r="J703" s="11" t="s">
        <v>261</v>
      </c>
      <c r="K703" s="11" t="s">
        <v>2960</v>
      </c>
      <c r="L703" s="11">
        <v>2</v>
      </c>
    </row>
    <row r="704" spans="1:12">
      <c r="A704" s="11" t="s">
        <v>1204</v>
      </c>
      <c r="D704" s="11" t="s">
        <v>260</v>
      </c>
      <c r="E704" s="19" t="s">
        <v>1454</v>
      </c>
      <c r="F704" s="10">
        <v>42036</v>
      </c>
      <c r="G704" s="10">
        <v>45323</v>
      </c>
      <c r="H704" s="11">
        <v>10</v>
      </c>
      <c r="I704" s="20" t="s">
        <v>259</v>
      </c>
      <c r="J704" s="11" t="s">
        <v>261</v>
      </c>
      <c r="K704" s="11" t="s">
        <v>2960</v>
      </c>
      <c r="L704" s="11">
        <v>2</v>
      </c>
    </row>
    <row r="705" spans="1:12">
      <c r="A705" s="11" t="s">
        <v>1205</v>
      </c>
      <c r="D705" s="11" t="s">
        <v>260</v>
      </c>
      <c r="E705" s="19" t="s">
        <v>1455</v>
      </c>
      <c r="F705" s="10">
        <v>42036</v>
      </c>
      <c r="G705" s="10">
        <v>45323</v>
      </c>
      <c r="H705" s="11">
        <v>10</v>
      </c>
      <c r="I705" s="20" t="s">
        <v>259</v>
      </c>
      <c r="J705" s="11" t="s">
        <v>261</v>
      </c>
      <c r="K705" s="11" t="s">
        <v>2960</v>
      </c>
      <c r="L705" s="11">
        <v>2</v>
      </c>
    </row>
    <row r="706" spans="1:12">
      <c r="A706" s="11" t="s">
        <v>1206</v>
      </c>
      <c r="D706" s="11" t="s">
        <v>260</v>
      </c>
      <c r="E706" s="19" t="s">
        <v>1456</v>
      </c>
      <c r="F706" s="10">
        <v>42036</v>
      </c>
      <c r="G706" s="10">
        <v>45323</v>
      </c>
      <c r="H706" s="11">
        <v>10</v>
      </c>
      <c r="I706" s="20" t="s">
        <v>259</v>
      </c>
      <c r="J706" s="11" t="s">
        <v>261</v>
      </c>
      <c r="K706" s="11" t="s">
        <v>2960</v>
      </c>
      <c r="L706" s="11">
        <v>2</v>
      </c>
    </row>
    <row r="707" spans="1:12">
      <c r="A707" s="11" t="s">
        <v>1207</v>
      </c>
      <c r="D707" s="11" t="s">
        <v>260</v>
      </c>
      <c r="E707" s="19" t="s">
        <v>1457</v>
      </c>
      <c r="F707" s="10">
        <v>42036</v>
      </c>
      <c r="G707" s="10">
        <v>45323</v>
      </c>
      <c r="H707" s="11">
        <v>10</v>
      </c>
      <c r="I707" s="20" t="s">
        <v>259</v>
      </c>
      <c r="J707" s="11" t="s">
        <v>261</v>
      </c>
      <c r="K707" s="11" t="s">
        <v>2960</v>
      </c>
      <c r="L707" s="11">
        <v>2</v>
      </c>
    </row>
    <row r="708" spans="1:12">
      <c r="A708" s="11" t="s">
        <v>1208</v>
      </c>
      <c r="D708" s="11" t="s">
        <v>260</v>
      </c>
      <c r="E708" s="19" t="s">
        <v>1458</v>
      </c>
      <c r="F708" s="10">
        <v>42036</v>
      </c>
      <c r="G708" s="10">
        <v>45323</v>
      </c>
      <c r="H708" s="11">
        <v>10</v>
      </c>
      <c r="I708" s="20" t="s">
        <v>259</v>
      </c>
      <c r="J708" s="11" t="s">
        <v>261</v>
      </c>
      <c r="K708" s="11" t="s">
        <v>2960</v>
      </c>
      <c r="L708" s="11">
        <v>2</v>
      </c>
    </row>
    <row r="709" spans="1:12">
      <c r="A709" s="11" t="s">
        <v>1209</v>
      </c>
      <c r="D709" s="11" t="s">
        <v>260</v>
      </c>
      <c r="E709" s="19" t="s">
        <v>1459</v>
      </c>
      <c r="F709" s="10">
        <v>42036</v>
      </c>
      <c r="G709" s="10">
        <v>45323</v>
      </c>
      <c r="H709" s="11">
        <v>10</v>
      </c>
      <c r="I709" s="20" t="s">
        <v>259</v>
      </c>
      <c r="J709" s="11" t="s">
        <v>261</v>
      </c>
      <c r="K709" s="11" t="s">
        <v>2960</v>
      </c>
      <c r="L709" s="11">
        <v>2</v>
      </c>
    </row>
    <row r="710" spans="1:12">
      <c r="A710" s="11" t="s">
        <v>1210</v>
      </c>
      <c r="D710" s="11" t="s">
        <v>260</v>
      </c>
      <c r="E710" s="19" t="s">
        <v>1460</v>
      </c>
      <c r="F710" s="10">
        <v>42036</v>
      </c>
      <c r="G710" s="10">
        <v>45323</v>
      </c>
      <c r="H710" s="11">
        <v>10</v>
      </c>
      <c r="I710" s="20" t="s">
        <v>259</v>
      </c>
      <c r="J710" s="11" t="s">
        <v>261</v>
      </c>
      <c r="K710" s="11" t="s">
        <v>2960</v>
      </c>
      <c r="L710" s="11">
        <v>2</v>
      </c>
    </row>
    <row r="711" spans="1:12">
      <c r="A711" s="11" t="s">
        <v>1211</v>
      </c>
      <c r="D711" s="11" t="s">
        <v>260</v>
      </c>
      <c r="E711" s="19" t="s">
        <v>1461</v>
      </c>
      <c r="F711" s="10">
        <v>42036</v>
      </c>
      <c r="G711" s="10">
        <v>45323</v>
      </c>
      <c r="H711" s="11">
        <v>10</v>
      </c>
      <c r="I711" s="20" t="s">
        <v>259</v>
      </c>
      <c r="J711" s="11" t="s">
        <v>261</v>
      </c>
      <c r="K711" s="11" t="s">
        <v>2960</v>
      </c>
      <c r="L711" s="11">
        <v>2</v>
      </c>
    </row>
    <row r="712" spans="1:12">
      <c r="A712" s="11" t="s">
        <v>1212</v>
      </c>
      <c r="D712" s="11" t="s">
        <v>260</v>
      </c>
      <c r="E712" s="19" t="s">
        <v>1462</v>
      </c>
      <c r="F712" s="10">
        <v>42036</v>
      </c>
      <c r="G712" s="10">
        <v>45323</v>
      </c>
      <c r="H712" s="11">
        <v>10</v>
      </c>
      <c r="I712" s="20" t="s">
        <v>259</v>
      </c>
      <c r="J712" s="11" t="s">
        <v>261</v>
      </c>
      <c r="K712" s="11" t="s">
        <v>2960</v>
      </c>
      <c r="L712" s="11">
        <v>2</v>
      </c>
    </row>
    <row r="713" spans="1:12">
      <c r="A713" s="11" t="s">
        <v>1213</v>
      </c>
      <c r="D713" s="11" t="s">
        <v>260</v>
      </c>
      <c r="E713" s="19" t="s">
        <v>1463</v>
      </c>
      <c r="F713" s="10">
        <v>42036</v>
      </c>
      <c r="G713" s="10">
        <v>45323</v>
      </c>
      <c r="H713" s="11">
        <v>10</v>
      </c>
      <c r="I713" s="20" t="s">
        <v>259</v>
      </c>
      <c r="J713" s="11" t="s">
        <v>261</v>
      </c>
      <c r="K713" s="11" t="s">
        <v>2960</v>
      </c>
      <c r="L713" s="11">
        <v>2</v>
      </c>
    </row>
    <row r="714" spans="1:12">
      <c r="A714" s="11" t="s">
        <v>1214</v>
      </c>
      <c r="D714" s="11" t="s">
        <v>260</v>
      </c>
      <c r="E714" s="19" t="s">
        <v>1464</v>
      </c>
      <c r="F714" s="10">
        <v>42036</v>
      </c>
      <c r="G714" s="10">
        <v>45323</v>
      </c>
      <c r="H714" s="11">
        <v>10</v>
      </c>
      <c r="I714" s="20" t="s">
        <v>259</v>
      </c>
      <c r="J714" s="11" t="s">
        <v>261</v>
      </c>
      <c r="K714" s="11" t="s">
        <v>2960</v>
      </c>
      <c r="L714" s="11">
        <v>2</v>
      </c>
    </row>
    <row r="715" spans="1:12">
      <c r="A715" s="11" t="s">
        <v>1215</v>
      </c>
      <c r="D715" s="11" t="s">
        <v>260</v>
      </c>
      <c r="E715" s="19" t="s">
        <v>1465</v>
      </c>
      <c r="F715" s="10">
        <v>42036</v>
      </c>
      <c r="G715" s="10">
        <v>45323</v>
      </c>
      <c r="H715" s="11">
        <v>10</v>
      </c>
      <c r="I715" s="20" t="s">
        <v>259</v>
      </c>
      <c r="J715" s="11" t="s">
        <v>261</v>
      </c>
      <c r="K715" s="11" t="s">
        <v>2960</v>
      </c>
      <c r="L715" s="11">
        <v>2</v>
      </c>
    </row>
    <row r="716" spans="1:12">
      <c r="A716" s="11" t="s">
        <v>1216</v>
      </c>
      <c r="D716" s="11" t="s">
        <v>260</v>
      </c>
      <c r="E716" s="19" t="s">
        <v>1466</v>
      </c>
      <c r="F716" s="10">
        <v>42036</v>
      </c>
      <c r="G716" s="10">
        <v>45323</v>
      </c>
      <c r="H716" s="11">
        <v>10</v>
      </c>
      <c r="I716" s="20" t="s">
        <v>259</v>
      </c>
      <c r="J716" s="11" t="s">
        <v>261</v>
      </c>
      <c r="K716" s="11" t="s">
        <v>2960</v>
      </c>
      <c r="L716" s="11">
        <v>2</v>
      </c>
    </row>
    <row r="717" spans="1:12">
      <c r="A717" s="11" t="s">
        <v>1217</v>
      </c>
      <c r="D717" s="11" t="s">
        <v>260</v>
      </c>
      <c r="E717" s="19" t="s">
        <v>1467</v>
      </c>
      <c r="F717" s="10">
        <v>42036</v>
      </c>
      <c r="G717" s="10">
        <v>45323</v>
      </c>
      <c r="H717" s="11">
        <v>10</v>
      </c>
      <c r="I717" s="20" t="s">
        <v>259</v>
      </c>
      <c r="J717" s="11" t="s">
        <v>261</v>
      </c>
      <c r="K717" s="11" t="s">
        <v>2960</v>
      </c>
      <c r="L717" s="11">
        <v>2</v>
      </c>
    </row>
    <row r="718" spans="1:12">
      <c r="A718" s="11" t="s">
        <v>1218</v>
      </c>
      <c r="D718" s="11" t="s">
        <v>260</v>
      </c>
      <c r="E718" s="19" t="s">
        <v>1468</v>
      </c>
      <c r="F718" s="10">
        <v>42036</v>
      </c>
      <c r="G718" s="10">
        <v>45323</v>
      </c>
      <c r="H718" s="11">
        <v>10</v>
      </c>
      <c r="I718" s="20" t="s">
        <v>259</v>
      </c>
      <c r="J718" s="11" t="s">
        <v>261</v>
      </c>
      <c r="K718" s="11" t="s">
        <v>2960</v>
      </c>
      <c r="L718" s="11">
        <v>2</v>
      </c>
    </row>
    <row r="719" spans="1:12">
      <c r="A719" s="11" t="s">
        <v>1219</v>
      </c>
      <c r="D719" s="11" t="s">
        <v>260</v>
      </c>
      <c r="E719" s="19" t="s">
        <v>1469</v>
      </c>
      <c r="F719" s="10">
        <v>42036</v>
      </c>
      <c r="G719" s="10">
        <v>45323</v>
      </c>
      <c r="H719" s="11">
        <v>10</v>
      </c>
      <c r="I719" s="20" t="s">
        <v>259</v>
      </c>
      <c r="J719" s="11" t="s">
        <v>261</v>
      </c>
      <c r="K719" s="11" t="s">
        <v>2960</v>
      </c>
      <c r="L719" s="11">
        <v>2</v>
      </c>
    </row>
    <row r="720" spans="1:12">
      <c r="A720" s="11" t="s">
        <v>1220</v>
      </c>
      <c r="D720" s="11" t="s">
        <v>260</v>
      </c>
      <c r="E720" s="19" t="s">
        <v>1470</v>
      </c>
      <c r="F720" s="10">
        <v>42036</v>
      </c>
      <c r="G720" s="10">
        <v>45323</v>
      </c>
      <c r="H720" s="11">
        <v>10</v>
      </c>
      <c r="I720" s="20" t="s">
        <v>259</v>
      </c>
      <c r="J720" s="11" t="s">
        <v>261</v>
      </c>
      <c r="K720" s="11" t="s">
        <v>2960</v>
      </c>
      <c r="L720" s="11">
        <v>2</v>
      </c>
    </row>
    <row r="721" spans="1:12">
      <c r="A721" s="11" t="s">
        <v>1221</v>
      </c>
      <c r="D721" s="11" t="s">
        <v>260</v>
      </c>
      <c r="E721" s="19" t="s">
        <v>1471</v>
      </c>
      <c r="F721" s="10">
        <v>42036</v>
      </c>
      <c r="G721" s="10">
        <v>45323</v>
      </c>
      <c r="H721" s="11">
        <v>10</v>
      </c>
      <c r="I721" s="20" t="s">
        <v>259</v>
      </c>
      <c r="J721" s="11" t="s">
        <v>261</v>
      </c>
      <c r="K721" s="11" t="s">
        <v>2960</v>
      </c>
      <c r="L721" s="11">
        <v>2</v>
      </c>
    </row>
    <row r="722" spans="1:12">
      <c r="A722" s="11" t="s">
        <v>1222</v>
      </c>
      <c r="D722" s="11" t="s">
        <v>260</v>
      </c>
      <c r="E722" s="19" t="s">
        <v>1472</v>
      </c>
      <c r="F722" s="10">
        <v>42036</v>
      </c>
      <c r="G722" s="10">
        <v>45323</v>
      </c>
      <c r="H722" s="11">
        <v>10</v>
      </c>
      <c r="I722" s="20" t="s">
        <v>259</v>
      </c>
      <c r="J722" s="11" t="s">
        <v>261</v>
      </c>
      <c r="K722" s="11" t="s">
        <v>2960</v>
      </c>
      <c r="L722" s="11">
        <v>2</v>
      </c>
    </row>
    <row r="723" spans="1:12">
      <c r="A723" s="11" t="s">
        <v>1223</v>
      </c>
      <c r="D723" s="11" t="s">
        <v>260</v>
      </c>
      <c r="E723" s="19" t="s">
        <v>1473</v>
      </c>
      <c r="F723" s="10">
        <v>42036</v>
      </c>
      <c r="G723" s="10">
        <v>45323</v>
      </c>
      <c r="H723" s="11">
        <v>10</v>
      </c>
      <c r="I723" s="20" t="s">
        <v>259</v>
      </c>
      <c r="J723" s="11" t="s">
        <v>261</v>
      </c>
      <c r="K723" s="11" t="s">
        <v>2960</v>
      </c>
      <c r="L723" s="11">
        <v>2</v>
      </c>
    </row>
    <row r="724" spans="1:12">
      <c r="A724" s="11" t="s">
        <v>1224</v>
      </c>
      <c r="D724" s="11" t="s">
        <v>260</v>
      </c>
      <c r="E724" s="19" t="s">
        <v>1474</v>
      </c>
      <c r="F724" s="10">
        <v>42036</v>
      </c>
      <c r="G724" s="10">
        <v>45323</v>
      </c>
      <c r="H724" s="11">
        <v>10</v>
      </c>
      <c r="I724" s="20" t="s">
        <v>259</v>
      </c>
      <c r="J724" s="11" t="s">
        <v>261</v>
      </c>
      <c r="K724" s="11" t="s">
        <v>2960</v>
      </c>
      <c r="L724" s="11">
        <v>2</v>
      </c>
    </row>
    <row r="725" spans="1:12">
      <c r="A725" s="11" t="s">
        <v>1225</v>
      </c>
      <c r="D725" s="11" t="s">
        <v>260</v>
      </c>
      <c r="E725" s="19" t="s">
        <v>1475</v>
      </c>
      <c r="F725" s="10">
        <v>42036</v>
      </c>
      <c r="G725" s="10">
        <v>45323</v>
      </c>
      <c r="H725" s="11">
        <v>10</v>
      </c>
      <c r="I725" s="20" t="s">
        <v>259</v>
      </c>
      <c r="J725" s="11" t="s">
        <v>261</v>
      </c>
      <c r="K725" s="11" t="s">
        <v>2960</v>
      </c>
      <c r="L725" s="11">
        <v>2</v>
      </c>
    </row>
    <row r="726" spans="1:12">
      <c r="A726" s="11" t="s">
        <v>1226</v>
      </c>
      <c r="D726" s="11" t="s">
        <v>260</v>
      </c>
      <c r="E726" s="19" t="s">
        <v>1476</v>
      </c>
      <c r="F726" s="10">
        <v>42036</v>
      </c>
      <c r="G726" s="10">
        <v>45323</v>
      </c>
      <c r="H726" s="11">
        <v>10</v>
      </c>
      <c r="I726" s="20" t="s">
        <v>259</v>
      </c>
      <c r="J726" s="11" t="s">
        <v>261</v>
      </c>
      <c r="K726" s="11" t="s">
        <v>2960</v>
      </c>
      <c r="L726" s="11">
        <v>2</v>
      </c>
    </row>
    <row r="727" spans="1:12">
      <c r="A727" s="11" t="s">
        <v>1227</v>
      </c>
      <c r="D727" s="11" t="s">
        <v>260</v>
      </c>
      <c r="E727" s="19" t="s">
        <v>1477</v>
      </c>
      <c r="F727" s="10">
        <v>42036</v>
      </c>
      <c r="G727" s="10">
        <v>45323</v>
      </c>
      <c r="H727" s="11">
        <v>10</v>
      </c>
      <c r="I727" s="20" t="s">
        <v>259</v>
      </c>
      <c r="J727" s="11" t="s">
        <v>261</v>
      </c>
      <c r="K727" s="11" t="s">
        <v>2960</v>
      </c>
      <c r="L727" s="11">
        <v>2</v>
      </c>
    </row>
    <row r="728" spans="1:12">
      <c r="A728" s="11" t="s">
        <v>1228</v>
      </c>
      <c r="D728" s="11" t="s">
        <v>260</v>
      </c>
      <c r="E728" s="19" t="s">
        <v>1478</v>
      </c>
      <c r="F728" s="10">
        <v>42036</v>
      </c>
      <c r="G728" s="10">
        <v>45323</v>
      </c>
      <c r="H728" s="11">
        <v>10</v>
      </c>
      <c r="I728" s="20" t="s">
        <v>259</v>
      </c>
      <c r="J728" s="11" t="s">
        <v>261</v>
      </c>
      <c r="K728" s="11" t="s">
        <v>2960</v>
      </c>
      <c r="L728" s="11">
        <v>2</v>
      </c>
    </row>
    <row r="729" spans="1:12">
      <c r="A729" s="11" t="s">
        <v>1229</v>
      </c>
      <c r="D729" s="11" t="s">
        <v>260</v>
      </c>
      <c r="E729" s="19" t="s">
        <v>1479</v>
      </c>
      <c r="F729" s="10">
        <v>42036</v>
      </c>
      <c r="G729" s="10">
        <v>45323</v>
      </c>
      <c r="H729" s="11">
        <v>10</v>
      </c>
      <c r="I729" s="20" t="s">
        <v>259</v>
      </c>
      <c r="J729" s="11" t="s">
        <v>261</v>
      </c>
      <c r="K729" s="11" t="s">
        <v>2960</v>
      </c>
      <c r="L729" s="11">
        <v>2</v>
      </c>
    </row>
    <row r="730" spans="1:12">
      <c r="A730" s="11" t="s">
        <v>1230</v>
      </c>
      <c r="D730" s="11" t="s">
        <v>260</v>
      </c>
      <c r="E730" s="19" t="s">
        <v>1480</v>
      </c>
      <c r="F730" s="10">
        <v>42036</v>
      </c>
      <c r="G730" s="10">
        <v>45323</v>
      </c>
      <c r="H730" s="11">
        <v>10</v>
      </c>
      <c r="I730" s="20" t="s">
        <v>259</v>
      </c>
      <c r="J730" s="11" t="s">
        <v>261</v>
      </c>
      <c r="K730" s="11" t="s">
        <v>2960</v>
      </c>
      <c r="L730" s="11">
        <v>2</v>
      </c>
    </row>
    <row r="731" spans="1:12">
      <c r="A731" s="11" t="s">
        <v>1231</v>
      </c>
      <c r="D731" s="11" t="s">
        <v>260</v>
      </c>
      <c r="E731" s="19" t="s">
        <v>1481</v>
      </c>
      <c r="F731" s="10">
        <v>42036</v>
      </c>
      <c r="G731" s="10">
        <v>45323</v>
      </c>
      <c r="H731" s="11">
        <v>10</v>
      </c>
      <c r="I731" s="20" t="s">
        <v>259</v>
      </c>
      <c r="J731" s="11" t="s">
        <v>261</v>
      </c>
      <c r="K731" s="11" t="s">
        <v>2960</v>
      </c>
      <c r="L731" s="11">
        <v>2</v>
      </c>
    </row>
    <row r="732" spans="1:12">
      <c r="A732" s="11" t="s">
        <v>1232</v>
      </c>
      <c r="D732" s="11" t="s">
        <v>260</v>
      </c>
      <c r="E732" s="19" t="s">
        <v>1482</v>
      </c>
      <c r="F732" s="10">
        <v>42036</v>
      </c>
      <c r="G732" s="10">
        <v>45323</v>
      </c>
      <c r="H732" s="11">
        <v>10</v>
      </c>
      <c r="I732" s="20" t="s">
        <v>259</v>
      </c>
      <c r="J732" s="11" t="s">
        <v>261</v>
      </c>
      <c r="K732" s="11" t="s">
        <v>2960</v>
      </c>
      <c r="L732" s="11">
        <v>2</v>
      </c>
    </row>
    <row r="733" spans="1:12">
      <c r="A733" s="11" t="s">
        <v>1233</v>
      </c>
      <c r="D733" s="11" t="s">
        <v>260</v>
      </c>
      <c r="E733" s="19" t="s">
        <v>1483</v>
      </c>
      <c r="F733" s="10">
        <v>42036</v>
      </c>
      <c r="G733" s="10">
        <v>45323</v>
      </c>
      <c r="H733" s="11">
        <v>10</v>
      </c>
      <c r="I733" s="20" t="s">
        <v>259</v>
      </c>
      <c r="J733" s="11" t="s">
        <v>261</v>
      </c>
      <c r="K733" s="11" t="s">
        <v>2960</v>
      </c>
      <c r="L733" s="11">
        <v>2</v>
      </c>
    </row>
    <row r="734" spans="1:12">
      <c r="A734" s="11" t="s">
        <v>1234</v>
      </c>
      <c r="D734" s="11" t="s">
        <v>260</v>
      </c>
      <c r="E734" s="19" t="s">
        <v>1484</v>
      </c>
      <c r="F734" s="10">
        <v>42036</v>
      </c>
      <c r="G734" s="10">
        <v>45323</v>
      </c>
      <c r="H734" s="11">
        <v>10</v>
      </c>
      <c r="I734" s="20" t="s">
        <v>259</v>
      </c>
      <c r="J734" s="11" t="s">
        <v>261</v>
      </c>
      <c r="K734" s="11" t="s">
        <v>2960</v>
      </c>
      <c r="L734" s="11">
        <v>2</v>
      </c>
    </row>
    <row r="735" spans="1:12">
      <c r="A735" s="11" t="s">
        <v>1235</v>
      </c>
      <c r="D735" s="11" t="s">
        <v>260</v>
      </c>
      <c r="E735" s="19" t="s">
        <v>1485</v>
      </c>
      <c r="F735" s="10">
        <v>42036</v>
      </c>
      <c r="G735" s="10">
        <v>45323</v>
      </c>
      <c r="H735" s="11">
        <v>10</v>
      </c>
      <c r="I735" s="20" t="s">
        <v>259</v>
      </c>
      <c r="J735" s="11" t="s">
        <v>261</v>
      </c>
      <c r="K735" s="11" t="s">
        <v>2960</v>
      </c>
      <c r="L735" s="11">
        <v>2</v>
      </c>
    </row>
    <row r="736" spans="1:12">
      <c r="A736" s="11" t="s">
        <v>1236</v>
      </c>
      <c r="D736" s="11" t="s">
        <v>260</v>
      </c>
      <c r="E736" s="19" t="s">
        <v>1486</v>
      </c>
      <c r="F736" s="10">
        <v>42036</v>
      </c>
      <c r="G736" s="10">
        <v>45323</v>
      </c>
      <c r="H736" s="11">
        <v>10</v>
      </c>
      <c r="I736" s="20" t="s">
        <v>259</v>
      </c>
      <c r="J736" s="11" t="s">
        <v>261</v>
      </c>
      <c r="K736" s="11" t="s">
        <v>2960</v>
      </c>
      <c r="L736" s="11">
        <v>2</v>
      </c>
    </row>
    <row r="737" spans="1:12">
      <c r="A737" s="11" t="s">
        <v>1237</v>
      </c>
      <c r="D737" s="11" t="s">
        <v>260</v>
      </c>
      <c r="E737" s="19" t="s">
        <v>1487</v>
      </c>
      <c r="F737" s="10">
        <v>42036</v>
      </c>
      <c r="G737" s="10">
        <v>45323</v>
      </c>
      <c r="H737" s="11">
        <v>10</v>
      </c>
      <c r="I737" s="20" t="s">
        <v>259</v>
      </c>
      <c r="J737" s="11" t="s">
        <v>261</v>
      </c>
      <c r="K737" s="11" t="s">
        <v>2960</v>
      </c>
      <c r="L737" s="11">
        <v>2</v>
      </c>
    </row>
    <row r="738" spans="1:12">
      <c r="A738" s="11" t="s">
        <v>1238</v>
      </c>
      <c r="D738" s="11" t="s">
        <v>260</v>
      </c>
      <c r="E738" s="19" t="s">
        <v>1488</v>
      </c>
      <c r="F738" s="10">
        <v>42036</v>
      </c>
      <c r="G738" s="10">
        <v>45323</v>
      </c>
      <c r="H738" s="11">
        <v>10</v>
      </c>
      <c r="I738" s="20" t="s">
        <v>259</v>
      </c>
      <c r="J738" s="11" t="s">
        <v>261</v>
      </c>
      <c r="K738" s="11" t="s">
        <v>2960</v>
      </c>
      <c r="L738" s="11">
        <v>2</v>
      </c>
    </row>
    <row r="739" spans="1:12">
      <c r="A739" s="11" t="s">
        <v>1239</v>
      </c>
      <c r="D739" s="11" t="s">
        <v>260</v>
      </c>
      <c r="E739" s="19" t="s">
        <v>1489</v>
      </c>
      <c r="F739" s="10">
        <v>42036</v>
      </c>
      <c r="G739" s="10">
        <v>45323</v>
      </c>
      <c r="H739" s="11">
        <v>10</v>
      </c>
      <c r="I739" s="20" t="s">
        <v>259</v>
      </c>
      <c r="J739" s="11" t="s">
        <v>261</v>
      </c>
      <c r="K739" s="11" t="s">
        <v>2960</v>
      </c>
      <c r="L739" s="11">
        <v>2</v>
      </c>
    </row>
    <row r="740" spans="1:12">
      <c r="A740" s="11" t="s">
        <v>1240</v>
      </c>
      <c r="D740" s="11" t="s">
        <v>260</v>
      </c>
      <c r="E740" s="19" t="s">
        <v>1490</v>
      </c>
      <c r="F740" s="10">
        <v>42036</v>
      </c>
      <c r="G740" s="10">
        <v>45323</v>
      </c>
      <c r="H740" s="11">
        <v>10</v>
      </c>
      <c r="I740" s="20" t="s">
        <v>259</v>
      </c>
      <c r="J740" s="11" t="s">
        <v>261</v>
      </c>
      <c r="K740" s="11" t="s">
        <v>2960</v>
      </c>
      <c r="L740" s="11">
        <v>2</v>
      </c>
    </row>
    <row r="741" spans="1:12">
      <c r="A741" s="11" t="s">
        <v>1241</v>
      </c>
      <c r="D741" s="11" t="s">
        <v>260</v>
      </c>
      <c r="E741" s="19" t="s">
        <v>1491</v>
      </c>
      <c r="F741" s="10">
        <v>42036</v>
      </c>
      <c r="G741" s="10">
        <v>45323</v>
      </c>
      <c r="H741" s="11">
        <v>10</v>
      </c>
      <c r="I741" s="20" t="s">
        <v>259</v>
      </c>
      <c r="J741" s="11" t="s">
        <v>261</v>
      </c>
      <c r="K741" s="11" t="s">
        <v>2960</v>
      </c>
      <c r="L741" s="11">
        <v>2</v>
      </c>
    </row>
    <row r="742" spans="1:12">
      <c r="A742" s="11" t="s">
        <v>1242</v>
      </c>
      <c r="D742" s="11" t="s">
        <v>260</v>
      </c>
      <c r="E742" s="19" t="s">
        <v>1492</v>
      </c>
      <c r="F742" s="10">
        <v>42036</v>
      </c>
      <c r="G742" s="10">
        <v>45323</v>
      </c>
      <c r="H742" s="11">
        <v>10</v>
      </c>
      <c r="I742" s="20" t="s">
        <v>259</v>
      </c>
      <c r="J742" s="11" t="s">
        <v>261</v>
      </c>
      <c r="K742" s="11" t="s">
        <v>2960</v>
      </c>
      <c r="L742" s="11">
        <v>2</v>
      </c>
    </row>
    <row r="743" spans="1:12">
      <c r="A743" s="11" t="s">
        <v>1243</v>
      </c>
      <c r="D743" s="11" t="s">
        <v>260</v>
      </c>
      <c r="E743" s="19" t="s">
        <v>1493</v>
      </c>
      <c r="F743" s="10">
        <v>42036</v>
      </c>
      <c r="G743" s="10">
        <v>45323</v>
      </c>
      <c r="H743" s="11">
        <v>10</v>
      </c>
      <c r="I743" s="20" t="s">
        <v>259</v>
      </c>
      <c r="J743" s="11" t="s">
        <v>261</v>
      </c>
      <c r="K743" s="11" t="s">
        <v>2960</v>
      </c>
      <c r="L743" s="11">
        <v>2</v>
      </c>
    </row>
    <row r="744" spans="1:12">
      <c r="A744" s="11" t="s">
        <v>1244</v>
      </c>
      <c r="D744" s="11" t="s">
        <v>260</v>
      </c>
      <c r="E744" s="19" t="s">
        <v>1494</v>
      </c>
      <c r="F744" s="10">
        <v>42036</v>
      </c>
      <c r="G744" s="10">
        <v>45323</v>
      </c>
      <c r="H744" s="11">
        <v>10</v>
      </c>
      <c r="I744" s="20" t="s">
        <v>259</v>
      </c>
      <c r="J744" s="11" t="s">
        <v>261</v>
      </c>
      <c r="K744" s="11" t="s">
        <v>2960</v>
      </c>
      <c r="L744" s="11">
        <v>2</v>
      </c>
    </row>
    <row r="745" spans="1:12">
      <c r="A745" s="11" t="s">
        <v>1245</v>
      </c>
      <c r="D745" s="11" t="s">
        <v>260</v>
      </c>
      <c r="E745" s="19" t="s">
        <v>1495</v>
      </c>
      <c r="F745" s="10">
        <v>42036</v>
      </c>
      <c r="G745" s="10">
        <v>45323</v>
      </c>
      <c r="H745" s="11">
        <v>10</v>
      </c>
      <c r="I745" s="20" t="s">
        <v>259</v>
      </c>
      <c r="J745" s="11" t="s">
        <v>261</v>
      </c>
      <c r="K745" s="11" t="s">
        <v>2960</v>
      </c>
      <c r="L745" s="11">
        <v>2</v>
      </c>
    </row>
    <row r="746" spans="1:12">
      <c r="A746" s="11" t="s">
        <v>1246</v>
      </c>
      <c r="D746" s="11" t="s">
        <v>260</v>
      </c>
      <c r="E746" s="19" t="s">
        <v>1496</v>
      </c>
      <c r="F746" s="10">
        <v>42036</v>
      </c>
      <c r="G746" s="10">
        <v>45323</v>
      </c>
      <c r="H746" s="11">
        <v>10</v>
      </c>
      <c r="I746" s="20" t="s">
        <v>259</v>
      </c>
      <c r="J746" s="11" t="s">
        <v>261</v>
      </c>
      <c r="K746" s="11" t="s">
        <v>2960</v>
      </c>
      <c r="L746" s="11">
        <v>2</v>
      </c>
    </row>
    <row r="747" spans="1:12">
      <c r="A747" s="11" t="s">
        <v>1247</v>
      </c>
      <c r="D747" s="11" t="s">
        <v>260</v>
      </c>
      <c r="E747" s="19" t="s">
        <v>1497</v>
      </c>
      <c r="F747" s="10">
        <v>42036</v>
      </c>
      <c r="G747" s="10">
        <v>45323</v>
      </c>
      <c r="H747" s="11">
        <v>10</v>
      </c>
      <c r="I747" s="20" t="s">
        <v>259</v>
      </c>
      <c r="J747" s="11" t="s">
        <v>261</v>
      </c>
      <c r="K747" s="11" t="s">
        <v>2960</v>
      </c>
      <c r="L747" s="11">
        <v>2</v>
      </c>
    </row>
    <row r="748" spans="1:12">
      <c r="A748" s="11" t="s">
        <v>1248</v>
      </c>
      <c r="D748" s="11" t="s">
        <v>260</v>
      </c>
      <c r="E748" s="19" t="s">
        <v>1498</v>
      </c>
      <c r="F748" s="10">
        <v>42036</v>
      </c>
      <c r="G748" s="10">
        <v>45323</v>
      </c>
      <c r="H748" s="11">
        <v>10</v>
      </c>
      <c r="I748" s="20" t="s">
        <v>259</v>
      </c>
      <c r="J748" s="11" t="s">
        <v>261</v>
      </c>
      <c r="K748" s="11" t="s">
        <v>2960</v>
      </c>
      <c r="L748" s="11">
        <v>2</v>
      </c>
    </row>
    <row r="749" spans="1:12">
      <c r="A749" s="11" t="s">
        <v>1249</v>
      </c>
      <c r="D749" s="11" t="s">
        <v>260</v>
      </c>
      <c r="E749" s="19" t="s">
        <v>1499</v>
      </c>
      <c r="F749" s="10">
        <v>42036</v>
      </c>
      <c r="G749" s="10">
        <v>45323</v>
      </c>
      <c r="H749" s="11">
        <v>10</v>
      </c>
      <c r="I749" s="20" t="s">
        <v>259</v>
      </c>
      <c r="J749" s="11" t="s">
        <v>261</v>
      </c>
      <c r="K749" s="11" t="s">
        <v>2960</v>
      </c>
      <c r="L749" s="11">
        <v>2</v>
      </c>
    </row>
    <row r="750" spans="1:12">
      <c r="A750" s="11" t="s">
        <v>1250</v>
      </c>
      <c r="D750" s="11" t="s">
        <v>260</v>
      </c>
      <c r="E750" s="19" t="s">
        <v>1500</v>
      </c>
      <c r="F750" s="10">
        <v>42036</v>
      </c>
      <c r="G750" s="10">
        <v>45323</v>
      </c>
      <c r="H750" s="11">
        <v>10</v>
      </c>
      <c r="I750" s="20" t="s">
        <v>259</v>
      </c>
      <c r="J750" s="11" t="s">
        <v>261</v>
      </c>
      <c r="K750" s="11" t="s">
        <v>2960</v>
      </c>
      <c r="L750" s="11">
        <v>2</v>
      </c>
    </row>
    <row r="751" spans="1:12">
      <c r="A751" s="11" t="s">
        <v>1251</v>
      </c>
      <c r="D751" s="11" t="s">
        <v>260</v>
      </c>
      <c r="E751" s="19" t="s">
        <v>1501</v>
      </c>
      <c r="F751" s="10">
        <v>42036</v>
      </c>
      <c r="G751" s="10">
        <v>45323</v>
      </c>
      <c r="H751" s="11">
        <v>10</v>
      </c>
      <c r="I751" s="20" t="s">
        <v>259</v>
      </c>
      <c r="J751" s="11" t="s">
        <v>261</v>
      </c>
      <c r="K751" s="11" t="s">
        <v>2960</v>
      </c>
      <c r="L751" s="11">
        <v>2</v>
      </c>
    </row>
    <row r="752" spans="1:12">
      <c r="A752" s="11" t="s">
        <v>1252</v>
      </c>
      <c r="D752" s="11" t="s">
        <v>260</v>
      </c>
      <c r="E752" s="19" t="s">
        <v>1502</v>
      </c>
      <c r="F752" s="10">
        <v>42036</v>
      </c>
      <c r="G752" s="10">
        <v>45323</v>
      </c>
      <c r="H752" s="11">
        <v>10</v>
      </c>
      <c r="I752" s="20" t="s">
        <v>259</v>
      </c>
      <c r="J752" s="11" t="s">
        <v>261</v>
      </c>
      <c r="K752" s="11" t="s">
        <v>2960</v>
      </c>
      <c r="L752" s="11">
        <v>2</v>
      </c>
    </row>
    <row r="753" spans="1:12">
      <c r="A753" s="11" t="s">
        <v>1253</v>
      </c>
      <c r="D753" s="11" t="s">
        <v>260</v>
      </c>
      <c r="E753" s="19" t="s">
        <v>1503</v>
      </c>
      <c r="F753" s="10">
        <v>42036</v>
      </c>
      <c r="G753" s="10">
        <v>45323</v>
      </c>
      <c r="H753" s="11">
        <v>10</v>
      </c>
      <c r="I753" s="20" t="s">
        <v>259</v>
      </c>
      <c r="J753" s="11" t="s">
        <v>261</v>
      </c>
      <c r="K753" s="11" t="s">
        <v>2960</v>
      </c>
      <c r="L753" s="11">
        <v>2</v>
      </c>
    </row>
    <row r="754" spans="1:12">
      <c r="A754" s="11" t="s">
        <v>1254</v>
      </c>
      <c r="D754" s="11" t="s">
        <v>260</v>
      </c>
      <c r="E754" s="19" t="s">
        <v>1504</v>
      </c>
      <c r="F754" s="10">
        <v>42036</v>
      </c>
      <c r="G754" s="10">
        <v>45323</v>
      </c>
      <c r="H754" s="11">
        <v>10</v>
      </c>
      <c r="I754" s="20" t="s">
        <v>259</v>
      </c>
      <c r="J754" s="11" t="s">
        <v>261</v>
      </c>
      <c r="K754" s="11" t="s">
        <v>2960</v>
      </c>
      <c r="L754" s="11">
        <v>2</v>
      </c>
    </row>
    <row r="755" spans="1:12">
      <c r="A755" s="11" t="s">
        <v>1255</v>
      </c>
      <c r="D755" s="11" t="s">
        <v>260</v>
      </c>
      <c r="E755" s="19" t="s">
        <v>1505</v>
      </c>
      <c r="F755" s="10">
        <v>42036</v>
      </c>
      <c r="G755" s="10">
        <v>45323</v>
      </c>
      <c r="H755" s="11">
        <v>10</v>
      </c>
      <c r="I755" s="20" t="s">
        <v>259</v>
      </c>
      <c r="J755" s="11" t="s">
        <v>261</v>
      </c>
      <c r="K755" s="11" t="s">
        <v>2960</v>
      </c>
      <c r="L755" s="11">
        <v>2</v>
      </c>
    </row>
    <row r="756" spans="1:12">
      <c r="A756" s="11" t="s">
        <v>1256</v>
      </c>
      <c r="D756" s="11" t="s">
        <v>260</v>
      </c>
      <c r="E756" s="19" t="s">
        <v>1506</v>
      </c>
      <c r="F756" s="10">
        <v>42036</v>
      </c>
      <c r="G756" s="10">
        <v>45323</v>
      </c>
      <c r="H756" s="11">
        <v>10</v>
      </c>
      <c r="I756" s="20" t="s">
        <v>259</v>
      </c>
      <c r="J756" s="11" t="s">
        <v>261</v>
      </c>
      <c r="K756" s="11" t="s">
        <v>2960</v>
      </c>
      <c r="L756" s="11">
        <v>2</v>
      </c>
    </row>
    <row r="757" spans="1:12">
      <c r="A757" s="11" t="s">
        <v>1257</v>
      </c>
      <c r="D757" s="11" t="s">
        <v>260</v>
      </c>
      <c r="E757" s="19" t="s">
        <v>1507</v>
      </c>
      <c r="F757" s="10">
        <v>42036</v>
      </c>
      <c r="G757" s="10">
        <v>45323</v>
      </c>
      <c r="H757" s="11">
        <v>10</v>
      </c>
      <c r="I757" s="20" t="s">
        <v>259</v>
      </c>
      <c r="J757" s="11" t="s">
        <v>261</v>
      </c>
      <c r="K757" s="11" t="s">
        <v>2960</v>
      </c>
      <c r="L757" s="11">
        <v>2</v>
      </c>
    </row>
    <row r="758" spans="1:12">
      <c r="A758" s="11" t="s">
        <v>1258</v>
      </c>
      <c r="D758" s="11" t="s">
        <v>260</v>
      </c>
      <c r="E758" s="19" t="s">
        <v>1508</v>
      </c>
      <c r="F758" s="10">
        <v>42036</v>
      </c>
      <c r="G758" s="10">
        <v>45323</v>
      </c>
      <c r="H758" s="11">
        <v>10</v>
      </c>
      <c r="I758" s="20" t="s">
        <v>259</v>
      </c>
      <c r="J758" s="11" t="s">
        <v>261</v>
      </c>
      <c r="K758" s="11" t="s">
        <v>2960</v>
      </c>
      <c r="L758" s="11">
        <v>2</v>
      </c>
    </row>
    <row r="759" spans="1:12">
      <c r="A759" s="11" t="s">
        <v>1259</v>
      </c>
      <c r="D759" s="11" t="s">
        <v>260</v>
      </c>
      <c r="E759" s="19" t="s">
        <v>1509</v>
      </c>
      <c r="F759" s="10">
        <v>42036</v>
      </c>
      <c r="G759" s="10">
        <v>45323</v>
      </c>
      <c r="H759" s="11">
        <v>10</v>
      </c>
      <c r="I759" s="20" t="s">
        <v>259</v>
      </c>
      <c r="J759" s="11" t="s">
        <v>261</v>
      </c>
      <c r="K759" s="11" t="s">
        <v>2960</v>
      </c>
      <c r="L759" s="11">
        <v>2</v>
      </c>
    </row>
    <row r="760" spans="1:12">
      <c r="A760" s="11" t="s">
        <v>1260</v>
      </c>
      <c r="D760" s="11" t="s">
        <v>260</v>
      </c>
      <c r="E760" s="19" t="s">
        <v>1510</v>
      </c>
      <c r="F760" s="10">
        <v>42036</v>
      </c>
      <c r="G760" s="10">
        <v>45323</v>
      </c>
      <c r="H760" s="11">
        <v>10</v>
      </c>
      <c r="I760" s="20" t="s">
        <v>259</v>
      </c>
      <c r="J760" s="11" t="s">
        <v>261</v>
      </c>
      <c r="K760" s="11" t="s">
        <v>2960</v>
      </c>
      <c r="L760" s="11">
        <v>2</v>
      </c>
    </row>
    <row r="761" spans="1:12">
      <c r="A761" s="11" t="s">
        <v>1261</v>
      </c>
      <c r="D761" s="11" t="s">
        <v>260</v>
      </c>
      <c r="E761" s="19" t="s">
        <v>1511</v>
      </c>
      <c r="F761" s="10">
        <v>42036</v>
      </c>
      <c r="G761" s="10">
        <v>45323</v>
      </c>
      <c r="H761" s="11">
        <v>10</v>
      </c>
      <c r="I761" s="20" t="s">
        <v>259</v>
      </c>
      <c r="J761" s="11" t="s">
        <v>261</v>
      </c>
      <c r="K761" s="11" t="s">
        <v>2960</v>
      </c>
      <c r="L761" s="11">
        <v>2</v>
      </c>
    </row>
    <row r="762" spans="1:12">
      <c r="A762" s="11" t="s">
        <v>1512</v>
      </c>
      <c r="D762" s="11" t="s">
        <v>260</v>
      </c>
      <c r="E762" s="19" t="s">
        <v>1762</v>
      </c>
      <c r="F762" s="10">
        <v>42036</v>
      </c>
      <c r="G762" s="10">
        <v>45323</v>
      </c>
      <c r="H762" s="11">
        <v>10</v>
      </c>
      <c r="I762" s="20" t="s">
        <v>259</v>
      </c>
      <c r="J762" s="11" t="s">
        <v>261</v>
      </c>
      <c r="K762" s="11" t="s">
        <v>2960</v>
      </c>
      <c r="L762" s="11">
        <v>2</v>
      </c>
    </row>
    <row r="763" spans="1:12">
      <c r="A763" s="11" t="s">
        <v>1513</v>
      </c>
      <c r="D763" s="11" t="s">
        <v>260</v>
      </c>
      <c r="E763" s="19" t="s">
        <v>1763</v>
      </c>
      <c r="F763" s="10">
        <v>42036</v>
      </c>
      <c r="G763" s="10">
        <v>45323</v>
      </c>
      <c r="H763" s="11">
        <v>10</v>
      </c>
      <c r="I763" s="20" t="s">
        <v>259</v>
      </c>
      <c r="J763" s="11" t="s">
        <v>261</v>
      </c>
      <c r="K763" s="11" t="s">
        <v>2960</v>
      </c>
      <c r="L763" s="11">
        <v>2</v>
      </c>
    </row>
    <row r="764" spans="1:12">
      <c r="A764" s="11" t="s">
        <v>1514</v>
      </c>
      <c r="D764" s="11" t="s">
        <v>260</v>
      </c>
      <c r="E764" s="19" t="s">
        <v>1764</v>
      </c>
      <c r="F764" s="10">
        <v>42036</v>
      </c>
      <c r="G764" s="10">
        <v>45323</v>
      </c>
      <c r="H764" s="11">
        <v>10</v>
      </c>
      <c r="I764" s="20" t="s">
        <v>259</v>
      </c>
      <c r="J764" s="11" t="s">
        <v>261</v>
      </c>
      <c r="K764" s="11" t="s">
        <v>2960</v>
      </c>
      <c r="L764" s="11">
        <v>2</v>
      </c>
    </row>
    <row r="765" spans="1:12">
      <c r="A765" s="11" t="s">
        <v>1515</v>
      </c>
      <c r="D765" s="11" t="s">
        <v>260</v>
      </c>
      <c r="E765" s="19" t="s">
        <v>1765</v>
      </c>
      <c r="F765" s="10">
        <v>42036</v>
      </c>
      <c r="G765" s="10">
        <v>45323</v>
      </c>
      <c r="H765" s="11">
        <v>10</v>
      </c>
      <c r="I765" s="20" t="s">
        <v>259</v>
      </c>
      <c r="J765" s="11" t="s">
        <v>261</v>
      </c>
      <c r="K765" s="11" t="s">
        <v>2960</v>
      </c>
      <c r="L765" s="11">
        <v>2</v>
      </c>
    </row>
    <row r="766" spans="1:12">
      <c r="A766" s="11" t="s">
        <v>1516</v>
      </c>
      <c r="D766" s="11" t="s">
        <v>260</v>
      </c>
      <c r="E766" s="19" t="s">
        <v>1766</v>
      </c>
      <c r="F766" s="10">
        <v>42036</v>
      </c>
      <c r="G766" s="10">
        <v>45323</v>
      </c>
      <c r="H766" s="11">
        <v>10</v>
      </c>
      <c r="I766" s="20" t="s">
        <v>259</v>
      </c>
      <c r="J766" s="11" t="s">
        <v>261</v>
      </c>
      <c r="K766" s="11" t="s">
        <v>2960</v>
      </c>
      <c r="L766" s="11">
        <v>2</v>
      </c>
    </row>
    <row r="767" spans="1:12">
      <c r="A767" s="11" t="s">
        <v>1517</v>
      </c>
      <c r="D767" s="11" t="s">
        <v>260</v>
      </c>
      <c r="E767" s="19" t="s">
        <v>1767</v>
      </c>
      <c r="F767" s="10">
        <v>42036</v>
      </c>
      <c r="G767" s="10">
        <v>45323</v>
      </c>
      <c r="H767" s="11">
        <v>10</v>
      </c>
      <c r="I767" s="20" t="s">
        <v>259</v>
      </c>
      <c r="J767" s="11" t="s">
        <v>261</v>
      </c>
      <c r="K767" s="11" t="s">
        <v>2960</v>
      </c>
      <c r="L767" s="11">
        <v>2</v>
      </c>
    </row>
    <row r="768" spans="1:12">
      <c r="A768" s="11" t="s">
        <v>1518</v>
      </c>
      <c r="D768" s="11" t="s">
        <v>260</v>
      </c>
      <c r="E768" s="19" t="s">
        <v>1768</v>
      </c>
      <c r="F768" s="10">
        <v>42036</v>
      </c>
      <c r="G768" s="10">
        <v>45323</v>
      </c>
      <c r="H768" s="11">
        <v>10</v>
      </c>
      <c r="I768" s="20" t="s">
        <v>259</v>
      </c>
      <c r="J768" s="11" t="s">
        <v>261</v>
      </c>
      <c r="K768" s="11" t="s">
        <v>2960</v>
      </c>
      <c r="L768" s="11">
        <v>2</v>
      </c>
    </row>
    <row r="769" spans="1:12">
      <c r="A769" s="11" t="s">
        <v>1519</v>
      </c>
      <c r="D769" s="11" t="s">
        <v>260</v>
      </c>
      <c r="E769" s="19" t="s">
        <v>1769</v>
      </c>
      <c r="F769" s="10">
        <v>42036</v>
      </c>
      <c r="G769" s="10">
        <v>45323</v>
      </c>
      <c r="H769" s="11">
        <v>10</v>
      </c>
      <c r="I769" s="20" t="s">
        <v>259</v>
      </c>
      <c r="J769" s="11" t="s">
        <v>261</v>
      </c>
      <c r="K769" s="11" t="s">
        <v>2960</v>
      </c>
      <c r="L769" s="11">
        <v>2</v>
      </c>
    </row>
    <row r="770" spans="1:12">
      <c r="A770" s="11" t="s">
        <v>1520</v>
      </c>
      <c r="D770" s="11" t="s">
        <v>260</v>
      </c>
      <c r="E770" s="19" t="s">
        <v>1770</v>
      </c>
      <c r="F770" s="10">
        <v>42036</v>
      </c>
      <c r="G770" s="10">
        <v>45323</v>
      </c>
      <c r="H770" s="11">
        <v>10</v>
      </c>
      <c r="I770" s="20" t="s">
        <v>259</v>
      </c>
      <c r="J770" s="11" t="s">
        <v>261</v>
      </c>
      <c r="K770" s="11" t="s">
        <v>2960</v>
      </c>
      <c r="L770" s="11">
        <v>2</v>
      </c>
    </row>
    <row r="771" spans="1:12">
      <c r="A771" s="11" t="s">
        <v>1521</v>
      </c>
      <c r="D771" s="11" t="s">
        <v>260</v>
      </c>
      <c r="E771" s="19" t="s">
        <v>1771</v>
      </c>
      <c r="F771" s="10">
        <v>42036</v>
      </c>
      <c r="G771" s="10">
        <v>45323</v>
      </c>
      <c r="H771" s="11">
        <v>10</v>
      </c>
      <c r="I771" s="20" t="s">
        <v>259</v>
      </c>
      <c r="J771" s="11" t="s">
        <v>261</v>
      </c>
      <c r="K771" s="11" t="s">
        <v>2960</v>
      </c>
      <c r="L771" s="11">
        <v>2</v>
      </c>
    </row>
    <row r="772" spans="1:12">
      <c r="A772" s="11" t="s">
        <v>1522</v>
      </c>
      <c r="D772" s="11" t="s">
        <v>260</v>
      </c>
      <c r="E772" s="19" t="s">
        <v>1772</v>
      </c>
      <c r="F772" s="10">
        <v>42036</v>
      </c>
      <c r="G772" s="10">
        <v>45323</v>
      </c>
      <c r="H772" s="11">
        <v>10</v>
      </c>
      <c r="I772" s="20" t="s">
        <v>259</v>
      </c>
      <c r="J772" s="11" t="s">
        <v>261</v>
      </c>
      <c r="K772" s="11" t="s">
        <v>2960</v>
      </c>
      <c r="L772" s="11">
        <v>2</v>
      </c>
    </row>
    <row r="773" spans="1:12">
      <c r="A773" s="11" t="s">
        <v>1523</v>
      </c>
      <c r="D773" s="11" t="s">
        <v>260</v>
      </c>
      <c r="E773" s="19" t="s">
        <v>1773</v>
      </c>
      <c r="F773" s="10">
        <v>42036</v>
      </c>
      <c r="G773" s="10">
        <v>45323</v>
      </c>
      <c r="H773" s="11">
        <v>10</v>
      </c>
      <c r="I773" s="20" t="s">
        <v>259</v>
      </c>
      <c r="J773" s="11" t="s">
        <v>261</v>
      </c>
      <c r="K773" s="11" t="s">
        <v>2960</v>
      </c>
      <c r="L773" s="11">
        <v>2</v>
      </c>
    </row>
    <row r="774" spans="1:12">
      <c r="A774" s="11" t="s">
        <v>1524</v>
      </c>
      <c r="D774" s="11" t="s">
        <v>260</v>
      </c>
      <c r="E774" s="19" t="s">
        <v>1774</v>
      </c>
      <c r="F774" s="10">
        <v>42036</v>
      </c>
      <c r="G774" s="10">
        <v>45323</v>
      </c>
      <c r="H774" s="11">
        <v>10</v>
      </c>
      <c r="I774" s="20" t="s">
        <v>259</v>
      </c>
      <c r="J774" s="11" t="s">
        <v>261</v>
      </c>
      <c r="K774" s="11" t="s">
        <v>2960</v>
      </c>
      <c r="L774" s="11">
        <v>2</v>
      </c>
    </row>
    <row r="775" spans="1:12">
      <c r="A775" s="11" t="s">
        <v>1525</v>
      </c>
      <c r="D775" s="11" t="s">
        <v>260</v>
      </c>
      <c r="E775" s="19" t="s">
        <v>1775</v>
      </c>
      <c r="F775" s="10">
        <v>42036</v>
      </c>
      <c r="G775" s="10">
        <v>45323</v>
      </c>
      <c r="H775" s="11">
        <v>10</v>
      </c>
      <c r="I775" s="20" t="s">
        <v>259</v>
      </c>
      <c r="J775" s="11" t="s">
        <v>261</v>
      </c>
      <c r="K775" s="11" t="s">
        <v>2960</v>
      </c>
      <c r="L775" s="11">
        <v>2</v>
      </c>
    </row>
    <row r="776" spans="1:12">
      <c r="A776" s="11" t="s">
        <v>1526</v>
      </c>
      <c r="D776" s="11" t="s">
        <v>260</v>
      </c>
      <c r="E776" s="19" t="s">
        <v>1776</v>
      </c>
      <c r="F776" s="10">
        <v>42036</v>
      </c>
      <c r="G776" s="10">
        <v>45323</v>
      </c>
      <c r="H776" s="11">
        <v>10</v>
      </c>
      <c r="I776" s="20" t="s">
        <v>259</v>
      </c>
      <c r="J776" s="11" t="s">
        <v>261</v>
      </c>
      <c r="K776" s="11" t="s">
        <v>2960</v>
      </c>
      <c r="L776" s="11">
        <v>2</v>
      </c>
    </row>
    <row r="777" spans="1:12">
      <c r="A777" s="11" t="s">
        <v>1527</v>
      </c>
      <c r="D777" s="11" t="s">
        <v>260</v>
      </c>
      <c r="E777" s="19" t="s">
        <v>1777</v>
      </c>
      <c r="F777" s="10">
        <v>42036</v>
      </c>
      <c r="G777" s="10">
        <v>45323</v>
      </c>
      <c r="H777" s="11">
        <v>10</v>
      </c>
      <c r="I777" s="20" t="s">
        <v>259</v>
      </c>
      <c r="J777" s="11" t="s">
        <v>261</v>
      </c>
      <c r="K777" s="11" t="s">
        <v>2960</v>
      </c>
      <c r="L777" s="11">
        <v>2</v>
      </c>
    </row>
    <row r="778" spans="1:12">
      <c r="A778" s="11" t="s">
        <v>1528</v>
      </c>
      <c r="D778" s="11" t="s">
        <v>260</v>
      </c>
      <c r="E778" s="19" t="s">
        <v>1778</v>
      </c>
      <c r="F778" s="10">
        <v>42036</v>
      </c>
      <c r="G778" s="10">
        <v>45323</v>
      </c>
      <c r="H778" s="11">
        <v>10</v>
      </c>
      <c r="I778" s="20" t="s">
        <v>259</v>
      </c>
      <c r="J778" s="11" t="s">
        <v>261</v>
      </c>
      <c r="K778" s="11" t="s">
        <v>2960</v>
      </c>
      <c r="L778" s="11">
        <v>2</v>
      </c>
    </row>
    <row r="779" spans="1:12">
      <c r="A779" s="11" t="s">
        <v>1529</v>
      </c>
      <c r="D779" s="11" t="s">
        <v>260</v>
      </c>
      <c r="E779" s="19" t="s">
        <v>1779</v>
      </c>
      <c r="F779" s="10">
        <v>42036</v>
      </c>
      <c r="G779" s="10">
        <v>45323</v>
      </c>
      <c r="H779" s="11">
        <v>10</v>
      </c>
      <c r="I779" s="20" t="s">
        <v>259</v>
      </c>
      <c r="J779" s="11" t="s">
        <v>261</v>
      </c>
      <c r="K779" s="11" t="s">
        <v>2960</v>
      </c>
      <c r="L779" s="11">
        <v>2</v>
      </c>
    </row>
    <row r="780" spans="1:12">
      <c r="A780" s="11" t="s">
        <v>1530</v>
      </c>
      <c r="D780" s="11" t="s">
        <v>260</v>
      </c>
      <c r="E780" s="19" t="s">
        <v>1780</v>
      </c>
      <c r="F780" s="10">
        <v>42036</v>
      </c>
      <c r="G780" s="10">
        <v>45323</v>
      </c>
      <c r="H780" s="11">
        <v>10</v>
      </c>
      <c r="I780" s="20" t="s">
        <v>259</v>
      </c>
      <c r="J780" s="11" t="s">
        <v>261</v>
      </c>
      <c r="K780" s="11" t="s">
        <v>2960</v>
      </c>
      <c r="L780" s="11">
        <v>2</v>
      </c>
    </row>
    <row r="781" spans="1:12">
      <c r="A781" s="11" t="s">
        <v>1531</v>
      </c>
      <c r="D781" s="11" t="s">
        <v>260</v>
      </c>
      <c r="E781" s="19" t="s">
        <v>1781</v>
      </c>
      <c r="F781" s="10">
        <v>42036</v>
      </c>
      <c r="G781" s="10">
        <v>45323</v>
      </c>
      <c r="H781" s="11">
        <v>10</v>
      </c>
      <c r="I781" s="20" t="s">
        <v>259</v>
      </c>
      <c r="J781" s="11" t="s">
        <v>261</v>
      </c>
      <c r="K781" s="11" t="s">
        <v>2960</v>
      </c>
      <c r="L781" s="11">
        <v>2</v>
      </c>
    </row>
    <row r="782" spans="1:12">
      <c r="A782" s="11" t="s">
        <v>1532</v>
      </c>
      <c r="D782" s="11" t="s">
        <v>260</v>
      </c>
      <c r="E782" s="19" t="s">
        <v>1782</v>
      </c>
      <c r="F782" s="10">
        <v>42036</v>
      </c>
      <c r="G782" s="10">
        <v>45323</v>
      </c>
      <c r="H782" s="11">
        <v>10</v>
      </c>
      <c r="I782" s="20" t="s">
        <v>259</v>
      </c>
      <c r="J782" s="11" t="s">
        <v>261</v>
      </c>
      <c r="K782" s="11" t="s">
        <v>2960</v>
      </c>
      <c r="L782" s="11">
        <v>2</v>
      </c>
    </row>
    <row r="783" spans="1:12">
      <c r="A783" s="11" t="s">
        <v>1533</v>
      </c>
      <c r="D783" s="11" t="s">
        <v>260</v>
      </c>
      <c r="E783" s="19" t="s">
        <v>1783</v>
      </c>
      <c r="F783" s="10">
        <v>42036</v>
      </c>
      <c r="G783" s="10">
        <v>45323</v>
      </c>
      <c r="H783" s="11">
        <v>10</v>
      </c>
      <c r="I783" s="20" t="s">
        <v>259</v>
      </c>
      <c r="J783" s="11" t="s">
        <v>261</v>
      </c>
      <c r="K783" s="11" t="s">
        <v>2960</v>
      </c>
      <c r="L783" s="11">
        <v>2</v>
      </c>
    </row>
    <row r="784" spans="1:12">
      <c r="A784" s="11" t="s">
        <v>1534</v>
      </c>
      <c r="D784" s="11" t="s">
        <v>260</v>
      </c>
      <c r="E784" s="19" t="s">
        <v>1784</v>
      </c>
      <c r="F784" s="10">
        <v>42036</v>
      </c>
      <c r="G784" s="10">
        <v>45323</v>
      </c>
      <c r="H784" s="11">
        <v>10</v>
      </c>
      <c r="I784" s="20" t="s">
        <v>259</v>
      </c>
      <c r="J784" s="11" t="s">
        <v>261</v>
      </c>
      <c r="K784" s="11" t="s">
        <v>2960</v>
      </c>
      <c r="L784" s="11">
        <v>2</v>
      </c>
    </row>
    <row r="785" spans="1:12">
      <c r="A785" s="11" t="s">
        <v>1535</v>
      </c>
      <c r="D785" s="11" t="s">
        <v>260</v>
      </c>
      <c r="E785" s="19" t="s">
        <v>1785</v>
      </c>
      <c r="F785" s="10">
        <v>42036</v>
      </c>
      <c r="G785" s="10">
        <v>45323</v>
      </c>
      <c r="H785" s="11">
        <v>10</v>
      </c>
      <c r="I785" s="20" t="s">
        <v>259</v>
      </c>
      <c r="J785" s="11" t="s">
        <v>261</v>
      </c>
      <c r="K785" s="11" t="s">
        <v>2960</v>
      </c>
      <c r="L785" s="11">
        <v>2</v>
      </c>
    </row>
    <row r="786" spans="1:12">
      <c r="A786" s="11" t="s">
        <v>1536</v>
      </c>
      <c r="D786" s="11" t="s">
        <v>260</v>
      </c>
      <c r="E786" s="19" t="s">
        <v>1786</v>
      </c>
      <c r="F786" s="10">
        <v>42036</v>
      </c>
      <c r="G786" s="10">
        <v>45323</v>
      </c>
      <c r="H786" s="11">
        <v>10</v>
      </c>
      <c r="I786" s="20" t="s">
        <v>259</v>
      </c>
      <c r="J786" s="11" t="s">
        <v>261</v>
      </c>
      <c r="K786" s="11" t="s">
        <v>2960</v>
      </c>
      <c r="L786" s="11">
        <v>2</v>
      </c>
    </row>
    <row r="787" spans="1:12">
      <c r="A787" s="11" t="s">
        <v>1537</v>
      </c>
      <c r="D787" s="11" t="s">
        <v>260</v>
      </c>
      <c r="E787" s="19" t="s">
        <v>1787</v>
      </c>
      <c r="F787" s="10">
        <v>42036</v>
      </c>
      <c r="G787" s="10">
        <v>45323</v>
      </c>
      <c r="H787" s="11">
        <v>10</v>
      </c>
      <c r="I787" s="20" t="s">
        <v>259</v>
      </c>
      <c r="J787" s="11" t="s">
        <v>261</v>
      </c>
      <c r="K787" s="11" t="s">
        <v>2960</v>
      </c>
      <c r="L787" s="11">
        <v>2</v>
      </c>
    </row>
    <row r="788" spans="1:12">
      <c r="A788" s="11" t="s">
        <v>1538</v>
      </c>
      <c r="D788" s="11" t="s">
        <v>260</v>
      </c>
      <c r="E788" s="19" t="s">
        <v>1788</v>
      </c>
      <c r="F788" s="10">
        <v>42036</v>
      </c>
      <c r="G788" s="10">
        <v>45323</v>
      </c>
      <c r="H788" s="11">
        <v>10</v>
      </c>
      <c r="I788" s="20" t="s">
        <v>259</v>
      </c>
      <c r="J788" s="11" t="s">
        <v>261</v>
      </c>
      <c r="K788" s="11" t="s">
        <v>2960</v>
      </c>
      <c r="L788" s="11">
        <v>2</v>
      </c>
    </row>
    <row r="789" spans="1:12">
      <c r="A789" s="11" t="s">
        <v>1539</v>
      </c>
      <c r="D789" s="11" t="s">
        <v>260</v>
      </c>
      <c r="E789" s="19" t="s">
        <v>1789</v>
      </c>
      <c r="F789" s="10">
        <v>42036</v>
      </c>
      <c r="G789" s="10">
        <v>45323</v>
      </c>
      <c r="H789" s="11">
        <v>10</v>
      </c>
      <c r="I789" s="20" t="s">
        <v>259</v>
      </c>
      <c r="J789" s="11" t="s">
        <v>261</v>
      </c>
      <c r="K789" s="11" t="s">
        <v>2960</v>
      </c>
      <c r="L789" s="11">
        <v>2</v>
      </c>
    </row>
    <row r="790" spans="1:12">
      <c r="A790" s="11" t="s">
        <v>1540</v>
      </c>
      <c r="D790" s="11" t="s">
        <v>260</v>
      </c>
      <c r="E790" s="19" t="s">
        <v>1790</v>
      </c>
      <c r="F790" s="10">
        <v>42036</v>
      </c>
      <c r="G790" s="10">
        <v>45323</v>
      </c>
      <c r="H790" s="11">
        <v>10</v>
      </c>
      <c r="I790" s="20" t="s">
        <v>259</v>
      </c>
      <c r="J790" s="11" t="s">
        <v>261</v>
      </c>
      <c r="K790" s="11" t="s">
        <v>2960</v>
      </c>
      <c r="L790" s="11">
        <v>2</v>
      </c>
    </row>
    <row r="791" spans="1:12">
      <c r="A791" s="11" t="s">
        <v>1541</v>
      </c>
      <c r="D791" s="11" t="s">
        <v>260</v>
      </c>
      <c r="E791" s="19" t="s">
        <v>1791</v>
      </c>
      <c r="F791" s="10">
        <v>42036</v>
      </c>
      <c r="G791" s="10">
        <v>45323</v>
      </c>
      <c r="H791" s="11">
        <v>10</v>
      </c>
      <c r="I791" s="20" t="s">
        <v>259</v>
      </c>
      <c r="J791" s="11" t="s">
        <v>261</v>
      </c>
      <c r="K791" s="11" t="s">
        <v>2960</v>
      </c>
      <c r="L791" s="11">
        <v>2</v>
      </c>
    </row>
    <row r="792" spans="1:12">
      <c r="A792" s="11" t="s">
        <v>1542</v>
      </c>
      <c r="D792" s="11" t="s">
        <v>260</v>
      </c>
      <c r="E792" s="19" t="s">
        <v>1792</v>
      </c>
      <c r="F792" s="10">
        <v>42036</v>
      </c>
      <c r="G792" s="10">
        <v>45323</v>
      </c>
      <c r="H792" s="11">
        <v>10</v>
      </c>
      <c r="I792" s="20" t="s">
        <v>259</v>
      </c>
      <c r="J792" s="11" t="s">
        <v>261</v>
      </c>
      <c r="K792" s="11" t="s">
        <v>2960</v>
      </c>
      <c r="L792" s="11">
        <v>2</v>
      </c>
    </row>
    <row r="793" spans="1:12">
      <c r="A793" s="11" t="s">
        <v>1543</v>
      </c>
      <c r="D793" s="11" t="s">
        <v>260</v>
      </c>
      <c r="E793" s="19" t="s">
        <v>1793</v>
      </c>
      <c r="F793" s="10">
        <v>42036</v>
      </c>
      <c r="G793" s="10">
        <v>45323</v>
      </c>
      <c r="H793" s="11">
        <v>10</v>
      </c>
      <c r="I793" s="20" t="s">
        <v>259</v>
      </c>
      <c r="J793" s="11" t="s">
        <v>261</v>
      </c>
      <c r="K793" s="11" t="s">
        <v>2960</v>
      </c>
      <c r="L793" s="11">
        <v>2</v>
      </c>
    </row>
    <row r="794" spans="1:12">
      <c r="A794" s="11" t="s">
        <v>1544</v>
      </c>
      <c r="D794" s="11" t="s">
        <v>260</v>
      </c>
      <c r="E794" s="19" t="s">
        <v>1794</v>
      </c>
      <c r="F794" s="10">
        <v>42036</v>
      </c>
      <c r="G794" s="10">
        <v>45323</v>
      </c>
      <c r="H794" s="11">
        <v>10</v>
      </c>
      <c r="I794" s="20" t="s">
        <v>259</v>
      </c>
      <c r="J794" s="11" t="s">
        <v>261</v>
      </c>
      <c r="K794" s="11" t="s">
        <v>2960</v>
      </c>
      <c r="L794" s="11">
        <v>2</v>
      </c>
    </row>
    <row r="795" spans="1:12">
      <c r="A795" s="11" t="s">
        <v>1545</v>
      </c>
      <c r="D795" s="11" t="s">
        <v>260</v>
      </c>
      <c r="E795" s="19" t="s">
        <v>1795</v>
      </c>
      <c r="F795" s="10">
        <v>42036</v>
      </c>
      <c r="G795" s="10">
        <v>45323</v>
      </c>
      <c r="H795" s="11">
        <v>10</v>
      </c>
      <c r="I795" s="20" t="s">
        <v>259</v>
      </c>
      <c r="J795" s="11" t="s">
        <v>261</v>
      </c>
      <c r="K795" s="11" t="s">
        <v>2960</v>
      </c>
      <c r="L795" s="11">
        <v>2</v>
      </c>
    </row>
    <row r="796" spans="1:12">
      <c r="A796" s="11" t="s">
        <v>1546</v>
      </c>
      <c r="D796" s="11" t="s">
        <v>260</v>
      </c>
      <c r="E796" s="19" t="s">
        <v>1796</v>
      </c>
      <c r="F796" s="10">
        <v>42036</v>
      </c>
      <c r="G796" s="10">
        <v>45323</v>
      </c>
      <c r="H796" s="11">
        <v>10</v>
      </c>
      <c r="I796" s="20" t="s">
        <v>259</v>
      </c>
      <c r="J796" s="11" t="s">
        <v>261</v>
      </c>
      <c r="K796" s="11" t="s">
        <v>2960</v>
      </c>
      <c r="L796" s="11">
        <v>2</v>
      </c>
    </row>
    <row r="797" spans="1:12">
      <c r="A797" s="11" t="s">
        <v>1547</v>
      </c>
      <c r="D797" s="11" t="s">
        <v>260</v>
      </c>
      <c r="E797" s="19" t="s">
        <v>1797</v>
      </c>
      <c r="F797" s="10">
        <v>42036</v>
      </c>
      <c r="G797" s="10">
        <v>45323</v>
      </c>
      <c r="H797" s="11">
        <v>10</v>
      </c>
      <c r="I797" s="20" t="s">
        <v>259</v>
      </c>
      <c r="J797" s="11" t="s">
        <v>261</v>
      </c>
      <c r="K797" s="11" t="s">
        <v>2960</v>
      </c>
      <c r="L797" s="11">
        <v>2</v>
      </c>
    </row>
    <row r="798" spans="1:12">
      <c r="A798" s="11" t="s">
        <v>1548</v>
      </c>
      <c r="D798" s="11" t="s">
        <v>260</v>
      </c>
      <c r="E798" s="19" t="s">
        <v>1798</v>
      </c>
      <c r="F798" s="10">
        <v>42036</v>
      </c>
      <c r="G798" s="10">
        <v>45323</v>
      </c>
      <c r="H798" s="11">
        <v>10</v>
      </c>
      <c r="I798" s="20" t="s">
        <v>259</v>
      </c>
      <c r="J798" s="11" t="s">
        <v>261</v>
      </c>
      <c r="K798" s="11" t="s">
        <v>2960</v>
      </c>
      <c r="L798" s="11">
        <v>2</v>
      </c>
    </row>
    <row r="799" spans="1:12">
      <c r="A799" s="11" t="s">
        <v>1549</v>
      </c>
      <c r="D799" s="11" t="s">
        <v>260</v>
      </c>
      <c r="E799" s="19" t="s">
        <v>1799</v>
      </c>
      <c r="F799" s="10">
        <v>42036</v>
      </c>
      <c r="G799" s="10">
        <v>45323</v>
      </c>
      <c r="H799" s="11">
        <v>10</v>
      </c>
      <c r="I799" s="20" t="s">
        <v>259</v>
      </c>
      <c r="J799" s="11" t="s">
        <v>261</v>
      </c>
      <c r="K799" s="11" t="s">
        <v>2960</v>
      </c>
      <c r="L799" s="11">
        <v>2</v>
      </c>
    </row>
    <row r="800" spans="1:12">
      <c r="A800" s="11" t="s">
        <v>1550</v>
      </c>
      <c r="D800" s="11" t="s">
        <v>260</v>
      </c>
      <c r="E800" s="19" t="s">
        <v>1800</v>
      </c>
      <c r="F800" s="10">
        <v>42036</v>
      </c>
      <c r="G800" s="10">
        <v>45323</v>
      </c>
      <c r="H800" s="11">
        <v>10</v>
      </c>
      <c r="I800" s="20" t="s">
        <v>259</v>
      </c>
      <c r="J800" s="11" t="s">
        <v>261</v>
      </c>
      <c r="K800" s="11" t="s">
        <v>2960</v>
      </c>
      <c r="L800" s="11">
        <v>2</v>
      </c>
    </row>
    <row r="801" spans="1:12">
      <c r="A801" s="11" t="s">
        <v>1551</v>
      </c>
      <c r="D801" s="11" t="s">
        <v>260</v>
      </c>
      <c r="E801" s="19" t="s">
        <v>1801</v>
      </c>
      <c r="F801" s="10">
        <v>42036</v>
      </c>
      <c r="G801" s="10">
        <v>45323</v>
      </c>
      <c r="H801" s="11">
        <v>10</v>
      </c>
      <c r="I801" s="20" t="s">
        <v>259</v>
      </c>
      <c r="J801" s="11" t="s">
        <v>261</v>
      </c>
      <c r="K801" s="11" t="s">
        <v>2960</v>
      </c>
      <c r="L801" s="11">
        <v>2</v>
      </c>
    </row>
    <row r="802" spans="1:12">
      <c r="A802" s="11" t="s">
        <v>1552</v>
      </c>
      <c r="D802" s="11" t="s">
        <v>260</v>
      </c>
      <c r="E802" s="19" t="s">
        <v>1802</v>
      </c>
      <c r="F802" s="10">
        <v>42036</v>
      </c>
      <c r="G802" s="10">
        <v>45323</v>
      </c>
      <c r="H802" s="11">
        <v>10</v>
      </c>
      <c r="I802" s="20" t="s">
        <v>259</v>
      </c>
      <c r="J802" s="11" t="s">
        <v>261</v>
      </c>
      <c r="K802" s="11" t="s">
        <v>2960</v>
      </c>
      <c r="L802" s="11">
        <v>2</v>
      </c>
    </row>
    <row r="803" spans="1:12">
      <c r="A803" s="11" t="s">
        <v>1553</v>
      </c>
      <c r="D803" s="11" t="s">
        <v>260</v>
      </c>
      <c r="E803" s="19" t="s">
        <v>1803</v>
      </c>
      <c r="F803" s="10">
        <v>42036</v>
      </c>
      <c r="G803" s="10">
        <v>45323</v>
      </c>
      <c r="H803" s="11">
        <v>10</v>
      </c>
      <c r="I803" s="20" t="s">
        <v>259</v>
      </c>
      <c r="J803" s="11" t="s">
        <v>261</v>
      </c>
      <c r="K803" s="11" t="s">
        <v>2960</v>
      </c>
      <c r="L803" s="11">
        <v>2</v>
      </c>
    </row>
    <row r="804" spans="1:12">
      <c r="A804" s="11" t="s">
        <v>1554</v>
      </c>
      <c r="D804" s="11" t="s">
        <v>260</v>
      </c>
      <c r="E804" s="19" t="s">
        <v>1804</v>
      </c>
      <c r="F804" s="10">
        <v>42036</v>
      </c>
      <c r="G804" s="10">
        <v>45323</v>
      </c>
      <c r="H804" s="11">
        <v>10</v>
      </c>
      <c r="I804" s="20" t="s">
        <v>259</v>
      </c>
      <c r="J804" s="11" t="s">
        <v>261</v>
      </c>
      <c r="K804" s="11" t="s">
        <v>2960</v>
      </c>
      <c r="L804" s="11">
        <v>2</v>
      </c>
    </row>
    <row r="805" spans="1:12">
      <c r="A805" s="11" t="s">
        <v>1555</v>
      </c>
      <c r="D805" s="11" t="s">
        <v>260</v>
      </c>
      <c r="E805" s="19" t="s">
        <v>1805</v>
      </c>
      <c r="F805" s="10">
        <v>42036</v>
      </c>
      <c r="G805" s="10">
        <v>45323</v>
      </c>
      <c r="H805" s="11">
        <v>10</v>
      </c>
      <c r="I805" s="20" t="s">
        <v>259</v>
      </c>
      <c r="J805" s="11" t="s">
        <v>261</v>
      </c>
      <c r="K805" s="11" t="s">
        <v>2960</v>
      </c>
      <c r="L805" s="11">
        <v>2</v>
      </c>
    </row>
    <row r="806" spans="1:12">
      <c r="A806" s="11" t="s">
        <v>1556</v>
      </c>
      <c r="D806" s="11" t="s">
        <v>260</v>
      </c>
      <c r="E806" s="19" t="s">
        <v>1806</v>
      </c>
      <c r="F806" s="10">
        <v>42036</v>
      </c>
      <c r="G806" s="10">
        <v>45323</v>
      </c>
      <c r="H806" s="11">
        <v>10</v>
      </c>
      <c r="I806" s="20" t="s">
        <v>259</v>
      </c>
      <c r="J806" s="11" t="s">
        <v>261</v>
      </c>
      <c r="K806" s="11" t="s">
        <v>2960</v>
      </c>
      <c r="L806" s="11">
        <v>2</v>
      </c>
    </row>
    <row r="807" spans="1:12">
      <c r="A807" s="11" t="s">
        <v>1557</v>
      </c>
      <c r="D807" s="11" t="s">
        <v>260</v>
      </c>
      <c r="E807" s="19" t="s">
        <v>1807</v>
      </c>
      <c r="F807" s="10">
        <v>42036</v>
      </c>
      <c r="G807" s="10">
        <v>45323</v>
      </c>
      <c r="H807" s="11">
        <v>10</v>
      </c>
      <c r="I807" s="20" t="s">
        <v>259</v>
      </c>
      <c r="J807" s="11" t="s">
        <v>261</v>
      </c>
      <c r="K807" s="11" t="s">
        <v>2960</v>
      </c>
      <c r="L807" s="11">
        <v>2</v>
      </c>
    </row>
    <row r="808" spans="1:12">
      <c r="A808" s="11" t="s">
        <v>1558</v>
      </c>
      <c r="D808" s="11" t="s">
        <v>260</v>
      </c>
      <c r="E808" s="19" t="s">
        <v>1808</v>
      </c>
      <c r="F808" s="10">
        <v>42036</v>
      </c>
      <c r="G808" s="10">
        <v>45323</v>
      </c>
      <c r="H808" s="11">
        <v>10</v>
      </c>
      <c r="I808" s="20" t="s">
        <v>259</v>
      </c>
      <c r="J808" s="11" t="s">
        <v>261</v>
      </c>
      <c r="K808" s="11" t="s">
        <v>2960</v>
      </c>
      <c r="L808" s="11">
        <v>2</v>
      </c>
    </row>
    <row r="809" spans="1:12">
      <c r="A809" s="11" t="s">
        <v>1559</v>
      </c>
      <c r="D809" s="11" t="s">
        <v>260</v>
      </c>
      <c r="E809" s="19" t="s">
        <v>1809</v>
      </c>
      <c r="F809" s="10">
        <v>42036</v>
      </c>
      <c r="G809" s="10">
        <v>45323</v>
      </c>
      <c r="H809" s="11">
        <v>10</v>
      </c>
      <c r="I809" s="20" t="s">
        <v>259</v>
      </c>
      <c r="J809" s="11" t="s">
        <v>261</v>
      </c>
      <c r="K809" s="11" t="s">
        <v>2960</v>
      </c>
      <c r="L809" s="11">
        <v>2</v>
      </c>
    </row>
    <row r="810" spans="1:12">
      <c r="A810" s="11" t="s">
        <v>1560</v>
      </c>
      <c r="D810" s="11" t="s">
        <v>260</v>
      </c>
      <c r="E810" s="19" t="s">
        <v>1810</v>
      </c>
      <c r="F810" s="10">
        <v>42036</v>
      </c>
      <c r="G810" s="10">
        <v>45323</v>
      </c>
      <c r="H810" s="11">
        <v>10</v>
      </c>
      <c r="I810" s="20" t="s">
        <v>259</v>
      </c>
      <c r="J810" s="11" t="s">
        <v>261</v>
      </c>
      <c r="K810" s="11" t="s">
        <v>2960</v>
      </c>
      <c r="L810" s="11">
        <v>2</v>
      </c>
    </row>
    <row r="811" spans="1:12">
      <c r="A811" s="11" t="s">
        <v>1561</v>
      </c>
      <c r="D811" s="11" t="s">
        <v>260</v>
      </c>
      <c r="E811" s="19" t="s">
        <v>1811</v>
      </c>
      <c r="F811" s="10">
        <v>42036</v>
      </c>
      <c r="G811" s="10">
        <v>45323</v>
      </c>
      <c r="H811" s="11">
        <v>10</v>
      </c>
      <c r="I811" s="20" t="s">
        <v>259</v>
      </c>
      <c r="J811" s="11" t="s">
        <v>261</v>
      </c>
      <c r="K811" s="11" t="s">
        <v>2960</v>
      </c>
      <c r="L811" s="11">
        <v>2</v>
      </c>
    </row>
    <row r="812" spans="1:12">
      <c r="A812" s="11" t="s">
        <v>1562</v>
      </c>
      <c r="D812" s="11" t="s">
        <v>260</v>
      </c>
      <c r="E812" s="19" t="s">
        <v>1812</v>
      </c>
      <c r="F812" s="10">
        <v>42036</v>
      </c>
      <c r="G812" s="10">
        <v>45323</v>
      </c>
      <c r="H812" s="11">
        <v>10</v>
      </c>
      <c r="I812" s="20" t="s">
        <v>259</v>
      </c>
      <c r="J812" s="11" t="s">
        <v>261</v>
      </c>
      <c r="K812" s="11" t="s">
        <v>2960</v>
      </c>
      <c r="L812" s="11">
        <v>2</v>
      </c>
    </row>
    <row r="813" spans="1:12">
      <c r="A813" s="11" t="s">
        <v>1563</v>
      </c>
      <c r="D813" s="11" t="s">
        <v>260</v>
      </c>
      <c r="E813" s="19" t="s">
        <v>1813</v>
      </c>
      <c r="F813" s="10">
        <v>42036</v>
      </c>
      <c r="G813" s="10">
        <v>45323</v>
      </c>
      <c r="H813" s="11">
        <v>10</v>
      </c>
      <c r="I813" s="20" t="s">
        <v>259</v>
      </c>
      <c r="J813" s="11" t="s">
        <v>261</v>
      </c>
      <c r="K813" s="11" t="s">
        <v>2960</v>
      </c>
      <c r="L813" s="11">
        <v>2</v>
      </c>
    </row>
    <row r="814" spans="1:12">
      <c r="A814" s="11" t="s">
        <v>1564</v>
      </c>
      <c r="D814" s="11" t="s">
        <v>260</v>
      </c>
      <c r="E814" s="19" t="s">
        <v>1814</v>
      </c>
      <c r="F814" s="10">
        <v>42036</v>
      </c>
      <c r="G814" s="10">
        <v>45323</v>
      </c>
      <c r="H814" s="11">
        <v>10</v>
      </c>
      <c r="I814" s="20" t="s">
        <v>259</v>
      </c>
      <c r="J814" s="11" t="s">
        <v>261</v>
      </c>
      <c r="K814" s="11" t="s">
        <v>2960</v>
      </c>
      <c r="L814" s="11">
        <v>2</v>
      </c>
    </row>
    <row r="815" spans="1:12">
      <c r="A815" s="11" t="s">
        <v>1565</v>
      </c>
      <c r="D815" s="11" t="s">
        <v>260</v>
      </c>
      <c r="E815" s="19" t="s">
        <v>1815</v>
      </c>
      <c r="F815" s="10">
        <v>42036</v>
      </c>
      <c r="G815" s="10">
        <v>45323</v>
      </c>
      <c r="H815" s="11">
        <v>10</v>
      </c>
      <c r="I815" s="20" t="s">
        <v>259</v>
      </c>
      <c r="J815" s="11" t="s">
        <v>261</v>
      </c>
      <c r="K815" s="11" t="s">
        <v>2960</v>
      </c>
      <c r="L815" s="11">
        <v>2</v>
      </c>
    </row>
    <row r="816" spans="1:12">
      <c r="A816" s="11" t="s">
        <v>1566</v>
      </c>
      <c r="D816" s="11" t="s">
        <v>260</v>
      </c>
      <c r="E816" s="19" t="s">
        <v>1816</v>
      </c>
      <c r="F816" s="10">
        <v>42036</v>
      </c>
      <c r="G816" s="10">
        <v>45323</v>
      </c>
      <c r="H816" s="11">
        <v>10</v>
      </c>
      <c r="I816" s="20" t="s">
        <v>259</v>
      </c>
      <c r="J816" s="11" t="s">
        <v>261</v>
      </c>
      <c r="K816" s="11" t="s">
        <v>2960</v>
      </c>
      <c r="L816" s="11">
        <v>2</v>
      </c>
    </row>
    <row r="817" spans="1:12">
      <c r="A817" s="11" t="s">
        <v>1567</v>
      </c>
      <c r="D817" s="11" t="s">
        <v>260</v>
      </c>
      <c r="E817" s="19" t="s">
        <v>1817</v>
      </c>
      <c r="F817" s="10">
        <v>42036</v>
      </c>
      <c r="G817" s="10">
        <v>45323</v>
      </c>
      <c r="H817" s="11">
        <v>10</v>
      </c>
      <c r="I817" s="20" t="s">
        <v>259</v>
      </c>
      <c r="J817" s="11" t="s">
        <v>261</v>
      </c>
      <c r="K817" s="11" t="s">
        <v>2960</v>
      </c>
      <c r="L817" s="11">
        <v>2</v>
      </c>
    </row>
    <row r="818" spans="1:12">
      <c r="A818" s="11" t="s">
        <v>1568</v>
      </c>
      <c r="D818" s="11" t="s">
        <v>260</v>
      </c>
      <c r="E818" s="19" t="s">
        <v>1818</v>
      </c>
      <c r="F818" s="10">
        <v>42036</v>
      </c>
      <c r="G818" s="10">
        <v>45323</v>
      </c>
      <c r="H818" s="11">
        <v>10</v>
      </c>
      <c r="I818" s="20" t="s">
        <v>259</v>
      </c>
      <c r="J818" s="11" t="s">
        <v>261</v>
      </c>
      <c r="K818" s="11" t="s">
        <v>2960</v>
      </c>
      <c r="L818" s="11">
        <v>2</v>
      </c>
    </row>
    <row r="819" spans="1:12">
      <c r="A819" s="11" t="s">
        <v>1569</v>
      </c>
      <c r="D819" s="11" t="s">
        <v>260</v>
      </c>
      <c r="E819" s="19" t="s">
        <v>1819</v>
      </c>
      <c r="F819" s="10">
        <v>42036</v>
      </c>
      <c r="G819" s="10">
        <v>45323</v>
      </c>
      <c r="H819" s="11">
        <v>10</v>
      </c>
      <c r="I819" s="20" t="s">
        <v>259</v>
      </c>
      <c r="J819" s="11" t="s">
        <v>261</v>
      </c>
      <c r="K819" s="11" t="s">
        <v>2960</v>
      </c>
      <c r="L819" s="11">
        <v>2</v>
      </c>
    </row>
    <row r="820" spans="1:12">
      <c r="A820" s="11" t="s">
        <v>1570</v>
      </c>
      <c r="D820" s="11" t="s">
        <v>260</v>
      </c>
      <c r="E820" s="19" t="s">
        <v>1820</v>
      </c>
      <c r="F820" s="10">
        <v>42036</v>
      </c>
      <c r="G820" s="10">
        <v>45323</v>
      </c>
      <c r="H820" s="11">
        <v>10</v>
      </c>
      <c r="I820" s="20" t="s">
        <v>259</v>
      </c>
      <c r="J820" s="11" t="s">
        <v>261</v>
      </c>
      <c r="K820" s="11" t="s">
        <v>2960</v>
      </c>
      <c r="L820" s="11">
        <v>2</v>
      </c>
    </row>
    <row r="821" spans="1:12">
      <c r="A821" s="11" t="s">
        <v>1571</v>
      </c>
      <c r="D821" s="11" t="s">
        <v>260</v>
      </c>
      <c r="E821" s="19" t="s">
        <v>1821</v>
      </c>
      <c r="F821" s="10">
        <v>42036</v>
      </c>
      <c r="G821" s="10">
        <v>45323</v>
      </c>
      <c r="H821" s="11">
        <v>10</v>
      </c>
      <c r="I821" s="20" t="s">
        <v>259</v>
      </c>
      <c r="J821" s="11" t="s">
        <v>261</v>
      </c>
      <c r="K821" s="11" t="s">
        <v>2960</v>
      </c>
      <c r="L821" s="11">
        <v>2</v>
      </c>
    </row>
    <row r="822" spans="1:12">
      <c r="A822" s="11" t="s">
        <v>1572</v>
      </c>
      <c r="D822" s="11" t="s">
        <v>260</v>
      </c>
      <c r="E822" s="19" t="s">
        <v>1822</v>
      </c>
      <c r="F822" s="10">
        <v>42036</v>
      </c>
      <c r="G822" s="10">
        <v>45323</v>
      </c>
      <c r="H822" s="11">
        <v>10</v>
      </c>
      <c r="I822" s="20" t="s">
        <v>259</v>
      </c>
      <c r="J822" s="11" t="s">
        <v>261</v>
      </c>
      <c r="K822" s="11" t="s">
        <v>2960</v>
      </c>
      <c r="L822" s="11">
        <v>2</v>
      </c>
    </row>
    <row r="823" spans="1:12">
      <c r="A823" s="11" t="s">
        <v>1573</v>
      </c>
      <c r="D823" s="11" t="s">
        <v>260</v>
      </c>
      <c r="E823" s="19" t="s">
        <v>1823</v>
      </c>
      <c r="F823" s="10">
        <v>42036</v>
      </c>
      <c r="G823" s="10">
        <v>45323</v>
      </c>
      <c r="H823" s="11">
        <v>10</v>
      </c>
      <c r="I823" s="20" t="s">
        <v>259</v>
      </c>
      <c r="J823" s="11" t="s">
        <v>261</v>
      </c>
      <c r="K823" s="11" t="s">
        <v>2960</v>
      </c>
      <c r="L823" s="11">
        <v>2</v>
      </c>
    </row>
    <row r="824" spans="1:12">
      <c r="A824" s="11" t="s">
        <v>1574</v>
      </c>
      <c r="D824" s="11" t="s">
        <v>260</v>
      </c>
      <c r="E824" s="19" t="s">
        <v>1824</v>
      </c>
      <c r="F824" s="10">
        <v>42036</v>
      </c>
      <c r="G824" s="10">
        <v>45323</v>
      </c>
      <c r="H824" s="11">
        <v>10</v>
      </c>
      <c r="I824" s="20" t="s">
        <v>259</v>
      </c>
      <c r="J824" s="11" t="s">
        <v>261</v>
      </c>
      <c r="K824" s="11" t="s">
        <v>2960</v>
      </c>
      <c r="L824" s="11">
        <v>2</v>
      </c>
    </row>
    <row r="825" spans="1:12">
      <c r="A825" s="11" t="s">
        <v>1575</v>
      </c>
      <c r="D825" s="11" t="s">
        <v>260</v>
      </c>
      <c r="E825" s="19" t="s">
        <v>1825</v>
      </c>
      <c r="F825" s="10">
        <v>42036</v>
      </c>
      <c r="G825" s="10">
        <v>45323</v>
      </c>
      <c r="H825" s="11">
        <v>10</v>
      </c>
      <c r="I825" s="20" t="s">
        <v>259</v>
      </c>
      <c r="J825" s="11" t="s">
        <v>261</v>
      </c>
      <c r="K825" s="11" t="s">
        <v>2960</v>
      </c>
      <c r="L825" s="11">
        <v>2</v>
      </c>
    </row>
    <row r="826" spans="1:12">
      <c r="A826" s="11" t="s">
        <v>1576</v>
      </c>
      <c r="D826" s="11" t="s">
        <v>260</v>
      </c>
      <c r="E826" s="19" t="s">
        <v>1826</v>
      </c>
      <c r="F826" s="10">
        <v>42036</v>
      </c>
      <c r="G826" s="10">
        <v>45323</v>
      </c>
      <c r="H826" s="11">
        <v>10</v>
      </c>
      <c r="I826" s="20" t="s">
        <v>259</v>
      </c>
      <c r="J826" s="11" t="s">
        <v>261</v>
      </c>
      <c r="K826" s="11" t="s">
        <v>2960</v>
      </c>
      <c r="L826" s="11">
        <v>2</v>
      </c>
    </row>
    <row r="827" spans="1:12">
      <c r="A827" s="11" t="s">
        <v>1577</v>
      </c>
      <c r="D827" s="11" t="s">
        <v>260</v>
      </c>
      <c r="E827" s="19" t="s">
        <v>1827</v>
      </c>
      <c r="F827" s="10">
        <v>42036</v>
      </c>
      <c r="G827" s="10">
        <v>45323</v>
      </c>
      <c r="H827" s="11">
        <v>10</v>
      </c>
      <c r="I827" s="20" t="s">
        <v>259</v>
      </c>
      <c r="J827" s="11" t="s">
        <v>261</v>
      </c>
      <c r="K827" s="11" t="s">
        <v>2960</v>
      </c>
      <c r="L827" s="11">
        <v>2</v>
      </c>
    </row>
    <row r="828" spans="1:12">
      <c r="A828" s="11" t="s">
        <v>1578</v>
      </c>
      <c r="D828" s="11" t="s">
        <v>260</v>
      </c>
      <c r="E828" s="19" t="s">
        <v>1828</v>
      </c>
      <c r="F828" s="10">
        <v>42036</v>
      </c>
      <c r="G828" s="10">
        <v>45323</v>
      </c>
      <c r="H828" s="11">
        <v>10</v>
      </c>
      <c r="I828" s="20" t="s">
        <v>259</v>
      </c>
      <c r="J828" s="11" t="s">
        <v>261</v>
      </c>
      <c r="K828" s="11" t="s">
        <v>2960</v>
      </c>
      <c r="L828" s="11">
        <v>2</v>
      </c>
    </row>
    <row r="829" spans="1:12">
      <c r="A829" s="11" t="s">
        <v>1579</v>
      </c>
      <c r="D829" s="11" t="s">
        <v>260</v>
      </c>
      <c r="E829" s="19" t="s">
        <v>1829</v>
      </c>
      <c r="F829" s="10">
        <v>42036</v>
      </c>
      <c r="G829" s="10">
        <v>45323</v>
      </c>
      <c r="H829" s="11">
        <v>10</v>
      </c>
      <c r="I829" s="20" t="s">
        <v>259</v>
      </c>
      <c r="J829" s="11" t="s">
        <v>261</v>
      </c>
      <c r="K829" s="11" t="s">
        <v>2960</v>
      </c>
      <c r="L829" s="11">
        <v>2</v>
      </c>
    </row>
    <row r="830" spans="1:12">
      <c r="A830" s="11" t="s">
        <v>1580</v>
      </c>
      <c r="D830" s="11" t="s">
        <v>260</v>
      </c>
      <c r="E830" s="19" t="s">
        <v>1830</v>
      </c>
      <c r="F830" s="10">
        <v>42036</v>
      </c>
      <c r="G830" s="10">
        <v>45323</v>
      </c>
      <c r="H830" s="11">
        <v>10</v>
      </c>
      <c r="I830" s="20" t="s">
        <v>259</v>
      </c>
      <c r="J830" s="11" t="s">
        <v>261</v>
      </c>
      <c r="K830" s="11" t="s">
        <v>2960</v>
      </c>
      <c r="L830" s="11">
        <v>2</v>
      </c>
    </row>
    <row r="831" spans="1:12">
      <c r="A831" s="11" t="s">
        <v>1581</v>
      </c>
      <c r="D831" s="11" t="s">
        <v>260</v>
      </c>
      <c r="E831" s="19" t="s">
        <v>1831</v>
      </c>
      <c r="F831" s="10">
        <v>42036</v>
      </c>
      <c r="G831" s="10">
        <v>45323</v>
      </c>
      <c r="H831" s="11">
        <v>10</v>
      </c>
      <c r="I831" s="20" t="s">
        <v>259</v>
      </c>
      <c r="J831" s="11" t="s">
        <v>261</v>
      </c>
      <c r="K831" s="11" t="s">
        <v>2960</v>
      </c>
      <c r="L831" s="11">
        <v>2</v>
      </c>
    </row>
    <row r="832" spans="1:12">
      <c r="A832" s="11" t="s">
        <v>1582</v>
      </c>
      <c r="D832" s="11" t="s">
        <v>260</v>
      </c>
      <c r="E832" s="19" t="s">
        <v>1832</v>
      </c>
      <c r="F832" s="10">
        <v>42036</v>
      </c>
      <c r="G832" s="10">
        <v>45323</v>
      </c>
      <c r="H832" s="11">
        <v>10</v>
      </c>
      <c r="I832" s="20" t="s">
        <v>259</v>
      </c>
      <c r="J832" s="11" t="s">
        <v>261</v>
      </c>
      <c r="K832" s="11" t="s">
        <v>2960</v>
      </c>
      <c r="L832" s="11">
        <v>2</v>
      </c>
    </row>
    <row r="833" spans="1:12">
      <c r="A833" s="11" t="s">
        <v>1583</v>
      </c>
      <c r="D833" s="11" t="s">
        <v>260</v>
      </c>
      <c r="E833" s="19" t="s">
        <v>1833</v>
      </c>
      <c r="F833" s="10">
        <v>42036</v>
      </c>
      <c r="G833" s="10">
        <v>45323</v>
      </c>
      <c r="H833" s="11">
        <v>10</v>
      </c>
      <c r="I833" s="20" t="s">
        <v>259</v>
      </c>
      <c r="J833" s="11" t="s">
        <v>261</v>
      </c>
      <c r="K833" s="11" t="s">
        <v>2960</v>
      </c>
      <c r="L833" s="11">
        <v>2</v>
      </c>
    </row>
    <row r="834" spans="1:12">
      <c r="A834" s="11" t="s">
        <v>1584</v>
      </c>
      <c r="D834" s="11" t="s">
        <v>260</v>
      </c>
      <c r="E834" s="19" t="s">
        <v>1834</v>
      </c>
      <c r="F834" s="10">
        <v>42036</v>
      </c>
      <c r="G834" s="10">
        <v>45323</v>
      </c>
      <c r="H834" s="11">
        <v>10</v>
      </c>
      <c r="I834" s="20" t="s">
        <v>259</v>
      </c>
      <c r="J834" s="11" t="s">
        <v>261</v>
      </c>
      <c r="K834" s="11" t="s">
        <v>2960</v>
      </c>
      <c r="L834" s="11">
        <v>2</v>
      </c>
    </row>
    <row r="835" spans="1:12">
      <c r="A835" s="11" t="s">
        <v>1585</v>
      </c>
      <c r="D835" s="11" t="s">
        <v>260</v>
      </c>
      <c r="E835" s="19" t="s">
        <v>1835</v>
      </c>
      <c r="F835" s="10">
        <v>42036</v>
      </c>
      <c r="G835" s="10">
        <v>45323</v>
      </c>
      <c r="H835" s="11">
        <v>10</v>
      </c>
      <c r="I835" s="20" t="s">
        <v>259</v>
      </c>
      <c r="J835" s="11" t="s">
        <v>261</v>
      </c>
      <c r="K835" s="11" t="s">
        <v>2960</v>
      </c>
      <c r="L835" s="11">
        <v>2</v>
      </c>
    </row>
    <row r="836" spans="1:12">
      <c r="A836" s="11" t="s">
        <v>1586</v>
      </c>
      <c r="D836" s="11" t="s">
        <v>260</v>
      </c>
      <c r="E836" s="19" t="s">
        <v>1836</v>
      </c>
      <c r="F836" s="10">
        <v>42036</v>
      </c>
      <c r="G836" s="10">
        <v>45323</v>
      </c>
      <c r="H836" s="11">
        <v>10</v>
      </c>
      <c r="I836" s="20" t="s">
        <v>259</v>
      </c>
      <c r="J836" s="11" t="s">
        <v>261</v>
      </c>
      <c r="K836" s="11" t="s">
        <v>2960</v>
      </c>
      <c r="L836" s="11">
        <v>2</v>
      </c>
    </row>
    <row r="837" spans="1:12">
      <c r="A837" s="11" t="s">
        <v>1587</v>
      </c>
      <c r="D837" s="11" t="s">
        <v>260</v>
      </c>
      <c r="E837" s="19" t="s">
        <v>1837</v>
      </c>
      <c r="F837" s="10">
        <v>42036</v>
      </c>
      <c r="G837" s="10">
        <v>45323</v>
      </c>
      <c r="H837" s="11">
        <v>10</v>
      </c>
      <c r="I837" s="20" t="s">
        <v>259</v>
      </c>
      <c r="J837" s="11" t="s">
        <v>261</v>
      </c>
      <c r="K837" s="11" t="s">
        <v>2960</v>
      </c>
      <c r="L837" s="11">
        <v>2</v>
      </c>
    </row>
    <row r="838" spans="1:12">
      <c r="A838" s="11" t="s">
        <v>1588</v>
      </c>
      <c r="D838" s="11" t="s">
        <v>260</v>
      </c>
      <c r="E838" s="19" t="s">
        <v>1838</v>
      </c>
      <c r="F838" s="10">
        <v>42036</v>
      </c>
      <c r="G838" s="10">
        <v>45323</v>
      </c>
      <c r="H838" s="11">
        <v>10</v>
      </c>
      <c r="I838" s="20" t="s">
        <v>259</v>
      </c>
      <c r="J838" s="11" t="s">
        <v>261</v>
      </c>
      <c r="K838" s="11" t="s">
        <v>2960</v>
      </c>
      <c r="L838" s="11">
        <v>2</v>
      </c>
    </row>
    <row r="839" spans="1:12">
      <c r="A839" s="11" t="s">
        <v>1589</v>
      </c>
      <c r="D839" s="11" t="s">
        <v>260</v>
      </c>
      <c r="E839" s="19" t="s">
        <v>1839</v>
      </c>
      <c r="F839" s="10">
        <v>42036</v>
      </c>
      <c r="G839" s="10">
        <v>45323</v>
      </c>
      <c r="H839" s="11">
        <v>10</v>
      </c>
      <c r="I839" s="20" t="s">
        <v>259</v>
      </c>
      <c r="J839" s="11" t="s">
        <v>261</v>
      </c>
      <c r="K839" s="11" t="s">
        <v>2960</v>
      </c>
      <c r="L839" s="11">
        <v>2</v>
      </c>
    </row>
    <row r="840" spans="1:12">
      <c r="A840" s="11" t="s">
        <v>1590</v>
      </c>
      <c r="D840" s="11" t="s">
        <v>260</v>
      </c>
      <c r="E840" s="19" t="s">
        <v>1840</v>
      </c>
      <c r="F840" s="10">
        <v>42036</v>
      </c>
      <c r="G840" s="10">
        <v>45323</v>
      </c>
      <c r="H840" s="11">
        <v>10</v>
      </c>
      <c r="I840" s="20" t="s">
        <v>259</v>
      </c>
      <c r="J840" s="11" t="s">
        <v>261</v>
      </c>
      <c r="K840" s="11" t="s">
        <v>2960</v>
      </c>
      <c r="L840" s="11">
        <v>2</v>
      </c>
    </row>
    <row r="841" spans="1:12">
      <c r="A841" s="11" t="s">
        <v>1591</v>
      </c>
      <c r="D841" s="11" t="s">
        <v>260</v>
      </c>
      <c r="E841" s="19" t="s">
        <v>1841</v>
      </c>
      <c r="F841" s="10">
        <v>42036</v>
      </c>
      <c r="G841" s="10">
        <v>45323</v>
      </c>
      <c r="H841" s="11">
        <v>10</v>
      </c>
      <c r="I841" s="20" t="s">
        <v>259</v>
      </c>
      <c r="J841" s="11" t="s">
        <v>261</v>
      </c>
      <c r="K841" s="11" t="s">
        <v>2960</v>
      </c>
      <c r="L841" s="11">
        <v>2</v>
      </c>
    </row>
    <row r="842" spans="1:12">
      <c r="A842" s="11" t="s">
        <v>1592</v>
      </c>
      <c r="D842" s="11" t="s">
        <v>260</v>
      </c>
      <c r="E842" s="19" t="s">
        <v>1842</v>
      </c>
      <c r="F842" s="10">
        <v>42036</v>
      </c>
      <c r="G842" s="10">
        <v>45323</v>
      </c>
      <c r="H842" s="11">
        <v>10</v>
      </c>
      <c r="I842" s="20" t="s">
        <v>259</v>
      </c>
      <c r="J842" s="11" t="s">
        <v>261</v>
      </c>
      <c r="K842" s="11" t="s">
        <v>2960</v>
      </c>
      <c r="L842" s="11">
        <v>2</v>
      </c>
    </row>
    <row r="843" spans="1:12">
      <c r="A843" s="11" t="s">
        <v>1593</v>
      </c>
      <c r="D843" s="11" t="s">
        <v>260</v>
      </c>
      <c r="E843" s="19" t="s">
        <v>1843</v>
      </c>
      <c r="F843" s="10">
        <v>42036</v>
      </c>
      <c r="G843" s="10">
        <v>45323</v>
      </c>
      <c r="H843" s="11">
        <v>10</v>
      </c>
      <c r="I843" s="20" t="s">
        <v>259</v>
      </c>
      <c r="J843" s="11" t="s">
        <v>261</v>
      </c>
      <c r="K843" s="11" t="s">
        <v>2960</v>
      </c>
      <c r="L843" s="11">
        <v>2</v>
      </c>
    </row>
    <row r="844" spans="1:12">
      <c r="A844" s="11" t="s">
        <v>1594</v>
      </c>
      <c r="D844" s="11" t="s">
        <v>260</v>
      </c>
      <c r="E844" s="19" t="s">
        <v>1844</v>
      </c>
      <c r="F844" s="10">
        <v>42036</v>
      </c>
      <c r="G844" s="10">
        <v>45323</v>
      </c>
      <c r="H844" s="11">
        <v>10</v>
      </c>
      <c r="I844" s="20" t="s">
        <v>259</v>
      </c>
      <c r="J844" s="11" t="s">
        <v>261</v>
      </c>
      <c r="K844" s="11" t="s">
        <v>2960</v>
      </c>
      <c r="L844" s="11">
        <v>2</v>
      </c>
    </row>
    <row r="845" spans="1:12">
      <c r="A845" s="11" t="s">
        <v>1595</v>
      </c>
      <c r="D845" s="11" t="s">
        <v>260</v>
      </c>
      <c r="E845" s="19" t="s">
        <v>1845</v>
      </c>
      <c r="F845" s="10">
        <v>42036</v>
      </c>
      <c r="G845" s="10">
        <v>45323</v>
      </c>
      <c r="H845" s="11">
        <v>10</v>
      </c>
      <c r="I845" s="20" t="s">
        <v>259</v>
      </c>
      <c r="J845" s="11" t="s">
        <v>261</v>
      </c>
      <c r="K845" s="11" t="s">
        <v>2960</v>
      </c>
      <c r="L845" s="11">
        <v>2</v>
      </c>
    </row>
    <row r="846" spans="1:12">
      <c r="A846" s="11" t="s">
        <v>1596</v>
      </c>
      <c r="D846" s="11" t="s">
        <v>260</v>
      </c>
      <c r="E846" s="19" t="s">
        <v>1846</v>
      </c>
      <c r="F846" s="10">
        <v>42036</v>
      </c>
      <c r="G846" s="10">
        <v>45323</v>
      </c>
      <c r="H846" s="11">
        <v>10</v>
      </c>
      <c r="I846" s="20" t="s">
        <v>259</v>
      </c>
      <c r="J846" s="11" t="s">
        <v>261</v>
      </c>
      <c r="K846" s="11" t="s">
        <v>2960</v>
      </c>
      <c r="L846" s="11">
        <v>2</v>
      </c>
    </row>
    <row r="847" spans="1:12">
      <c r="A847" s="11" t="s">
        <v>1597</v>
      </c>
      <c r="D847" s="11" t="s">
        <v>260</v>
      </c>
      <c r="E847" s="19" t="s">
        <v>1847</v>
      </c>
      <c r="F847" s="10">
        <v>42036</v>
      </c>
      <c r="G847" s="10">
        <v>45323</v>
      </c>
      <c r="H847" s="11">
        <v>10</v>
      </c>
      <c r="I847" s="20" t="s">
        <v>259</v>
      </c>
      <c r="J847" s="11" t="s">
        <v>261</v>
      </c>
      <c r="K847" s="11" t="s">
        <v>2960</v>
      </c>
      <c r="L847" s="11">
        <v>2</v>
      </c>
    </row>
    <row r="848" spans="1:12">
      <c r="A848" s="11" t="s">
        <v>1598</v>
      </c>
      <c r="D848" s="11" t="s">
        <v>260</v>
      </c>
      <c r="E848" s="19" t="s">
        <v>1848</v>
      </c>
      <c r="F848" s="10">
        <v>42036</v>
      </c>
      <c r="G848" s="10">
        <v>45323</v>
      </c>
      <c r="H848" s="11">
        <v>10</v>
      </c>
      <c r="I848" s="20" t="s">
        <v>259</v>
      </c>
      <c r="J848" s="11" t="s">
        <v>261</v>
      </c>
      <c r="K848" s="11" t="s">
        <v>2960</v>
      </c>
      <c r="L848" s="11">
        <v>2</v>
      </c>
    </row>
    <row r="849" spans="1:12">
      <c r="A849" s="11" t="s">
        <v>1599</v>
      </c>
      <c r="D849" s="11" t="s">
        <v>260</v>
      </c>
      <c r="E849" s="19" t="s">
        <v>1849</v>
      </c>
      <c r="F849" s="10">
        <v>42036</v>
      </c>
      <c r="G849" s="10">
        <v>45323</v>
      </c>
      <c r="H849" s="11">
        <v>10</v>
      </c>
      <c r="I849" s="20" t="s">
        <v>259</v>
      </c>
      <c r="J849" s="11" t="s">
        <v>261</v>
      </c>
      <c r="K849" s="11" t="s">
        <v>2960</v>
      </c>
      <c r="L849" s="11">
        <v>2</v>
      </c>
    </row>
    <row r="850" spans="1:12">
      <c r="A850" s="11" t="s">
        <v>1600</v>
      </c>
      <c r="D850" s="11" t="s">
        <v>260</v>
      </c>
      <c r="E850" s="19" t="s">
        <v>1850</v>
      </c>
      <c r="F850" s="10">
        <v>42036</v>
      </c>
      <c r="G850" s="10">
        <v>45323</v>
      </c>
      <c r="H850" s="11">
        <v>10</v>
      </c>
      <c r="I850" s="20" t="s">
        <v>259</v>
      </c>
      <c r="J850" s="11" t="s">
        <v>261</v>
      </c>
      <c r="K850" s="11" t="s">
        <v>2960</v>
      </c>
      <c r="L850" s="11">
        <v>2</v>
      </c>
    </row>
    <row r="851" spans="1:12">
      <c r="A851" s="11" t="s">
        <v>1601</v>
      </c>
      <c r="D851" s="11" t="s">
        <v>260</v>
      </c>
      <c r="E851" s="19" t="s">
        <v>1851</v>
      </c>
      <c r="F851" s="10">
        <v>42036</v>
      </c>
      <c r="G851" s="10">
        <v>45323</v>
      </c>
      <c r="H851" s="11">
        <v>10</v>
      </c>
      <c r="I851" s="20" t="s">
        <v>259</v>
      </c>
      <c r="J851" s="11" t="s">
        <v>261</v>
      </c>
      <c r="K851" s="11" t="s">
        <v>2960</v>
      </c>
      <c r="L851" s="11">
        <v>2</v>
      </c>
    </row>
    <row r="852" spans="1:12">
      <c r="A852" s="11" t="s">
        <v>1602</v>
      </c>
      <c r="D852" s="11" t="s">
        <v>260</v>
      </c>
      <c r="E852" s="19" t="s">
        <v>1852</v>
      </c>
      <c r="F852" s="10">
        <v>42036</v>
      </c>
      <c r="G852" s="10">
        <v>45323</v>
      </c>
      <c r="H852" s="11">
        <v>10</v>
      </c>
      <c r="I852" s="20" t="s">
        <v>259</v>
      </c>
      <c r="J852" s="11" t="s">
        <v>261</v>
      </c>
      <c r="K852" s="11" t="s">
        <v>2960</v>
      </c>
      <c r="L852" s="11">
        <v>2</v>
      </c>
    </row>
    <row r="853" spans="1:12">
      <c r="A853" s="11" t="s">
        <v>1603</v>
      </c>
      <c r="D853" s="11" t="s">
        <v>260</v>
      </c>
      <c r="E853" s="19" t="s">
        <v>1853</v>
      </c>
      <c r="F853" s="10">
        <v>42036</v>
      </c>
      <c r="G853" s="10">
        <v>45323</v>
      </c>
      <c r="H853" s="11">
        <v>10</v>
      </c>
      <c r="I853" s="20" t="s">
        <v>259</v>
      </c>
      <c r="J853" s="11" t="s">
        <v>261</v>
      </c>
      <c r="K853" s="11" t="s">
        <v>2960</v>
      </c>
      <c r="L853" s="11">
        <v>2</v>
      </c>
    </row>
    <row r="854" spans="1:12">
      <c r="A854" s="11" t="s">
        <v>1604</v>
      </c>
      <c r="D854" s="11" t="s">
        <v>260</v>
      </c>
      <c r="E854" s="19" t="s">
        <v>1854</v>
      </c>
      <c r="F854" s="10">
        <v>42036</v>
      </c>
      <c r="G854" s="10">
        <v>45323</v>
      </c>
      <c r="H854" s="11">
        <v>10</v>
      </c>
      <c r="I854" s="20" t="s">
        <v>259</v>
      </c>
      <c r="J854" s="11" t="s">
        <v>261</v>
      </c>
      <c r="K854" s="11" t="s">
        <v>2960</v>
      </c>
      <c r="L854" s="11">
        <v>2</v>
      </c>
    </row>
    <row r="855" spans="1:12">
      <c r="A855" s="11" t="s">
        <v>1605</v>
      </c>
      <c r="D855" s="11" t="s">
        <v>260</v>
      </c>
      <c r="E855" s="19" t="s">
        <v>1855</v>
      </c>
      <c r="F855" s="10">
        <v>42036</v>
      </c>
      <c r="G855" s="10">
        <v>45323</v>
      </c>
      <c r="H855" s="11">
        <v>10</v>
      </c>
      <c r="I855" s="20" t="s">
        <v>259</v>
      </c>
      <c r="J855" s="11" t="s">
        <v>261</v>
      </c>
      <c r="K855" s="11" t="s">
        <v>2960</v>
      </c>
      <c r="L855" s="11">
        <v>2</v>
      </c>
    </row>
    <row r="856" spans="1:12">
      <c r="A856" s="11" t="s">
        <v>1606</v>
      </c>
      <c r="D856" s="11" t="s">
        <v>260</v>
      </c>
      <c r="E856" s="19" t="s">
        <v>1856</v>
      </c>
      <c r="F856" s="10">
        <v>42036</v>
      </c>
      <c r="G856" s="10">
        <v>45323</v>
      </c>
      <c r="H856" s="11">
        <v>10</v>
      </c>
      <c r="I856" s="20" t="s">
        <v>259</v>
      </c>
      <c r="J856" s="11" t="s">
        <v>261</v>
      </c>
      <c r="K856" s="11" t="s">
        <v>2960</v>
      </c>
      <c r="L856" s="11">
        <v>2</v>
      </c>
    </row>
    <row r="857" spans="1:12">
      <c r="A857" s="11" t="s">
        <v>1607</v>
      </c>
      <c r="D857" s="11" t="s">
        <v>260</v>
      </c>
      <c r="E857" s="19" t="s">
        <v>1857</v>
      </c>
      <c r="F857" s="10">
        <v>42036</v>
      </c>
      <c r="G857" s="10">
        <v>45323</v>
      </c>
      <c r="H857" s="11">
        <v>10</v>
      </c>
      <c r="I857" s="20" t="s">
        <v>259</v>
      </c>
      <c r="J857" s="11" t="s">
        <v>261</v>
      </c>
      <c r="K857" s="11" t="s">
        <v>2960</v>
      </c>
      <c r="L857" s="11">
        <v>2</v>
      </c>
    </row>
    <row r="858" spans="1:12">
      <c r="A858" s="11" t="s">
        <v>1608</v>
      </c>
      <c r="D858" s="11" t="s">
        <v>260</v>
      </c>
      <c r="E858" s="19" t="s">
        <v>1858</v>
      </c>
      <c r="F858" s="10">
        <v>42036</v>
      </c>
      <c r="G858" s="10">
        <v>45323</v>
      </c>
      <c r="H858" s="11">
        <v>10</v>
      </c>
      <c r="I858" s="20" t="s">
        <v>259</v>
      </c>
      <c r="J858" s="11" t="s">
        <v>261</v>
      </c>
      <c r="K858" s="11" t="s">
        <v>2960</v>
      </c>
      <c r="L858" s="11">
        <v>2</v>
      </c>
    </row>
    <row r="859" spans="1:12">
      <c r="A859" s="11" t="s">
        <v>1609</v>
      </c>
      <c r="D859" s="11" t="s">
        <v>260</v>
      </c>
      <c r="E859" s="19" t="s">
        <v>1859</v>
      </c>
      <c r="F859" s="10">
        <v>42036</v>
      </c>
      <c r="G859" s="10">
        <v>45323</v>
      </c>
      <c r="H859" s="11">
        <v>10</v>
      </c>
      <c r="I859" s="20" t="s">
        <v>259</v>
      </c>
      <c r="J859" s="11" t="s">
        <v>261</v>
      </c>
      <c r="K859" s="11" t="s">
        <v>2960</v>
      </c>
      <c r="L859" s="11">
        <v>2</v>
      </c>
    </row>
    <row r="860" spans="1:12">
      <c r="A860" s="11" t="s">
        <v>1610</v>
      </c>
      <c r="D860" s="11" t="s">
        <v>260</v>
      </c>
      <c r="E860" s="19" t="s">
        <v>1860</v>
      </c>
      <c r="F860" s="10">
        <v>42036</v>
      </c>
      <c r="G860" s="10">
        <v>45323</v>
      </c>
      <c r="H860" s="11">
        <v>10</v>
      </c>
      <c r="I860" s="20" t="s">
        <v>259</v>
      </c>
      <c r="J860" s="11" t="s">
        <v>261</v>
      </c>
      <c r="K860" s="11" t="s">
        <v>2960</v>
      </c>
      <c r="L860" s="11">
        <v>2</v>
      </c>
    </row>
    <row r="861" spans="1:12">
      <c r="A861" s="11" t="s">
        <v>1611</v>
      </c>
      <c r="D861" s="11" t="s">
        <v>260</v>
      </c>
      <c r="E861" s="19" t="s">
        <v>1861</v>
      </c>
      <c r="F861" s="10">
        <v>42036</v>
      </c>
      <c r="G861" s="10">
        <v>45323</v>
      </c>
      <c r="H861" s="11">
        <v>10</v>
      </c>
      <c r="I861" s="20" t="s">
        <v>259</v>
      </c>
      <c r="J861" s="11" t="s">
        <v>261</v>
      </c>
      <c r="K861" s="11" t="s">
        <v>2960</v>
      </c>
      <c r="L861" s="11">
        <v>2</v>
      </c>
    </row>
    <row r="862" spans="1:12">
      <c r="A862" s="11" t="s">
        <v>1612</v>
      </c>
      <c r="D862" s="11" t="s">
        <v>260</v>
      </c>
      <c r="E862" s="19" t="s">
        <v>1862</v>
      </c>
      <c r="F862" s="10">
        <v>42036</v>
      </c>
      <c r="G862" s="10">
        <v>45323</v>
      </c>
      <c r="H862" s="11">
        <v>10</v>
      </c>
      <c r="I862" s="20" t="s">
        <v>259</v>
      </c>
      <c r="J862" s="11" t="s">
        <v>261</v>
      </c>
      <c r="K862" s="11" t="s">
        <v>2960</v>
      </c>
      <c r="L862" s="11">
        <v>2</v>
      </c>
    </row>
    <row r="863" spans="1:12">
      <c r="A863" s="11" t="s">
        <v>1613</v>
      </c>
      <c r="D863" s="11" t="s">
        <v>260</v>
      </c>
      <c r="E863" s="19" t="s">
        <v>1863</v>
      </c>
      <c r="F863" s="10">
        <v>42036</v>
      </c>
      <c r="G863" s="10">
        <v>45323</v>
      </c>
      <c r="H863" s="11">
        <v>10</v>
      </c>
      <c r="I863" s="20" t="s">
        <v>259</v>
      </c>
      <c r="J863" s="11" t="s">
        <v>261</v>
      </c>
      <c r="K863" s="11" t="s">
        <v>2960</v>
      </c>
      <c r="L863" s="11">
        <v>2</v>
      </c>
    </row>
    <row r="864" spans="1:12">
      <c r="A864" s="11" t="s">
        <v>1614</v>
      </c>
      <c r="D864" s="11" t="s">
        <v>260</v>
      </c>
      <c r="E864" s="19" t="s">
        <v>1864</v>
      </c>
      <c r="F864" s="10">
        <v>42036</v>
      </c>
      <c r="G864" s="10">
        <v>45323</v>
      </c>
      <c r="H864" s="11">
        <v>10</v>
      </c>
      <c r="I864" s="20" t="s">
        <v>259</v>
      </c>
      <c r="J864" s="11" t="s">
        <v>261</v>
      </c>
      <c r="K864" s="11" t="s">
        <v>2960</v>
      </c>
      <c r="L864" s="11">
        <v>2</v>
      </c>
    </row>
    <row r="865" spans="1:12">
      <c r="A865" s="11" t="s">
        <v>1615</v>
      </c>
      <c r="D865" s="11" t="s">
        <v>260</v>
      </c>
      <c r="E865" s="19" t="s">
        <v>1865</v>
      </c>
      <c r="F865" s="10">
        <v>42036</v>
      </c>
      <c r="G865" s="10">
        <v>45323</v>
      </c>
      <c r="H865" s="11">
        <v>10</v>
      </c>
      <c r="I865" s="20" t="s">
        <v>259</v>
      </c>
      <c r="J865" s="11" t="s">
        <v>261</v>
      </c>
      <c r="K865" s="11" t="s">
        <v>2960</v>
      </c>
      <c r="L865" s="11">
        <v>2</v>
      </c>
    </row>
    <row r="866" spans="1:12">
      <c r="A866" s="11" t="s">
        <v>1616</v>
      </c>
      <c r="D866" s="11" t="s">
        <v>260</v>
      </c>
      <c r="E866" s="19" t="s">
        <v>1866</v>
      </c>
      <c r="F866" s="10">
        <v>42036</v>
      </c>
      <c r="G866" s="10">
        <v>45323</v>
      </c>
      <c r="H866" s="11">
        <v>10</v>
      </c>
      <c r="I866" s="20" t="s">
        <v>259</v>
      </c>
      <c r="J866" s="11" t="s">
        <v>261</v>
      </c>
      <c r="K866" s="11" t="s">
        <v>2960</v>
      </c>
      <c r="L866" s="11">
        <v>2</v>
      </c>
    </row>
    <row r="867" spans="1:12">
      <c r="A867" s="11" t="s">
        <v>1617</v>
      </c>
      <c r="D867" s="11" t="s">
        <v>260</v>
      </c>
      <c r="E867" s="19" t="s">
        <v>1867</v>
      </c>
      <c r="F867" s="10">
        <v>42036</v>
      </c>
      <c r="G867" s="10">
        <v>45323</v>
      </c>
      <c r="H867" s="11">
        <v>10</v>
      </c>
      <c r="I867" s="20" t="s">
        <v>259</v>
      </c>
      <c r="J867" s="11" t="s">
        <v>261</v>
      </c>
      <c r="K867" s="11" t="s">
        <v>2960</v>
      </c>
      <c r="L867" s="11">
        <v>2</v>
      </c>
    </row>
    <row r="868" spans="1:12">
      <c r="A868" s="11" t="s">
        <v>1618</v>
      </c>
      <c r="D868" s="11" t="s">
        <v>260</v>
      </c>
      <c r="E868" s="19" t="s">
        <v>1868</v>
      </c>
      <c r="F868" s="10">
        <v>42036</v>
      </c>
      <c r="G868" s="10">
        <v>45323</v>
      </c>
      <c r="H868" s="11">
        <v>10</v>
      </c>
      <c r="I868" s="20" t="s">
        <v>259</v>
      </c>
      <c r="J868" s="11" t="s">
        <v>261</v>
      </c>
      <c r="K868" s="11" t="s">
        <v>2960</v>
      </c>
      <c r="L868" s="11">
        <v>2</v>
      </c>
    </row>
    <row r="869" spans="1:12">
      <c r="A869" s="11" t="s">
        <v>1619</v>
      </c>
      <c r="D869" s="11" t="s">
        <v>260</v>
      </c>
      <c r="E869" s="19" t="s">
        <v>1869</v>
      </c>
      <c r="F869" s="10">
        <v>42036</v>
      </c>
      <c r="G869" s="10">
        <v>45323</v>
      </c>
      <c r="H869" s="11">
        <v>10</v>
      </c>
      <c r="I869" s="20" t="s">
        <v>259</v>
      </c>
      <c r="J869" s="11" t="s">
        <v>261</v>
      </c>
      <c r="K869" s="11" t="s">
        <v>2960</v>
      </c>
      <c r="L869" s="11">
        <v>2</v>
      </c>
    </row>
    <row r="870" spans="1:12">
      <c r="A870" s="11" t="s">
        <v>1620</v>
      </c>
      <c r="D870" s="11" t="s">
        <v>260</v>
      </c>
      <c r="E870" s="19" t="s">
        <v>1870</v>
      </c>
      <c r="F870" s="10">
        <v>42036</v>
      </c>
      <c r="G870" s="10">
        <v>45323</v>
      </c>
      <c r="H870" s="11">
        <v>10</v>
      </c>
      <c r="I870" s="20" t="s">
        <v>259</v>
      </c>
      <c r="J870" s="11" t="s">
        <v>261</v>
      </c>
      <c r="K870" s="11" t="s">
        <v>2960</v>
      </c>
      <c r="L870" s="11">
        <v>2</v>
      </c>
    </row>
    <row r="871" spans="1:12">
      <c r="A871" s="11" t="s">
        <v>1621</v>
      </c>
      <c r="D871" s="11" t="s">
        <v>260</v>
      </c>
      <c r="E871" s="19" t="s">
        <v>1871</v>
      </c>
      <c r="F871" s="10">
        <v>42036</v>
      </c>
      <c r="G871" s="10">
        <v>45323</v>
      </c>
      <c r="H871" s="11">
        <v>10</v>
      </c>
      <c r="I871" s="20" t="s">
        <v>259</v>
      </c>
      <c r="J871" s="11" t="s">
        <v>261</v>
      </c>
      <c r="K871" s="11" t="s">
        <v>2960</v>
      </c>
      <c r="L871" s="11">
        <v>2</v>
      </c>
    </row>
    <row r="872" spans="1:12">
      <c r="A872" s="11" t="s">
        <v>1622</v>
      </c>
      <c r="D872" s="11" t="s">
        <v>260</v>
      </c>
      <c r="E872" s="19" t="s">
        <v>1872</v>
      </c>
      <c r="F872" s="10">
        <v>42036</v>
      </c>
      <c r="G872" s="10">
        <v>45323</v>
      </c>
      <c r="H872" s="11">
        <v>10</v>
      </c>
      <c r="I872" s="20" t="s">
        <v>259</v>
      </c>
      <c r="J872" s="11" t="s">
        <v>261</v>
      </c>
      <c r="K872" s="11" t="s">
        <v>2960</v>
      </c>
      <c r="L872" s="11">
        <v>2</v>
      </c>
    </row>
    <row r="873" spans="1:12">
      <c r="A873" s="11" t="s">
        <v>1623</v>
      </c>
      <c r="D873" s="11" t="s">
        <v>260</v>
      </c>
      <c r="E873" s="19" t="s">
        <v>1873</v>
      </c>
      <c r="F873" s="10">
        <v>42036</v>
      </c>
      <c r="G873" s="10">
        <v>45323</v>
      </c>
      <c r="H873" s="11">
        <v>10</v>
      </c>
      <c r="I873" s="20" t="s">
        <v>259</v>
      </c>
      <c r="J873" s="11" t="s">
        <v>261</v>
      </c>
      <c r="K873" s="11" t="s">
        <v>2960</v>
      </c>
      <c r="L873" s="11">
        <v>2</v>
      </c>
    </row>
    <row r="874" spans="1:12">
      <c r="A874" s="11" t="s">
        <v>1624</v>
      </c>
      <c r="D874" s="11" t="s">
        <v>260</v>
      </c>
      <c r="E874" s="19" t="s">
        <v>1874</v>
      </c>
      <c r="F874" s="10">
        <v>42036</v>
      </c>
      <c r="G874" s="10">
        <v>45323</v>
      </c>
      <c r="H874" s="11">
        <v>10</v>
      </c>
      <c r="I874" s="20" t="s">
        <v>259</v>
      </c>
      <c r="J874" s="11" t="s">
        <v>261</v>
      </c>
      <c r="K874" s="11" t="s">
        <v>2960</v>
      </c>
      <c r="L874" s="11">
        <v>2</v>
      </c>
    </row>
    <row r="875" spans="1:12">
      <c r="A875" s="11" t="s">
        <v>1625</v>
      </c>
      <c r="D875" s="11" t="s">
        <v>260</v>
      </c>
      <c r="E875" s="19" t="s">
        <v>1875</v>
      </c>
      <c r="F875" s="10">
        <v>42036</v>
      </c>
      <c r="G875" s="10">
        <v>45323</v>
      </c>
      <c r="H875" s="11">
        <v>10</v>
      </c>
      <c r="I875" s="20" t="s">
        <v>259</v>
      </c>
      <c r="J875" s="11" t="s">
        <v>261</v>
      </c>
      <c r="K875" s="11" t="s">
        <v>2960</v>
      </c>
      <c r="L875" s="11">
        <v>2</v>
      </c>
    </row>
    <row r="876" spans="1:12">
      <c r="A876" s="11" t="s">
        <v>1626</v>
      </c>
      <c r="D876" s="11" t="s">
        <v>260</v>
      </c>
      <c r="E876" s="19" t="s">
        <v>1876</v>
      </c>
      <c r="F876" s="10">
        <v>42036</v>
      </c>
      <c r="G876" s="10">
        <v>45323</v>
      </c>
      <c r="H876" s="11">
        <v>10</v>
      </c>
      <c r="I876" s="20" t="s">
        <v>259</v>
      </c>
      <c r="J876" s="11" t="s">
        <v>261</v>
      </c>
      <c r="K876" s="11" t="s">
        <v>2960</v>
      </c>
      <c r="L876" s="11">
        <v>2</v>
      </c>
    </row>
    <row r="877" spans="1:12">
      <c r="A877" s="11" t="s">
        <v>1627</v>
      </c>
      <c r="D877" s="11" t="s">
        <v>260</v>
      </c>
      <c r="E877" s="19" t="s">
        <v>1877</v>
      </c>
      <c r="F877" s="10">
        <v>42036</v>
      </c>
      <c r="G877" s="10">
        <v>45323</v>
      </c>
      <c r="H877" s="11">
        <v>10</v>
      </c>
      <c r="I877" s="20" t="s">
        <v>259</v>
      </c>
      <c r="J877" s="11" t="s">
        <v>261</v>
      </c>
      <c r="K877" s="11" t="s">
        <v>2960</v>
      </c>
      <c r="L877" s="11">
        <v>2</v>
      </c>
    </row>
    <row r="878" spans="1:12">
      <c r="A878" s="11" t="s">
        <v>1628</v>
      </c>
      <c r="D878" s="11" t="s">
        <v>260</v>
      </c>
      <c r="E878" s="19" t="s">
        <v>1878</v>
      </c>
      <c r="F878" s="10">
        <v>42036</v>
      </c>
      <c r="G878" s="10">
        <v>45323</v>
      </c>
      <c r="H878" s="11">
        <v>10</v>
      </c>
      <c r="I878" s="20" t="s">
        <v>259</v>
      </c>
      <c r="J878" s="11" t="s">
        <v>261</v>
      </c>
      <c r="K878" s="11" t="s">
        <v>2960</v>
      </c>
      <c r="L878" s="11">
        <v>2</v>
      </c>
    </row>
    <row r="879" spans="1:12">
      <c r="A879" s="11" t="s">
        <v>1629</v>
      </c>
      <c r="D879" s="11" t="s">
        <v>260</v>
      </c>
      <c r="E879" s="19" t="s">
        <v>1879</v>
      </c>
      <c r="F879" s="10">
        <v>42036</v>
      </c>
      <c r="G879" s="10">
        <v>45323</v>
      </c>
      <c r="H879" s="11">
        <v>10</v>
      </c>
      <c r="I879" s="20" t="s">
        <v>259</v>
      </c>
      <c r="J879" s="11" t="s">
        <v>261</v>
      </c>
      <c r="K879" s="11" t="s">
        <v>2960</v>
      </c>
      <c r="L879" s="11">
        <v>2</v>
      </c>
    </row>
    <row r="880" spans="1:12">
      <c r="A880" s="11" t="s">
        <v>1630</v>
      </c>
      <c r="D880" s="11" t="s">
        <v>260</v>
      </c>
      <c r="E880" s="19" t="s">
        <v>1880</v>
      </c>
      <c r="F880" s="10">
        <v>42036</v>
      </c>
      <c r="G880" s="10">
        <v>45323</v>
      </c>
      <c r="H880" s="11">
        <v>10</v>
      </c>
      <c r="I880" s="20" t="s">
        <v>259</v>
      </c>
      <c r="J880" s="11" t="s">
        <v>261</v>
      </c>
      <c r="K880" s="11" t="s">
        <v>2960</v>
      </c>
      <c r="L880" s="11">
        <v>2</v>
      </c>
    </row>
    <row r="881" spans="1:12">
      <c r="A881" s="11" t="s">
        <v>1631</v>
      </c>
      <c r="D881" s="11" t="s">
        <v>260</v>
      </c>
      <c r="E881" s="19" t="s">
        <v>1881</v>
      </c>
      <c r="F881" s="10">
        <v>42036</v>
      </c>
      <c r="G881" s="10">
        <v>45323</v>
      </c>
      <c r="H881" s="11">
        <v>10</v>
      </c>
      <c r="I881" s="20" t="s">
        <v>259</v>
      </c>
      <c r="J881" s="11" t="s">
        <v>261</v>
      </c>
      <c r="K881" s="11" t="s">
        <v>2960</v>
      </c>
      <c r="L881" s="11">
        <v>2</v>
      </c>
    </row>
    <row r="882" spans="1:12">
      <c r="A882" s="11" t="s">
        <v>1632</v>
      </c>
      <c r="D882" s="11" t="s">
        <v>260</v>
      </c>
      <c r="E882" s="19" t="s">
        <v>1882</v>
      </c>
      <c r="F882" s="10">
        <v>42036</v>
      </c>
      <c r="G882" s="10">
        <v>45323</v>
      </c>
      <c r="H882" s="11">
        <v>10</v>
      </c>
      <c r="I882" s="20" t="s">
        <v>259</v>
      </c>
      <c r="J882" s="11" t="s">
        <v>261</v>
      </c>
      <c r="K882" s="11" t="s">
        <v>2960</v>
      </c>
      <c r="L882" s="11">
        <v>2</v>
      </c>
    </row>
    <row r="883" spans="1:12">
      <c r="A883" s="11" t="s">
        <v>1633</v>
      </c>
      <c r="D883" s="11" t="s">
        <v>260</v>
      </c>
      <c r="E883" s="19" t="s">
        <v>1883</v>
      </c>
      <c r="F883" s="10">
        <v>42036</v>
      </c>
      <c r="G883" s="10">
        <v>45323</v>
      </c>
      <c r="H883" s="11">
        <v>10</v>
      </c>
      <c r="I883" s="20" t="s">
        <v>259</v>
      </c>
      <c r="J883" s="11" t="s">
        <v>261</v>
      </c>
      <c r="K883" s="11" t="s">
        <v>2960</v>
      </c>
      <c r="L883" s="11">
        <v>2</v>
      </c>
    </row>
    <row r="884" spans="1:12">
      <c r="A884" s="11" t="s">
        <v>1634</v>
      </c>
      <c r="D884" s="11" t="s">
        <v>260</v>
      </c>
      <c r="E884" s="19" t="s">
        <v>1884</v>
      </c>
      <c r="F884" s="10">
        <v>42036</v>
      </c>
      <c r="G884" s="10">
        <v>45323</v>
      </c>
      <c r="H884" s="11">
        <v>10</v>
      </c>
      <c r="I884" s="20" t="s">
        <v>259</v>
      </c>
      <c r="J884" s="11" t="s">
        <v>261</v>
      </c>
      <c r="K884" s="11" t="s">
        <v>2960</v>
      </c>
      <c r="L884" s="11">
        <v>2</v>
      </c>
    </row>
    <row r="885" spans="1:12">
      <c r="A885" s="11" t="s">
        <v>1635</v>
      </c>
      <c r="D885" s="11" t="s">
        <v>260</v>
      </c>
      <c r="E885" s="19" t="s">
        <v>1885</v>
      </c>
      <c r="F885" s="10">
        <v>42036</v>
      </c>
      <c r="G885" s="10">
        <v>45323</v>
      </c>
      <c r="H885" s="11">
        <v>10</v>
      </c>
      <c r="I885" s="20" t="s">
        <v>259</v>
      </c>
      <c r="J885" s="11" t="s">
        <v>261</v>
      </c>
      <c r="K885" s="11" t="s">
        <v>2960</v>
      </c>
      <c r="L885" s="11">
        <v>2</v>
      </c>
    </row>
    <row r="886" spans="1:12">
      <c r="A886" s="11" t="s">
        <v>1636</v>
      </c>
      <c r="D886" s="11" t="s">
        <v>260</v>
      </c>
      <c r="E886" s="19" t="s">
        <v>1886</v>
      </c>
      <c r="F886" s="10">
        <v>42036</v>
      </c>
      <c r="G886" s="10">
        <v>45323</v>
      </c>
      <c r="H886" s="11">
        <v>10</v>
      </c>
      <c r="I886" s="20" t="s">
        <v>259</v>
      </c>
      <c r="J886" s="11" t="s">
        <v>261</v>
      </c>
      <c r="K886" s="11" t="s">
        <v>2960</v>
      </c>
      <c r="L886" s="11">
        <v>2</v>
      </c>
    </row>
    <row r="887" spans="1:12">
      <c r="A887" s="11" t="s">
        <v>1637</v>
      </c>
      <c r="D887" s="11" t="s">
        <v>260</v>
      </c>
      <c r="E887" s="19" t="s">
        <v>1887</v>
      </c>
      <c r="F887" s="10">
        <v>42036</v>
      </c>
      <c r="G887" s="10">
        <v>45323</v>
      </c>
      <c r="H887" s="11">
        <v>10</v>
      </c>
      <c r="I887" s="20" t="s">
        <v>259</v>
      </c>
      <c r="J887" s="11" t="s">
        <v>261</v>
      </c>
      <c r="K887" s="11" t="s">
        <v>2960</v>
      </c>
      <c r="L887" s="11">
        <v>2</v>
      </c>
    </row>
    <row r="888" spans="1:12">
      <c r="A888" s="11" t="s">
        <v>1638</v>
      </c>
      <c r="D888" s="11" t="s">
        <v>260</v>
      </c>
      <c r="E888" s="19" t="s">
        <v>1888</v>
      </c>
      <c r="F888" s="10">
        <v>42036</v>
      </c>
      <c r="G888" s="10">
        <v>45323</v>
      </c>
      <c r="H888" s="11">
        <v>10</v>
      </c>
      <c r="I888" s="20" t="s">
        <v>259</v>
      </c>
      <c r="J888" s="11" t="s">
        <v>261</v>
      </c>
      <c r="K888" s="11" t="s">
        <v>2960</v>
      </c>
      <c r="L888" s="11">
        <v>2</v>
      </c>
    </row>
    <row r="889" spans="1:12">
      <c r="A889" s="11" t="s">
        <v>1639</v>
      </c>
      <c r="D889" s="11" t="s">
        <v>260</v>
      </c>
      <c r="E889" s="19" t="s">
        <v>1889</v>
      </c>
      <c r="F889" s="10">
        <v>42036</v>
      </c>
      <c r="G889" s="10">
        <v>45323</v>
      </c>
      <c r="H889" s="11">
        <v>10</v>
      </c>
      <c r="I889" s="20" t="s">
        <v>259</v>
      </c>
      <c r="J889" s="11" t="s">
        <v>261</v>
      </c>
      <c r="K889" s="11" t="s">
        <v>2960</v>
      </c>
      <c r="L889" s="11">
        <v>2</v>
      </c>
    </row>
    <row r="890" spans="1:12">
      <c r="A890" s="11" t="s">
        <v>1640</v>
      </c>
      <c r="D890" s="11" t="s">
        <v>260</v>
      </c>
      <c r="E890" s="19" t="s">
        <v>1890</v>
      </c>
      <c r="F890" s="10">
        <v>42036</v>
      </c>
      <c r="G890" s="10">
        <v>45323</v>
      </c>
      <c r="H890" s="11">
        <v>10</v>
      </c>
      <c r="I890" s="20" t="s">
        <v>259</v>
      </c>
      <c r="J890" s="11" t="s">
        <v>261</v>
      </c>
      <c r="K890" s="11" t="s">
        <v>2960</v>
      </c>
      <c r="L890" s="11">
        <v>2</v>
      </c>
    </row>
    <row r="891" spans="1:12">
      <c r="A891" s="11" t="s">
        <v>1641</v>
      </c>
      <c r="D891" s="11" t="s">
        <v>260</v>
      </c>
      <c r="E891" s="19" t="s">
        <v>1891</v>
      </c>
      <c r="F891" s="10">
        <v>42036</v>
      </c>
      <c r="G891" s="10">
        <v>45323</v>
      </c>
      <c r="H891" s="11">
        <v>10</v>
      </c>
      <c r="I891" s="20" t="s">
        <v>259</v>
      </c>
      <c r="J891" s="11" t="s">
        <v>261</v>
      </c>
      <c r="K891" s="11" t="s">
        <v>2960</v>
      </c>
      <c r="L891" s="11">
        <v>2</v>
      </c>
    </row>
    <row r="892" spans="1:12">
      <c r="A892" s="11" t="s">
        <v>1642</v>
      </c>
      <c r="D892" s="11" t="s">
        <v>260</v>
      </c>
      <c r="E892" s="19" t="s">
        <v>1892</v>
      </c>
      <c r="F892" s="10">
        <v>42036</v>
      </c>
      <c r="G892" s="10">
        <v>45323</v>
      </c>
      <c r="H892" s="11">
        <v>10</v>
      </c>
      <c r="I892" s="20" t="s">
        <v>259</v>
      </c>
      <c r="J892" s="11" t="s">
        <v>261</v>
      </c>
      <c r="K892" s="11" t="s">
        <v>2960</v>
      </c>
      <c r="L892" s="11">
        <v>2</v>
      </c>
    </row>
    <row r="893" spans="1:12">
      <c r="A893" s="11" t="s">
        <v>1643</v>
      </c>
      <c r="D893" s="11" t="s">
        <v>260</v>
      </c>
      <c r="E893" s="19" t="s">
        <v>1893</v>
      </c>
      <c r="F893" s="10">
        <v>42036</v>
      </c>
      <c r="G893" s="10">
        <v>45323</v>
      </c>
      <c r="H893" s="11">
        <v>10</v>
      </c>
      <c r="I893" s="20" t="s">
        <v>259</v>
      </c>
      <c r="J893" s="11" t="s">
        <v>261</v>
      </c>
      <c r="K893" s="11" t="s">
        <v>2960</v>
      </c>
      <c r="L893" s="11">
        <v>2</v>
      </c>
    </row>
    <row r="894" spans="1:12">
      <c r="A894" s="11" t="s">
        <v>1644</v>
      </c>
      <c r="D894" s="11" t="s">
        <v>260</v>
      </c>
      <c r="E894" s="19" t="s">
        <v>1894</v>
      </c>
      <c r="F894" s="10">
        <v>42036</v>
      </c>
      <c r="G894" s="10">
        <v>45323</v>
      </c>
      <c r="H894" s="11">
        <v>10</v>
      </c>
      <c r="I894" s="20" t="s">
        <v>259</v>
      </c>
      <c r="J894" s="11" t="s">
        <v>261</v>
      </c>
      <c r="K894" s="11" t="s">
        <v>2960</v>
      </c>
      <c r="L894" s="11">
        <v>2</v>
      </c>
    </row>
    <row r="895" spans="1:12">
      <c r="A895" s="11" t="s">
        <v>1645</v>
      </c>
      <c r="D895" s="11" t="s">
        <v>260</v>
      </c>
      <c r="E895" s="19" t="s">
        <v>1895</v>
      </c>
      <c r="F895" s="10">
        <v>42036</v>
      </c>
      <c r="G895" s="10">
        <v>45323</v>
      </c>
      <c r="H895" s="11">
        <v>10</v>
      </c>
      <c r="I895" s="20" t="s">
        <v>259</v>
      </c>
      <c r="J895" s="11" t="s">
        <v>261</v>
      </c>
      <c r="K895" s="11" t="s">
        <v>2960</v>
      </c>
      <c r="L895" s="11">
        <v>2</v>
      </c>
    </row>
    <row r="896" spans="1:12">
      <c r="A896" s="11" t="s">
        <v>1646</v>
      </c>
      <c r="D896" s="11" t="s">
        <v>260</v>
      </c>
      <c r="E896" s="19" t="s">
        <v>1896</v>
      </c>
      <c r="F896" s="10">
        <v>42036</v>
      </c>
      <c r="G896" s="10">
        <v>45323</v>
      </c>
      <c r="H896" s="11">
        <v>10</v>
      </c>
      <c r="I896" s="20" t="s">
        <v>259</v>
      </c>
      <c r="J896" s="11" t="s">
        <v>261</v>
      </c>
      <c r="K896" s="11" t="s">
        <v>2960</v>
      </c>
      <c r="L896" s="11">
        <v>2</v>
      </c>
    </row>
    <row r="897" spans="1:12">
      <c r="A897" s="11" t="s">
        <v>1647</v>
      </c>
      <c r="D897" s="11" t="s">
        <v>260</v>
      </c>
      <c r="E897" s="19" t="s">
        <v>1897</v>
      </c>
      <c r="F897" s="10">
        <v>42036</v>
      </c>
      <c r="G897" s="10">
        <v>45323</v>
      </c>
      <c r="H897" s="11">
        <v>10</v>
      </c>
      <c r="I897" s="20" t="s">
        <v>259</v>
      </c>
      <c r="J897" s="11" t="s">
        <v>261</v>
      </c>
      <c r="K897" s="11" t="s">
        <v>2960</v>
      </c>
      <c r="L897" s="11">
        <v>2</v>
      </c>
    </row>
    <row r="898" spans="1:12">
      <c r="A898" s="11" t="s">
        <v>1648</v>
      </c>
      <c r="D898" s="11" t="s">
        <v>260</v>
      </c>
      <c r="E898" s="19" t="s">
        <v>1898</v>
      </c>
      <c r="F898" s="10">
        <v>42036</v>
      </c>
      <c r="G898" s="10">
        <v>45323</v>
      </c>
      <c r="H898" s="11">
        <v>10</v>
      </c>
      <c r="I898" s="20" t="s">
        <v>259</v>
      </c>
      <c r="J898" s="11" t="s">
        <v>261</v>
      </c>
      <c r="K898" s="11" t="s">
        <v>2960</v>
      </c>
      <c r="L898" s="11">
        <v>2</v>
      </c>
    </row>
    <row r="899" spans="1:12">
      <c r="A899" s="11" t="s">
        <v>1649</v>
      </c>
      <c r="D899" s="11" t="s">
        <v>260</v>
      </c>
      <c r="E899" s="19" t="s">
        <v>1899</v>
      </c>
      <c r="F899" s="10">
        <v>42036</v>
      </c>
      <c r="G899" s="10">
        <v>45323</v>
      </c>
      <c r="H899" s="11">
        <v>10</v>
      </c>
      <c r="I899" s="20" t="s">
        <v>259</v>
      </c>
      <c r="J899" s="11" t="s">
        <v>261</v>
      </c>
      <c r="K899" s="11" t="s">
        <v>2960</v>
      </c>
      <c r="L899" s="11">
        <v>2</v>
      </c>
    </row>
    <row r="900" spans="1:12">
      <c r="A900" s="11" t="s">
        <v>1650</v>
      </c>
      <c r="D900" s="11" t="s">
        <v>260</v>
      </c>
      <c r="E900" s="19" t="s">
        <v>1900</v>
      </c>
      <c r="F900" s="10">
        <v>42036</v>
      </c>
      <c r="G900" s="10">
        <v>45323</v>
      </c>
      <c r="H900" s="11">
        <v>10</v>
      </c>
      <c r="I900" s="20" t="s">
        <v>259</v>
      </c>
      <c r="J900" s="11" t="s">
        <v>261</v>
      </c>
      <c r="K900" s="11" t="s">
        <v>2960</v>
      </c>
      <c r="L900" s="11">
        <v>2</v>
      </c>
    </row>
    <row r="901" spans="1:12">
      <c r="A901" s="11" t="s">
        <v>1651</v>
      </c>
      <c r="D901" s="11" t="s">
        <v>260</v>
      </c>
      <c r="E901" s="19" t="s">
        <v>1901</v>
      </c>
      <c r="F901" s="10">
        <v>42036</v>
      </c>
      <c r="G901" s="10">
        <v>45323</v>
      </c>
      <c r="H901" s="11">
        <v>10</v>
      </c>
      <c r="I901" s="20" t="s">
        <v>259</v>
      </c>
      <c r="J901" s="11" t="s">
        <v>261</v>
      </c>
      <c r="K901" s="11" t="s">
        <v>2960</v>
      </c>
      <c r="L901" s="11">
        <v>2</v>
      </c>
    </row>
    <row r="902" spans="1:12">
      <c r="A902" s="11" t="s">
        <v>1652</v>
      </c>
      <c r="D902" s="11" t="s">
        <v>260</v>
      </c>
      <c r="E902" s="19" t="s">
        <v>1902</v>
      </c>
      <c r="F902" s="10">
        <v>42036</v>
      </c>
      <c r="G902" s="10">
        <v>45323</v>
      </c>
      <c r="H902" s="11">
        <v>10</v>
      </c>
      <c r="I902" s="20" t="s">
        <v>259</v>
      </c>
      <c r="J902" s="11" t="s">
        <v>261</v>
      </c>
      <c r="K902" s="11" t="s">
        <v>2960</v>
      </c>
      <c r="L902" s="11">
        <v>2</v>
      </c>
    </row>
    <row r="903" spans="1:12">
      <c r="A903" s="11" t="s">
        <v>1653</v>
      </c>
      <c r="D903" s="11" t="s">
        <v>260</v>
      </c>
      <c r="E903" s="19" t="s">
        <v>1903</v>
      </c>
      <c r="F903" s="10">
        <v>42036</v>
      </c>
      <c r="G903" s="10">
        <v>45323</v>
      </c>
      <c r="H903" s="11">
        <v>10</v>
      </c>
      <c r="I903" s="20" t="s">
        <v>259</v>
      </c>
      <c r="J903" s="11" t="s">
        <v>261</v>
      </c>
      <c r="K903" s="11" t="s">
        <v>2960</v>
      </c>
      <c r="L903" s="11">
        <v>2</v>
      </c>
    </row>
    <row r="904" spans="1:12">
      <c r="A904" s="11" t="s">
        <v>1654</v>
      </c>
      <c r="D904" s="11" t="s">
        <v>260</v>
      </c>
      <c r="E904" s="19" t="s">
        <v>1904</v>
      </c>
      <c r="F904" s="10">
        <v>42036</v>
      </c>
      <c r="G904" s="10">
        <v>45323</v>
      </c>
      <c r="H904" s="11">
        <v>10</v>
      </c>
      <c r="I904" s="20" t="s">
        <v>259</v>
      </c>
      <c r="J904" s="11" t="s">
        <v>261</v>
      </c>
      <c r="K904" s="11" t="s">
        <v>2960</v>
      </c>
      <c r="L904" s="11">
        <v>2</v>
      </c>
    </row>
    <row r="905" spans="1:12">
      <c r="A905" s="11" t="s">
        <v>1655</v>
      </c>
      <c r="D905" s="11" t="s">
        <v>260</v>
      </c>
      <c r="E905" s="19" t="s">
        <v>1905</v>
      </c>
      <c r="F905" s="10">
        <v>42036</v>
      </c>
      <c r="G905" s="10">
        <v>45323</v>
      </c>
      <c r="H905" s="11">
        <v>10</v>
      </c>
      <c r="I905" s="20" t="s">
        <v>259</v>
      </c>
      <c r="J905" s="11" t="s">
        <v>261</v>
      </c>
      <c r="K905" s="11" t="s">
        <v>2960</v>
      </c>
      <c r="L905" s="11">
        <v>2</v>
      </c>
    </row>
    <row r="906" spans="1:12">
      <c r="A906" s="11" t="s">
        <v>1656</v>
      </c>
      <c r="D906" s="11" t="s">
        <v>260</v>
      </c>
      <c r="E906" s="19" t="s">
        <v>1906</v>
      </c>
      <c r="F906" s="10">
        <v>42036</v>
      </c>
      <c r="G906" s="10">
        <v>45323</v>
      </c>
      <c r="H906" s="11">
        <v>10</v>
      </c>
      <c r="I906" s="20" t="s">
        <v>259</v>
      </c>
      <c r="J906" s="11" t="s">
        <v>261</v>
      </c>
      <c r="K906" s="11" t="s">
        <v>2960</v>
      </c>
      <c r="L906" s="11">
        <v>2</v>
      </c>
    </row>
    <row r="907" spans="1:12">
      <c r="A907" s="11" t="s">
        <v>1657</v>
      </c>
      <c r="D907" s="11" t="s">
        <v>260</v>
      </c>
      <c r="E907" s="19" t="s">
        <v>1907</v>
      </c>
      <c r="F907" s="10">
        <v>42036</v>
      </c>
      <c r="G907" s="10">
        <v>45323</v>
      </c>
      <c r="H907" s="11">
        <v>10</v>
      </c>
      <c r="I907" s="20" t="s">
        <v>259</v>
      </c>
      <c r="J907" s="11" t="s">
        <v>261</v>
      </c>
      <c r="K907" s="11" t="s">
        <v>2960</v>
      </c>
      <c r="L907" s="11">
        <v>2</v>
      </c>
    </row>
    <row r="908" spans="1:12">
      <c r="A908" s="11" t="s">
        <v>1658</v>
      </c>
      <c r="D908" s="11" t="s">
        <v>260</v>
      </c>
      <c r="E908" s="19" t="s">
        <v>1908</v>
      </c>
      <c r="F908" s="10">
        <v>42036</v>
      </c>
      <c r="G908" s="10">
        <v>45323</v>
      </c>
      <c r="H908" s="11">
        <v>10</v>
      </c>
      <c r="I908" s="20" t="s">
        <v>259</v>
      </c>
      <c r="J908" s="11" t="s">
        <v>261</v>
      </c>
      <c r="K908" s="11" t="s">
        <v>2960</v>
      </c>
      <c r="L908" s="11">
        <v>2</v>
      </c>
    </row>
    <row r="909" spans="1:12">
      <c r="A909" s="11" t="s">
        <v>1659</v>
      </c>
      <c r="D909" s="11" t="s">
        <v>260</v>
      </c>
      <c r="E909" s="19" t="s">
        <v>1909</v>
      </c>
      <c r="F909" s="10">
        <v>42036</v>
      </c>
      <c r="G909" s="10">
        <v>45323</v>
      </c>
      <c r="H909" s="11">
        <v>10</v>
      </c>
      <c r="I909" s="20" t="s">
        <v>259</v>
      </c>
      <c r="J909" s="11" t="s">
        <v>261</v>
      </c>
      <c r="K909" s="11" t="s">
        <v>2960</v>
      </c>
      <c r="L909" s="11">
        <v>2</v>
      </c>
    </row>
    <row r="910" spans="1:12">
      <c r="A910" s="11" t="s">
        <v>1660</v>
      </c>
      <c r="D910" s="11" t="s">
        <v>260</v>
      </c>
      <c r="E910" s="19" t="s">
        <v>1910</v>
      </c>
      <c r="F910" s="10">
        <v>42036</v>
      </c>
      <c r="G910" s="10">
        <v>45323</v>
      </c>
      <c r="H910" s="11">
        <v>10</v>
      </c>
      <c r="I910" s="20" t="s">
        <v>259</v>
      </c>
      <c r="J910" s="11" t="s">
        <v>261</v>
      </c>
      <c r="K910" s="11" t="s">
        <v>2960</v>
      </c>
      <c r="L910" s="11">
        <v>2</v>
      </c>
    </row>
    <row r="911" spans="1:12">
      <c r="A911" s="11" t="s">
        <v>1661</v>
      </c>
      <c r="D911" s="11" t="s">
        <v>260</v>
      </c>
      <c r="E911" s="19" t="s">
        <v>1911</v>
      </c>
      <c r="F911" s="10">
        <v>42036</v>
      </c>
      <c r="G911" s="10">
        <v>45323</v>
      </c>
      <c r="H911" s="11">
        <v>10</v>
      </c>
      <c r="I911" s="20" t="s">
        <v>259</v>
      </c>
      <c r="J911" s="11" t="s">
        <v>261</v>
      </c>
      <c r="K911" s="11" t="s">
        <v>2960</v>
      </c>
      <c r="L911" s="11">
        <v>2</v>
      </c>
    </row>
    <row r="912" spans="1:12">
      <c r="A912" s="11" t="s">
        <v>1662</v>
      </c>
      <c r="D912" s="11" t="s">
        <v>260</v>
      </c>
      <c r="E912" s="19" t="s">
        <v>1912</v>
      </c>
      <c r="F912" s="10">
        <v>42036</v>
      </c>
      <c r="G912" s="10">
        <v>45323</v>
      </c>
      <c r="H912" s="11">
        <v>10</v>
      </c>
      <c r="I912" s="20" t="s">
        <v>259</v>
      </c>
      <c r="J912" s="11" t="s">
        <v>261</v>
      </c>
      <c r="K912" s="11" t="s">
        <v>2960</v>
      </c>
      <c r="L912" s="11">
        <v>2</v>
      </c>
    </row>
    <row r="913" spans="1:12">
      <c r="A913" s="11" t="s">
        <v>1663</v>
      </c>
      <c r="D913" s="11" t="s">
        <v>260</v>
      </c>
      <c r="E913" s="19" t="s">
        <v>1913</v>
      </c>
      <c r="F913" s="10">
        <v>42036</v>
      </c>
      <c r="G913" s="10">
        <v>45323</v>
      </c>
      <c r="H913" s="11">
        <v>10</v>
      </c>
      <c r="I913" s="20" t="s">
        <v>259</v>
      </c>
      <c r="J913" s="11" t="s">
        <v>261</v>
      </c>
      <c r="K913" s="11" t="s">
        <v>2960</v>
      </c>
      <c r="L913" s="11">
        <v>2</v>
      </c>
    </row>
    <row r="914" spans="1:12">
      <c r="A914" s="11" t="s">
        <v>1664</v>
      </c>
      <c r="D914" s="11" t="s">
        <v>260</v>
      </c>
      <c r="E914" s="19" t="s">
        <v>1914</v>
      </c>
      <c r="F914" s="10">
        <v>42036</v>
      </c>
      <c r="G914" s="10">
        <v>45323</v>
      </c>
      <c r="H914" s="11">
        <v>10</v>
      </c>
      <c r="I914" s="20" t="s">
        <v>259</v>
      </c>
      <c r="J914" s="11" t="s">
        <v>261</v>
      </c>
      <c r="K914" s="11" t="s">
        <v>2960</v>
      </c>
      <c r="L914" s="11">
        <v>2</v>
      </c>
    </row>
    <row r="915" spans="1:12">
      <c r="A915" s="11" t="s">
        <v>1665</v>
      </c>
      <c r="D915" s="11" t="s">
        <v>260</v>
      </c>
      <c r="E915" s="19" t="s">
        <v>1915</v>
      </c>
      <c r="F915" s="10">
        <v>42036</v>
      </c>
      <c r="G915" s="10">
        <v>45323</v>
      </c>
      <c r="H915" s="11">
        <v>10</v>
      </c>
      <c r="I915" s="20" t="s">
        <v>259</v>
      </c>
      <c r="J915" s="11" t="s">
        <v>261</v>
      </c>
      <c r="K915" s="11" t="s">
        <v>2960</v>
      </c>
      <c r="L915" s="11">
        <v>2</v>
      </c>
    </row>
    <row r="916" spans="1:12">
      <c r="A916" s="11" t="s">
        <v>1666</v>
      </c>
      <c r="D916" s="11" t="s">
        <v>260</v>
      </c>
      <c r="E916" s="19" t="s">
        <v>1916</v>
      </c>
      <c r="F916" s="10">
        <v>42036</v>
      </c>
      <c r="G916" s="10">
        <v>45323</v>
      </c>
      <c r="H916" s="11">
        <v>10</v>
      </c>
      <c r="I916" s="20" t="s">
        <v>259</v>
      </c>
      <c r="J916" s="11" t="s">
        <v>261</v>
      </c>
      <c r="K916" s="11" t="s">
        <v>2960</v>
      </c>
      <c r="L916" s="11">
        <v>2</v>
      </c>
    </row>
    <row r="917" spans="1:12">
      <c r="A917" s="11" t="s">
        <v>1667</v>
      </c>
      <c r="D917" s="11" t="s">
        <v>260</v>
      </c>
      <c r="E917" s="19" t="s">
        <v>1917</v>
      </c>
      <c r="F917" s="10">
        <v>42036</v>
      </c>
      <c r="G917" s="10">
        <v>45323</v>
      </c>
      <c r="H917" s="11">
        <v>10</v>
      </c>
      <c r="I917" s="20" t="s">
        <v>259</v>
      </c>
      <c r="J917" s="11" t="s">
        <v>261</v>
      </c>
      <c r="K917" s="11" t="s">
        <v>2960</v>
      </c>
      <c r="L917" s="11">
        <v>2</v>
      </c>
    </row>
    <row r="918" spans="1:12">
      <c r="A918" s="11" t="s">
        <v>1668</v>
      </c>
      <c r="D918" s="11" t="s">
        <v>260</v>
      </c>
      <c r="E918" s="19" t="s">
        <v>1918</v>
      </c>
      <c r="F918" s="10">
        <v>42036</v>
      </c>
      <c r="G918" s="10">
        <v>45323</v>
      </c>
      <c r="H918" s="11">
        <v>10</v>
      </c>
      <c r="I918" s="20" t="s">
        <v>259</v>
      </c>
      <c r="J918" s="11" t="s">
        <v>261</v>
      </c>
      <c r="K918" s="11" t="s">
        <v>2960</v>
      </c>
      <c r="L918" s="11">
        <v>2</v>
      </c>
    </row>
    <row r="919" spans="1:12">
      <c r="A919" s="11" t="s">
        <v>1669</v>
      </c>
      <c r="D919" s="11" t="s">
        <v>260</v>
      </c>
      <c r="E919" s="19" t="s">
        <v>1919</v>
      </c>
      <c r="F919" s="10">
        <v>42036</v>
      </c>
      <c r="G919" s="10">
        <v>45323</v>
      </c>
      <c r="H919" s="11">
        <v>10</v>
      </c>
      <c r="I919" s="20" t="s">
        <v>259</v>
      </c>
      <c r="J919" s="11" t="s">
        <v>261</v>
      </c>
      <c r="K919" s="11" t="s">
        <v>2960</v>
      </c>
      <c r="L919" s="11">
        <v>2</v>
      </c>
    </row>
    <row r="920" spans="1:12">
      <c r="A920" s="11" t="s">
        <v>1670</v>
      </c>
      <c r="D920" s="11" t="s">
        <v>260</v>
      </c>
      <c r="E920" s="19" t="s">
        <v>1920</v>
      </c>
      <c r="F920" s="10">
        <v>42036</v>
      </c>
      <c r="G920" s="10">
        <v>45323</v>
      </c>
      <c r="H920" s="11">
        <v>10</v>
      </c>
      <c r="I920" s="20" t="s">
        <v>259</v>
      </c>
      <c r="J920" s="11" t="s">
        <v>261</v>
      </c>
      <c r="K920" s="11" t="s">
        <v>2960</v>
      </c>
      <c r="L920" s="11">
        <v>2</v>
      </c>
    </row>
    <row r="921" spans="1:12">
      <c r="A921" s="11" t="s">
        <v>1671</v>
      </c>
      <c r="D921" s="11" t="s">
        <v>260</v>
      </c>
      <c r="E921" s="19" t="s">
        <v>1921</v>
      </c>
      <c r="F921" s="10">
        <v>42036</v>
      </c>
      <c r="G921" s="10">
        <v>45323</v>
      </c>
      <c r="H921" s="11">
        <v>10</v>
      </c>
      <c r="I921" s="20" t="s">
        <v>259</v>
      </c>
      <c r="J921" s="11" t="s">
        <v>261</v>
      </c>
      <c r="K921" s="11" t="s">
        <v>2960</v>
      </c>
      <c r="L921" s="11">
        <v>2</v>
      </c>
    </row>
    <row r="922" spans="1:12">
      <c r="A922" s="11" t="s">
        <v>1672</v>
      </c>
      <c r="D922" s="11" t="s">
        <v>260</v>
      </c>
      <c r="E922" s="19" t="s">
        <v>1922</v>
      </c>
      <c r="F922" s="10">
        <v>42036</v>
      </c>
      <c r="G922" s="10">
        <v>45323</v>
      </c>
      <c r="H922" s="11">
        <v>10</v>
      </c>
      <c r="I922" s="20" t="s">
        <v>259</v>
      </c>
      <c r="J922" s="11" t="s">
        <v>261</v>
      </c>
      <c r="K922" s="11" t="s">
        <v>2960</v>
      </c>
      <c r="L922" s="11">
        <v>2</v>
      </c>
    </row>
    <row r="923" spans="1:12">
      <c r="A923" s="11" t="s">
        <v>1673</v>
      </c>
      <c r="D923" s="11" t="s">
        <v>260</v>
      </c>
      <c r="E923" s="19" t="s">
        <v>1923</v>
      </c>
      <c r="F923" s="10">
        <v>42036</v>
      </c>
      <c r="G923" s="10">
        <v>45323</v>
      </c>
      <c r="H923" s="11">
        <v>10</v>
      </c>
      <c r="I923" s="20" t="s">
        <v>259</v>
      </c>
      <c r="J923" s="11" t="s">
        <v>261</v>
      </c>
      <c r="K923" s="11" t="s">
        <v>2960</v>
      </c>
      <c r="L923" s="11">
        <v>2</v>
      </c>
    </row>
    <row r="924" spans="1:12">
      <c r="A924" s="11" t="s">
        <v>1674</v>
      </c>
      <c r="D924" s="11" t="s">
        <v>260</v>
      </c>
      <c r="E924" s="19" t="s">
        <v>1924</v>
      </c>
      <c r="F924" s="10">
        <v>42036</v>
      </c>
      <c r="G924" s="10">
        <v>45323</v>
      </c>
      <c r="H924" s="11">
        <v>10</v>
      </c>
      <c r="I924" s="20" t="s">
        <v>259</v>
      </c>
      <c r="J924" s="11" t="s">
        <v>261</v>
      </c>
      <c r="K924" s="11" t="s">
        <v>2960</v>
      </c>
      <c r="L924" s="11">
        <v>2</v>
      </c>
    </row>
    <row r="925" spans="1:12">
      <c r="A925" s="11" t="s">
        <v>1675</v>
      </c>
      <c r="D925" s="11" t="s">
        <v>260</v>
      </c>
      <c r="E925" s="19" t="s">
        <v>1925</v>
      </c>
      <c r="F925" s="10">
        <v>42036</v>
      </c>
      <c r="G925" s="10">
        <v>45323</v>
      </c>
      <c r="H925" s="11">
        <v>10</v>
      </c>
      <c r="I925" s="20" t="s">
        <v>259</v>
      </c>
      <c r="J925" s="11" t="s">
        <v>261</v>
      </c>
      <c r="K925" s="11" t="s">
        <v>2960</v>
      </c>
      <c r="L925" s="11">
        <v>2</v>
      </c>
    </row>
    <row r="926" spans="1:12">
      <c r="A926" s="11" t="s">
        <v>1676</v>
      </c>
      <c r="D926" s="11" t="s">
        <v>260</v>
      </c>
      <c r="E926" s="19" t="s">
        <v>1926</v>
      </c>
      <c r="F926" s="10">
        <v>42036</v>
      </c>
      <c r="G926" s="10">
        <v>45323</v>
      </c>
      <c r="H926" s="11">
        <v>10</v>
      </c>
      <c r="I926" s="20" t="s">
        <v>259</v>
      </c>
      <c r="J926" s="11" t="s">
        <v>261</v>
      </c>
      <c r="K926" s="11" t="s">
        <v>2960</v>
      </c>
      <c r="L926" s="11">
        <v>2</v>
      </c>
    </row>
    <row r="927" spans="1:12">
      <c r="A927" s="11" t="s">
        <v>1677</v>
      </c>
      <c r="D927" s="11" t="s">
        <v>260</v>
      </c>
      <c r="E927" s="19" t="s">
        <v>1927</v>
      </c>
      <c r="F927" s="10">
        <v>42036</v>
      </c>
      <c r="G927" s="10">
        <v>45323</v>
      </c>
      <c r="H927" s="11">
        <v>10</v>
      </c>
      <c r="I927" s="20" t="s">
        <v>259</v>
      </c>
      <c r="J927" s="11" t="s">
        <v>261</v>
      </c>
      <c r="K927" s="11" t="s">
        <v>2960</v>
      </c>
      <c r="L927" s="11">
        <v>2</v>
      </c>
    </row>
    <row r="928" spans="1:12">
      <c r="A928" s="11" t="s">
        <v>1678</v>
      </c>
      <c r="D928" s="11" t="s">
        <v>260</v>
      </c>
      <c r="E928" s="19" t="s">
        <v>1928</v>
      </c>
      <c r="F928" s="10">
        <v>42036</v>
      </c>
      <c r="G928" s="10">
        <v>45323</v>
      </c>
      <c r="H928" s="11">
        <v>10</v>
      </c>
      <c r="I928" s="20" t="s">
        <v>259</v>
      </c>
      <c r="J928" s="11" t="s">
        <v>261</v>
      </c>
      <c r="K928" s="11" t="s">
        <v>2960</v>
      </c>
      <c r="L928" s="11">
        <v>2</v>
      </c>
    </row>
    <row r="929" spans="1:12">
      <c r="A929" s="11" t="s">
        <v>1679</v>
      </c>
      <c r="D929" s="11" t="s">
        <v>260</v>
      </c>
      <c r="E929" s="19" t="s">
        <v>1929</v>
      </c>
      <c r="F929" s="10">
        <v>42036</v>
      </c>
      <c r="G929" s="10">
        <v>45323</v>
      </c>
      <c r="H929" s="11">
        <v>10</v>
      </c>
      <c r="I929" s="20" t="s">
        <v>259</v>
      </c>
      <c r="J929" s="11" t="s">
        <v>261</v>
      </c>
      <c r="K929" s="11" t="s">
        <v>2960</v>
      </c>
      <c r="L929" s="11">
        <v>2</v>
      </c>
    </row>
    <row r="930" spans="1:12">
      <c r="A930" s="11" t="s">
        <v>1680</v>
      </c>
      <c r="D930" s="11" t="s">
        <v>260</v>
      </c>
      <c r="E930" s="19" t="s">
        <v>1930</v>
      </c>
      <c r="F930" s="10">
        <v>42036</v>
      </c>
      <c r="G930" s="10">
        <v>45323</v>
      </c>
      <c r="H930" s="11">
        <v>10</v>
      </c>
      <c r="I930" s="20" t="s">
        <v>259</v>
      </c>
      <c r="J930" s="11" t="s">
        <v>261</v>
      </c>
      <c r="K930" s="11" t="s">
        <v>2960</v>
      </c>
      <c r="L930" s="11">
        <v>2</v>
      </c>
    </row>
    <row r="931" spans="1:12">
      <c r="A931" s="11" t="s">
        <v>1681</v>
      </c>
      <c r="D931" s="11" t="s">
        <v>260</v>
      </c>
      <c r="E931" s="19" t="s">
        <v>1931</v>
      </c>
      <c r="F931" s="10">
        <v>42036</v>
      </c>
      <c r="G931" s="10">
        <v>45323</v>
      </c>
      <c r="H931" s="11">
        <v>10</v>
      </c>
      <c r="I931" s="20" t="s">
        <v>259</v>
      </c>
      <c r="J931" s="11" t="s">
        <v>261</v>
      </c>
      <c r="K931" s="11" t="s">
        <v>2960</v>
      </c>
      <c r="L931" s="11">
        <v>2</v>
      </c>
    </row>
    <row r="932" spans="1:12">
      <c r="A932" s="11" t="s">
        <v>1682</v>
      </c>
      <c r="D932" s="11" t="s">
        <v>260</v>
      </c>
      <c r="E932" s="19" t="s">
        <v>1932</v>
      </c>
      <c r="F932" s="10">
        <v>42036</v>
      </c>
      <c r="G932" s="10">
        <v>45323</v>
      </c>
      <c r="H932" s="11">
        <v>10</v>
      </c>
      <c r="I932" s="20" t="s">
        <v>259</v>
      </c>
      <c r="J932" s="11" t="s">
        <v>261</v>
      </c>
      <c r="K932" s="11" t="s">
        <v>2960</v>
      </c>
      <c r="L932" s="11">
        <v>2</v>
      </c>
    </row>
    <row r="933" spans="1:12">
      <c r="A933" s="11" t="s">
        <v>1683</v>
      </c>
      <c r="D933" s="11" t="s">
        <v>260</v>
      </c>
      <c r="E933" s="19" t="s">
        <v>1933</v>
      </c>
      <c r="F933" s="10">
        <v>42036</v>
      </c>
      <c r="G933" s="10">
        <v>45323</v>
      </c>
      <c r="H933" s="11">
        <v>10</v>
      </c>
      <c r="I933" s="20" t="s">
        <v>259</v>
      </c>
      <c r="J933" s="11" t="s">
        <v>261</v>
      </c>
      <c r="K933" s="11" t="s">
        <v>2960</v>
      </c>
      <c r="L933" s="11">
        <v>2</v>
      </c>
    </row>
    <row r="934" spans="1:12">
      <c r="A934" s="11" t="s">
        <v>1684</v>
      </c>
      <c r="D934" s="11" t="s">
        <v>260</v>
      </c>
      <c r="E934" s="19" t="s">
        <v>1934</v>
      </c>
      <c r="F934" s="10">
        <v>42036</v>
      </c>
      <c r="G934" s="10">
        <v>45323</v>
      </c>
      <c r="H934" s="11">
        <v>10</v>
      </c>
      <c r="I934" s="20" t="s">
        <v>259</v>
      </c>
      <c r="J934" s="11" t="s">
        <v>261</v>
      </c>
      <c r="K934" s="11" t="s">
        <v>2960</v>
      </c>
      <c r="L934" s="11">
        <v>2</v>
      </c>
    </row>
    <row r="935" spans="1:12">
      <c r="A935" s="11" t="s">
        <v>1685</v>
      </c>
      <c r="D935" s="11" t="s">
        <v>260</v>
      </c>
      <c r="E935" s="19" t="s">
        <v>1935</v>
      </c>
      <c r="F935" s="10">
        <v>42036</v>
      </c>
      <c r="G935" s="10">
        <v>45323</v>
      </c>
      <c r="H935" s="11">
        <v>10</v>
      </c>
      <c r="I935" s="20" t="s">
        <v>259</v>
      </c>
      <c r="J935" s="11" t="s">
        <v>261</v>
      </c>
      <c r="K935" s="11" t="s">
        <v>2960</v>
      </c>
      <c r="L935" s="11">
        <v>2</v>
      </c>
    </row>
    <row r="936" spans="1:12">
      <c r="A936" s="11" t="s">
        <v>1686</v>
      </c>
      <c r="D936" s="11" t="s">
        <v>260</v>
      </c>
      <c r="E936" s="19" t="s">
        <v>1936</v>
      </c>
      <c r="F936" s="10">
        <v>42036</v>
      </c>
      <c r="G936" s="10">
        <v>45323</v>
      </c>
      <c r="H936" s="11">
        <v>10</v>
      </c>
      <c r="I936" s="20" t="s">
        <v>259</v>
      </c>
      <c r="J936" s="11" t="s">
        <v>261</v>
      </c>
      <c r="K936" s="11" t="s">
        <v>2960</v>
      </c>
      <c r="L936" s="11">
        <v>2</v>
      </c>
    </row>
    <row r="937" spans="1:12">
      <c r="A937" s="11" t="s">
        <v>1687</v>
      </c>
      <c r="D937" s="11" t="s">
        <v>260</v>
      </c>
      <c r="E937" s="19" t="s">
        <v>1937</v>
      </c>
      <c r="F937" s="10">
        <v>42036</v>
      </c>
      <c r="G937" s="10">
        <v>45323</v>
      </c>
      <c r="H937" s="11">
        <v>10</v>
      </c>
      <c r="I937" s="20" t="s">
        <v>259</v>
      </c>
      <c r="J937" s="11" t="s">
        <v>261</v>
      </c>
      <c r="K937" s="11" t="s">
        <v>2960</v>
      </c>
      <c r="L937" s="11">
        <v>2</v>
      </c>
    </row>
    <row r="938" spans="1:12">
      <c r="A938" s="11" t="s">
        <v>1688</v>
      </c>
      <c r="D938" s="11" t="s">
        <v>260</v>
      </c>
      <c r="E938" s="19" t="s">
        <v>1938</v>
      </c>
      <c r="F938" s="10">
        <v>42036</v>
      </c>
      <c r="G938" s="10">
        <v>45323</v>
      </c>
      <c r="H938" s="11">
        <v>10</v>
      </c>
      <c r="I938" s="20" t="s">
        <v>259</v>
      </c>
      <c r="J938" s="11" t="s">
        <v>261</v>
      </c>
      <c r="K938" s="11" t="s">
        <v>2960</v>
      </c>
      <c r="L938" s="11">
        <v>2</v>
      </c>
    </row>
    <row r="939" spans="1:12">
      <c r="A939" s="11" t="s">
        <v>1689</v>
      </c>
      <c r="D939" s="11" t="s">
        <v>260</v>
      </c>
      <c r="E939" s="19" t="s">
        <v>1939</v>
      </c>
      <c r="F939" s="10">
        <v>42036</v>
      </c>
      <c r="G939" s="10">
        <v>45323</v>
      </c>
      <c r="H939" s="11">
        <v>10</v>
      </c>
      <c r="I939" s="20" t="s">
        <v>259</v>
      </c>
      <c r="J939" s="11" t="s">
        <v>261</v>
      </c>
      <c r="K939" s="11" t="s">
        <v>2960</v>
      </c>
      <c r="L939" s="11">
        <v>2</v>
      </c>
    </row>
    <row r="940" spans="1:12">
      <c r="A940" s="11" t="s">
        <v>1690</v>
      </c>
      <c r="D940" s="11" t="s">
        <v>260</v>
      </c>
      <c r="E940" s="19" t="s">
        <v>1940</v>
      </c>
      <c r="F940" s="10">
        <v>42036</v>
      </c>
      <c r="G940" s="10">
        <v>45323</v>
      </c>
      <c r="H940" s="11">
        <v>10</v>
      </c>
      <c r="I940" s="20" t="s">
        <v>259</v>
      </c>
      <c r="J940" s="11" t="s">
        <v>261</v>
      </c>
      <c r="K940" s="11" t="s">
        <v>2960</v>
      </c>
      <c r="L940" s="11">
        <v>2</v>
      </c>
    </row>
    <row r="941" spans="1:12">
      <c r="A941" s="11" t="s">
        <v>1691</v>
      </c>
      <c r="D941" s="11" t="s">
        <v>260</v>
      </c>
      <c r="E941" s="19" t="s">
        <v>1941</v>
      </c>
      <c r="F941" s="10">
        <v>42036</v>
      </c>
      <c r="G941" s="10">
        <v>45323</v>
      </c>
      <c r="H941" s="11">
        <v>10</v>
      </c>
      <c r="I941" s="20" t="s">
        <v>259</v>
      </c>
      <c r="J941" s="11" t="s">
        <v>261</v>
      </c>
      <c r="K941" s="11" t="s">
        <v>2960</v>
      </c>
      <c r="L941" s="11">
        <v>2</v>
      </c>
    </row>
    <row r="942" spans="1:12">
      <c r="A942" s="11" t="s">
        <v>1692</v>
      </c>
      <c r="D942" s="11" t="s">
        <v>260</v>
      </c>
      <c r="E942" s="19" t="s">
        <v>1942</v>
      </c>
      <c r="F942" s="10">
        <v>42036</v>
      </c>
      <c r="G942" s="10">
        <v>45323</v>
      </c>
      <c r="H942" s="11">
        <v>10</v>
      </c>
      <c r="I942" s="20" t="s">
        <v>259</v>
      </c>
      <c r="J942" s="11" t="s">
        <v>261</v>
      </c>
      <c r="K942" s="11" t="s">
        <v>2960</v>
      </c>
      <c r="L942" s="11">
        <v>2</v>
      </c>
    </row>
    <row r="943" spans="1:12">
      <c r="A943" s="11" t="s">
        <v>1693</v>
      </c>
      <c r="D943" s="11" t="s">
        <v>260</v>
      </c>
      <c r="E943" s="19" t="s">
        <v>1943</v>
      </c>
      <c r="F943" s="10">
        <v>42036</v>
      </c>
      <c r="G943" s="10">
        <v>45323</v>
      </c>
      <c r="H943" s="11">
        <v>10</v>
      </c>
      <c r="I943" s="20" t="s">
        <v>259</v>
      </c>
      <c r="J943" s="11" t="s">
        <v>261</v>
      </c>
      <c r="K943" s="11" t="s">
        <v>2960</v>
      </c>
      <c r="L943" s="11">
        <v>2</v>
      </c>
    </row>
    <row r="944" spans="1:12">
      <c r="A944" s="11" t="s">
        <v>1694</v>
      </c>
      <c r="D944" s="11" t="s">
        <v>260</v>
      </c>
      <c r="E944" s="19" t="s">
        <v>1944</v>
      </c>
      <c r="F944" s="10">
        <v>42036</v>
      </c>
      <c r="G944" s="10">
        <v>45323</v>
      </c>
      <c r="H944" s="11">
        <v>10</v>
      </c>
      <c r="I944" s="20" t="s">
        <v>259</v>
      </c>
      <c r="J944" s="11" t="s">
        <v>261</v>
      </c>
      <c r="K944" s="11" t="s">
        <v>2960</v>
      </c>
      <c r="L944" s="11">
        <v>2</v>
      </c>
    </row>
    <row r="945" spans="1:12">
      <c r="A945" s="11" t="s">
        <v>1695</v>
      </c>
      <c r="D945" s="11" t="s">
        <v>260</v>
      </c>
      <c r="E945" s="19" t="s">
        <v>1945</v>
      </c>
      <c r="F945" s="10">
        <v>42036</v>
      </c>
      <c r="G945" s="10">
        <v>45323</v>
      </c>
      <c r="H945" s="11">
        <v>10</v>
      </c>
      <c r="I945" s="20" t="s">
        <v>259</v>
      </c>
      <c r="J945" s="11" t="s">
        <v>261</v>
      </c>
      <c r="K945" s="11" t="s">
        <v>2960</v>
      </c>
      <c r="L945" s="11">
        <v>2</v>
      </c>
    </row>
    <row r="946" spans="1:12">
      <c r="A946" s="11" t="s">
        <v>1696</v>
      </c>
      <c r="D946" s="11" t="s">
        <v>260</v>
      </c>
      <c r="E946" s="19" t="s">
        <v>1946</v>
      </c>
      <c r="F946" s="10">
        <v>42036</v>
      </c>
      <c r="G946" s="10">
        <v>45323</v>
      </c>
      <c r="H946" s="11">
        <v>10</v>
      </c>
      <c r="I946" s="20" t="s">
        <v>259</v>
      </c>
      <c r="J946" s="11" t="s">
        <v>261</v>
      </c>
      <c r="K946" s="11" t="s">
        <v>2960</v>
      </c>
      <c r="L946" s="11">
        <v>2</v>
      </c>
    </row>
    <row r="947" spans="1:12">
      <c r="A947" s="11" t="s">
        <v>1697</v>
      </c>
      <c r="D947" s="11" t="s">
        <v>260</v>
      </c>
      <c r="E947" s="19" t="s">
        <v>1947</v>
      </c>
      <c r="F947" s="10">
        <v>42036</v>
      </c>
      <c r="G947" s="10">
        <v>45323</v>
      </c>
      <c r="H947" s="11">
        <v>10</v>
      </c>
      <c r="I947" s="20" t="s">
        <v>259</v>
      </c>
      <c r="J947" s="11" t="s">
        <v>261</v>
      </c>
      <c r="K947" s="11" t="s">
        <v>2960</v>
      </c>
      <c r="L947" s="11">
        <v>2</v>
      </c>
    </row>
    <row r="948" spans="1:12">
      <c r="A948" s="11" t="s">
        <v>1698</v>
      </c>
      <c r="D948" s="11" t="s">
        <v>260</v>
      </c>
      <c r="E948" s="19" t="s">
        <v>1948</v>
      </c>
      <c r="F948" s="10">
        <v>42036</v>
      </c>
      <c r="G948" s="10">
        <v>45323</v>
      </c>
      <c r="H948" s="11">
        <v>10</v>
      </c>
      <c r="I948" s="20" t="s">
        <v>259</v>
      </c>
      <c r="J948" s="11" t="s">
        <v>261</v>
      </c>
      <c r="K948" s="11" t="s">
        <v>2960</v>
      </c>
      <c r="L948" s="11">
        <v>2</v>
      </c>
    </row>
    <row r="949" spans="1:12">
      <c r="A949" s="11" t="s">
        <v>1699</v>
      </c>
      <c r="D949" s="11" t="s">
        <v>260</v>
      </c>
      <c r="E949" s="19" t="s">
        <v>1949</v>
      </c>
      <c r="F949" s="10">
        <v>42036</v>
      </c>
      <c r="G949" s="10">
        <v>45323</v>
      </c>
      <c r="H949" s="11">
        <v>10</v>
      </c>
      <c r="I949" s="20" t="s">
        <v>259</v>
      </c>
      <c r="J949" s="11" t="s">
        <v>261</v>
      </c>
      <c r="K949" s="11" t="s">
        <v>2960</v>
      </c>
      <c r="L949" s="11">
        <v>2</v>
      </c>
    </row>
    <row r="950" spans="1:12">
      <c r="A950" s="11" t="s">
        <v>1700</v>
      </c>
      <c r="D950" s="11" t="s">
        <v>260</v>
      </c>
      <c r="E950" s="19" t="s">
        <v>1950</v>
      </c>
      <c r="F950" s="10">
        <v>42036</v>
      </c>
      <c r="G950" s="10">
        <v>45323</v>
      </c>
      <c r="H950" s="11">
        <v>10</v>
      </c>
      <c r="I950" s="20" t="s">
        <v>259</v>
      </c>
      <c r="J950" s="11" t="s">
        <v>261</v>
      </c>
      <c r="K950" s="11" t="s">
        <v>2960</v>
      </c>
      <c r="L950" s="11">
        <v>2</v>
      </c>
    </row>
    <row r="951" spans="1:12">
      <c r="A951" s="11" t="s">
        <v>1701</v>
      </c>
      <c r="D951" s="11" t="s">
        <v>260</v>
      </c>
      <c r="E951" s="19" t="s">
        <v>1951</v>
      </c>
      <c r="F951" s="10">
        <v>42036</v>
      </c>
      <c r="G951" s="10">
        <v>45323</v>
      </c>
      <c r="H951" s="11">
        <v>10</v>
      </c>
      <c r="I951" s="20" t="s">
        <v>259</v>
      </c>
      <c r="J951" s="11" t="s">
        <v>261</v>
      </c>
      <c r="K951" s="11" t="s">
        <v>2960</v>
      </c>
      <c r="L951" s="11">
        <v>2</v>
      </c>
    </row>
    <row r="952" spans="1:12">
      <c r="A952" s="11" t="s">
        <v>1702</v>
      </c>
      <c r="D952" s="11" t="s">
        <v>260</v>
      </c>
      <c r="E952" s="19" t="s">
        <v>1952</v>
      </c>
      <c r="F952" s="10">
        <v>42036</v>
      </c>
      <c r="G952" s="10">
        <v>45323</v>
      </c>
      <c r="H952" s="11">
        <v>10</v>
      </c>
      <c r="I952" s="20" t="s">
        <v>259</v>
      </c>
      <c r="J952" s="11" t="s">
        <v>261</v>
      </c>
      <c r="K952" s="11" t="s">
        <v>2960</v>
      </c>
      <c r="L952" s="11">
        <v>2</v>
      </c>
    </row>
    <row r="953" spans="1:12">
      <c r="A953" s="11" t="s">
        <v>1703</v>
      </c>
      <c r="D953" s="11" t="s">
        <v>260</v>
      </c>
      <c r="E953" s="19" t="s">
        <v>1953</v>
      </c>
      <c r="F953" s="10">
        <v>42036</v>
      </c>
      <c r="G953" s="10">
        <v>45323</v>
      </c>
      <c r="H953" s="11">
        <v>10</v>
      </c>
      <c r="I953" s="20" t="s">
        <v>259</v>
      </c>
      <c r="J953" s="11" t="s">
        <v>261</v>
      </c>
      <c r="K953" s="11" t="s">
        <v>2960</v>
      </c>
      <c r="L953" s="11">
        <v>2</v>
      </c>
    </row>
    <row r="954" spans="1:12">
      <c r="A954" s="11" t="s">
        <v>1704</v>
      </c>
      <c r="D954" s="11" t="s">
        <v>260</v>
      </c>
      <c r="E954" s="19" t="s">
        <v>1954</v>
      </c>
      <c r="F954" s="10">
        <v>42036</v>
      </c>
      <c r="G954" s="10">
        <v>45323</v>
      </c>
      <c r="H954" s="11">
        <v>10</v>
      </c>
      <c r="I954" s="20" t="s">
        <v>259</v>
      </c>
      <c r="J954" s="11" t="s">
        <v>261</v>
      </c>
      <c r="K954" s="11" t="s">
        <v>2960</v>
      </c>
      <c r="L954" s="11">
        <v>2</v>
      </c>
    </row>
    <row r="955" spans="1:12">
      <c r="A955" s="11" t="s">
        <v>1705</v>
      </c>
      <c r="D955" s="11" t="s">
        <v>260</v>
      </c>
      <c r="E955" s="19" t="s">
        <v>1955</v>
      </c>
      <c r="F955" s="10">
        <v>42036</v>
      </c>
      <c r="G955" s="10">
        <v>45323</v>
      </c>
      <c r="H955" s="11">
        <v>10</v>
      </c>
      <c r="I955" s="20" t="s">
        <v>259</v>
      </c>
      <c r="J955" s="11" t="s">
        <v>261</v>
      </c>
      <c r="K955" s="11" t="s">
        <v>2960</v>
      </c>
      <c r="L955" s="11">
        <v>2</v>
      </c>
    </row>
    <row r="956" spans="1:12">
      <c r="A956" s="11" t="s">
        <v>1706</v>
      </c>
      <c r="D956" s="11" t="s">
        <v>260</v>
      </c>
      <c r="E956" s="19" t="s">
        <v>1956</v>
      </c>
      <c r="F956" s="10">
        <v>42036</v>
      </c>
      <c r="G956" s="10">
        <v>45323</v>
      </c>
      <c r="H956" s="11">
        <v>10</v>
      </c>
      <c r="I956" s="20" t="s">
        <v>259</v>
      </c>
      <c r="J956" s="11" t="s">
        <v>261</v>
      </c>
      <c r="K956" s="11" t="s">
        <v>2960</v>
      </c>
      <c r="L956" s="11">
        <v>2</v>
      </c>
    </row>
    <row r="957" spans="1:12">
      <c r="A957" s="11" t="s">
        <v>1707</v>
      </c>
      <c r="D957" s="11" t="s">
        <v>260</v>
      </c>
      <c r="E957" s="19" t="s">
        <v>1957</v>
      </c>
      <c r="F957" s="10">
        <v>42036</v>
      </c>
      <c r="G957" s="10">
        <v>45323</v>
      </c>
      <c r="H957" s="11">
        <v>10</v>
      </c>
      <c r="I957" s="20" t="s">
        <v>259</v>
      </c>
      <c r="J957" s="11" t="s">
        <v>261</v>
      </c>
      <c r="K957" s="11" t="s">
        <v>2960</v>
      </c>
      <c r="L957" s="11">
        <v>2</v>
      </c>
    </row>
    <row r="958" spans="1:12">
      <c r="A958" s="11" t="s">
        <v>1708</v>
      </c>
      <c r="D958" s="11" t="s">
        <v>260</v>
      </c>
      <c r="E958" s="19" t="s">
        <v>1958</v>
      </c>
      <c r="F958" s="10">
        <v>42036</v>
      </c>
      <c r="G958" s="10">
        <v>45323</v>
      </c>
      <c r="H958" s="11">
        <v>10</v>
      </c>
      <c r="I958" s="20" t="s">
        <v>259</v>
      </c>
      <c r="J958" s="11" t="s">
        <v>261</v>
      </c>
      <c r="K958" s="11" t="s">
        <v>2960</v>
      </c>
      <c r="L958" s="11">
        <v>2</v>
      </c>
    </row>
    <row r="959" spans="1:12">
      <c r="A959" s="11" t="s">
        <v>1709</v>
      </c>
      <c r="D959" s="11" t="s">
        <v>260</v>
      </c>
      <c r="E959" s="19" t="s">
        <v>1959</v>
      </c>
      <c r="F959" s="10">
        <v>42036</v>
      </c>
      <c r="G959" s="10">
        <v>45323</v>
      </c>
      <c r="H959" s="11">
        <v>10</v>
      </c>
      <c r="I959" s="20" t="s">
        <v>259</v>
      </c>
      <c r="J959" s="11" t="s">
        <v>261</v>
      </c>
      <c r="K959" s="11" t="s">
        <v>2960</v>
      </c>
      <c r="L959" s="11">
        <v>2</v>
      </c>
    </row>
    <row r="960" spans="1:12">
      <c r="A960" s="11" t="s">
        <v>1710</v>
      </c>
      <c r="D960" s="11" t="s">
        <v>260</v>
      </c>
      <c r="E960" s="19" t="s">
        <v>1960</v>
      </c>
      <c r="F960" s="10">
        <v>42036</v>
      </c>
      <c r="G960" s="10">
        <v>45323</v>
      </c>
      <c r="H960" s="11">
        <v>10</v>
      </c>
      <c r="I960" s="20" t="s">
        <v>259</v>
      </c>
      <c r="J960" s="11" t="s">
        <v>261</v>
      </c>
      <c r="K960" s="11" t="s">
        <v>2960</v>
      </c>
      <c r="L960" s="11">
        <v>2</v>
      </c>
    </row>
    <row r="961" spans="1:12">
      <c r="A961" s="11" t="s">
        <v>1711</v>
      </c>
      <c r="D961" s="11" t="s">
        <v>260</v>
      </c>
      <c r="E961" s="19" t="s">
        <v>1961</v>
      </c>
      <c r="F961" s="10">
        <v>42036</v>
      </c>
      <c r="G961" s="10">
        <v>45323</v>
      </c>
      <c r="H961" s="11">
        <v>10</v>
      </c>
      <c r="I961" s="20" t="s">
        <v>259</v>
      </c>
      <c r="J961" s="11" t="s">
        <v>261</v>
      </c>
      <c r="K961" s="11" t="s">
        <v>2960</v>
      </c>
      <c r="L961" s="11">
        <v>2</v>
      </c>
    </row>
    <row r="962" spans="1:12">
      <c r="A962" s="11" t="s">
        <v>1712</v>
      </c>
      <c r="D962" s="11" t="s">
        <v>260</v>
      </c>
      <c r="E962" s="19" t="s">
        <v>1962</v>
      </c>
      <c r="F962" s="10">
        <v>42036</v>
      </c>
      <c r="G962" s="10">
        <v>45323</v>
      </c>
      <c r="H962" s="11">
        <v>10</v>
      </c>
      <c r="I962" s="20" t="s">
        <v>259</v>
      </c>
      <c r="J962" s="11" t="s">
        <v>261</v>
      </c>
      <c r="K962" s="11" t="s">
        <v>2960</v>
      </c>
      <c r="L962" s="11">
        <v>2</v>
      </c>
    </row>
    <row r="963" spans="1:12">
      <c r="A963" s="11" t="s">
        <v>1713</v>
      </c>
      <c r="D963" s="11" t="s">
        <v>260</v>
      </c>
      <c r="E963" s="19" t="s">
        <v>1963</v>
      </c>
      <c r="F963" s="10">
        <v>42036</v>
      </c>
      <c r="G963" s="10">
        <v>45323</v>
      </c>
      <c r="H963" s="11">
        <v>10</v>
      </c>
      <c r="I963" s="20" t="s">
        <v>259</v>
      </c>
      <c r="J963" s="11" t="s">
        <v>261</v>
      </c>
      <c r="K963" s="11" t="s">
        <v>2960</v>
      </c>
      <c r="L963" s="11">
        <v>2</v>
      </c>
    </row>
    <row r="964" spans="1:12">
      <c r="A964" s="11" t="s">
        <v>1714</v>
      </c>
      <c r="D964" s="11" t="s">
        <v>260</v>
      </c>
      <c r="E964" s="19" t="s">
        <v>1964</v>
      </c>
      <c r="F964" s="10">
        <v>42036</v>
      </c>
      <c r="G964" s="10">
        <v>45323</v>
      </c>
      <c r="H964" s="11">
        <v>10</v>
      </c>
      <c r="I964" s="20" t="s">
        <v>259</v>
      </c>
      <c r="J964" s="11" t="s">
        <v>261</v>
      </c>
      <c r="K964" s="11" t="s">
        <v>2960</v>
      </c>
      <c r="L964" s="11">
        <v>2</v>
      </c>
    </row>
    <row r="965" spans="1:12">
      <c r="A965" s="11" t="s">
        <v>1715</v>
      </c>
      <c r="D965" s="11" t="s">
        <v>260</v>
      </c>
      <c r="E965" s="19" t="s">
        <v>1965</v>
      </c>
      <c r="F965" s="10">
        <v>42036</v>
      </c>
      <c r="G965" s="10">
        <v>45323</v>
      </c>
      <c r="H965" s="11">
        <v>10</v>
      </c>
      <c r="I965" s="20" t="s">
        <v>259</v>
      </c>
      <c r="J965" s="11" t="s">
        <v>261</v>
      </c>
      <c r="K965" s="11" t="s">
        <v>2960</v>
      </c>
      <c r="L965" s="11">
        <v>2</v>
      </c>
    </row>
    <row r="966" spans="1:12">
      <c r="A966" s="11" t="s">
        <v>1716</v>
      </c>
      <c r="D966" s="11" t="s">
        <v>260</v>
      </c>
      <c r="E966" s="19" t="s">
        <v>1966</v>
      </c>
      <c r="F966" s="10">
        <v>42036</v>
      </c>
      <c r="G966" s="10">
        <v>45323</v>
      </c>
      <c r="H966" s="11">
        <v>10</v>
      </c>
      <c r="I966" s="20" t="s">
        <v>259</v>
      </c>
      <c r="J966" s="11" t="s">
        <v>261</v>
      </c>
      <c r="K966" s="11" t="s">
        <v>2960</v>
      </c>
      <c r="L966" s="11">
        <v>2</v>
      </c>
    </row>
    <row r="967" spans="1:12">
      <c r="A967" s="11" t="s">
        <v>1717</v>
      </c>
      <c r="D967" s="11" t="s">
        <v>260</v>
      </c>
      <c r="E967" s="19" t="s">
        <v>1967</v>
      </c>
      <c r="F967" s="10">
        <v>42036</v>
      </c>
      <c r="G967" s="10">
        <v>45323</v>
      </c>
      <c r="H967" s="11">
        <v>10</v>
      </c>
      <c r="I967" s="20" t="s">
        <v>259</v>
      </c>
      <c r="J967" s="11" t="s">
        <v>261</v>
      </c>
      <c r="K967" s="11" t="s">
        <v>2960</v>
      </c>
      <c r="L967" s="11">
        <v>2</v>
      </c>
    </row>
    <row r="968" spans="1:12">
      <c r="A968" s="11" t="s">
        <v>1718</v>
      </c>
      <c r="D968" s="11" t="s">
        <v>260</v>
      </c>
      <c r="E968" s="19" t="s">
        <v>1968</v>
      </c>
      <c r="F968" s="10">
        <v>42036</v>
      </c>
      <c r="G968" s="10">
        <v>45323</v>
      </c>
      <c r="H968" s="11">
        <v>10</v>
      </c>
      <c r="I968" s="20" t="s">
        <v>259</v>
      </c>
      <c r="J968" s="11" t="s">
        <v>261</v>
      </c>
      <c r="K968" s="11" t="s">
        <v>2960</v>
      </c>
      <c r="L968" s="11">
        <v>2</v>
      </c>
    </row>
    <row r="969" spans="1:12">
      <c r="A969" s="11" t="s">
        <v>1719</v>
      </c>
      <c r="D969" s="11" t="s">
        <v>260</v>
      </c>
      <c r="E969" s="19" t="s">
        <v>1969</v>
      </c>
      <c r="F969" s="10">
        <v>42036</v>
      </c>
      <c r="G969" s="10">
        <v>45323</v>
      </c>
      <c r="H969" s="11">
        <v>10</v>
      </c>
      <c r="I969" s="20" t="s">
        <v>259</v>
      </c>
      <c r="J969" s="11" t="s">
        <v>261</v>
      </c>
      <c r="K969" s="11" t="s">
        <v>2960</v>
      </c>
      <c r="L969" s="11">
        <v>2</v>
      </c>
    </row>
    <row r="970" spans="1:12">
      <c r="A970" s="11" t="s">
        <v>1720</v>
      </c>
      <c r="D970" s="11" t="s">
        <v>260</v>
      </c>
      <c r="E970" s="19" t="s">
        <v>1970</v>
      </c>
      <c r="F970" s="10">
        <v>42036</v>
      </c>
      <c r="G970" s="10">
        <v>45323</v>
      </c>
      <c r="H970" s="11">
        <v>10</v>
      </c>
      <c r="I970" s="20" t="s">
        <v>259</v>
      </c>
      <c r="J970" s="11" t="s">
        <v>261</v>
      </c>
      <c r="K970" s="11" t="s">
        <v>2960</v>
      </c>
      <c r="L970" s="11">
        <v>2</v>
      </c>
    </row>
    <row r="971" spans="1:12">
      <c r="A971" s="11" t="s">
        <v>1721</v>
      </c>
      <c r="D971" s="11" t="s">
        <v>260</v>
      </c>
      <c r="E971" s="19" t="s">
        <v>1971</v>
      </c>
      <c r="F971" s="10">
        <v>42036</v>
      </c>
      <c r="G971" s="10">
        <v>45323</v>
      </c>
      <c r="H971" s="11">
        <v>10</v>
      </c>
      <c r="I971" s="20" t="s">
        <v>259</v>
      </c>
      <c r="J971" s="11" t="s">
        <v>261</v>
      </c>
      <c r="K971" s="11" t="s">
        <v>2960</v>
      </c>
      <c r="L971" s="11">
        <v>2</v>
      </c>
    </row>
    <row r="972" spans="1:12">
      <c r="A972" s="11" t="s">
        <v>1722</v>
      </c>
      <c r="D972" s="11" t="s">
        <v>260</v>
      </c>
      <c r="E972" s="19" t="s">
        <v>1972</v>
      </c>
      <c r="F972" s="10">
        <v>42036</v>
      </c>
      <c r="G972" s="10">
        <v>45323</v>
      </c>
      <c r="H972" s="11">
        <v>10</v>
      </c>
      <c r="I972" s="20" t="s">
        <v>259</v>
      </c>
      <c r="J972" s="11" t="s">
        <v>261</v>
      </c>
      <c r="K972" s="11" t="s">
        <v>2960</v>
      </c>
      <c r="L972" s="11">
        <v>2</v>
      </c>
    </row>
    <row r="973" spans="1:12">
      <c r="A973" s="11" t="s">
        <v>1723</v>
      </c>
      <c r="D973" s="11" t="s">
        <v>260</v>
      </c>
      <c r="E973" s="19" t="s">
        <v>1973</v>
      </c>
      <c r="F973" s="10">
        <v>42036</v>
      </c>
      <c r="G973" s="10">
        <v>45323</v>
      </c>
      <c r="H973" s="11">
        <v>10</v>
      </c>
      <c r="I973" s="20" t="s">
        <v>259</v>
      </c>
      <c r="J973" s="11" t="s">
        <v>261</v>
      </c>
      <c r="K973" s="11" t="s">
        <v>2960</v>
      </c>
      <c r="L973" s="11">
        <v>2</v>
      </c>
    </row>
    <row r="974" spans="1:12">
      <c r="A974" s="11" t="s">
        <v>1724</v>
      </c>
      <c r="D974" s="11" t="s">
        <v>260</v>
      </c>
      <c r="E974" s="19" t="s">
        <v>1974</v>
      </c>
      <c r="F974" s="10">
        <v>42036</v>
      </c>
      <c r="G974" s="10">
        <v>45323</v>
      </c>
      <c r="H974" s="11">
        <v>10</v>
      </c>
      <c r="I974" s="20" t="s">
        <v>259</v>
      </c>
      <c r="J974" s="11" t="s">
        <v>261</v>
      </c>
      <c r="K974" s="11" t="s">
        <v>2960</v>
      </c>
      <c r="L974" s="11">
        <v>2</v>
      </c>
    </row>
    <row r="975" spans="1:12">
      <c r="A975" s="11" t="s">
        <v>1725</v>
      </c>
      <c r="D975" s="11" t="s">
        <v>260</v>
      </c>
      <c r="E975" s="19" t="s">
        <v>1975</v>
      </c>
      <c r="F975" s="10">
        <v>42036</v>
      </c>
      <c r="G975" s="10">
        <v>45323</v>
      </c>
      <c r="H975" s="11">
        <v>10</v>
      </c>
      <c r="I975" s="20" t="s">
        <v>259</v>
      </c>
      <c r="J975" s="11" t="s">
        <v>261</v>
      </c>
      <c r="K975" s="11" t="s">
        <v>2960</v>
      </c>
      <c r="L975" s="11">
        <v>2</v>
      </c>
    </row>
    <row r="976" spans="1:12">
      <c r="A976" s="11" t="s">
        <v>1726</v>
      </c>
      <c r="D976" s="11" t="s">
        <v>260</v>
      </c>
      <c r="E976" s="19" t="s">
        <v>1976</v>
      </c>
      <c r="F976" s="10">
        <v>42036</v>
      </c>
      <c r="G976" s="10">
        <v>45323</v>
      </c>
      <c r="H976" s="11">
        <v>10</v>
      </c>
      <c r="I976" s="20" t="s">
        <v>259</v>
      </c>
      <c r="J976" s="11" t="s">
        <v>261</v>
      </c>
      <c r="K976" s="11" t="s">
        <v>2960</v>
      </c>
      <c r="L976" s="11">
        <v>2</v>
      </c>
    </row>
    <row r="977" spans="1:12">
      <c r="A977" s="11" t="s">
        <v>1727</v>
      </c>
      <c r="D977" s="11" t="s">
        <v>260</v>
      </c>
      <c r="E977" s="19" t="s">
        <v>1977</v>
      </c>
      <c r="F977" s="10">
        <v>42036</v>
      </c>
      <c r="G977" s="10">
        <v>45323</v>
      </c>
      <c r="H977" s="11">
        <v>10</v>
      </c>
      <c r="I977" s="20" t="s">
        <v>259</v>
      </c>
      <c r="J977" s="11" t="s">
        <v>261</v>
      </c>
      <c r="K977" s="11" t="s">
        <v>2960</v>
      </c>
      <c r="L977" s="11">
        <v>2</v>
      </c>
    </row>
    <row r="978" spans="1:12">
      <c r="A978" s="11" t="s">
        <v>1728</v>
      </c>
      <c r="D978" s="11" t="s">
        <v>260</v>
      </c>
      <c r="E978" s="19" t="s">
        <v>1978</v>
      </c>
      <c r="F978" s="10">
        <v>42036</v>
      </c>
      <c r="G978" s="10">
        <v>45323</v>
      </c>
      <c r="H978" s="11">
        <v>10</v>
      </c>
      <c r="I978" s="20" t="s">
        <v>259</v>
      </c>
      <c r="J978" s="11" t="s">
        <v>261</v>
      </c>
      <c r="K978" s="11" t="s">
        <v>2960</v>
      </c>
      <c r="L978" s="11">
        <v>2</v>
      </c>
    </row>
    <row r="979" spans="1:12">
      <c r="A979" s="11" t="s">
        <v>1729</v>
      </c>
      <c r="D979" s="11" t="s">
        <v>260</v>
      </c>
      <c r="E979" s="19" t="s">
        <v>1979</v>
      </c>
      <c r="F979" s="10">
        <v>42036</v>
      </c>
      <c r="G979" s="10">
        <v>45323</v>
      </c>
      <c r="H979" s="11">
        <v>10</v>
      </c>
      <c r="I979" s="20" t="s">
        <v>259</v>
      </c>
      <c r="J979" s="11" t="s">
        <v>261</v>
      </c>
      <c r="K979" s="11" t="s">
        <v>2960</v>
      </c>
      <c r="L979" s="11">
        <v>2</v>
      </c>
    </row>
    <row r="980" spans="1:12">
      <c r="A980" s="11" t="s">
        <v>1730</v>
      </c>
      <c r="D980" s="11" t="s">
        <v>260</v>
      </c>
      <c r="E980" s="19" t="s">
        <v>1980</v>
      </c>
      <c r="F980" s="10">
        <v>42036</v>
      </c>
      <c r="G980" s="10">
        <v>45323</v>
      </c>
      <c r="H980" s="11">
        <v>10</v>
      </c>
      <c r="I980" s="20" t="s">
        <v>259</v>
      </c>
      <c r="J980" s="11" t="s">
        <v>261</v>
      </c>
      <c r="K980" s="11" t="s">
        <v>2960</v>
      </c>
      <c r="L980" s="11">
        <v>2</v>
      </c>
    </row>
    <row r="981" spans="1:12">
      <c r="A981" s="11" t="s">
        <v>1731</v>
      </c>
      <c r="D981" s="11" t="s">
        <v>260</v>
      </c>
      <c r="E981" s="19" t="s">
        <v>1981</v>
      </c>
      <c r="F981" s="10">
        <v>42036</v>
      </c>
      <c r="G981" s="10">
        <v>45323</v>
      </c>
      <c r="H981" s="11">
        <v>10</v>
      </c>
      <c r="I981" s="20" t="s">
        <v>259</v>
      </c>
      <c r="J981" s="11" t="s">
        <v>261</v>
      </c>
      <c r="K981" s="11" t="s">
        <v>2960</v>
      </c>
      <c r="L981" s="11">
        <v>2</v>
      </c>
    </row>
    <row r="982" spans="1:12">
      <c r="A982" s="11" t="s">
        <v>1732</v>
      </c>
      <c r="D982" s="11" t="s">
        <v>260</v>
      </c>
      <c r="E982" s="19" t="s">
        <v>1982</v>
      </c>
      <c r="F982" s="10">
        <v>42036</v>
      </c>
      <c r="G982" s="10">
        <v>45323</v>
      </c>
      <c r="H982" s="11">
        <v>10</v>
      </c>
      <c r="I982" s="20" t="s">
        <v>259</v>
      </c>
      <c r="J982" s="11" t="s">
        <v>261</v>
      </c>
      <c r="K982" s="11" t="s">
        <v>2960</v>
      </c>
      <c r="L982" s="11">
        <v>2</v>
      </c>
    </row>
    <row r="983" spans="1:12">
      <c r="A983" s="11" t="s">
        <v>1733</v>
      </c>
      <c r="D983" s="11" t="s">
        <v>260</v>
      </c>
      <c r="E983" s="19" t="s">
        <v>1983</v>
      </c>
      <c r="F983" s="10">
        <v>42036</v>
      </c>
      <c r="G983" s="10">
        <v>45323</v>
      </c>
      <c r="H983" s="11">
        <v>10</v>
      </c>
      <c r="I983" s="20" t="s">
        <v>259</v>
      </c>
      <c r="J983" s="11" t="s">
        <v>261</v>
      </c>
      <c r="K983" s="11" t="s">
        <v>2960</v>
      </c>
      <c r="L983" s="11">
        <v>2</v>
      </c>
    </row>
    <row r="984" spans="1:12">
      <c r="A984" s="11" t="s">
        <v>1734</v>
      </c>
      <c r="D984" s="11" t="s">
        <v>260</v>
      </c>
      <c r="E984" s="19" t="s">
        <v>1984</v>
      </c>
      <c r="F984" s="10">
        <v>42036</v>
      </c>
      <c r="G984" s="10">
        <v>45323</v>
      </c>
      <c r="H984" s="11">
        <v>10</v>
      </c>
      <c r="I984" s="20" t="s">
        <v>259</v>
      </c>
      <c r="J984" s="11" t="s">
        <v>261</v>
      </c>
      <c r="K984" s="11" t="s">
        <v>2960</v>
      </c>
      <c r="L984" s="11">
        <v>2</v>
      </c>
    </row>
    <row r="985" spans="1:12">
      <c r="A985" s="11" t="s">
        <v>1735</v>
      </c>
      <c r="D985" s="11" t="s">
        <v>260</v>
      </c>
      <c r="E985" s="19" t="s">
        <v>1985</v>
      </c>
      <c r="F985" s="10">
        <v>42036</v>
      </c>
      <c r="G985" s="10">
        <v>45323</v>
      </c>
      <c r="H985" s="11">
        <v>10</v>
      </c>
      <c r="I985" s="20" t="s">
        <v>259</v>
      </c>
      <c r="J985" s="11" t="s">
        <v>261</v>
      </c>
      <c r="K985" s="11" t="s">
        <v>2960</v>
      </c>
      <c r="L985" s="11">
        <v>2</v>
      </c>
    </row>
    <row r="986" spans="1:12">
      <c r="A986" s="11" t="s">
        <v>1736</v>
      </c>
      <c r="D986" s="11" t="s">
        <v>260</v>
      </c>
      <c r="E986" s="19" t="s">
        <v>1986</v>
      </c>
      <c r="F986" s="10">
        <v>42036</v>
      </c>
      <c r="G986" s="10">
        <v>45323</v>
      </c>
      <c r="H986" s="11">
        <v>10</v>
      </c>
      <c r="I986" s="20" t="s">
        <v>259</v>
      </c>
      <c r="J986" s="11" t="s">
        <v>261</v>
      </c>
      <c r="K986" s="11" t="s">
        <v>2960</v>
      </c>
      <c r="L986" s="11">
        <v>2</v>
      </c>
    </row>
    <row r="987" spans="1:12">
      <c r="A987" s="11" t="s">
        <v>1737</v>
      </c>
      <c r="D987" s="11" t="s">
        <v>260</v>
      </c>
      <c r="E987" s="19" t="s">
        <v>1987</v>
      </c>
      <c r="F987" s="10">
        <v>42036</v>
      </c>
      <c r="G987" s="10">
        <v>45323</v>
      </c>
      <c r="H987" s="11">
        <v>10</v>
      </c>
      <c r="I987" s="20" t="s">
        <v>259</v>
      </c>
      <c r="J987" s="11" t="s">
        <v>261</v>
      </c>
      <c r="K987" s="11" t="s">
        <v>2960</v>
      </c>
      <c r="L987" s="11">
        <v>2</v>
      </c>
    </row>
    <row r="988" spans="1:12">
      <c r="A988" s="11" t="s">
        <v>1738</v>
      </c>
      <c r="D988" s="11" t="s">
        <v>260</v>
      </c>
      <c r="E988" s="19" t="s">
        <v>1988</v>
      </c>
      <c r="F988" s="10">
        <v>42036</v>
      </c>
      <c r="G988" s="10">
        <v>45323</v>
      </c>
      <c r="H988" s="11">
        <v>10</v>
      </c>
      <c r="I988" s="20" t="s">
        <v>259</v>
      </c>
      <c r="J988" s="11" t="s">
        <v>261</v>
      </c>
      <c r="K988" s="11" t="s">
        <v>2960</v>
      </c>
      <c r="L988" s="11">
        <v>2</v>
      </c>
    </row>
    <row r="989" spans="1:12">
      <c r="A989" s="11" t="s">
        <v>1739</v>
      </c>
      <c r="D989" s="11" t="s">
        <v>260</v>
      </c>
      <c r="E989" s="19" t="s">
        <v>1989</v>
      </c>
      <c r="F989" s="10">
        <v>42036</v>
      </c>
      <c r="G989" s="10">
        <v>45323</v>
      </c>
      <c r="H989" s="11">
        <v>10</v>
      </c>
      <c r="I989" s="20" t="s">
        <v>259</v>
      </c>
      <c r="J989" s="11" t="s">
        <v>261</v>
      </c>
      <c r="K989" s="11" t="s">
        <v>2960</v>
      </c>
      <c r="L989" s="11">
        <v>2</v>
      </c>
    </row>
    <row r="990" spans="1:12">
      <c r="A990" s="11" t="s">
        <v>1740</v>
      </c>
      <c r="D990" s="11" t="s">
        <v>260</v>
      </c>
      <c r="E990" s="19" t="s">
        <v>1990</v>
      </c>
      <c r="F990" s="10">
        <v>42036</v>
      </c>
      <c r="G990" s="10">
        <v>45323</v>
      </c>
      <c r="H990" s="11">
        <v>10</v>
      </c>
      <c r="I990" s="20" t="s">
        <v>259</v>
      </c>
      <c r="J990" s="11" t="s">
        <v>261</v>
      </c>
      <c r="K990" s="11" t="s">
        <v>2960</v>
      </c>
      <c r="L990" s="11">
        <v>2</v>
      </c>
    </row>
    <row r="991" spans="1:12">
      <c r="A991" s="11" t="s">
        <v>1741</v>
      </c>
      <c r="D991" s="11" t="s">
        <v>260</v>
      </c>
      <c r="E991" s="19" t="s">
        <v>1991</v>
      </c>
      <c r="F991" s="10">
        <v>42036</v>
      </c>
      <c r="G991" s="10">
        <v>45323</v>
      </c>
      <c r="H991" s="11">
        <v>10</v>
      </c>
      <c r="I991" s="20" t="s">
        <v>259</v>
      </c>
      <c r="J991" s="11" t="s">
        <v>261</v>
      </c>
      <c r="K991" s="11" t="s">
        <v>2960</v>
      </c>
      <c r="L991" s="11">
        <v>2</v>
      </c>
    </row>
    <row r="992" spans="1:12">
      <c r="A992" s="11" t="s">
        <v>1742</v>
      </c>
      <c r="D992" s="11" t="s">
        <v>260</v>
      </c>
      <c r="E992" s="19" t="s">
        <v>1992</v>
      </c>
      <c r="F992" s="10">
        <v>42036</v>
      </c>
      <c r="G992" s="10">
        <v>45323</v>
      </c>
      <c r="H992" s="11">
        <v>10</v>
      </c>
      <c r="I992" s="20" t="s">
        <v>259</v>
      </c>
      <c r="J992" s="11" t="s">
        <v>261</v>
      </c>
      <c r="K992" s="11" t="s">
        <v>2960</v>
      </c>
      <c r="L992" s="11">
        <v>2</v>
      </c>
    </row>
    <row r="993" spans="1:12">
      <c r="A993" s="11" t="s">
        <v>1743</v>
      </c>
      <c r="D993" s="11" t="s">
        <v>260</v>
      </c>
      <c r="E993" s="19" t="s">
        <v>1993</v>
      </c>
      <c r="F993" s="10">
        <v>42036</v>
      </c>
      <c r="G993" s="10">
        <v>45323</v>
      </c>
      <c r="H993" s="11">
        <v>10</v>
      </c>
      <c r="I993" s="20" t="s">
        <v>259</v>
      </c>
      <c r="J993" s="11" t="s">
        <v>261</v>
      </c>
      <c r="K993" s="11" t="s">
        <v>2960</v>
      </c>
      <c r="L993" s="11">
        <v>2</v>
      </c>
    </row>
    <row r="994" spans="1:12">
      <c r="A994" s="11" t="s">
        <v>1744</v>
      </c>
      <c r="D994" s="11" t="s">
        <v>260</v>
      </c>
      <c r="E994" s="19" t="s">
        <v>1994</v>
      </c>
      <c r="F994" s="10">
        <v>42036</v>
      </c>
      <c r="G994" s="10">
        <v>45323</v>
      </c>
      <c r="H994" s="11">
        <v>10</v>
      </c>
      <c r="I994" s="20" t="s">
        <v>259</v>
      </c>
      <c r="J994" s="11" t="s">
        <v>261</v>
      </c>
      <c r="K994" s="11" t="s">
        <v>2960</v>
      </c>
      <c r="L994" s="11">
        <v>2</v>
      </c>
    </row>
    <row r="995" spans="1:12">
      <c r="A995" s="11" t="s">
        <v>1745</v>
      </c>
      <c r="D995" s="11" t="s">
        <v>260</v>
      </c>
      <c r="E995" s="19" t="s">
        <v>1995</v>
      </c>
      <c r="F995" s="10">
        <v>42036</v>
      </c>
      <c r="G995" s="10">
        <v>45323</v>
      </c>
      <c r="H995" s="11">
        <v>10</v>
      </c>
      <c r="I995" s="20" t="s">
        <v>259</v>
      </c>
      <c r="J995" s="11" t="s">
        <v>261</v>
      </c>
      <c r="K995" s="11" t="s">
        <v>2960</v>
      </c>
      <c r="L995" s="11">
        <v>2</v>
      </c>
    </row>
    <row r="996" spans="1:12">
      <c r="A996" s="11" t="s">
        <v>1746</v>
      </c>
      <c r="D996" s="11" t="s">
        <v>260</v>
      </c>
      <c r="E996" s="19" t="s">
        <v>1996</v>
      </c>
      <c r="F996" s="10">
        <v>42036</v>
      </c>
      <c r="G996" s="10">
        <v>45323</v>
      </c>
      <c r="H996" s="11">
        <v>10</v>
      </c>
      <c r="I996" s="20" t="s">
        <v>259</v>
      </c>
      <c r="J996" s="11" t="s">
        <v>261</v>
      </c>
      <c r="K996" s="11" t="s">
        <v>2960</v>
      </c>
      <c r="L996" s="11">
        <v>2</v>
      </c>
    </row>
    <row r="997" spans="1:12">
      <c r="A997" s="11" t="s">
        <v>1747</v>
      </c>
      <c r="D997" s="11" t="s">
        <v>260</v>
      </c>
      <c r="E997" s="19" t="s">
        <v>1997</v>
      </c>
      <c r="F997" s="10">
        <v>42036</v>
      </c>
      <c r="G997" s="10">
        <v>45323</v>
      </c>
      <c r="H997" s="11">
        <v>10</v>
      </c>
      <c r="I997" s="20" t="s">
        <v>259</v>
      </c>
      <c r="J997" s="11" t="s">
        <v>261</v>
      </c>
      <c r="K997" s="11" t="s">
        <v>2960</v>
      </c>
      <c r="L997" s="11">
        <v>2</v>
      </c>
    </row>
    <row r="998" spans="1:12">
      <c r="A998" s="11" t="s">
        <v>1748</v>
      </c>
      <c r="D998" s="11" t="s">
        <v>260</v>
      </c>
      <c r="E998" s="19" t="s">
        <v>1998</v>
      </c>
      <c r="F998" s="10">
        <v>42036</v>
      </c>
      <c r="G998" s="10">
        <v>45323</v>
      </c>
      <c r="H998" s="11">
        <v>10</v>
      </c>
      <c r="I998" s="20" t="s">
        <v>259</v>
      </c>
      <c r="J998" s="11" t="s">
        <v>261</v>
      </c>
      <c r="K998" s="11" t="s">
        <v>2960</v>
      </c>
      <c r="L998" s="11">
        <v>2</v>
      </c>
    </row>
    <row r="999" spans="1:12">
      <c r="A999" s="11" t="s">
        <v>1749</v>
      </c>
      <c r="D999" s="11" t="s">
        <v>260</v>
      </c>
      <c r="E999" s="19" t="s">
        <v>1999</v>
      </c>
      <c r="F999" s="10">
        <v>42036</v>
      </c>
      <c r="G999" s="10">
        <v>45323</v>
      </c>
      <c r="H999" s="11">
        <v>10</v>
      </c>
      <c r="I999" s="20" t="s">
        <v>259</v>
      </c>
      <c r="J999" s="11" t="s">
        <v>261</v>
      </c>
      <c r="K999" s="11" t="s">
        <v>2960</v>
      </c>
      <c r="L999" s="11">
        <v>2</v>
      </c>
    </row>
    <row r="1000" spans="1:12">
      <c r="A1000" s="11" t="s">
        <v>1750</v>
      </c>
      <c r="D1000" s="11" t="s">
        <v>260</v>
      </c>
      <c r="E1000" s="19" t="s">
        <v>2000</v>
      </c>
      <c r="F1000" s="10">
        <v>42036</v>
      </c>
      <c r="G1000" s="10">
        <v>45323</v>
      </c>
      <c r="H1000" s="11">
        <v>10</v>
      </c>
      <c r="I1000" s="20" t="s">
        <v>259</v>
      </c>
      <c r="J1000" s="11" t="s">
        <v>261</v>
      </c>
      <c r="K1000" s="11" t="s">
        <v>2960</v>
      </c>
      <c r="L1000" s="11">
        <v>2</v>
      </c>
    </row>
    <row r="1001" spans="1:12">
      <c r="A1001" s="11" t="s">
        <v>1751</v>
      </c>
      <c r="D1001" s="11" t="s">
        <v>260</v>
      </c>
      <c r="E1001" s="19" t="s">
        <v>2001</v>
      </c>
      <c r="F1001" s="10">
        <v>42036</v>
      </c>
      <c r="G1001" s="10">
        <v>45323</v>
      </c>
      <c r="H1001" s="11">
        <v>10</v>
      </c>
      <c r="I1001" s="20" t="s">
        <v>259</v>
      </c>
      <c r="J1001" s="11" t="s">
        <v>261</v>
      </c>
      <c r="K1001" s="11" t="s">
        <v>2960</v>
      </c>
      <c r="L1001" s="11">
        <v>2</v>
      </c>
    </row>
    <row r="1002" spans="1:12">
      <c r="A1002" s="11" t="s">
        <v>1752</v>
      </c>
      <c r="D1002" s="11" t="s">
        <v>260</v>
      </c>
      <c r="E1002" s="19" t="s">
        <v>2002</v>
      </c>
      <c r="F1002" s="10">
        <v>42036</v>
      </c>
      <c r="G1002" s="10">
        <v>45323</v>
      </c>
      <c r="H1002" s="11">
        <v>10</v>
      </c>
      <c r="I1002" s="20" t="s">
        <v>259</v>
      </c>
      <c r="J1002" s="11" t="s">
        <v>261</v>
      </c>
      <c r="K1002" s="11" t="s">
        <v>2960</v>
      </c>
      <c r="L1002" s="11">
        <v>2</v>
      </c>
    </row>
    <row r="1003" spans="1:12">
      <c r="A1003" s="11" t="s">
        <v>1753</v>
      </c>
      <c r="D1003" s="11" t="s">
        <v>260</v>
      </c>
      <c r="E1003" s="19" t="s">
        <v>2003</v>
      </c>
      <c r="F1003" s="10">
        <v>42036</v>
      </c>
      <c r="G1003" s="10">
        <v>45323</v>
      </c>
      <c r="H1003" s="11">
        <v>10</v>
      </c>
      <c r="I1003" s="20" t="s">
        <v>259</v>
      </c>
      <c r="J1003" s="11" t="s">
        <v>261</v>
      </c>
      <c r="K1003" s="11" t="s">
        <v>2960</v>
      </c>
      <c r="L1003" s="11">
        <v>2</v>
      </c>
    </row>
    <row r="1004" spans="1:12">
      <c r="A1004" s="11" t="s">
        <v>1754</v>
      </c>
      <c r="D1004" s="11" t="s">
        <v>260</v>
      </c>
      <c r="E1004" s="19" t="s">
        <v>2004</v>
      </c>
      <c r="F1004" s="10">
        <v>42036</v>
      </c>
      <c r="G1004" s="10">
        <v>45323</v>
      </c>
      <c r="H1004" s="11">
        <v>10</v>
      </c>
      <c r="I1004" s="20" t="s">
        <v>259</v>
      </c>
      <c r="J1004" s="11" t="s">
        <v>261</v>
      </c>
      <c r="K1004" s="11" t="s">
        <v>2960</v>
      </c>
      <c r="L1004" s="11">
        <v>2</v>
      </c>
    </row>
    <row r="1005" spans="1:12">
      <c r="A1005" s="11" t="s">
        <v>1755</v>
      </c>
      <c r="D1005" s="11" t="s">
        <v>260</v>
      </c>
      <c r="E1005" s="19" t="s">
        <v>2005</v>
      </c>
      <c r="F1005" s="10">
        <v>42036</v>
      </c>
      <c r="G1005" s="10">
        <v>45323</v>
      </c>
      <c r="H1005" s="11">
        <v>10</v>
      </c>
      <c r="I1005" s="20" t="s">
        <v>259</v>
      </c>
      <c r="J1005" s="11" t="s">
        <v>261</v>
      </c>
      <c r="K1005" s="11" t="s">
        <v>2960</v>
      </c>
      <c r="L1005" s="11">
        <v>2</v>
      </c>
    </row>
    <row r="1006" spans="1:12">
      <c r="A1006" s="11" t="s">
        <v>1756</v>
      </c>
      <c r="D1006" s="11" t="s">
        <v>260</v>
      </c>
      <c r="E1006" s="19" t="s">
        <v>2006</v>
      </c>
      <c r="F1006" s="10">
        <v>42036</v>
      </c>
      <c r="G1006" s="10">
        <v>45323</v>
      </c>
      <c r="H1006" s="11">
        <v>10</v>
      </c>
      <c r="I1006" s="20" t="s">
        <v>259</v>
      </c>
      <c r="J1006" s="11" t="s">
        <v>261</v>
      </c>
      <c r="K1006" s="11" t="s">
        <v>2960</v>
      </c>
      <c r="L1006" s="11">
        <v>2</v>
      </c>
    </row>
    <row r="1007" spans="1:12">
      <c r="A1007" s="11" t="s">
        <v>1757</v>
      </c>
      <c r="D1007" s="11" t="s">
        <v>260</v>
      </c>
      <c r="E1007" s="19" t="s">
        <v>2007</v>
      </c>
      <c r="F1007" s="10">
        <v>42036</v>
      </c>
      <c r="G1007" s="10">
        <v>45323</v>
      </c>
      <c r="H1007" s="11">
        <v>10</v>
      </c>
      <c r="I1007" s="20" t="s">
        <v>259</v>
      </c>
      <c r="J1007" s="11" t="s">
        <v>261</v>
      </c>
      <c r="K1007" s="11" t="s">
        <v>2960</v>
      </c>
      <c r="L1007" s="11">
        <v>2</v>
      </c>
    </row>
    <row r="1008" spans="1:12">
      <c r="A1008" s="11" t="s">
        <v>1758</v>
      </c>
      <c r="D1008" s="11" t="s">
        <v>260</v>
      </c>
      <c r="E1008" s="19" t="s">
        <v>2008</v>
      </c>
      <c r="F1008" s="10">
        <v>42036</v>
      </c>
      <c r="G1008" s="10">
        <v>45323</v>
      </c>
      <c r="H1008" s="11">
        <v>10</v>
      </c>
      <c r="I1008" s="20" t="s">
        <v>259</v>
      </c>
      <c r="J1008" s="11" t="s">
        <v>261</v>
      </c>
      <c r="K1008" s="11" t="s">
        <v>2960</v>
      </c>
      <c r="L1008" s="11">
        <v>2</v>
      </c>
    </row>
    <row r="1009" spans="1:12">
      <c r="A1009" s="11" t="s">
        <v>1759</v>
      </c>
      <c r="D1009" s="11" t="s">
        <v>260</v>
      </c>
      <c r="E1009" s="19" t="s">
        <v>2009</v>
      </c>
      <c r="F1009" s="10">
        <v>42036</v>
      </c>
      <c r="G1009" s="10">
        <v>45323</v>
      </c>
      <c r="H1009" s="11">
        <v>10</v>
      </c>
      <c r="I1009" s="20" t="s">
        <v>259</v>
      </c>
      <c r="J1009" s="11" t="s">
        <v>261</v>
      </c>
      <c r="K1009" s="11" t="s">
        <v>2960</v>
      </c>
      <c r="L1009" s="11">
        <v>2</v>
      </c>
    </row>
    <row r="1010" spans="1:12">
      <c r="A1010" s="11" t="s">
        <v>1760</v>
      </c>
      <c r="D1010" s="11" t="s">
        <v>260</v>
      </c>
      <c r="E1010" s="19" t="s">
        <v>2010</v>
      </c>
      <c r="F1010" s="10">
        <v>42036</v>
      </c>
      <c r="G1010" s="10">
        <v>45323</v>
      </c>
      <c r="H1010" s="11">
        <v>10</v>
      </c>
      <c r="I1010" s="20" t="s">
        <v>259</v>
      </c>
      <c r="J1010" s="11" t="s">
        <v>261</v>
      </c>
      <c r="K1010" s="11" t="s">
        <v>2960</v>
      </c>
      <c r="L1010" s="11">
        <v>2</v>
      </c>
    </row>
    <row r="1011" spans="1:12">
      <c r="A1011" s="11" t="s">
        <v>1761</v>
      </c>
      <c r="D1011" s="11" t="s">
        <v>260</v>
      </c>
      <c r="E1011" s="19" t="s">
        <v>2011</v>
      </c>
      <c r="F1011" s="10">
        <v>42036</v>
      </c>
      <c r="G1011" s="10">
        <v>45323</v>
      </c>
      <c r="H1011" s="11">
        <v>10</v>
      </c>
      <c r="I1011" s="20" t="s">
        <v>259</v>
      </c>
      <c r="J1011" s="11" t="s">
        <v>261</v>
      </c>
      <c r="K1011" s="11" t="s">
        <v>2960</v>
      </c>
      <c r="L1011" s="11">
        <v>2</v>
      </c>
    </row>
    <row r="1012" spans="1:12">
      <c r="A1012" s="11" t="s">
        <v>2012</v>
      </c>
      <c r="D1012" s="11" t="s">
        <v>260</v>
      </c>
      <c r="E1012" s="19" t="s">
        <v>2262</v>
      </c>
      <c r="F1012" s="10">
        <v>42036</v>
      </c>
      <c r="G1012" s="10">
        <v>45323</v>
      </c>
      <c r="H1012" s="11">
        <v>10</v>
      </c>
      <c r="I1012" s="20" t="s">
        <v>259</v>
      </c>
      <c r="J1012" s="11" t="s">
        <v>261</v>
      </c>
      <c r="K1012" s="11" t="s">
        <v>2960</v>
      </c>
      <c r="L1012" s="11">
        <v>2</v>
      </c>
    </row>
    <row r="1013" spans="1:12">
      <c r="A1013" s="11" t="s">
        <v>2013</v>
      </c>
      <c r="D1013" s="11" t="s">
        <v>260</v>
      </c>
      <c r="E1013" s="19" t="s">
        <v>2263</v>
      </c>
      <c r="F1013" s="10">
        <v>42036</v>
      </c>
      <c r="G1013" s="10">
        <v>45323</v>
      </c>
      <c r="H1013" s="11">
        <v>10</v>
      </c>
      <c r="I1013" s="20" t="s">
        <v>259</v>
      </c>
      <c r="J1013" s="11" t="s">
        <v>261</v>
      </c>
      <c r="K1013" s="11" t="s">
        <v>2960</v>
      </c>
      <c r="L1013" s="11">
        <v>2</v>
      </c>
    </row>
    <row r="1014" spans="1:12">
      <c r="A1014" s="11" t="s">
        <v>2014</v>
      </c>
      <c r="D1014" s="11" t="s">
        <v>260</v>
      </c>
      <c r="E1014" s="19" t="s">
        <v>2264</v>
      </c>
      <c r="F1014" s="10">
        <v>42036</v>
      </c>
      <c r="G1014" s="10">
        <v>45323</v>
      </c>
      <c r="H1014" s="11">
        <v>10</v>
      </c>
      <c r="I1014" s="20" t="s">
        <v>259</v>
      </c>
      <c r="J1014" s="11" t="s">
        <v>261</v>
      </c>
      <c r="K1014" s="11" t="s">
        <v>2960</v>
      </c>
      <c r="L1014" s="11">
        <v>2</v>
      </c>
    </row>
    <row r="1015" spans="1:12">
      <c r="A1015" s="11" t="s">
        <v>2015</v>
      </c>
      <c r="D1015" s="11" t="s">
        <v>260</v>
      </c>
      <c r="E1015" s="19" t="s">
        <v>2265</v>
      </c>
      <c r="F1015" s="10">
        <v>42036</v>
      </c>
      <c r="G1015" s="10">
        <v>45323</v>
      </c>
      <c r="H1015" s="11">
        <v>10</v>
      </c>
      <c r="I1015" s="20" t="s">
        <v>259</v>
      </c>
      <c r="J1015" s="11" t="s">
        <v>261</v>
      </c>
      <c r="K1015" s="11" t="s">
        <v>2960</v>
      </c>
      <c r="L1015" s="11">
        <v>2</v>
      </c>
    </row>
    <row r="1016" spans="1:12">
      <c r="A1016" s="11" t="s">
        <v>2016</v>
      </c>
      <c r="D1016" s="11" t="s">
        <v>260</v>
      </c>
      <c r="E1016" s="19" t="s">
        <v>2266</v>
      </c>
      <c r="F1016" s="10">
        <v>42036</v>
      </c>
      <c r="G1016" s="10">
        <v>45323</v>
      </c>
      <c r="H1016" s="11">
        <v>10</v>
      </c>
      <c r="I1016" s="20" t="s">
        <v>259</v>
      </c>
      <c r="J1016" s="11" t="s">
        <v>261</v>
      </c>
      <c r="K1016" s="11" t="s">
        <v>2960</v>
      </c>
      <c r="L1016" s="11">
        <v>2</v>
      </c>
    </row>
    <row r="1017" spans="1:12">
      <c r="A1017" s="11" t="s">
        <v>2017</v>
      </c>
      <c r="D1017" s="11" t="s">
        <v>260</v>
      </c>
      <c r="E1017" s="19" t="s">
        <v>2267</v>
      </c>
      <c r="F1017" s="10">
        <v>42036</v>
      </c>
      <c r="G1017" s="10">
        <v>45323</v>
      </c>
      <c r="H1017" s="11">
        <v>10</v>
      </c>
      <c r="I1017" s="20" t="s">
        <v>259</v>
      </c>
      <c r="J1017" s="11" t="s">
        <v>261</v>
      </c>
      <c r="K1017" s="11" t="s">
        <v>2960</v>
      </c>
      <c r="L1017" s="11">
        <v>2</v>
      </c>
    </row>
    <row r="1018" spans="1:12">
      <c r="A1018" s="11" t="s">
        <v>2018</v>
      </c>
      <c r="D1018" s="11" t="s">
        <v>260</v>
      </c>
      <c r="E1018" s="19" t="s">
        <v>2268</v>
      </c>
      <c r="F1018" s="10">
        <v>42036</v>
      </c>
      <c r="G1018" s="10">
        <v>45323</v>
      </c>
      <c r="H1018" s="11">
        <v>10</v>
      </c>
      <c r="I1018" s="20" t="s">
        <v>259</v>
      </c>
      <c r="J1018" s="11" t="s">
        <v>261</v>
      </c>
      <c r="K1018" s="11" t="s">
        <v>2960</v>
      </c>
      <c r="L1018" s="11">
        <v>2</v>
      </c>
    </row>
    <row r="1019" spans="1:12">
      <c r="A1019" s="11" t="s">
        <v>2019</v>
      </c>
      <c r="D1019" s="11" t="s">
        <v>260</v>
      </c>
      <c r="E1019" s="19" t="s">
        <v>2269</v>
      </c>
      <c r="F1019" s="10">
        <v>42036</v>
      </c>
      <c r="G1019" s="10">
        <v>45323</v>
      </c>
      <c r="H1019" s="11">
        <v>10</v>
      </c>
      <c r="I1019" s="20" t="s">
        <v>259</v>
      </c>
      <c r="J1019" s="11" t="s">
        <v>261</v>
      </c>
      <c r="K1019" s="11" t="s">
        <v>2960</v>
      </c>
      <c r="L1019" s="11">
        <v>2</v>
      </c>
    </row>
    <row r="1020" spans="1:12">
      <c r="A1020" s="11" t="s">
        <v>2020</v>
      </c>
      <c r="D1020" s="11" t="s">
        <v>260</v>
      </c>
      <c r="E1020" s="19" t="s">
        <v>2270</v>
      </c>
      <c r="F1020" s="10">
        <v>42036</v>
      </c>
      <c r="G1020" s="10">
        <v>45323</v>
      </c>
      <c r="H1020" s="11">
        <v>10</v>
      </c>
      <c r="I1020" s="20" t="s">
        <v>259</v>
      </c>
      <c r="J1020" s="11" t="s">
        <v>261</v>
      </c>
      <c r="K1020" s="11" t="s">
        <v>2960</v>
      </c>
      <c r="L1020" s="11">
        <v>2</v>
      </c>
    </row>
    <row r="1021" spans="1:12">
      <c r="A1021" s="11" t="s">
        <v>2021</v>
      </c>
      <c r="D1021" s="11" t="s">
        <v>260</v>
      </c>
      <c r="E1021" s="19" t="s">
        <v>2271</v>
      </c>
      <c r="F1021" s="10">
        <v>42036</v>
      </c>
      <c r="G1021" s="10">
        <v>45323</v>
      </c>
      <c r="H1021" s="11">
        <v>10</v>
      </c>
      <c r="I1021" s="20" t="s">
        <v>259</v>
      </c>
      <c r="J1021" s="11" t="s">
        <v>261</v>
      </c>
      <c r="K1021" s="11" t="s">
        <v>2960</v>
      </c>
      <c r="L1021" s="11">
        <v>2</v>
      </c>
    </row>
    <row r="1022" spans="1:12">
      <c r="A1022" s="11" t="s">
        <v>2022</v>
      </c>
      <c r="D1022" s="11" t="s">
        <v>260</v>
      </c>
      <c r="E1022" s="19" t="s">
        <v>2272</v>
      </c>
      <c r="F1022" s="10">
        <v>42036</v>
      </c>
      <c r="G1022" s="10">
        <v>45323</v>
      </c>
      <c r="H1022" s="11">
        <v>10</v>
      </c>
      <c r="I1022" s="20" t="s">
        <v>259</v>
      </c>
      <c r="J1022" s="11" t="s">
        <v>261</v>
      </c>
      <c r="K1022" s="11" t="s">
        <v>2960</v>
      </c>
      <c r="L1022" s="11">
        <v>2</v>
      </c>
    </row>
    <row r="1023" spans="1:12">
      <c r="A1023" s="11" t="s">
        <v>2023</v>
      </c>
      <c r="D1023" s="11" t="s">
        <v>260</v>
      </c>
      <c r="E1023" s="19" t="s">
        <v>2273</v>
      </c>
      <c r="F1023" s="10">
        <v>42036</v>
      </c>
      <c r="G1023" s="10">
        <v>45323</v>
      </c>
      <c r="H1023" s="11">
        <v>10</v>
      </c>
      <c r="I1023" s="20" t="s">
        <v>259</v>
      </c>
      <c r="J1023" s="11" t="s">
        <v>261</v>
      </c>
      <c r="K1023" s="11" t="s">
        <v>2960</v>
      </c>
      <c r="L1023" s="11">
        <v>2</v>
      </c>
    </row>
    <row r="1024" spans="1:12">
      <c r="A1024" s="11" t="s">
        <v>2024</v>
      </c>
      <c r="D1024" s="11" t="s">
        <v>260</v>
      </c>
      <c r="E1024" s="19" t="s">
        <v>2274</v>
      </c>
      <c r="F1024" s="10">
        <v>42036</v>
      </c>
      <c r="G1024" s="10">
        <v>45323</v>
      </c>
      <c r="H1024" s="11">
        <v>10</v>
      </c>
      <c r="I1024" s="20" t="s">
        <v>259</v>
      </c>
      <c r="J1024" s="11" t="s">
        <v>261</v>
      </c>
      <c r="K1024" s="11" t="s">
        <v>2960</v>
      </c>
      <c r="L1024" s="11">
        <v>2</v>
      </c>
    </row>
    <row r="1025" spans="1:12">
      <c r="A1025" s="11" t="s">
        <v>2025</v>
      </c>
      <c r="D1025" s="11" t="s">
        <v>260</v>
      </c>
      <c r="E1025" s="19" t="s">
        <v>2275</v>
      </c>
      <c r="F1025" s="10">
        <v>42036</v>
      </c>
      <c r="G1025" s="10">
        <v>45323</v>
      </c>
      <c r="H1025" s="11">
        <v>10</v>
      </c>
      <c r="I1025" s="20" t="s">
        <v>259</v>
      </c>
      <c r="J1025" s="11" t="s">
        <v>261</v>
      </c>
      <c r="K1025" s="11" t="s">
        <v>2960</v>
      </c>
      <c r="L1025" s="11">
        <v>2</v>
      </c>
    </row>
    <row r="1026" spans="1:12">
      <c r="A1026" s="11" t="s">
        <v>2026</v>
      </c>
      <c r="D1026" s="11" t="s">
        <v>260</v>
      </c>
      <c r="E1026" s="19" t="s">
        <v>2276</v>
      </c>
      <c r="F1026" s="10">
        <v>42036</v>
      </c>
      <c r="G1026" s="10">
        <v>45323</v>
      </c>
      <c r="H1026" s="11">
        <v>10</v>
      </c>
      <c r="I1026" s="20" t="s">
        <v>259</v>
      </c>
      <c r="J1026" s="11" t="s">
        <v>261</v>
      </c>
      <c r="K1026" s="11" t="s">
        <v>2960</v>
      </c>
      <c r="L1026" s="11">
        <v>2</v>
      </c>
    </row>
    <row r="1027" spans="1:12">
      <c r="A1027" s="11" t="s">
        <v>2027</v>
      </c>
      <c r="D1027" s="11" t="s">
        <v>260</v>
      </c>
      <c r="E1027" s="19" t="s">
        <v>2277</v>
      </c>
      <c r="F1027" s="10">
        <v>42036</v>
      </c>
      <c r="G1027" s="10">
        <v>45323</v>
      </c>
      <c r="H1027" s="11">
        <v>10</v>
      </c>
      <c r="I1027" s="20" t="s">
        <v>259</v>
      </c>
      <c r="J1027" s="11" t="s">
        <v>261</v>
      </c>
      <c r="K1027" s="11" t="s">
        <v>2960</v>
      </c>
      <c r="L1027" s="11">
        <v>2</v>
      </c>
    </row>
    <row r="1028" spans="1:12">
      <c r="A1028" s="11" t="s">
        <v>2028</v>
      </c>
      <c r="D1028" s="11" t="s">
        <v>260</v>
      </c>
      <c r="E1028" s="19" t="s">
        <v>2278</v>
      </c>
      <c r="F1028" s="10">
        <v>42036</v>
      </c>
      <c r="G1028" s="10">
        <v>45323</v>
      </c>
      <c r="H1028" s="11">
        <v>10</v>
      </c>
      <c r="I1028" s="20" t="s">
        <v>259</v>
      </c>
      <c r="J1028" s="11" t="s">
        <v>261</v>
      </c>
      <c r="K1028" s="11" t="s">
        <v>2960</v>
      </c>
      <c r="L1028" s="11">
        <v>2</v>
      </c>
    </row>
    <row r="1029" spans="1:12">
      <c r="A1029" s="11" t="s">
        <v>2029</v>
      </c>
      <c r="D1029" s="11" t="s">
        <v>260</v>
      </c>
      <c r="E1029" s="19" t="s">
        <v>2279</v>
      </c>
      <c r="F1029" s="10">
        <v>42036</v>
      </c>
      <c r="G1029" s="10">
        <v>45323</v>
      </c>
      <c r="H1029" s="11">
        <v>10</v>
      </c>
      <c r="I1029" s="20" t="s">
        <v>259</v>
      </c>
      <c r="J1029" s="11" t="s">
        <v>261</v>
      </c>
      <c r="K1029" s="11" t="s">
        <v>2960</v>
      </c>
      <c r="L1029" s="11">
        <v>2</v>
      </c>
    </row>
    <row r="1030" spans="1:12">
      <c r="A1030" s="11" t="s">
        <v>2030</v>
      </c>
      <c r="D1030" s="11" t="s">
        <v>260</v>
      </c>
      <c r="E1030" s="19" t="s">
        <v>2280</v>
      </c>
      <c r="F1030" s="10">
        <v>42036</v>
      </c>
      <c r="G1030" s="10">
        <v>45323</v>
      </c>
      <c r="H1030" s="11">
        <v>10</v>
      </c>
      <c r="I1030" s="20" t="s">
        <v>259</v>
      </c>
      <c r="J1030" s="11" t="s">
        <v>261</v>
      </c>
      <c r="K1030" s="11" t="s">
        <v>2960</v>
      </c>
      <c r="L1030" s="11">
        <v>2</v>
      </c>
    </row>
    <row r="1031" spans="1:12">
      <c r="A1031" s="11" t="s">
        <v>2031</v>
      </c>
      <c r="D1031" s="11" t="s">
        <v>260</v>
      </c>
      <c r="E1031" s="19" t="s">
        <v>2281</v>
      </c>
      <c r="F1031" s="10">
        <v>42036</v>
      </c>
      <c r="G1031" s="10">
        <v>45323</v>
      </c>
      <c r="H1031" s="11">
        <v>10</v>
      </c>
      <c r="I1031" s="20" t="s">
        <v>259</v>
      </c>
      <c r="J1031" s="11" t="s">
        <v>261</v>
      </c>
      <c r="K1031" s="11" t="s">
        <v>2960</v>
      </c>
      <c r="L1031" s="11">
        <v>2</v>
      </c>
    </row>
    <row r="1032" spans="1:12">
      <c r="A1032" s="11" t="s">
        <v>2032</v>
      </c>
      <c r="D1032" s="11" t="s">
        <v>260</v>
      </c>
      <c r="E1032" s="19" t="s">
        <v>2282</v>
      </c>
      <c r="F1032" s="10">
        <v>42036</v>
      </c>
      <c r="G1032" s="10">
        <v>45323</v>
      </c>
      <c r="H1032" s="11">
        <v>10</v>
      </c>
      <c r="I1032" s="20" t="s">
        <v>259</v>
      </c>
      <c r="J1032" s="11" t="s">
        <v>261</v>
      </c>
      <c r="K1032" s="11" t="s">
        <v>2960</v>
      </c>
      <c r="L1032" s="11">
        <v>2</v>
      </c>
    </row>
    <row r="1033" spans="1:12">
      <c r="A1033" s="11" t="s">
        <v>2033</v>
      </c>
      <c r="D1033" s="11" t="s">
        <v>260</v>
      </c>
      <c r="E1033" s="19" t="s">
        <v>2283</v>
      </c>
      <c r="F1033" s="10">
        <v>42036</v>
      </c>
      <c r="G1033" s="10">
        <v>45323</v>
      </c>
      <c r="H1033" s="11">
        <v>10</v>
      </c>
      <c r="I1033" s="20" t="s">
        <v>259</v>
      </c>
      <c r="J1033" s="11" t="s">
        <v>261</v>
      </c>
      <c r="K1033" s="11" t="s">
        <v>2960</v>
      </c>
      <c r="L1033" s="11">
        <v>2</v>
      </c>
    </row>
    <row r="1034" spans="1:12">
      <c r="A1034" s="11" t="s">
        <v>2034</v>
      </c>
      <c r="D1034" s="11" t="s">
        <v>260</v>
      </c>
      <c r="E1034" s="19" t="s">
        <v>2284</v>
      </c>
      <c r="F1034" s="10">
        <v>42036</v>
      </c>
      <c r="G1034" s="10">
        <v>45323</v>
      </c>
      <c r="H1034" s="11">
        <v>10</v>
      </c>
      <c r="I1034" s="20" t="s">
        <v>259</v>
      </c>
      <c r="J1034" s="11" t="s">
        <v>261</v>
      </c>
      <c r="K1034" s="11" t="s">
        <v>2960</v>
      </c>
      <c r="L1034" s="11">
        <v>2</v>
      </c>
    </row>
    <row r="1035" spans="1:12">
      <c r="A1035" s="11" t="s">
        <v>2035</v>
      </c>
      <c r="D1035" s="11" t="s">
        <v>260</v>
      </c>
      <c r="E1035" s="19" t="s">
        <v>2285</v>
      </c>
      <c r="F1035" s="10">
        <v>42036</v>
      </c>
      <c r="G1035" s="10">
        <v>45323</v>
      </c>
      <c r="H1035" s="11">
        <v>10</v>
      </c>
      <c r="I1035" s="20" t="s">
        <v>259</v>
      </c>
      <c r="J1035" s="11" t="s">
        <v>261</v>
      </c>
      <c r="K1035" s="11" t="s">
        <v>2960</v>
      </c>
      <c r="L1035" s="11">
        <v>2</v>
      </c>
    </row>
    <row r="1036" spans="1:12">
      <c r="A1036" s="11" t="s">
        <v>2036</v>
      </c>
      <c r="D1036" s="11" t="s">
        <v>260</v>
      </c>
      <c r="E1036" s="19" t="s">
        <v>2286</v>
      </c>
      <c r="F1036" s="10">
        <v>42036</v>
      </c>
      <c r="G1036" s="10">
        <v>45323</v>
      </c>
      <c r="H1036" s="11">
        <v>10</v>
      </c>
      <c r="I1036" s="20" t="s">
        <v>259</v>
      </c>
      <c r="J1036" s="11" t="s">
        <v>261</v>
      </c>
      <c r="K1036" s="11" t="s">
        <v>2960</v>
      </c>
      <c r="L1036" s="11">
        <v>2</v>
      </c>
    </row>
    <row r="1037" spans="1:12">
      <c r="A1037" s="11" t="s">
        <v>2037</v>
      </c>
      <c r="D1037" s="11" t="s">
        <v>260</v>
      </c>
      <c r="E1037" s="19" t="s">
        <v>2287</v>
      </c>
      <c r="F1037" s="10">
        <v>42036</v>
      </c>
      <c r="G1037" s="10">
        <v>45323</v>
      </c>
      <c r="H1037" s="11">
        <v>10</v>
      </c>
      <c r="I1037" s="20" t="s">
        <v>259</v>
      </c>
      <c r="J1037" s="11" t="s">
        <v>261</v>
      </c>
      <c r="K1037" s="11" t="s">
        <v>2960</v>
      </c>
      <c r="L1037" s="11">
        <v>2</v>
      </c>
    </row>
    <row r="1038" spans="1:12">
      <c r="A1038" s="11" t="s">
        <v>2038</v>
      </c>
      <c r="D1038" s="11" t="s">
        <v>260</v>
      </c>
      <c r="E1038" s="19" t="s">
        <v>2288</v>
      </c>
      <c r="F1038" s="10">
        <v>42036</v>
      </c>
      <c r="G1038" s="10">
        <v>45323</v>
      </c>
      <c r="H1038" s="11">
        <v>10</v>
      </c>
      <c r="I1038" s="20" t="s">
        <v>259</v>
      </c>
      <c r="J1038" s="11" t="s">
        <v>261</v>
      </c>
      <c r="K1038" s="11" t="s">
        <v>2960</v>
      </c>
      <c r="L1038" s="11">
        <v>2</v>
      </c>
    </row>
    <row r="1039" spans="1:12">
      <c r="A1039" s="11" t="s">
        <v>2039</v>
      </c>
      <c r="D1039" s="11" t="s">
        <v>260</v>
      </c>
      <c r="E1039" s="19" t="s">
        <v>2289</v>
      </c>
      <c r="F1039" s="10">
        <v>42036</v>
      </c>
      <c r="G1039" s="10">
        <v>45323</v>
      </c>
      <c r="H1039" s="11">
        <v>10</v>
      </c>
      <c r="I1039" s="20" t="s">
        <v>259</v>
      </c>
      <c r="J1039" s="11" t="s">
        <v>261</v>
      </c>
      <c r="K1039" s="11" t="s">
        <v>2960</v>
      </c>
      <c r="L1039" s="11">
        <v>2</v>
      </c>
    </row>
    <row r="1040" spans="1:12">
      <c r="A1040" s="11" t="s">
        <v>2040</v>
      </c>
      <c r="D1040" s="11" t="s">
        <v>260</v>
      </c>
      <c r="E1040" s="19" t="s">
        <v>2290</v>
      </c>
      <c r="F1040" s="10">
        <v>42036</v>
      </c>
      <c r="G1040" s="10">
        <v>45323</v>
      </c>
      <c r="H1040" s="11">
        <v>10</v>
      </c>
      <c r="I1040" s="20" t="s">
        <v>259</v>
      </c>
      <c r="J1040" s="11" t="s">
        <v>261</v>
      </c>
      <c r="K1040" s="11" t="s">
        <v>2960</v>
      </c>
      <c r="L1040" s="11">
        <v>2</v>
      </c>
    </row>
    <row r="1041" spans="1:12">
      <c r="A1041" s="11" t="s">
        <v>2041</v>
      </c>
      <c r="D1041" s="11" t="s">
        <v>260</v>
      </c>
      <c r="E1041" s="19" t="s">
        <v>2291</v>
      </c>
      <c r="F1041" s="10">
        <v>42036</v>
      </c>
      <c r="G1041" s="10">
        <v>45323</v>
      </c>
      <c r="H1041" s="11">
        <v>10</v>
      </c>
      <c r="I1041" s="20" t="s">
        <v>259</v>
      </c>
      <c r="J1041" s="11" t="s">
        <v>261</v>
      </c>
      <c r="K1041" s="11" t="s">
        <v>2960</v>
      </c>
      <c r="L1041" s="11">
        <v>2</v>
      </c>
    </row>
    <row r="1042" spans="1:12">
      <c r="A1042" s="11" t="s">
        <v>2042</v>
      </c>
      <c r="D1042" s="11" t="s">
        <v>260</v>
      </c>
      <c r="E1042" s="19" t="s">
        <v>2292</v>
      </c>
      <c r="F1042" s="10">
        <v>42036</v>
      </c>
      <c r="G1042" s="10">
        <v>45323</v>
      </c>
      <c r="H1042" s="11">
        <v>10</v>
      </c>
      <c r="I1042" s="20" t="s">
        <v>259</v>
      </c>
      <c r="J1042" s="11" t="s">
        <v>261</v>
      </c>
      <c r="K1042" s="11" t="s">
        <v>2960</v>
      </c>
      <c r="L1042" s="11">
        <v>2</v>
      </c>
    </row>
    <row r="1043" spans="1:12">
      <c r="A1043" s="11" t="s">
        <v>2043</v>
      </c>
      <c r="D1043" s="11" t="s">
        <v>260</v>
      </c>
      <c r="E1043" s="19" t="s">
        <v>2293</v>
      </c>
      <c r="F1043" s="10">
        <v>42036</v>
      </c>
      <c r="G1043" s="10">
        <v>45323</v>
      </c>
      <c r="H1043" s="11">
        <v>10</v>
      </c>
      <c r="I1043" s="20" t="s">
        <v>259</v>
      </c>
      <c r="J1043" s="11" t="s">
        <v>261</v>
      </c>
      <c r="K1043" s="11" t="s">
        <v>2960</v>
      </c>
      <c r="L1043" s="11">
        <v>2</v>
      </c>
    </row>
    <row r="1044" spans="1:12">
      <c r="A1044" s="11" t="s">
        <v>2044</v>
      </c>
      <c r="D1044" s="11" t="s">
        <v>260</v>
      </c>
      <c r="E1044" s="19" t="s">
        <v>2294</v>
      </c>
      <c r="F1044" s="10">
        <v>42036</v>
      </c>
      <c r="G1044" s="10">
        <v>45323</v>
      </c>
      <c r="H1044" s="11">
        <v>10</v>
      </c>
      <c r="I1044" s="20" t="s">
        <v>259</v>
      </c>
      <c r="J1044" s="11" t="s">
        <v>261</v>
      </c>
      <c r="K1044" s="11" t="s">
        <v>2960</v>
      </c>
      <c r="L1044" s="11">
        <v>2</v>
      </c>
    </row>
    <row r="1045" spans="1:12">
      <c r="A1045" s="11" t="s">
        <v>2045</v>
      </c>
      <c r="D1045" s="11" t="s">
        <v>260</v>
      </c>
      <c r="E1045" s="19" t="s">
        <v>2295</v>
      </c>
      <c r="F1045" s="10">
        <v>42036</v>
      </c>
      <c r="G1045" s="10">
        <v>45323</v>
      </c>
      <c r="H1045" s="11">
        <v>10</v>
      </c>
      <c r="I1045" s="20" t="s">
        <v>259</v>
      </c>
      <c r="J1045" s="11" t="s">
        <v>261</v>
      </c>
      <c r="K1045" s="11" t="s">
        <v>2960</v>
      </c>
      <c r="L1045" s="11">
        <v>2</v>
      </c>
    </row>
    <row r="1046" spans="1:12">
      <c r="A1046" s="11" t="s">
        <v>2046</v>
      </c>
      <c r="D1046" s="11" t="s">
        <v>260</v>
      </c>
      <c r="E1046" s="19" t="s">
        <v>2296</v>
      </c>
      <c r="F1046" s="10">
        <v>42036</v>
      </c>
      <c r="G1046" s="10">
        <v>45323</v>
      </c>
      <c r="H1046" s="11">
        <v>10</v>
      </c>
      <c r="I1046" s="20" t="s">
        <v>259</v>
      </c>
      <c r="J1046" s="11" t="s">
        <v>261</v>
      </c>
      <c r="K1046" s="11" t="s">
        <v>2960</v>
      </c>
      <c r="L1046" s="11">
        <v>2</v>
      </c>
    </row>
    <row r="1047" spans="1:12">
      <c r="A1047" s="11" t="s">
        <v>2047</v>
      </c>
      <c r="D1047" s="11" t="s">
        <v>260</v>
      </c>
      <c r="E1047" s="19" t="s">
        <v>2297</v>
      </c>
      <c r="F1047" s="10">
        <v>42036</v>
      </c>
      <c r="G1047" s="10">
        <v>45323</v>
      </c>
      <c r="H1047" s="11">
        <v>10</v>
      </c>
      <c r="I1047" s="20" t="s">
        <v>259</v>
      </c>
      <c r="J1047" s="11" t="s">
        <v>261</v>
      </c>
      <c r="K1047" s="11" t="s">
        <v>2960</v>
      </c>
      <c r="L1047" s="11">
        <v>2</v>
      </c>
    </row>
    <row r="1048" spans="1:12">
      <c r="A1048" s="11" t="s">
        <v>2048</v>
      </c>
      <c r="D1048" s="11" t="s">
        <v>260</v>
      </c>
      <c r="E1048" s="19" t="s">
        <v>2298</v>
      </c>
      <c r="F1048" s="10">
        <v>42036</v>
      </c>
      <c r="G1048" s="10">
        <v>45323</v>
      </c>
      <c r="H1048" s="11">
        <v>10</v>
      </c>
      <c r="I1048" s="20" t="s">
        <v>259</v>
      </c>
      <c r="J1048" s="11" t="s">
        <v>261</v>
      </c>
      <c r="K1048" s="11" t="s">
        <v>2960</v>
      </c>
      <c r="L1048" s="11">
        <v>2</v>
      </c>
    </row>
    <row r="1049" spans="1:12">
      <c r="A1049" s="11" t="s">
        <v>2049</v>
      </c>
      <c r="D1049" s="11" t="s">
        <v>260</v>
      </c>
      <c r="E1049" s="19" t="s">
        <v>2299</v>
      </c>
      <c r="F1049" s="10">
        <v>42036</v>
      </c>
      <c r="G1049" s="10">
        <v>45323</v>
      </c>
      <c r="H1049" s="11">
        <v>10</v>
      </c>
      <c r="I1049" s="20" t="s">
        <v>259</v>
      </c>
      <c r="J1049" s="11" t="s">
        <v>261</v>
      </c>
      <c r="K1049" s="11" t="s">
        <v>2960</v>
      </c>
      <c r="L1049" s="11">
        <v>2</v>
      </c>
    </row>
    <row r="1050" spans="1:12">
      <c r="A1050" s="11" t="s">
        <v>2050</v>
      </c>
      <c r="D1050" s="11" t="s">
        <v>260</v>
      </c>
      <c r="E1050" s="19" t="s">
        <v>2300</v>
      </c>
      <c r="F1050" s="10">
        <v>42036</v>
      </c>
      <c r="G1050" s="10">
        <v>45323</v>
      </c>
      <c r="H1050" s="11">
        <v>10</v>
      </c>
      <c r="I1050" s="20" t="s">
        <v>259</v>
      </c>
      <c r="J1050" s="11" t="s">
        <v>261</v>
      </c>
      <c r="K1050" s="11" t="s">
        <v>2960</v>
      </c>
      <c r="L1050" s="11">
        <v>2</v>
      </c>
    </row>
    <row r="1051" spans="1:12">
      <c r="A1051" s="11" t="s">
        <v>2051</v>
      </c>
      <c r="D1051" s="11" t="s">
        <v>260</v>
      </c>
      <c r="E1051" s="19" t="s">
        <v>2301</v>
      </c>
      <c r="F1051" s="10">
        <v>42036</v>
      </c>
      <c r="G1051" s="10">
        <v>45323</v>
      </c>
      <c r="H1051" s="11">
        <v>10</v>
      </c>
      <c r="I1051" s="20" t="s">
        <v>259</v>
      </c>
      <c r="J1051" s="11" t="s">
        <v>261</v>
      </c>
      <c r="K1051" s="11" t="s">
        <v>2960</v>
      </c>
      <c r="L1051" s="11">
        <v>2</v>
      </c>
    </row>
    <row r="1052" spans="1:12">
      <c r="A1052" s="11" t="s">
        <v>2052</v>
      </c>
      <c r="D1052" s="11" t="s">
        <v>260</v>
      </c>
      <c r="E1052" s="19" t="s">
        <v>2302</v>
      </c>
      <c r="F1052" s="10">
        <v>42036</v>
      </c>
      <c r="G1052" s="10">
        <v>45323</v>
      </c>
      <c r="H1052" s="11">
        <v>10</v>
      </c>
      <c r="I1052" s="20" t="s">
        <v>259</v>
      </c>
      <c r="J1052" s="11" t="s">
        <v>261</v>
      </c>
      <c r="K1052" s="11" t="s">
        <v>2960</v>
      </c>
      <c r="L1052" s="11">
        <v>2</v>
      </c>
    </row>
    <row r="1053" spans="1:12">
      <c r="A1053" s="11" t="s">
        <v>2053</v>
      </c>
      <c r="D1053" s="11" t="s">
        <v>260</v>
      </c>
      <c r="E1053" s="19" t="s">
        <v>2303</v>
      </c>
      <c r="F1053" s="10">
        <v>42036</v>
      </c>
      <c r="G1053" s="10">
        <v>45323</v>
      </c>
      <c r="H1053" s="11">
        <v>10</v>
      </c>
      <c r="I1053" s="20" t="s">
        <v>259</v>
      </c>
      <c r="J1053" s="11" t="s">
        <v>261</v>
      </c>
      <c r="K1053" s="11" t="s">
        <v>2960</v>
      </c>
      <c r="L1053" s="11">
        <v>2</v>
      </c>
    </row>
    <row r="1054" spans="1:12">
      <c r="A1054" s="11" t="s">
        <v>2054</v>
      </c>
      <c r="D1054" s="11" t="s">
        <v>260</v>
      </c>
      <c r="E1054" s="19" t="s">
        <v>2304</v>
      </c>
      <c r="F1054" s="10">
        <v>42036</v>
      </c>
      <c r="G1054" s="10">
        <v>45323</v>
      </c>
      <c r="H1054" s="11">
        <v>10</v>
      </c>
      <c r="I1054" s="20" t="s">
        <v>259</v>
      </c>
      <c r="J1054" s="11" t="s">
        <v>261</v>
      </c>
      <c r="K1054" s="11" t="s">
        <v>2960</v>
      </c>
      <c r="L1054" s="11">
        <v>2</v>
      </c>
    </row>
    <row r="1055" spans="1:12">
      <c r="A1055" s="11" t="s">
        <v>2055</v>
      </c>
      <c r="D1055" s="11" t="s">
        <v>260</v>
      </c>
      <c r="E1055" s="19" t="s">
        <v>2305</v>
      </c>
      <c r="F1055" s="10">
        <v>42036</v>
      </c>
      <c r="G1055" s="10">
        <v>45323</v>
      </c>
      <c r="H1055" s="11">
        <v>10</v>
      </c>
      <c r="I1055" s="20" t="s">
        <v>259</v>
      </c>
      <c r="J1055" s="11" t="s">
        <v>261</v>
      </c>
      <c r="K1055" s="11" t="s">
        <v>2960</v>
      </c>
      <c r="L1055" s="11">
        <v>2</v>
      </c>
    </row>
    <row r="1056" spans="1:12">
      <c r="A1056" s="11" t="s">
        <v>2056</v>
      </c>
      <c r="D1056" s="11" t="s">
        <v>260</v>
      </c>
      <c r="E1056" s="19" t="s">
        <v>2306</v>
      </c>
      <c r="F1056" s="10">
        <v>42036</v>
      </c>
      <c r="G1056" s="10">
        <v>45323</v>
      </c>
      <c r="H1056" s="11">
        <v>10</v>
      </c>
      <c r="I1056" s="20" t="s">
        <v>259</v>
      </c>
      <c r="J1056" s="11" t="s">
        <v>261</v>
      </c>
      <c r="K1056" s="11" t="s">
        <v>2960</v>
      </c>
      <c r="L1056" s="11">
        <v>2</v>
      </c>
    </row>
    <row r="1057" spans="1:12">
      <c r="A1057" s="11" t="s">
        <v>2057</v>
      </c>
      <c r="D1057" s="11" t="s">
        <v>260</v>
      </c>
      <c r="E1057" s="19" t="s">
        <v>2307</v>
      </c>
      <c r="F1057" s="10">
        <v>42036</v>
      </c>
      <c r="G1057" s="10">
        <v>45323</v>
      </c>
      <c r="H1057" s="11">
        <v>10</v>
      </c>
      <c r="I1057" s="20" t="s">
        <v>259</v>
      </c>
      <c r="J1057" s="11" t="s">
        <v>261</v>
      </c>
      <c r="K1057" s="11" t="s">
        <v>2960</v>
      </c>
      <c r="L1057" s="11">
        <v>2</v>
      </c>
    </row>
    <row r="1058" spans="1:12">
      <c r="A1058" s="11" t="s">
        <v>2058</v>
      </c>
      <c r="D1058" s="11" t="s">
        <v>260</v>
      </c>
      <c r="E1058" s="19" t="s">
        <v>2308</v>
      </c>
      <c r="F1058" s="10">
        <v>42036</v>
      </c>
      <c r="G1058" s="10">
        <v>45323</v>
      </c>
      <c r="H1058" s="11">
        <v>10</v>
      </c>
      <c r="I1058" s="20" t="s">
        <v>259</v>
      </c>
      <c r="J1058" s="11" t="s">
        <v>261</v>
      </c>
      <c r="K1058" s="11" t="s">
        <v>2960</v>
      </c>
      <c r="L1058" s="11">
        <v>2</v>
      </c>
    </row>
    <row r="1059" spans="1:12">
      <c r="A1059" s="11" t="s">
        <v>2059</v>
      </c>
      <c r="D1059" s="11" t="s">
        <v>260</v>
      </c>
      <c r="E1059" s="19" t="s">
        <v>2309</v>
      </c>
      <c r="F1059" s="10">
        <v>42036</v>
      </c>
      <c r="G1059" s="10">
        <v>45323</v>
      </c>
      <c r="H1059" s="11">
        <v>10</v>
      </c>
      <c r="I1059" s="20" t="s">
        <v>259</v>
      </c>
      <c r="J1059" s="11" t="s">
        <v>261</v>
      </c>
      <c r="K1059" s="11" t="s">
        <v>2960</v>
      </c>
      <c r="L1059" s="11">
        <v>2</v>
      </c>
    </row>
    <row r="1060" spans="1:12">
      <c r="A1060" s="11" t="s">
        <v>2060</v>
      </c>
      <c r="D1060" s="11" t="s">
        <v>260</v>
      </c>
      <c r="E1060" s="19" t="s">
        <v>2310</v>
      </c>
      <c r="F1060" s="10">
        <v>42036</v>
      </c>
      <c r="G1060" s="10">
        <v>45323</v>
      </c>
      <c r="H1060" s="11">
        <v>10</v>
      </c>
      <c r="I1060" s="20" t="s">
        <v>259</v>
      </c>
      <c r="J1060" s="11" t="s">
        <v>261</v>
      </c>
      <c r="K1060" s="11" t="s">
        <v>2960</v>
      </c>
      <c r="L1060" s="11">
        <v>2</v>
      </c>
    </row>
    <row r="1061" spans="1:12">
      <c r="A1061" s="11" t="s">
        <v>2061</v>
      </c>
      <c r="D1061" s="11" t="s">
        <v>260</v>
      </c>
      <c r="E1061" s="19" t="s">
        <v>2311</v>
      </c>
      <c r="F1061" s="10">
        <v>42036</v>
      </c>
      <c r="G1061" s="10">
        <v>45323</v>
      </c>
      <c r="H1061" s="11">
        <v>10</v>
      </c>
      <c r="I1061" s="20" t="s">
        <v>259</v>
      </c>
      <c r="J1061" s="11" t="s">
        <v>261</v>
      </c>
      <c r="K1061" s="11" t="s">
        <v>2960</v>
      </c>
      <c r="L1061" s="11">
        <v>2</v>
      </c>
    </row>
    <row r="1062" spans="1:12">
      <c r="A1062" s="11" t="s">
        <v>2062</v>
      </c>
      <c r="D1062" s="11" t="s">
        <v>260</v>
      </c>
      <c r="E1062" s="19" t="s">
        <v>2312</v>
      </c>
      <c r="F1062" s="10">
        <v>42036</v>
      </c>
      <c r="G1062" s="10">
        <v>45323</v>
      </c>
      <c r="H1062" s="11">
        <v>10</v>
      </c>
      <c r="I1062" s="20" t="s">
        <v>259</v>
      </c>
      <c r="J1062" s="11" t="s">
        <v>261</v>
      </c>
      <c r="K1062" s="11" t="s">
        <v>2960</v>
      </c>
      <c r="L1062" s="11">
        <v>2</v>
      </c>
    </row>
    <row r="1063" spans="1:12">
      <c r="A1063" s="11" t="s">
        <v>2063</v>
      </c>
      <c r="D1063" s="11" t="s">
        <v>260</v>
      </c>
      <c r="E1063" s="19" t="s">
        <v>2313</v>
      </c>
      <c r="F1063" s="10">
        <v>42036</v>
      </c>
      <c r="G1063" s="10">
        <v>45323</v>
      </c>
      <c r="H1063" s="11">
        <v>10</v>
      </c>
      <c r="I1063" s="20" t="s">
        <v>259</v>
      </c>
      <c r="J1063" s="11" t="s">
        <v>261</v>
      </c>
      <c r="K1063" s="11" t="s">
        <v>2960</v>
      </c>
      <c r="L1063" s="11">
        <v>2</v>
      </c>
    </row>
    <row r="1064" spans="1:12">
      <c r="A1064" s="11" t="s">
        <v>2064</v>
      </c>
      <c r="D1064" s="11" t="s">
        <v>260</v>
      </c>
      <c r="E1064" s="19" t="s">
        <v>2314</v>
      </c>
      <c r="F1064" s="10">
        <v>42036</v>
      </c>
      <c r="G1064" s="10">
        <v>45323</v>
      </c>
      <c r="H1064" s="11">
        <v>10</v>
      </c>
      <c r="I1064" s="20" t="s">
        <v>259</v>
      </c>
      <c r="J1064" s="11" t="s">
        <v>261</v>
      </c>
      <c r="K1064" s="11" t="s">
        <v>2960</v>
      </c>
      <c r="L1064" s="11">
        <v>2</v>
      </c>
    </row>
    <row r="1065" spans="1:12">
      <c r="A1065" s="11" t="s">
        <v>2065</v>
      </c>
      <c r="D1065" s="11" t="s">
        <v>260</v>
      </c>
      <c r="E1065" s="19" t="s">
        <v>2315</v>
      </c>
      <c r="F1065" s="10">
        <v>42036</v>
      </c>
      <c r="G1065" s="10">
        <v>45323</v>
      </c>
      <c r="H1065" s="11">
        <v>10</v>
      </c>
      <c r="I1065" s="20" t="s">
        <v>259</v>
      </c>
      <c r="J1065" s="11" t="s">
        <v>261</v>
      </c>
      <c r="K1065" s="11" t="s">
        <v>2960</v>
      </c>
      <c r="L1065" s="11">
        <v>2</v>
      </c>
    </row>
    <row r="1066" spans="1:12">
      <c r="A1066" s="11" t="s">
        <v>2066</v>
      </c>
      <c r="D1066" s="11" t="s">
        <v>260</v>
      </c>
      <c r="E1066" s="19" t="s">
        <v>2316</v>
      </c>
      <c r="F1066" s="10">
        <v>42036</v>
      </c>
      <c r="G1066" s="10">
        <v>45323</v>
      </c>
      <c r="H1066" s="11">
        <v>10</v>
      </c>
      <c r="I1066" s="20" t="s">
        <v>259</v>
      </c>
      <c r="J1066" s="11" t="s">
        <v>261</v>
      </c>
      <c r="K1066" s="11" t="s">
        <v>2960</v>
      </c>
      <c r="L1066" s="11">
        <v>2</v>
      </c>
    </row>
    <row r="1067" spans="1:12">
      <c r="A1067" s="11" t="s">
        <v>2067</v>
      </c>
      <c r="D1067" s="11" t="s">
        <v>260</v>
      </c>
      <c r="E1067" s="19" t="s">
        <v>2317</v>
      </c>
      <c r="F1067" s="10">
        <v>42036</v>
      </c>
      <c r="G1067" s="10">
        <v>45323</v>
      </c>
      <c r="H1067" s="11">
        <v>10</v>
      </c>
      <c r="I1067" s="20" t="s">
        <v>259</v>
      </c>
      <c r="J1067" s="11" t="s">
        <v>261</v>
      </c>
      <c r="K1067" s="11" t="s">
        <v>2960</v>
      </c>
      <c r="L1067" s="11">
        <v>2</v>
      </c>
    </row>
    <row r="1068" spans="1:12">
      <c r="A1068" s="11" t="s">
        <v>2068</v>
      </c>
      <c r="D1068" s="11" t="s">
        <v>260</v>
      </c>
      <c r="E1068" s="19" t="s">
        <v>2318</v>
      </c>
      <c r="F1068" s="10">
        <v>42036</v>
      </c>
      <c r="G1068" s="10">
        <v>45323</v>
      </c>
      <c r="H1068" s="11">
        <v>10</v>
      </c>
      <c r="I1068" s="20" t="s">
        <v>259</v>
      </c>
      <c r="J1068" s="11" t="s">
        <v>261</v>
      </c>
      <c r="K1068" s="11" t="s">
        <v>2960</v>
      </c>
      <c r="L1068" s="11">
        <v>2</v>
      </c>
    </row>
    <row r="1069" spans="1:12">
      <c r="A1069" s="11" t="s">
        <v>2069</v>
      </c>
      <c r="D1069" s="11" t="s">
        <v>260</v>
      </c>
      <c r="E1069" s="19" t="s">
        <v>2319</v>
      </c>
      <c r="F1069" s="10">
        <v>42036</v>
      </c>
      <c r="G1069" s="10">
        <v>45323</v>
      </c>
      <c r="H1069" s="11">
        <v>10</v>
      </c>
      <c r="I1069" s="20" t="s">
        <v>259</v>
      </c>
      <c r="J1069" s="11" t="s">
        <v>261</v>
      </c>
      <c r="K1069" s="11" t="s">
        <v>2960</v>
      </c>
      <c r="L1069" s="11">
        <v>2</v>
      </c>
    </row>
    <row r="1070" spans="1:12">
      <c r="A1070" s="11" t="s">
        <v>2070</v>
      </c>
      <c r="D1070" s="11" t="s">
        <v>260</v>
      </c>
      <c r="E1070" s="19" t="s">
        <v>2320</v>
      </c>
      <c r="F1070" s="10">
        <v>42036</v>
      </c>
      <c r="G1070" s="10">
        <v>45323</v>
      </c>
      <c r="H1070" s="11">
        <v>10</v>
      </c>
      <c r="I1070" s="20" t="s">
        <v>259</v>
      </c>
      <c r="J1070" s="11" t="s">
        <v>261</v>
      </c>
      <c r="K1070" s="11" t="s">
        <v>2960</v>
      </c>
      <c r="L1070" s="11">
        <v>2</v>
      </c>
    </row>
    <row r="1071" spans="1:12">
      <c r="A1071" s="11" t="s">
        <v>2071</v>
      </c>
      <c r="D1071" s="11" t="s">
        <v>260</v>
      </c>
      <c r="E1071" s="19" t="s">
        <v>2321</v>
      </c>
      <c r="F1071" s="10">
        <v>42036</v>
      </c>
      <c r="G1071" s="10">
        <v>45323</v>
      </c>
      <c r="H1071" s="11">
        <v>10</v>
      </c>
      <c r="I1071" s="20" t="s">
        <v>259</v>
      </c>
      <c r="J1071" s="11" t="s">
        <v>261</v>
      </c>
      <c r="K1071" s="11" t="s">
        <v>2960</v>
      </c>
      <c r="L1071" s="11">
        <v>2</v>
      </c>
    </row>
    <row r="1072" spans="1:12">
      <c r="A1072" s="11" t="s">
        <v>2072</v>
      </c>
      <c r="D1072" s="11" t="s">
        <v>260</v>
      </c>
      <c r="E1072" s="19" t="s">
        <v>2322</v>
      </c>
      <c r="F1072" s="10">
        <v>42036</v>
      </c>
      <c r="G1072" s="10">
        <v>45323</v>
      </c>
      <c r="H1072" s="11">
        <v>10</v>
      </c>
      <c r="I1072" s="20" t="s">
        <v>259</v>
      </c>
      <c r="J1072" s="11" t="s">
        <v>261</v>
      </c>
      <c r="K1072" s="11" t="s">
        <v>2960</v>
      </c>
      <c r="L1072" s="11">
        <v>2</v>
      </c>
    </row>
    <row r="1073" spans="1:12">
      <c r="A1073" s="11" t="s">
        <v>2073</v>
      </c>
      <c r="D1073" s="11" t="s">
        <v>260</v>
      </c>
      <c r="E1073" s="19" t="s">
        <v>2323</v>
      </c>
      <c r="F1073" s="10">
        <v>42036</v>
      </c>
      <c r="G1073" s="10">
        <v>45323</v>
      </c>
      <c r="H1073" s="11">
        <v>10</v>
      </c>
      <c r="I1073" s="20" t="s">
        <v>259</v>
      </c>
      <c r="J1073" s="11" t="s">
        <v>261</v>
      </c>
      <c r="K1073" s="11" t="s">
        <v>2960</v>
      </c>
      <c r="L1073" s="11">
        <v>2</v>
      </c>
    </row>
    <row r="1074" spans="1:12">
      <c r="A1074" s="11" t="s">
        <v>2074</v>
      </c>
      <c r="D1074" s="11" t="s">
        <v>260</v>
      </c>
      <c r="E1074" s="19" t="s">
        <v>2324</v>
      </c>
      <c r="F1074" s="10">
        <v>42036</v>
      </c>
      <c r="G1074" s="10">
        <v>45323</v>
      </c>
      <c r="H1074" s="11">
        <v>10</v>
      </c>
      <c r="I1074" s="20" t="s">
        <v>259</v>
      </c>
      <c r="J1074" s="11" t="s">
        <v>261</v>
      </c>
      <c r="K1074" s="11" t="s">
        <v>2960</v>
      </c>
      <c r="L1074" s="11">
        <v>2</v>
      </c>
    </row>
    <row r="1075" spans="1:12">
      <c r="A1075" s="11" t="s">
        <v>2075</v>
      </c>
      <c r="D1075" s="11" t="s">
        <v>260</v>
      </c>
      <c r="E1075" s="19" t="s">
        <v>2325</v>
      </c>
      <c r="F1075" s="10">
        <v>42036</v>
      </c>
      <c r="G1075" s="10">
        <v>45323</v>
      </c>
      <c r="H1075" s="11">
        <v>10</v>
      </c>
      <c r="I1075" s="20" t="s">
        <v>259</v>
      </c>
      <c r="J1075" s="11" t="s">
        <v>261</v>
      </c>
      <c r="K1075" s="11" t="s">
        <v>2960</v>
      </c>
      <c r="L1075" s="11">
        <v>2</v>
      </c>
    </row>
    <row r="1076" spans="1:12">
      <c r="A1076" s="11" t="s">
        <v>2076</v>
      </c>
      <c r="D1076" s="11" t="s">
        <v>260</v>
      </c>
      <c r="E1076" s="19" t="s">
        <v>2326</v>
      </c>
      <c r="F1076" s="10">
        <v>42036</v>
      </c>
      <c r="G1076" s="10">
        <v>45323</v>
      </c>
      <c r="H1076" s="11">
        <v>10</v>
      </c>
      <c r="I1076" s="20" t="s">
        <v>259</v>
      </c>
      <c r="J1076" s="11" t="s">
        <v>261</v>
      </c>
      <c r="K1076" s="11" t="s">
        <v>2960</v>
      </c>
      <c r="L1076" s="11">
        <v>2</v>
      </c>
    </row>
    <row r="1077" spans="1:12">
      <c r="A1077" s="11" t="s">
        <v>2077</v>
      </c>
      <c r="D1077" s="11" t="s">
        <v>260</v>
      </c>
      <c r="E1077" s="19" t="s">
        <v>2327</v>
      </c>
      <c r="F1077" s="10">
        <v>42036</v>
      </c>
      <c r="G1077" s="10">
        <v>45323</v>
      </c>
      <c r="H1077" s="11">
        <v>10</v>
      </c>
      <c r="I1077" s="20" t="s">
        <v>259</v>
      </c>
      <c r="J1077" s="11" t="s">
        <v>261</v>
      </c>
      <c r="K1077" s="11" t="s">
        <v>2960</v>
      </c>
      <c r="L1077" s="11">
        <v>2</v>
      </c>
    </row>
    <row r="1078" spans="1:12">
      <c r="A1078" s="11" t="s">
        <v>2078</v>
      </c>
      <c r="D1078" s="11" t="s">
        <v>260</v>
      </c>
      <c r="E1078" s="19" t="s">
        <v>2328</v>
      </c>
      <c r="F1078" s="10">
        <v>42036</v>
      </c>
      <c r="G1078" s="10">
        <v>45323</v>
      </c>
      <c r="H1078" s="11">
        <v>10</v>
      </c>
      <c r="I1078" s="20" t="s">
        <v>259</v>
      </c>
      <c r="J1078" s="11" t="s">
        <v>261</v>
      </c>
      <c r="K1078" s="11" t="s">
        <v>2960</v>
      </c>
      <c r="L1078" s="11">
        <v>2</v>
      </c>
    </row>
    <row r="1079" spans="1:12">
      <c r="A1079" s="11" t="s">
        <v>2079</v>
      </c>
      <c r="D1079" s="11" t="s">
        <v>260</v>
      </c>
      <c r="E1079" s="19" t="s">
        <v>2329</v>
      </c>
      <c r="F1079" s="10">
        <v>42036</v>
      </c>
      <c r="G1079" s="10">
        <v>45323</v>
      </c>
      <c r="H1079" s="11">
        <v>10</v>
      </c>
      <c r="I1079" s="20" t="s">
        <v>259</v>
      </c>
      <c r="J1079" s="11" t="s">
        <v>261</v>
      </c>
      <c r="K1079" s="11" t="s">
        <v>2960</v>
      </c>
      <c r="L1079" s="11">
        <v>2</v>
      </c>
    </row>
    <row r="1080" spans="1:12">
      <c r="A1080" s="11" t="s">
        <v>2080</v>
      </c>
      <c r="D1080" s="11" t="s">
        <v>260</v>
      </c>
      <c r="E1080" s="19" t="s">
        <v>2330</v>
      </c>
      <c r="F1080" s="10">
        <v>42036</v>
      </c>
      <c r="G1080" s="10">
        <v>45323</v>
      </c>
      <c r="H1080" s="11">
        <v>10</v>
      </c>
      <c r="I1080" s="20" t="s">
        <v>259</v>
      </c>
      <c r="J1080" s="11" t="s">
        <v>261</v>
      </c>
      <c r="K1080" s="11" t="s">
        <v>2960</v>
      </c>
      <c r="L1080" s="11">
        <v>2</v>
      </c>
    </row>
    <row r="1081" spans="1:12">
      <c r="A1081" s="11" t="s">
        <v>2081</v>
      </c>
      <c r="D1081" s="11" t="s">
        <v>260</v>
      </c>
      <c r="E1081" s="19" t="s">
        <v>2331</v>
      </c>
      <c r="F1081" s="10">
        <v>42036</v>
      </c>
      <c r="G1081" s="10">
        <v>45323</v>
      </c>
      <c r="H1081" s="11">
        <v>10</v>
      </c>
      <c r="I1081" s="20" t="s">
        <v>259</v>
      </c>
      <c r="J1081" s="11" t="s">
        <v>261</v>
      </c>
      <c r="K1081" s="11" t="s">
        <v>2960</v>
      </c>
      <c r="L1081" s="11">
        <v>2</v>
      </c>
    </row>
    <row r="1082" spans="1:12">
      <c r="A1082" s="11" t="s">
        <v>2082</v>
      </c>
      <c r="D1082" s="11" t="s">
        <v>260</v>
      </c>
      <c r="E1082" s="19" t="s">
        <v>2332</v>
      </c>
      <c r="F1082" s="10">
        <v>42036</v>
      </c>
      <c r="G1082" s="10">
        <v>45323</v>
      </c>
      <c r="H1082" s="11">
        <v>10</v>
      </c>
      <c r="I1082" s="20" t="s">
        <v>259</v>
      </c>
      <c r="J1082" s="11" t="s">
        <v>261</v>
      </c>
      <c r="K1082" s="11" t="s">
        <v>2960</v>
      </c>
      <c r="L1082" s="11">
        <v>2</v>
      </c>
    </row>
    <row r="1083" spans="1:12">
      <c r="A1083" s="11" t="s">
        <v>2083</v>
      </c>
      <c r="D1083" s="11" t="s">
        <v>260</v>
      </c>
      <c r="E1083" s="19" t="s">
        <v>2333</v>
      </c>
      <c r="F1083" s="10">
        <v>42036</v>
      </c>
      <c r="G1083" s="10">
        <v>45323</v>
      </c>
      <c r="H1083" s="11">
        <v>10</v>
      </c>
      <c r="I1083" s="20" t="s">
        <v>259</v>
      </c>
      <c r="J1083" s="11" t="s">
        <v>261</v>
      </c>
      <c r="K1083" s="11" t="s">
        <v>2960</v>
      </c>
      <c r="L1083" s="11">
        <v>2</v>
      </c>
    </row>
    <row r="1084" spans="1:12">
      <c r="A1084" s="11" t="s">
        <v>2084</v>
      </c>
      <c r="D1084" s="11" t="s">
        <v>260</v>
      </c>
      <c r="E1084" s="19" t="s">
        <v>2334</v>
      </c>
      <c r="F1084" s="10">
        <v>42036</v>
      </c>
      <c r="G1084" s="10">
        <v>45323</v>
      </c>
      <c r="H1084" s="11">
        <v>10</v>
      </c>
      <c r="I1084" s="20" t="s">
        <v>259</v>
      </c>
      <c r="J1084" s="11" t="s">
        <v>261</v>
      </c>
      <c r="K1084" s="11" t="s">
        <v>2960</v>
      </c>
      <c r="L1084" s="11">
        <v>2</v>
      </c>
    </row>
    <row r="1085" spans="1:12">
      <c r="A1085" s="11" t="s">
        <v>2085</v>
      </c>
      <c r="D1085" s="11" t="s">
        <v>260</v>
      </c>
      <c r="E1085" s="19" t="s">
        <v>2335</v>
      </c>
      <c r="F1085" s="10">
        <v>42036</v>
      </c>
      <c r="G1085" s="10">
        <v>45323</v>
      </c>
      <c r="H1085" s="11">
        <v>10</v>
      </c>
      <c r="I1085" s="20" t="s">
        <v>259</v>
      </c>
      <c r="J1085" s="11" t="s">
        <v>261</v>
      </c>
      <c r="K1085" s="11" t="s">
        <v>2960</v>
      </c>
      <c r="L1085" s="11">
        <v>2</v>
      </c>
    </row>
    <row r="1086" spans="1:12">
      <c r="A1086" s="11" t="s">
        <v>2086</v>
      </c>
      <c r="D1086" s="11" t="s">
        <v>260</v>
      </c>
      <c r="E1086" s="19" t="s">
        <v>2336</v>
      </c>
      <c r="F1086" s="10">
        <v>42036</v>
      </c>
      <c r="G1086" s="10">
        <v>45323</v>
      </c>
      <c r="H1086" s="11">
        <v>10</v>
      </c>
      <c r="I1086" s="20" t="s">
        <v>259</v>
      </c>
      <c r="J1086" s="11" t="s">
        <v>261</v>
      </c>
      <c r="K1086" s="11" t="s">
        <v>2960</v>
      </c>
      <c r="L1086" s="11">
        <v>2</v>
      </c>
    </row>
    <row r="1087" spans="1:12">
      <c r="A1087" s="11" t="s">
        <v>2087</v>
      </c>
      <c r="D1087" s="11" t="s">
        <v>260</v>
      </c>
      <c r="E1087" s="19" t="s">
        <v>2337</v>
      </c>
      <c r="F1087" s="10">
        <v>42036</v>
      </c>
      <c r="G1087" s="10">
        <v>45323</v>
      </c>
      <c r="H1087" s="11">
        <v>10</v>
      </c>
      <c r="I1087" s="20" t="s">
        <v>259</v>
      </c>
      <c r="J1087" s="11" t="s">
        <v>261</v>
      </c>
      <c r="K1087" s="11" t="s">
        <v>2960</v>
      </c>
      <c r="L1087" s="11">
        <v>2</v>
      </c>
    </row>
    <row r="1088" spans="1:12">
      <c r="A1088" s="11" t="s">
        <v>2088</v>
      </c>
      <c r="D1088" s="11" t="s">
        <v>260</v>
      </c>
      <c r="E1088" s="19" t="s">
        <v>2338</v>
      </c>
      <c r="F1088" s="10">
        <v>42036</v>
      </c>
      <c r="G1088" s="10">
        <v>45323</v>
      </c>
      <c r="H1088" s="11">
        <v>10</v>
      </c>
      <c r="I1088" s="20" t="s">
        <v>259</v>
      </c>
      <c r="J1088" s="11" t="s">
        <v>261</v>
      </c>
      <c r="K1088" s="11" t="s">
        <v>2960</v>
      </c>
      <c r="L1088" s="11">
        <v>2</v>
      </c>
    </row>
    <row r="1089" spans="1:12">
      <c r="A1089" s="11" t="s">
        <v>2089</v>
      </c>
      <c r="D1089" s="11" t="s">
        <v>260</v>
      </c>
      <c r="E1089" s="19" t="s">
        <v>2339</v>
      </c>
      <c r="F1089" s="10">
        <v>42036</v>
      </c>
      <c r="G1089" s="10">
        <v>45323</v>
      </c>
      <c r="H1089" s="11">
        <v>10</v>
      </c>
      <c r="I1089" s="20" t="s">
        <v>259</v>
      </c>
      <c r="J1089" s="11" t="s">
        <v>261</v>
      </c>
      <c r="K1089" s="11" t="s">
        <v>2960</v>
      </c>
      <c r="L1089" s="11">
        <v>2</v>
      </c>
    </row>
    <row r="1090" spans="1:12">
      <c r="A1090" s="11" t="s">
        <v>2090</v>
      </c>
      <c r="D1090" s="11" t="s">
        <v>260</v>
      </c>
      <c r="E1090" s="19" t="s">
        <v>2340</v>
      </c>
      <c r="F1090" s="10">
        <v>42036</v>
      </c>
      <c r="G1090" s="10">
        <v>45323</v>
      </c>
      <c r="H1090" s="11">
        <v>10</v>
      </c>
      <c r="I1090" s="20" t="s">
        <v>259</v>
      </c>
      <c r="J1090" s="11" t="s">
        <v>261</v>
      </c>
      <c r="K1090" s="11" t="s">
        <v>2960</v>
      </c>
      <c r="L1090" s="11">
        <v>2</v>
      </c>
    </row>
    <row r="1091" spans="1:12">
      <c r="A1091" s="11" t="s">
        <v>2091</v>
      </c>
      <c r="D1091" s="11" t="s">
        <v>260</v>
      </c>
      <c r="E1091" s="19" t="s">
        <v>2341</v>
      </c>
      <c r="F1091" s="10">
        <v>42036</v>
      </c>
      <c r="G1091" s="10">
        <v>45323</v>
      </c>
      <c r="H1091" s="11">
        <v>10</v>
      </c>
      <c r="I1091" s="20" t="s">
        <v>259</v>
      </c>
      <c r="J1091" s="11" t="s">
        <v>261</v>
      </c>
      <c r="K1091" s="11" t="s">
        <v>2960</v>
      </c>
      <c r="L1091" s="11">
        <v>2</v>
      </c>
    </row>
    <row r="1092" spans="1:12">
      <c r="A1092" s="11" t="s">
        <v>2092</v>
      </c>
      <c r="D1092" s="11" t="s">
        <v>260</v>
      </c>
      <c r="E1092" s="19" t="s">
        <v>2342</v>
      </c>
      <c r="F1092" s="10">
        <v>42036</v>
      </c>
      <c r="G1092" s="10">
        <v>45323</v>
      </c>
      <c r="H1092" s="11">
        <v>10</v>
      </c>
      <c r="I1092" s="20" t="s">
        <v>259</v>
      </c>
      <c r="J1092" s="11" t="s">
        <v>261</v>
      </c>
      <c r="K1092" s="11" t="s">
        <v>2960</v>
      </c>
      <c r="L1092" s="11">
        <v>2</v>
      </c>
    </row>
    <row r="1093" spans="1:12">
      <c r="A1093" s="11" t="s">
        <v>2093</v>
      </c>
      <c r="D1093" s="11" t="s">
        <v>260</v>
      </c>
      <c r="E1093" s="19" t="s">
        <v>2343</v>
      </c>
      <c r="F1093" s="10">
        <v>42036</v>
      </c>
      <c r="G1093" s="10">
        <v>45323</v>
      </c>
      <c r="H1093" s="11">
        <v>10</v>
      </c>
      <c r="I1093" s="20" t="s">
        <v>259</v>
      </c>
      <c r="J1093" s="11" t="s">
        <v>261</v>
      </c>
      <c r="K1093" s="11" t="s">
        <v>2960</v>
      </c>
      <c r="L1093" s="11">
        <v>2</v>
      </c>
    </row>
    <row r="1094" spans="1:12">
      <c r="A1094" s="11" t="s">
        <v>2094</v>
      </c>
      <c r="D1094" s="11" t="s">
        <v>260</v>
      </c>
      <c r="E1094" s="19" t="s">
        <v>2344</v>
      </c>
      <c r="F1094" s="10">
        <v>42036</v>
      </c>
      <c r="G1094" s="10">
        <v>45323</v>
      </c>
      <c r="H1094" s="11">
        <v>10</v>
      </c>
      <c r="I1094" s="20" t="s">
        <v>259</v>
      </c>
      <c r="J1094" s="11" t="s">
        <v>261</v>
      </c>
      <c r="K1094" s="11" t="s">
        <v>2960</v>
      </c>
      <c r="L1094" s="11">
        <v>2</v>
      </c>
    </row>
    <row r="1095" spans="1:12">
      <c r="A1095" s="11" t="s">
        <v>2095</v>
      </c>
      <c r="D1095" s="11" t="s">
        <v>260</v>
      </c>
      <c r="E1095" s="19" t="s">
        <v>2345</v>
      </c>
      <c r="F1095" s="10">
        <v>42036</v>
      </c>
      <c r="G1095" s="10">
        <v>45323</v>
      </c>
      <c r="H1095" s="11">
        <v>10</v>
      </c>
      <c r="I1095" s="20" t="s">
        <v>259</v>
      </c>
      <c r="J1095" s="11" t="s">
        <v>261</v>
      </c>
      <c r="K1095" s="11" t="s">
        <v>2960</v>
      </c>
      <c r="L1095" s="11">
        <v>2</v>
      </c>
    </row>
    <row r="1096" spans="1:12">
      <c r="A1096" s="11" t="s">
        <v>2096</v>
      </c>
      <c r="D1096" s="11" t="s">
        <v>260</v>
      </c>
      <c r="E1096" s="19" t="s">
        <v>2346</v>
      </c>
      <c r="F1096" s="10">
        <v>42036</v>
      </c>
      <c r="G1096" s="10">
        <v>45323</v>
      </c>
      <c r="H1096" s="11">
        <v>10</v>
      </c>
      <c r="I1096" s="20" t="s">
        <v>259</v>
      </c>
      <c r="J1096" s="11" t="s">
        <v>261</v>
      </c>
      <c r="K1096" s="11" t="s">
        <v>2960</v>
      </c>
      <c r="L1096" s="11">
        <v>2</v>
      </c>
    </row>
    <row r="1097" spans="1:12">
      <c r="A1097" s="11" t="s">
        <v>2097</v>
      </c>
      <c r="D1097" s="11" t="s">
        <v>260</v>
      </c>
      <c r="E1097" s="19" t="s">
        <v>2347</v>
      </c>
      <c r="F1097" s="10">
        <v>42036</v>
      </c>
      <c r="G1097" s="10">
        <v>45323</v>
      </c>
      <c r="H1097" s="11">
        <v>10</v>
      </c>
      <c r="I1097" s="20" t="s">
        <v>259</v>
      </c>
      <c r="J1097" s="11" t="s">
        <v>261</v>
      </c>
      <c r="K1097" s="11" t="s">
        <v>2960</v>
      </c>
      <c r="L1097" s="11">
        <v>2</v>
      </c>
    </row>
    <row r="1098" spans="1:12">
      <c r="A1098" s="11" t="s">
        <v>2098</v>
      </c>
      <c r="D1098" s="11" t="s">
        <v>260</v>
      </c>
      <c r="E1098" s="19" t="s">
        <v>2348</v>
      </c>
      <c r="F1098" s="10">
        <v>42036</v>
      </c>
      <c r="G1098" s="10">
        <v>45323</v>
      </c>
      <c r="H1098" s="11">
        <v>10</v>
      </c>
      <c r="I1098" s="20" t="s">
        <v>259</v>
      </c>
      <c r="J1098" s="11" t="s">
        <v>261</v>
      </c>
      <c r="K1098" s="11" t="s">
        <v>2960</v>
      </c>
      <c r="L1098" s="11">
        <v>2</v>
      </c>
    </row>
    <row r="1099" spans="1:12">
      <c r="A1099" s="11" t="s">
        <v>2099</v>
      </c>
      <c r="D1099" s="11" t="s">
        <v>260</v>
      </c>
      <c r="E1099" s="19" t="s">
        <v>2349</v>
      </c>
      <c r="F1099" s="10">
        <v>42036</v>
      </c>
      <c r="G1099" s="10">
        <v>45323</v>
      </c>
      <c r="H1099" s="11">
        <v>10</v>
      </c>
      <c r="I1099" s="20" t="s">
        <v>259</v>
      </c>
      <c r="J1099" s="11" t="s">
        <v>261</v>
      </c>
      <c r="K1099" s="11" t="s">
        <v>2960</v>
      </c>
      <c r="L1099" s="11">
        <v>2</v>
      </c>
    </row>
    <row r="1100" spans="1:12">
      <c r="A1100" s="11" t="s">
        <v>2100</v>
      </c>
      <c r="D1100" s="11" t="s">
        <v>260</v>
      </c>
      <c r="E1100" s="19" t="s">
        <v>2350</v>
      </c>
      <c r="F1100" s="10">
        <v>42036</v>
      </c>
      <c r="G1100" s="10">
        <v>45323</v>
      </c>
      <c r="H1100" s="11">
        <v>10</v>
      </c>
      <c r="I1100" s="20" t="s">
        <v>259</v>
      </c>
      <c r="J1100" s="11" t="s">
        <v>261</v>
      </c>
      <c r="K1100" s="11" t="s">
        <v>2960</v>
      </c>
      <c r="L1100" s="11">
        <v>2</v>
      </c>
    </row>
    <row r="1101" spans="1:12">
      <c r="A1101" s="11" t="s">
        <v>2101</v>
      </c>
      <c r="D1101" s="11" t="s">
        <v>260</v>
      </c>
      <c r="E1101" s="19" t="s">
        <v>2351</v>
      </c>
      <c r="F1101" s="10">
        <v>42036</v>
      </c>
      <c r="G1101" s="10">
        <v>45323</v>
      </c>
      <c r="H1101" s="11">
        <v>10</v>
      </c>
      <c r="I1101" s="20" t="s">
        <v>259</v>
      </c>
      <c r="J1101" s="11" t="s">
        <v>261</v>
      </c>
      <c r="K1101" s="11" t="s">
        <v>2960</v>
      </c>
      <c r="L1101" s="11">
        <v>2</v>
      </c>
    </row>
    <row r="1102" spans="1:12">
      <c r="A1102" s="11" t="s">
        <v>2102</v>
      </c>
      <c r="D1102" s="11" t="s">
        <v>260</v>
      </c>
      <c r="E1102" s="19" t="s">
        <v>2352</v>
      </c>
      <c r="F1102" s="10">
        <v>42036</v>
      </c>
      <c r="G1102" s="10">
        <v>45323</v>
      </c>
      <c r="H1102" s="11">
        <v>10</v>
      </c>
      <c r="I1102" s="20" t="s">
        <v>259</v>
      </c>
      <c r="J1102" s="11" t="s">
        <v>261</v>
      </c>
      <c r="K1102" s="11" t="s">
        <v>2960</v>
      </c>
      <c r="L1102" s="11">
        <v>2</v>
      </c>
    </row>
    <row r="1103" spans="1:12">
      <c r="A1103" s="11" t="s">
        <v>2103</v>
      </c>
      <c r="D1103" s="11" t="s">
        <v>260</v>
      </c>
      <c r="E1103" s="19" t="s">
        <v>2353</v>
      </c>
      <c r="F1103" s="10">
        <v>42036</v>
      </c>
      <c r="G1103" s="10">
        <v>45323</v>
      </c>
      <c r="H1103" s="11">
        <v>10</v>
      </c>
      <c r="I1103" s="20" t="s">
        <v>259</v>
      </c>
      <c r="J1103" s="11" t="s">
        <v>261</v>
      </c>
      <c r="K1103" s="11" t="s">
        <v>2960</v>
      </c>
      <c r="L1103" s="11">
        <v>2</v>
      </c>
    </row>
    <row r="1104" spans="1:12">
      <c r="A1104" s="11" t="s">
        <v>2104</v>
      </c>
      <c r="D1104" s="11" t="s">
        <v>260</v>
      </c>
      <c r="E1104" s="19" t="s">
        <v>2354</v>
      </c>
      <c r="F1104" s="10">
        <v>42036</v>
      </c>
      <c r="G1104" s="10">
        <v>45323</v>
      </c>
      <c r="H1104" s="11">
        <v>10</v>
      </c>
      <c r="I1104" s="20" t="s">
        <v>259</v>
      </c>
      <c r="J1104" s="11" t="s">
        <v>261</v>
      </c>
      <c r="K1104" s="11" t="s">
        <v>2960</v>
      </c>
      <c r="L1104" s="11">
        <v>2</v>
      </c>
    </row>
    <row r="1105" spans="1:12">
      <c r="A1105" s="11" t="s">
        <v>2105</v>
      </c>
      <c r="D1105" s="11" t="s">
        <v>260</v>
      </c>
      <c r="E1105" s="19" t="s">
        <v>2355</v>
      </c>
      <c r="F1105" s="10">
        <v>42036</v>
      </c>
      <c r="G1105" s="10">
        <v>45323</v>
      </c>
      <c r="H1105" s="11">
        <v>10</v>
      </c>
      <c r="I1105" s="20" t="s">
        <v>259</v>
      </c>
      <c r="J1105" s="11" t="s">
        <v>261</v>
      </c>
      <c r="K1105" s="11" t="s">
        <v>2960</v>
      </c>
      <c r="L1105" s="11">
        <v>2</v>
      </c>
    </row>
    <row r="1106" spans="1:12">
      <c r="A1106" s="11" t="s">
        <v>2106</v>
      </c>
      <c r="D1106" s="11" t="s">
        <v>260</v>
      </c>
      <c r="E1106" s="19" t="s">
        <v>2356</v>
      </c>
      <c r="F1106" s="10">
        <v>42036</v>
      </c>
      <c r="G1106" s="10">
        <v>45323</v>
      </c>
      <c r="H1106" s="11">
        <v>10</v>
      </c>
      <c r="I1106" s="20" t="s">
        <v>259</v>
      </c>
      <c r="J1106" s="11" t="s">
        <v>261</v>
      </c>
      <c r="K1106" s="11" t="s">
        <v>2960</v>
      </c>
      <c r="L1106" s="11">
        <v>2</v>
      </c>
    </row>
    <row r="1107" spans="1:12">
      <c r="A1107" s="11" t="s">
        <v>2107</v>
      </c>
      <c r="D1107" s="11" t="s">
        <v>260</v>
      </c>
      <c r="E1107" s="19" t="s">
        <v>2357</v>
      </c>
      <c r="F1107" s="10">
        <v>42036</v>
      </c>
      <c r="G1107" s="10">
        <v>45323</v>
      </c>
      <c r="H1107" s="11">
        <v>10</v>
      </c>
      <c r="I1107" s="20" t="s">
        <v>259</v>
      </c>
      <c r="J1107" s="11" t="s">
        <v>261</v>
      </c>
      <c r="K1107" s="11" t="s">
        <v>2960</v>
      </c>
      <c r="L1107" s="11">
        <v>2</v>
      </c>
    </row>
    <row r="1108" spans="1:12">
      <c r="A1108" s="11" t="s">
        <v>2108</v>
      </c>
      <c r="D1108" s="11" t="s">
        <v>260</v>
      </c>
      <c r="E1108" s="19" t="s">
        <v>2358</v>
      </c>
      <c r="F1108" s="10">
        <v>42036</v>
      </c>
      <c r="G1108" s="10">
        <v>45323</v>
      </c>
      <c r="H1108" s="11">
        <v>10</v>
      </c>
      <c r="I1108" s="20" t="s">
        <v>259</v>
      </c>
      <c r="J1108" s="11" t="s">
        <v>261</v>
      </c>
      <c r="K1108" s="11" t="s">
        <v>2960</v>
      </c>
      <c r="L1108" s="11">
        <v>2</v>
      </c>
    </row>
    <row r="1109" spans="1:12">
      <c r="A1109" s="11" t="s">
        <v>2109</v>
      </c>
      <c r="D1109" s="11" t="s">
        <v>260</v>
      </c>
      <c r="E1109" s="19" t="s">
        <v>2359</v>
      </c>
      <c r="F1109" s="10">
        <v>42036</v>
      </c>
      <c r="G1109" s="10">
        <v>45323</v>
      </c>
      <c r="H1109" s="11">
        <v>10</v>
      </c>
      <c r="I1109" s="20" t="s">
        <v>259</v>
      </c>
      <c r="J1109" s="11" t="s">
        <v>261</v>
      </c>
      <c r="K1109" s="11" t="s">
        <v>2960</v>
      </c>
      <c r="L1109" s="11">
        <v>2</v>
      </c>
    </row>
    <row r="1110" spans="1:12">
      <c r="A1110" s="11" t="s">
        <v>2110</v>
      </c>
      <c r="D1110" s="11" t="s">
        <v>260</v>
      </c>
      <c r="E1110" s="19" t="s">
        <v>2360</v>
      </c>
      <c r="F1110" s="10">
        <v>42036</v>
      </c>
      <c r="G1110" s="10">
        <v>45323</v>
      </c>
      <c r="H1110" s="11">
        <v>10</v>
      </c>
      <c r="I1110" s="20" t="s">
        <v>259</v>
      </c>
      <c r="J1110" s="11" t="s">
        <v>261</v>
      </c>
      <c r="K1110" s="11" t="s">
        <v>2960</v>
      </c>
      <c r="L1110" s="11">
        <v>2</v>
      </c>
    </row>
    <row r="1111" spans="1:12">
      <c r="A1111" s="11" t="s">
        <v>2111</v>
      </c>
      <c r="D1111" s="11" t="s">
        <v>260</v>
      </c>
      <c r="E1111" s="19" t="s">
        <v>2361</v>
      </c>
      <c r="F1111" s="10">
        <v>42036</v>
      </c>
      <c r="G1111" s="10">
        <v>45323</v>
      </c>
      <c r="H1111" s="11">
        <v>10</v>
      </c>
      <c r="I1111" s="20" t="s">
        <v>259</v>
      </c>
      <c r="J1111" s="11" t="s">
        <v>261</v>
      </c>
      <c r="K1111" s="11" t="s">
        <v>2960</v>
      </c>
      <c r="L1111" s="11">
        <v>2</v>
      </c>
    </row>
    <row r="1112" spans="1:12">
      <c r="A1112" s="11" t="s">
        <v>2112</v>
      </c>
      <c r="D1112" s="11" t="s">
        <v>260</v>
      </c>
      <c r="E1112" s="19" t="s">
        <v>2362</v>
      </c>
      <c r="F1112" s="10">
        <v>42036</v>
      </c>
      <c r="G1112" s="10">
        <v>45323</v>
      </c>
      <c r="H1112" s="11">
        <v>10</v>
      </c>
      <c r="I1112" s="20" t="s">
        <v>259</v>
      </c>
      <c r="J1112" s="11" t="s">
        <v>261</v>
      </c>
      <c r="K1112" s="11" t="s">
        <v>2960</v>
      </c>
      <c r="L1112" s="11">
        <v>2</v>
      </c>
    </row>
    <row r="1113" spans="1:12">
      <c r="A1113" s="11" t="s">
        <v>2113</v>
      </c>
      <c r="D1113" s="11" t="s">
        <v>260</v>
      </c>
      <c r="E1113" s="19" t="s">
        <v>2363</v>
      </c>
      <c r="F1113" s="10">
        <v>42036</v>
      </c>
      <c r="G1113" s="10">
        <v>45323</v>
      </c>
      <c r="H1113" s="11">
        <v>10</v>
      </c>
      <c r="I1113" s="20" t="s">
        <v>259</v>
      </c>
      <c r="J1113" s="11" t="s">
        <v>261</v>
      </c>
      <c r="K1113" s="11" t="s">
        <v>2960</v>
      </c>
      <c r="L1113" s="11">
        <v>2</v>
      </c>
    </row>
    <row r="1114" spans="1:12">
      <c r="A1114" s="11" t="s">
        <v>2114</v>
      </c>
      <c r="D1114" s="11" t="s">
        <v>260</v>
      </c>
      <c r="E1114" s="19" t="s">
        <v>2364</v>
      </c>
      <c r="F1114" s="10">
        <v>42036</v>
      </c>
      <c r="G1114" s="10">
        <v>45323</v>
      </c>
      <c r="H1114" s="11">
        <v>10</v>
      </c>
      <c r="I1114" s="20" t="s">
        <v>259</v>
      </c>
      <c r="J1114" s="11" t="s">
        <v>261</v>
      </c>
      <c r="K1114" s="11" t="s">
        <v>2960</v>
      </c>
      <c r="L1114" s="11">
        <v>2</v>
      </c>
    </row>
    <row r="1115" spans="1:12">
      <c r="A1115" s="11" t="s">
        <v>2115</v>
      </c>
      <c r="D1115" s="11" t="s">
        <v>260</v>
      </c>
      <c r="E1115" s="19" t="s">
        <v>2365</v>
      </c>
      <c r="F1115" s="10">
        <v>42036</v>
      </c>
      <c r="G1115" s="10">
        <v>45323</v>
      </c>
      <c r="H1115" s="11">
        <v>10</v>
      </c>
      <c r="I1115" s="20" t="s">
        <v>259</v>
      </c>
      <c r="J1115" s="11" t="s">
        <v>261</v>
      </c>
      <c r="K1115" s="11" t="s">
        <v>2960</v>
      </c>
      <c r="L1115" s="11">
        <v>2</v>
      </c>
    </row>
    <row r="1116" spans="1:12">
      <c r="A1116" s="11" t="s">
        <v>2116</v>
      </c>
      <c r="D1116" s="11" t="s">
        <v>260</v>
      </c>
      <c r="E1116" s="19" t="s">
        <v>2366</v>
      </c>
      <c r="F1116" s="10">
        <v>42036</v>
      </c>
      <c r="G1116" s="10">
        <v>45323</v>
      </c>
      <c r="H1116" s="11">
        <v>10</v>
      </c>
      <c r="I1116" s="20" t="s">
        <v>259</v>
      </c>
      <c r="J1116" s="11" t="s">
        <v>261</v>
      </c>
      <c r="K1116" s="11" t="s">
        <v>2960</v>
      </c>
      <c r="L1116" s="11">
        <v>2</v>
      </c>
    </row>
    <row r="1117" spans="1:12">
      <c r="A1117" s="11" t="s">
        <v>2117</v>
      </c>
      <c r="D1117" s="11" t="s">
        <v>260</v>
      </c>
      <c r="E1117" s="19" t="s">
        <v>2367</v>
      </c>
      <c r="F1117" s="10">
        <v>42036</v>
      </c>
      <c r="G1117" s="10">
        <v>45323</v>
      </c>
      <c r="H1117" s="11">
        <v>10</v>
      </c>
      <c r="I1117" s="20" t="s">
        <v>259</v>
      </c>
      <c r="J1117" s="11" t="s">
        <v>261</v>
      </c>
      <c r="K1117" s="11" t="s">
        <v>2960</v>
      </c>
      <c r="L1117" s="11">
        <v>2</v>
      </c>
    </row>
    <row r="1118" spans="1:12">
      <c r="A1118" s="11" t="s">
        <v>2118</v>
      </c>
      <c r="D1118" s="11" t="s">
        <v>260</v>
      </c>
      <c r="E1118" s="19" t="s">
        <v>2368</v>
      </c>
      <c r="F1118" s="10">
        <v>42036</v>
      </c>
      <c r="G1118" s="10">
        <v>45323</v>
      </c>
      <c r="H1118" s="11">
        <v>10</v>
      </c>
      <c r="I1118" s="20" t="s">
        <v>259</v>
      </c>
      <c r="J1118" s="11" t="s">
        <v>261</v>
      </c>
      <c r="K1118" s="11" t="s">
        <v>2960</v>
      </c>
      <c r="L1118" s="11">
        <v>2</v>
      </c>
    </row>
    <row r="1119" spans="1:12">
      <c r="A1119" s="11" t="s">
        <v>2119</v>
      </c>
      <c r="D1119" s="11" t="s">
        <v>260</v>
      </c>
      <c r="E1119" s="19" t="s">
        <v>2369</v>
      </c>
      <c r="F1119" s="10">
        <v>42036</v>
      </c>
      <c r="G1119" s="10">
        <v>45323</v>
      </c>
      <c r="H1119" s="11">
        <v>10</v>
      </c>
      <c r="I1119" s="20" t="s">
        <v>259</v>
      </c>
      <c r="J1119" s="11" t="s">
        <v>261</v>
      </c>
      <c r="K1119" s="11" t="s">
        <v>2960</v>
      </c>
      <c r="L1119" s="11">
        <v>2</v>
      </c>
    </row>
    <row r="1120" spans="1:12">
      <c r="A1120" s="11" t="s">
        <v>2120</v>
      </c>
      <c r="D1120" s="11" t="s">
        <v>260</v>
      </c>
      <c r="E1120" s="19" t="s">
        <v>2370</v>
      </c>
      <c r="F1120" s="10">
        <v>42036</v>
      </c>
      <c r="G1120" s="10">
        <v>45323</v>
      </c>
      <c r="H1120" s="11">
        <v>10</v>
      </c>
      <c r="I1120" s="20" t="s">
        <v>259</v>
      </c>
      <c r="J1120" s="11" t="s">
        <v>261</v>
      </c>
      <c r="K1120" s="11" t="s">
        <v>2960</v>
      </c>
      <c r="L1120" s="11">
        <v>2</v>
      </c>
    </row>
    <row r="1121" spans="1:12">
      <c r="A1121" s="11" t="s">
        <v>2121</v>
      </c>
      <c r="D1121" s="11" t="s">
        <v>260</v>
      </c>
      <c r="E1121" s="19" t="s">
        <v>2371</v>
      </c>
      <c r="F1121" s="10">
        <v>42036</v>
      </c>
      <c r="G1121" s="10">
        <v>45323</v>
      </c>
      <c r="H1121" s="11">
        <v>10</v>
      </c>
      <c r="I1121" s="20" t="s">
        <v>259</v>
      </c>
      <c r="J1121" s="11" t="s">
        <v>261</v>
      </c>
      <c r="K1121" s="11" t="s">
        <v>2960</v>
      </c>
      <c r="L1121" s="11">
        <v>2</v>
      </c>
    </row>
    <row r="1122" spans="1:12">
      <c r="A1122" s="11" t="s">
        <v>2122</v>
      </c>
      <c r="D1122" s="11" t="s">
        <v>260</v>
      </c>
      <c r="E1122" s="19" t="s">
        <v>2372</v>
      </c>
      <c r="F1122" s="10">
        <v>42036</v>
      </c>
      <c r="G1122" s="10">
        <v>45323</v>
      </c>
      <c r="H1122" s="11">
        <v>10</v>
      </c>
      <c r="I1122" s="20" t="s">
        <v>259</v>
      </c>
      <c r="J1122" s="11" t="s">
        <v>261</v>
      </c>
      <c r="K1122" s="11" t="s">
        <v>2960</v>
      </c>
      <c r="L1122" s="11">
        <v>2</v>
      </c>
    </row>
    <row r="1123" spans="1:12">
      <c r="A1123" s="11" t="s">
        <v>2123</v>
      </c>
      <c r="D1123" s="11" t="s">
        <v>260</v>
      </c>
      <c r="E1123" s="19" t="s">
        <v>2373</v>
      </c>
      <c r="F1123" s="10">
        <v>42036</v>
      </c>
      <c r="G1123" s="10">
        <v>45323</v>
      </c>
      <c r="H1123" s="11">
        <v>10</v>
      </c>
      <c r="I1123" s="20" t="s">
        <v>259</v>
      </c>
      <c r="J1123" s="11" t="s">
        <v>261</v>
      </c>
      <c r="K1123" s="11" t="s">
        <v>2960</v>
      </c>
      <c r="L1123" s="11">
        <v>2</v>
      </c>
    </row>
    <row r="1124" spans="1:12">
      <c r="A1124" s="11" t="s">
        <v>2124</v>
      </c>
      <c r="D1124" s="11" t="s">
        <v>260</v>
      </c>
      <c r="E1124" s="19" t="s">
        <v>2374</v>
      </c>
      <c r="F1124" s="10">
        <v>42036</v>
      </c>
      <c r="G1124" s="10">
        <v>45323</v>
      </c>
      <c r="H1124" s="11">
        <v>10</v>
      </c>
      <c r="I1124" s="20" t="s">
        <v>259</v>
      </c>
      <c r="J1124" s="11" t="s">
        <v>261</v>
      </c>
      <c r="K1124" s="11" t="s">
        <v>2960</v>
      </c>
      <c r="L1124" s="11">
        <v>2</v>
      </c>
    </row>
    <row r="1125" spans="1:12">
      <c r="A1125" s="11" t="s">
        <v>2125</v>
      </c>
      <c r="D1125" s="11" t="s">
        <v>260</v>
      </c>
      <c r="E1125" s="19" t="s">
        <v>2375</v>
      </c>
      <c r="F1125" s="10">
        <v>42036</v>
      </c>
      <c r="G1125" s="10">
        <v>45323</v>
      </c>
      <c r="H1125" s="11">
        <v>10</v>
      </c>
      <c r="I1125" s="20" t="s">
        <v>259</v>
      </c>
      <c r="J1125" s="11" t="s">
        <v>261</v>
      </c>
      <c r="K1125" s="11" t="s">
        <v>2960</v>
      </c>
      <c r="L1125" s="11">
        <v>2</v>
      </c>
    </row>
    <row r="1126" spans="1:12">
      <c r="A1126" s="11" t="s">
        <v>2126</v>
      </c>
      <c r="D1126" s="11" t="s">
        <v>260</v>
      </c>
      <c r="E1126" s="19" t="s">
        <v>2376</v>
      </c>
      <c r="F1126" s="10">
        <v>42036</v>
      </c>
      <c r="G1126" s="10">
        <v>45323</v>
      </c>
      <c r="H1126" s="11">
        <v>10</v>
      </c>
      <c r="I1126" s="20" t="s">
        <v>259</v>
      </c>
      <c r="J1126" s="11" t="s">
        <v>261</v>
      </c>
      <c r="K1126" s="11" t="s">
        <v>2960</v>
      </c>
      <c r="L1126" s="11">
        <v>2</v>
      </c>
    </row>
    <row r="1127" spans="1:12">
      <c r="A1127" s="11" t="s">
        <v>2127</v>
      </c>
      <c r="D1127" s="11" t="s">
        <v>260</v>
      </c>
      <c r="E1127" s="19" t="s">
        <v>2377</v>
      </c>
      <c r="F1127" s="10">
        <v>42036</v>
      </c>
      <c r="G1127" s="10">
        <v>45323</v>
      </c>
      <c r="H1127" s="11">
        <v>10</v>
      </c>
      <c r="I1127" s="20" t="s">
        <v>259</v>
      </c>
      <c r="J1127" s="11" t="s">
        <v>261</v>
      </c>
      <c r="K1127" s="11" t="s">
        <v>2960</v>
      </c>
      <c r="L1127" s="11">
        <v>2</v>
      </c>
    </row>
    <row r="1128" spans="1:12">
      <c r="A1128" s="11" t="s">
        <v>2128</v>
      </c>
      <c r="D1128" s="11" t="s">
        <v>260</v>
      </c>
      <c r="E1128" s="19" t="s">
        <v>2378</v>
      </c>
      <c r="F1128" s="10">
        <v>42036</v>
      </c>
      <c r="G1128" s="10">
        <v>45323</v>
      </c>
      <c r="H1128" s="11">
        <v>10</v>
      </c>
      <c r="I1128" s="20" t="s">
        <v>259</v>
      </c>
      <c r="J1128" s="11" t="s">
        <v>261</v>
      </c>
      <c r="K1128" s="11" t="s">
        <v>2960</v>
      </c>
      <c r="L1128" s="11">
        <v>2</v>
      </c>
    </row>
    <row r="1129" spans="1:12">
      <c r="A1129" s="11" t="s">
        <v>2129</v>
      </c>
      <c r="D1129" s="11" t="s">
        <v>260</v>
      </c>
      <c r="E1129" s="19" t="s">
        <v>2379</v>
      </c>
      <c r="F1129" s="10">
        <v>42036</v>
      </c>
      <c r="G1129" s="10">
        <v>45323</v>
      </c>
      <c r="H1129" s="11">
        <v>10</v>
      </c>
      <c r="I1129" s="20" t="s">
        <v>259</v>
      </c>
      <c r="J1129" s="11" t="s">
        <v>261</v>
      </c>
      <c r="K1129" s="11" t="s">
        <v>2960</v>
      </c>
      <c r="L1129" s="11">
        <v>2</v>
      </c>
    </row>
    <row r="1130" spans="1:12">
      <c r="A1130" s="11" t="s">
        <v>2130</v>
      </c>
      <c r="D1130" s="11" t="s">
        <v>260</v>
      </c>
      <c r="E1130" s="19" t="s">
        <v>2380</v>
      </c>
      <c r="F1130" s="10">
        <v>42036</v>
      </c>
      <c r="G1130" s="10">
        <v>45323</v>
      </c>
      <c r="H1130" s="11">
        <v>10</v>
      </c>
      <c r="I1130" s="20" t="s">
        <v>259</v>
      </c>
      <c r="J1130" s="11" t="s">
        <v>261</v>
      </c>
      <c r="K1130" s="11" t="s">
        <v>2960</v>
      </c>
      <c r="L1130" s="11">
        <v>2</v>
      </c>
    </row>
    <row r="1131" spans="1:12">
      <c r="A1131" s="11" t="s">
        <v>2131</v>
      </c>
      <c r="D1131" s="11" t="s">
        <v>260</v>
      </c>
      <c r="E1131" s="19" t="s">
        <v>2381</v>
      </c>
      <c r="F1131" s="10">
        <v>42036</v>
      </c>
      <c r="G1131" s="10">
        <v>45323</v>
      </c>
      <c r="H1131" s="11">
        <v>10</v>
      </c>
      <c r="I1131" s="20" t="s">
        <v>259</v>
      </c>
      <c r="J1131" s="11" t="s">
        <v>261</v>
      </c>
      <c r="K1131" s="11" t="s">
        <v>2960</v>
      </c>
      <c r="L1131" s="11">
        <v>2</v>
      </c>
    </row>
    <row r="1132" spans="1:12">
      <c r="A1132" s="11" t="s">
        <v>2132</v>
      </c>
      <c r="D1132" s="11" t="s">
        <v>260</v>
      </c>
      <c r="E1132" s="19" t="s">
        <v>2382</v>
      </c>
      <c r="F1132" s="10">
        <v>42036</v>
      </c>
      <c r="G1132" s="10">
        <v>45323</v>
      </c>
      <c r="H1132" s="11">
        <v>10</v>
      </c>
      <c r="I1132" s="20" t="s">
        <v>259</v>
      </c>
      <c r="J1132" s="11" t="s">
        <v>261</v>
      </c>
      <c r="K1132" s="11" t="s">
        <v>2960</v>
      </c>
      <c r="L1132" s="11">
        <v>2</v>
      </c>
    </row>
    <row r="1133" spans="1:12">
      <c r="A1133" s="11" t="s">
        <v>2133</v>
      </c>
      <c r="D1133" s="11" t="s">
        <v>260</v>
      </c>
      <c r="E1133" s="19" t="s">
        <v>2383</v>
      </c>
      <c r="F1133" s="10">
        <v>42036</v>
      </c>
      <c r="G1133" s="10">
        <v>45323</v>
      </c>
      <c r="H1133" s="11">
        <v>10</v>
      </c>
      <c r="I1133" s="20" t="s">
        <v>259</v>
      </c>
      <c r="J1133" s="11" t="s">
        <v>261</v>
      </c>
      <c r="K1133" s="11" t="s">
        <v>2960</v>
      </c>
      <c r="L1133" s="11">
        <v>2</v>
      </c>
    </row>
    <row r="1134" spans="1:12">
      <c r="A1134" s="11" t="s">
        <v>2134</v>
      </c>
      <c r="D1134" s="11" t="s">
        <v>260</v>
      </c>
      <c r="E1134" s="19" t="s">
        <v>2384</v>
      </c>
      <c r="F1134" s="10">
        <v>42036</v>
      </c>
      <c r="G1134" s="10">
        <v>45323</v>
      </c>
      <c r="H1134" s="11">
        <v>10</v>
      </c>
      <c r="I1134" s="20" t="s">
        <v>259</v>
      </c>
      <c r="J1134" s="11" t="s">
        <v>261</v>
      </c>
      <c r="K1134" s="11" t="s">
        <v>2960</v>
      </c>
      <c r="L1134" s="11">
        <v>2</v>
      </c>
    </row>
    <row r="1135" spans="1:12">
      <c r="A1135" s="11" t="s">
        <v>2135</v>
      </c>
      <c r="D1135" s="11" t="s">
        <v>260</v>
      </c>
      <c r="E1135" s="19" t="s">
        <v>2385</v>
      </c>
      <c r="F1135" s="10">
        <v>42036</v>
      </c>
      <c r="G1135" s="10">
        <v>45323</v>
      </c>
      <c r="H1135" s="11">
        <v>10</v>
      </c>
      <c r="I1135" s="20" t="s">
        <v>259</v>
      </c>
      <c r="J1135" s="11" t="s">
        <v>261</v>
      </c>
      <c r="K1135" s="11" t="s">
        <v>2960</v>
      </c>
      <c r="L1135" s="11">
        <v>2</v>
      </c>
    </row>
    <row r="1136" spans="1:12">
      <c r="A1136" s="11" t="s">
        <v>2136</v>
      </c>
      <c r="D1136" s="11" t="s">
        <v>260</v>
      </c>
      <c r="E1136" s="19" t="s">
        <v>2386</v>
      </c>
      <c r="F1136" s="10">
        <v>42036</v>
      </c>
      <c r="G1136" s="10">
        <v>45323</v>
      </c>
      <c r="H1136" s="11">
        <v>10</v>
      </c>
      <c r="I1136" s="20" t="s">
        <v>259</v>
      </c>
      <c r="J1136" s="11" t="s">
        <v>261</v>
      </c>
      <c r="K1136" s="11" t="s">
        <v>2960</v>
      </c>
      <c r="L1136" s="11">
        <v>2</v>
      </c>
    </row>
    <row r="1137" spans="1:12">
      <c r="A1137" s="11" t="s">
        <v>2137</v>
      </c>
      <c r="D1137" s="11" t="s">
        <v>260</v>
      </c>
      <c r="E1137" s="19" t="s">
        <v>2387</v>
      </c>
      <c r="F1137" s="10">
        <v>42036</v>
      </c>
      <c r="G1137" s="10">
        <v>45323</v>
      </c>
      <c r="H1137" s="11">
        <v>10</v>
      </c>
      <c r="I1137" s="20" t="s">
        <v>259</v>
      </c>
      <c r="J1137" s="11" t="s">
        <v>261</v>
      </c>
      <c r="K1137" s="11" t="s">
        <v>2960</v>
      </c>
      <c r="L1137" s="11">
        <v>2</v>
      </c>
    </row>
    <row r="1138" spans="1:12">
      <c r="A1138" s="11" t="s">
        <v>2138</v>
      </c>
      <c r="D1138" s="11" t="s">
        <v>260</v>
      </c>
      <c r="E1138" s="19" t="s">
        <v>2388</v>
      </c>
      <c r="F1138" s="10">
        <v>42036</v>
      </c>
      <c r="G1138" s="10">
        <v>45323</v>
      </c>
      <c r="H1138" s="11">
        <v>10</v>
      </c>
      <c r="I1138" s="20" t="s">
        <v>259</v>
      </c>
      <c r="J1138" s="11" t="s">
        <v>261</v>
      </c>
      <c r="K1138" s="11" t="s">
        <v>2960</v>
      </c>
      <c r="L1138" s="11">
        <v>2</v>
      </c>
    </row>
    <row r="1139" spans="1:12">
      <c r="A1139" s="11" t="s">
        <v>2139</v>
      </c>
      <c r="D1139" s="11" t="s">
        <v>260</v>
      </c>
      <c r="E1139" s="19" t="s">
        <v>2389</v>
      </c>
      <c r="F1139" s="10">
        <v>42036</v>
      </c>
      <c r="G1139" s="10">
        <v>45323</v>
      </c>
      <c r="H1139" s="11">
        <v>10</v>
      </c>
      <c r="I1139" s="20" t="s">
        <v>259</v>
      </c>
      <c r="J1139" s="11" t="s">
        <v>261</v>
      </c>
      <c r="K1139" s="11" t="s">
        <v>2960</v>
      </c>
      <c r="L1139" s="11">
        <v>2</v>
      </c>
    </row>
    <row r="1140" spans="1:12">
      <c r="A1140" s="11" t="s">
        <v>2140</v>
      </c>
      <c r="D1140" s="11" t="s">
        <v>260</v>
      </c>
      <c r="E1140" s="19" t="s">
        <v>2390</v>
      </c>
      <c r="F1140" s="10">
        <v>42036</v>
      </c>
      <c r="G1140" s="10">
        <v>45323</v>
      </c>
      <c r="H1140" s="11">
        <v>10</v>
      </c>
      <c r="I1140" s="20" t="s">
        <v>259</v>
      </c>
      <c r="J1140" s="11" t="s">
        <v>261</v>
      </c>
      <c r="K1140" s="11" t="s">
        <v>2960</v>
      </c>
      <c r="L1140" s="11">
        <v>2</v>
      </c>
    </row>
    <row r="1141" spans="1:12">
      <c r="A1141" s="11" t="s">
        <v>2141</v>
      </c>
      <c r="D1141" s="11" t="s">
        <v>260</v>
      </c>
      <c r="E1141" s="19" t="s">
        <v>2391</v>
      </c>
      <c r="F1141" s="10">
        <v>42036</v>
      </c>
      <c r="G1141" s="10">
        <v>45323</v>
      </c>
      <c r="H1141" s="11">
        <v>10</v>
      </c>
      <c r="I1141" s="20" t="s">
        <v>259</v>
      </c>
      <c r="J1141" s="11" t="s">
        <v>261</v>
      </c>
      <c r="K1141" s="11" t="s">
        <v>2960</v>
      </c>
      <c r="L1141" s="11">
        <v>2</v>
      </c>
    </row>
    <row r="1142" spans="1:12">
      <c r="A1142" s="11" t="s">
        <v>2142</v>
      </c>
      <c r="D1142" s="11" t="s">
        <v>260</v>
      </c>
      <c r="E1142" s="19" t="s">
        <v>2392</v>
      </c>
      <c r="F1142" s="10">
        <v>42036</v>
      </c>
      <c r="G1142" s="10">
        <v>45323</v>
      </c>
      <c r="H1142" s="11">
        <v>10</v>
      </c>
      <c r="I1142" s="20" t="s">
        <v>259</v>
      </c>
      <c r="J1142" s="11" t="s">
        <v>261</v>
      </c>
      <c r="K1142" s="11" t="s">
        <v>2960</v>
      </c>
      <c r="L1142" s="11">
        <v>2</v>
      </c>
    </row>
    <row r="1143" spans="1:12">
      <c r="A1143" s="11" t="s">
        <v>2143</v>
      </c>
      <c r="D1143" s="11" t="s">
        <v>260</v>
      </c>
      <c r="E1143" s="19" t="s">
        <v>2393</v>
      </c>
      <c r="F1143" s="10">
        <v>42036</v>
      </c>
      <c r="G1143" s="10">
        <v>45323</v>
      </c>
      <c r="H1143" s="11">
        <v>10</v>
      </c>
      <c r="I1143" s="20" t="s">
        <v>259</v>
      </c>
      <c r="J1143" s="11" t="s">
        <v>261</v>
      </c>
      <c r="K1143" s="11" t="s">
        <v>2960</v>
      </c>
      <c r="L1143" s="11">
        <v>2</v>
      </c>
    </row>
    <row r="1144" spans="1:12">
      <c r="A1144" s="11" t="s">
        <v>2144</v>
      </c>
      <c r="D1144" s="11" t="s">
        <v>260</v>
      </c>
      <c r="E1144" s="19" t="s">
        <v>2394</v>
      </c>
      <c r="F1144" s="10">
        <v>42036</v>
      </c>
      <c r="G1144" s="10">
        <v>45323</v>
      </c>
      <c r="H1144" s="11">
        <v>10</v>
      </c>
      <c r="I1144" s="20" t="s">
        <v>259</v>
      </c>
      <c r="J1144" s="11" t="s">
        <v>261</v>
      </c>
      <c r="K1144" s="11" t="s">
        <v>2960</v>
      </c>
      <c r="L1144" s="11">
        <v>2</v>
      </c>
    </row>
    <row r="1145" spans="1:12">
      <c r="A1145" s="11" t="s">
        <v>2145</v>
      </c>
      <c r="D1145" s="11" t="s">
        <v>260</v>
      </c>
      <c r="E1145" s="19" t="s">
        <v>2395</v>
      </c>
      <c r="F1145" s="10">
        <v>42036</v>
      </c>
      <c r="G1145" s="10">
        <v>45323</v>
      </c>
      <c r="H1145" s="11">
        <v>10</v>
      </c>
      <c r="I1145" s="20" t="s">
        <v>259</v>
      </c>
      <c r="J1145" s="11" t="s">
        <v>261</v>
      </c>
      <c r="K1145" s="11" t="s">
        <v>2960</v>
      </c>
      <c r="L1145" s="11">
        <v>2</v>
      </c>
    </row>
    <row r="1146" spans="1:12">
      <c r="A1146" s="11" t="s">
        <v>2146</v>
      </c>
      <c r="D1146" s="11" t="s">
        <v>260</v>
      </c>
      <c r="E1146" s="19" t="s">
        <v>2396</v>
      </c>
      <c r="F1146" s="10">
        <v>42036</v>
      </c>
      <c r="G1146" s="10">
        <v>45323</v>
      </c>
      <c r="H1146" s="11">
        <v>10</v>
      </c>
      <c r="I1146" s="20" t="s">
        <v>259</v>
      </c>
      <c r="J1146" s="11" t="s">
        <v>261</v>
      </c>
      <c r="K1146" s="11" t="s">
        <v>2960</v>
      </c>
      <c r="L1146" s="11">
        <v>2</v>
      </c>
    </row>
    <row r="1147" spans="1:12">
      <c r="A1147" s="11" t="s">
        <v>2147</v>
      </c>
      <c r="D1147" s="11" t="s">
        <v>260</v>
      </c>
      <c r="E1147" s="19" t="s">
        <v>2397</v>
      </c>
      <c r="F1147" s="10">
        <v>42036</v>
      </c>
      <c r="G1147" s="10">
        <v>45323</v>
      </c>
      <c r="H1147" s="11">
        <v>10</v>
      </c>
      <c r="I1147" s="20" t="s">
        <v>259</v>
      </c>
      <c r="J1147" s="11" t="s">
        <v>261</v>
      </c>
      <c r="K1147" s="11" t="s">
        <v>2960</v>
      </c>
      <c r="L1147" s="11">
        <v>2</v>
      </c>
    </row>
    <row r="1148" spans="1:12">
      <c r="A1148" s="11" t="s">
        <v>2148</v>
      </c>
      <c r="D1148" s="11" t="s">
        <v>260</v>
      </c>
      <c r="E1148" s="19" t="s">
        <v>2398</v>
      </c>
      <c r="F1148" s="10">
        <v>42036</v>
      </c>
      <c r="G1148" s="10">
        <v>45323</v>
      </c>
      <c r="H1148" s="11">
        <v>10</v>
      </c>
      <c r="I1148" s="20" t="s">
        <v>259</v>
      </c>
      <c r="J1148" s="11" t="s">
        <v>261</v>
      </c>
      <c r="K1148" s="11" t="s">
        <v>2960</v>
      </c>
      <c r="L1148" s="11">
        <v>2</v>
      </c>
    </row>
    <row r="1149" spans="1:12">
      <c r="A1149" s="11" t="s">
        <v>2149</v>
      </c>
      <c r="D1149" s="11" t="s">
        <v>260</v>
      </c>
      <c r="E1149" s="19" t="s">
        <v>2399</v>
      </c>
      <c r="F1149" s="10">
        <v>42036</v>
      </c>
      <c r="G1149" s="10">
        <v>45323</v>
      </c>
      <c r="H1149" s="11">
        <v>10</v>
      </c>
      <c r="I1149" s="20" t="s">
        <v>259</v>
      </c>
      <c r="J1149" s="11" t="s">
        <v>261</v>
      </c>
      <c r="K1149" s="11" t="s">
        <v>2960</v>
      </c>
      <c r="L1149" s="11">
        <v>2</v>
      </c>
    </row>
    <row r="1150" spans="1:12">
      <c r="A1150" s="11" t="s">
        <v>2150</v>
      </c>
      <c r="D1150" s="11" t="s">
        <v>260</v>
      </c>
      <c r="E1150" s="19" t="s">
        <v>2400</v>
      </c>
      <c r="F1150" s="10">
        <v>42036</v>
      </c>
      <c r="G1150" s="10">
        <v>45323</v>
      </c>
      <c r="H1150" s="11">
        <v>10</v>
      </c>
      <c r="I1150" s="20" t="s">
        <v>259</v>
      </c>
      <c r="J1150" s="11" t="s">
        <v>261</v>
      </c>
      <c r="K1150" s="11" t="s">
        <v>2960</v>
      </c>
      <c r="L1150" s="11">
        <v>2</v>
      </c>
    </row>
    <row r="1151" spans="1:12">
      <c r="A1151" s="11" t="s">
        <v>2151</v>
      </c>
      <c r="D1151" s="11" t="s">
        <v>260</v>
      </c>
      <c r="E1151" s="19" t="s">
        <v>2401</v>
      </c>
      <c r="F1151" s="10">
        <v>42036</v>
      </c>
      <c r="G1151" s="10">
        <v>45323</v>
      </c>
      <c r="H1151" s="11">
        <v>10</v>
      </c>
      <c r="I1151" s="20" t="s">
        <v>259</v>
      </c>
      <c r="J1151" s="11" t="s">
        <v>261</v>
      </c>
      <c r="K1151" s="11" t="s">
        <v>2960</v>
      </c>
      <c r="L1151" s="11">
        <v>2</v>
      </c>
    </row>
    <row r="1152" spans="1:12">
      <c r="A1152" s="11" t="s">
        <v>2152</v>
      </c>
      <c r="D1152" s="11" t="s">
        <v>260</v>
      </c>
      <c r="E1152" s="19" t="s">
        <v>2402</v>
      </c>
      <c r="F1152" s="10">
        <v>42036</v>
      </c>
      <c r="G1152" s="10">
        <v>45323</v>
      </c>
      <c r="H1152" s="11">
        <v>10</v>
      </c>
      <c r="I1152" s="20" t="s">
        <v>259</v>
      </c>
      <c r="J1152" s="11" t="s">
        <v>261</v>
      </c>
      <c r="K1152" s="11" t="s">
        <v>2960</v>
      </c>
      <c r="L1152" s="11">
        <v>2</v>
      </c>
    </row>
    <row r="1153" spans="1:12">
      <c r="A1153" s="11" t="s">
        <v>2153</v>
      </c>
      <c r="D1153" s="11" t="s">
        <v>260</v>
      </c>
      <c r="E1153" s="19" t="s">
        <v>2403</v>
      </c>
      <c r="F1153" s="10">
        <v>42036</v>
      </c>
      <c r="G1153" s="10">
        <v>45323</v>
      </c>
      <c r="H1153" s="11">
        <v>10</v>
      </c>
      <c r="I1153" s="20" t="s">
        <v>259</v>
      </c>
      <c r="J1153" s="11" t="s">
        <v>261</v>
      </c>
      <c r="K1153" s="11" t="s">
        <v>2960</v>
      </c>
      <c r="L1153" s="11">
        <v>2</v>
      </c>
    </row>
    <row r="1154" spans="1:12">
      <c r="A1154" s="11" t="s">
        <v>2154</v>
      </c>
      <c r="D1154" s="11" t="s">
        <v>260</v>
      </c>
      <c r="E1154" s="19" t="s">
        <v>2404</v>
      </c>
      <c r="F1154" s="10">
        <v>42036</v>
      </c>
      <c r="G1154" s="10">
        <v>45323</v>
      </c>
      <c r="H1154" s="11">
        <v>10</v>
      </c>
      <c r="I1154" s="20" t="s">
        <v>259</v>
      </c>
      <c r="J1154" s="11" t="s">
        <v>261</v>
      </c>
      <c r="K1154" s="11" t="s">
        <v>2960</v>
      </c>
      <c r="L1154" s="11">
        <v>2</v>
      </c>
    </row>
    <row r="1155" spans="1:12">
      <c r="A1155" s="11" t="s">
        <v>2155</v>
      </c>
      <c r="D1155" s="11" t="s">
        <v>260</v>
      </c>
      <c r="E1155" s="19" t="s">
        <v>2405</v>
      </c>
      <c r="F1155" s="10">
        <v>42036</v>
      </c>
      <c r="G1155" s="10">
        <v>45323</v>
      </c>
      <c r="H1155" s="11">
        <v>10</v>
      </c>
      <c r="I1155" s="20" t="s">
        <v>259</v>
      </c>
      <c r="J1155" s="11" t="s">
        <v>261</v>
      </c>
      <c r="K1155" s="11" t="s">
        <v>2960</v>
      </c>
      <c r="L1155" s="11">
        <v>2</v>
      </c>
    </row>
    <row r="1156" spans="1:12">
      <c r="A1156" s="11" t="s">
        <v>2156</v>
      </c>
      <c r="D1156" s="11" t="s">
        <v>260</v>
      </c>
      <c r="E1156" s="19" t="s">
        <v>2406</v>
      </c>
      <c r="F1156" s="10">
        <v>42036</v>
      </c>
      <c r="G1156" s="10">
        <v>45323</v>
      </c>
      <c r="H1156" s="11">
        <v>10</v>
      </c>
      <c r="I1156" s="20" t="s">
        <v>259</v>
      </c>
      <c r="J1156" s="11" t="s">
        <v>261</v>
      </c>
      <c r="K1156" s="11" t="s">
        <v>2960</v>
      </c>
      <c r="L1156" s="11">
        <v>2</v>
      </c>
    </row>
    <row r="1157" spans="1:12">
      <c r="A1157" s="11" t="s">
        <v>2157</v>
      </c>
      <c r="D1157" s="11" t="s">
        <v>260</v>
      </c>
      <c r="E1157" s="19" t="s">
        <v>2407</v>
      </c>
      <c r="F1157" s="10">
        <v>42036</v>
      </c>
      <c r="G1157" s="10">
        <v>45323</v>
      </c>
      <c r="H1157" s="11">
        <v>10</v>
      </c>
      <c r="I1157" s="20" t="s">
        <v>259</v>
      </c>
      <c r="J1157" s="11" t="s">
        <v>261</v>
      </c>
      <c r="K1157" s="11" t="s">
        <v>2960</v>
      </c>
      <c r="L1157" s="11">
        <v>2</v>
      </c>
    </row>
    <row r="1158" spans="1:12">
      <c r="A1158" s="11" t="s">
        <v>2158</v>
      </c>
      <c r="D1158" s="11" t="s">
        <v>260</v>
      </c>
      <c r="E1158" s="19" t="s">
        <v>2408</v>
      </c>
      <c r="F1158" s="10">
        <v>42036</v>
      </c>
      <c r="G1158" s="10">
        <v>45323</v>
      </c>
      <c r="H1158" s="11">
        <v>10</v>
      </c>
      <c r="I1158" s="20" t="s">
        <v>259</v>
      </c>
      <c r="J1158" s="11" t="s">
        <v>261</v>
      </c>
      <c r="K1158" s="11" t="s">
        <v>2960</v>
      </c>
      <c r="L1158" s="11">
        <v>2</v>
      </c>
    </row>
    <row r="1159" spans="1:12">
      <c r="A1159" s="11" t="s">
        <v>2159</v>
      </c>
      <c r="D1159" s="11" t="s">
        <v>260</v>
      </c>
      <c r="E1159" s="19" t="s">
        <v>2409</v>
      </c>
      <c r="F1159" s="10">
        <v>42036</v>
      </c>
      <c r="G1159" s="10">
        <v>45323</v>
      </c>
      <c r="H1159" s="11">
        <v>10</v>
      </c>
      <c r="I1159" s="20" t="s">
        <v>259</v>
      </c>
      <c r="J1159" s="11" t="s">
        <v>261</v>
      </c>
      <c r="K1159" s="11" t="s">
        <v>2960</v>
      </c>
      <c r="L1159" s="11">
        <v>2</v>
      </c>
    </row>
    <row r="1160" spans="1:12">
      <c r="A1160" s="11" t="s">
        <v>2160</v>
      </c>
      <c r="D1160" s="11" t="s">
        <v>260</v>
      </c>
      <c r="E1160" s="19" t="s">
        <v>2410</v>
      </c>
      <c r="F1160" s="10">
        <v>42036</v>
      </c>
      <c r="G1160" s="10">
        <v>45323</v>
      </c>
      <c r="H1160" s="11">
        <v>10</v>
      </c>
      <c r="I1160" s="20" t="s">
        <v>259</v>
      </c>
      <c r="J1160" s="11" t="s">
        <v>261</v>
      </c>
      <c r="K1160" s="11" t="s">
        <v>2960</v>
      </c>
      <c r="L1160" s="11">
        <v>2</v>
      </c>
    </row>
    <row r="1161" spans="1:12">
      <c r="A1161" s="11" t="s">
        <v>2161</v>
      </c>
      <c r="D1161" s="11" t="s">
        <v>260</v>
      </c>
      <c r="E1161" s="19" t="s">
        <v>2411</v>
      </c>
      <c r="F1161" s="10">
        <v>42036</v>
      </c>
      <c r="G1161" s="10">
        <v>45323</v>
      </c>
      <c r="H1161" s="11">
        <v>10</v>
      </c>
      <c r="I1161" s="20" t="s">
        <v>259</v>
      </c>
      <c r="J1161" s="11" t="s">
        <v>261</v>
      </c>
      <c r="K1161" s="11" t="s">
        <v>2960</v>
      </c>
      <c r="L1161" s="11">
        <v>2</v>
      </c>
    </row>
    <row r="1162" spans="1:12">
      <c r="A1162" s="11" t="s">
        <v>2162</v>
      </c>
      <c r="D1162" s="11" t="s">
        <v>260</v>
      </c>
      <c r="E1162" s="19" t="s">
        <v>2412</v>
      </c>
      <c r="F1162" s="10">
        <v>42036</v>
      </c>
      <c r="G1162" s="10">
        <v>45323</v>
      </c>
      <c r="H1162" s="11">
        <v>10</v>
      </c>
      <c r="I1162" s="20" t="s">
        <v>259</v>
      </c>
      <c r="J1162" s="11" t="s">
        <v>261</v>
      </c>
      <c r="K1162" s="11" t="s">
        <v>2960</v>
      </c>
      <c r="L1162" s="11">
        <v>2</v>
      </c>
    </row>
    <row r="1163" spans="1:12">
      <c r="A1163" s="11" t="s">
        <v>2163</v>
      </c>
      <c r="D1163" s="11" t="s">
        <v>260</v>
      </c>
      <c r="E1163" s="19" t="s">
        <v>2413</v>
      </c>
      <c r="F1163" s="10">
        <v>42036</v>
      </c>
      <c r="G1163" s="10">
        <v>45323</v>
      </c>
      <c r="H1163" s="11">
        <v>10</v>
      </c>
      <c r="I1163" s="20" t="s">
        <v>259</v>
      </c>
      <c r="J1163" s="11" t="s">
        <v>261</v>
      </c>
      <c r="K1163" s="11" t="s">
        <v>2960</v>
      </c>
      <c r="L1163" s="11">
        <v>2</v>
      </c>
    </row>
    <row r="1164" spans="1:12">
      <c r="A1164" s="11" t="s">
        <v>2164</v>
      </c>
      <c r="D1164" s="11" t="s">
        <v>260</v>
      </c>
      <c r="E1164" s="19" t="s">
        <v>2414</v>
      </c>
      <c r="F1164" s="10">
        <v>42036</v>
      </c>
      <c r="G1164" s="10">
        <v>45323</v>
      </c>
      <c r="H1164" s="11">
        <v>10</v>
      </c>
      <c r="I1164" s="20" t="s">
        <v>259</v>
      </c>
      <c r="J1164" s="11" t="s">
        <v>261</v>
      </c>
      <c r="K1164" s="11" t="s">
        <v>2960</v>
      </c>
      <c r="L1164" s="11">
        <v>2</v>
      </c>
    </row>
    <row r="1165" spans="1:12">
      <c r="A1165" s="11" t="s">
        <v>2165</v>
      </c>
      <c r="D1165" s="11" t="s">
        <v>260</v>
      </c>
      <c r="E1165" s="19" t="s">
        <v>2415</v>
      </c>
      <c r="F1165" s="10">
        <v>42036</v>
      </c>
      <c r="G1165" s="10">
        <v>45323</v>
      </c>
      <c r="H1165" s="11">
        <v>10</v>
      </c>
      <c r="I1165" s="20" t="s">
        <v>259</v>
      </c>
      <c r="J1165" s="11" t="s">
        <v>261</v>
      </c>
      <c r="K1165" s="11" t="s">
        <v>2960</v>
      </c>
      <c r="L1165" s="11">
        <v>2</v>
      </c>
    </row>
    <row r="1166" spans="1:12">
      <c r="A1166" s="11" t="s">
        <v>2166</v>
      </c>
      <c r="D1166" s="11" t="s">
        <v>260</v>
      </c>
      <c r="E1166" s="19" t="s">
        <v>2416</v>
      </c>
      <c r="F1166" s="10">
        <v>42036</v>
      </c>
      <c r="G1166" s="10">
        <v>45323</v>
      </c>
      <c r="H1166" s="11">
        <v>10</v>
      </c>
      <c r="I1166" s="20" t="s">
        <v>259</v>
      </c>
      <c r="J1166" s="11" t="s">
        <v>261</v>
      </c>
      <c r="K1166" s="11" t="s">
        <v>2960</v>
      </c>
      <c r="L1166" s="11">
        <v>2</v>
      </c>
    </row>
    <row r="1167" spans="1:12">
      <c r="A1167" s="11" t="s">
        <v>2167</v>
      </c>
      <c r="D1167" s="11" t="s">
        <v>260</v>
      </c>
      <c r="E1167" s="19" t="s">
        <v>2417</v>
      </c>
      <c r="F1167" s="10">
        <v>42036</v>
      </c>
      <c r="G1167" s="10">
        <v>45323</v>
      </c>
      <c r="H1167" s="11">
        <v>10</v>
      </c>
      <c r="I1167" s="20" t="s">
        <v>259</v>
      </c>
      <c r="J1167" s="11" t="s">
        <v>261</v>
      </c>
      <c r="K1167" s="11" t="s">
        <v>2960</v>
      </c>
      <c r="L1167" s="11">
        <v>2</v>
      </c>
    </row>
    <row r="1168" spans="1:12">
      <c r="A1168" s="11" t="s">
        <v>2168</v>
      </c>
      <c r="D1168" s="11" t="s">
        <v>260</v>
      </c>
      <c r="E1168" s="19" t="s">
        <v>2418</v>
      </c>
      <c r="F1168" s="10">
        <v>42036</v>
      </c>
      <c r="G1168" s="10">
        <v>45323</v>
      </c>
      <c r="H1168" s="11">
        <v>10</v>
      </c>
      <c r="I1168" s="20" t="s">
        <v>259</v>
      </c>
      <c r="J1168" s="11" t="s">
        <v>261</v>
      </c>
      <c r="K1168" s="11" t="s">
        <v>2960</v>
      </c>
      <c r="L1168" s="11">
        <v>2</v>
      </c>
    </row>
    <row r="1169" spans="1:12">
      <c r="A1169" s="11" t="s">
        <v>2169</v>
      </c>
      <c r="D1169" s="11" t="s">
        <v>260</v>
      </c>
      <c r="E1169" s="19" t="s">
        <v>2419</v>
      </c>
      <c r="F1169" s="10">
        <v>42036</v>
      </c>
      <c r="G1169" s="10">
        <v>45323</v>
      </c>
      <c r="H1169" s="11">
        <v>10</v>
      </c>
      <c r="I1169" s="20" t="s">
        <v>259</v>
      </c>
      <c r="J1169" s="11" t="s">
        <v>261</v>
      </c>
      <c r="K1169" s="11" t="s">
        <v>2960</v>
      </c>
      <c r="L1169" s="11">
        <v>2</v>
      </c>
    </row>
    <row r="1170" spans="1:12">
      <c r="A1170" s="11" t="s">
        <v>2170</v>
      </c>
      <c r="D1170" s="11" t="s">
        <v>260</v>
      </c>
      <c r="E1170" s="19" t="s">
        <v>2420</v>
      </c>
      <c r="F1170" s="10">
        <v>42036</v>
      </c>
      <c r="G1170" s="10">
        <v>45323</v>
      </c>
      <c r="H1170" s="11">
        <v>10</v>
      </c>
      <c r="I1170" s="20" t="s">
        <v>259</v>
      </c>
      <c r="J1170" s="11" t="s">
        <v>261</v>
      </c>
      <c r="K1170" s="11" t="s">
        <v>2960</v>
      </c>
      <c r="L1170" s="11">
        <v>2</v>
      </c>
    </row>
    <row r="1171" spans="1:12">
      <c r="A1171" s="11" t="s">
        <v>2171</v>
      </c>
      <c r="D1171" s="11" t="s">
        <v>260</v>
      </c>
      <c r="E1171" s="19" t="s">
        <v>2421</v>
      </c>
      <c r="F1171" s="10">
        <v>42036</v>
      </c>
      <c r="G1171" s="10">
        <v>45323</v>
      </c>
      <c r="H1171" s="11">
        <v>10</v>
      </c>
      <c r="I1171" s="20" t="s">
        <v>259</v>
      </c>
      <c r="J1171" s="11" t="s">
        <v>261</v>
      </c>
      <c r="K1171" s="11" t="s">
        <v>2960</v>
      </c>
      <c r="L1171" s="11">
        <v>2</v>
      </c>
    </row>
    <row r="1172" spans="1:12">
      <c r="A1172" s="11" t="s">
        <v>2172</v>
      </c>
      <c r="D1172" s="11" t="s">
        <v>260</v>
      </c>
      <c r="E1172" s="19" t="s">
        <v>2422</v>
      </c>
      <c r="F1172" s="10">
        <v>42036</v>
      </c>
      <c r="G1172" s="10">
        <v>45323</v>
      </c>
      <c r="H1172" s="11">
        <v>10</v>
      </c>
      <c r="I1172" s="20" t="s">
        <v>259</v>
      </c>
      <c r="J1172" s="11" t="s">
        <v>261</v>
      </c>
      <c r="K1172" s="11" t="s">
        <v>2960</v>
      </c>
      <c r="L1172" s="11">
        <v>2</v>
      </c>
    </row>
    <row r="1173" spans="1:12">
      <c r="A1173" s="11" t="s">
        <v>2173</v>
      </c>
      <c r="D1173" s="11" t="s">
        <v>260</v>
      </c>
      <c r="E1173" s="19" t="s">
        <v>2423</v>
      </c>
      <c r="F1173" s="10">
        <v>42036</v>
      </c>
      <c r="G1173" s="10">
        <v>45323</v>
      </c>
      <c r="H1173" s="11">
        <v>10</v>
      </c>
      <c r="I1173" s="20" t="s">
        <v>259</v>
      </c>
      <c r="J1173" s="11" t="s">
        <v>261</v>
      </c>
      <c r="K1173" s="11" t="s">
        <v>2960</v>
      </c>
      <c r="L1173" s="11">
        <v>2</v>
      </c>
    </row>
    <row r="1174" spans="1:12">
      <c r="A1174" s="11" t="s">
        <v>2174</v>
      </c>
      <c r="D1174" s="11" t="s">
        <v>260</v>
      </c>
      <c r="E1174" s="19" t="s">
        <v>2424</v>
      </c>
      <c r="F1174" s="10">
        <v>42036</v>
      </c>
      <c r="G1174" s="10">
        <v>45323</v>
      </c>
      <c r="H1174" s="11">
        <v>10</v>
      </c>
      <c r="I1174" s="20" t="s">
        <v>259</v>
      </c>
      <c r="J1174" s="11" t="s">
        <v>261</v>
      </c>
      <c r="K1174" s="11" t="s">
        <v>2960</v>
      </c>
      <c r="L1174" s="11">
        <v>2</v>
      </c>
    </row>
    <row r="1175" spans="1:12">
      <c r="A1175" s="11" t="s">
        <v>2175</v>
      </c>
      <c r="D1175" s="11" t="s">
        <v>260</v>
      </c>
      <c r="E1175" s="19" t="s">
        <v>2425</v>
      </c>
      <c r="F1175" s="10">
        <v>42036</v>
      </c>
      <c r="G1175" s="10">
        <v>45323</v>
      </c>
      <c r="H1175" s="11">
        <v>10</v>
      </c>
      <c r="I1175" s="20" t="s">
        <v>259</v>
      </c>
      <c r="J1175" s="11" t="s">
        <v>261</v>
      </c>
      <c r="K1175" s="11" t="s">
        <v>2960</v>
      </c>
      <c r="L1175" s="11">
        <v>2</v>
      </c>
    </row>
    <row r="1176" spans="1:12">
      <c r="A1176" s="11" t="s">
        <v>2176</v>
      </c>
      <c r="D1176" s="11" t="s">
        <v>260</v>
      </c>
      <c r="E1176" s="19" t="s">
        <v>2426</v>
      </c>
      <c r="F1176" s="10">
        <v>42036</v>
      </c>
      <c r="G1176" s="10">
        <v>45323</v>
      </c>
      <c r="H1176" s="11">
        <v>10</v>
      </c>
      <c r="I1176" s="20" t="s">
        <v>259</v>
      </c>
      <c r="J1176" s="11" t="s">
        <v>261</v>
      </c>
      <c r="K1176" s="11" t="s">
        <v>2960</v>
      </c>
      <c r="L1176" s="11">
        <v>2</v>
      </c>
    </row>
    <row r="1177" spans="1:12">
      <c r="A1177" s="11" t="s">
        <v>2177</v>
      </c>
      <c r="D1177" s="11" t="s">
        <v>260</v>
      </c>
      <c r="E1177" s="19" t="s">
        <v>2427</v>
      </c>
      <c r="F1177" s="10">
        <v>42036</v>
      </c>
      <c r="G1177" s="10">
        <v>45323</v>
      </c>
      <c r="H1177" s="11">
        <v>10</v>
      </c>
      <c r="I1177" s="20" t="s">
        <v>259</v>
      </c>
      <c r="J1177" s="11" t="s">
        <v>261</v>
      </c>
      <c r="K1177" s="11" t="s">
        <v>2960</v>
      </c>
      <c r="L1177" s="11">
        <v>2</v>
      </c>
    </row>
    <row r="1178" spans="1:12">
      <c r="A1178" s="11" t="s">
        <v>2178</v>
      </c>
      <c r="D1178" s="11" t="s">
        <v>260</v>
      </c>
      <c r="E1178" s="19" t="s">
        <v>2428</v>
      </c>
      <c r="F1178" s="10">
        <v>42036</v>
      </c>
      <c r="G1178" s="10">
        <v>45323</v>
      </c>
      <c r="H1178" s="11">
        <v>10</v>
      </c>
      <c r="I1178" s="20" t="s">
        <v>259</v>
      </c>
      <c r="J1178" s="11" t="s">
        <v>261</v>
      </c>
      <c r="K1178" s="11" t="s">
        <v>2960</v>
      </c>
      <c r="L1178" s="11">
        <v>2</v>
      </c>
    </row>
    <row r="1179" spans="1:12">
      <c r="A1179" s="11" t="s">
        <v>2179</v>
      </c>
      <c r="D1179" s="11" t="s">
        <v>260</v>
      </c>
      <c r="E1179" s="19" t="s">
        <v>2429</v>
      </c>
      <c r="F1179" s="10">
        <v>42036</v>
      </c>
      <c r="G1179" s="10">
        <v>45323</v>
      </c>
      <c r="H1179" s="11">
        <v>10</v>
      </c>
      <c r="I1179" s="20" t="s">
        <v>259</v>
      </c>
      <c r="J1179" s="11" t="s">
        <v>261</v>
      </c>
      <c r="K1179" s="11" t="s">
        <v>2960</v>
      </c>
      <c r="L1179" s="11">
        <v>2</v>
      </c>
    </row>
    <row r="1180" spans="1:12">
      <c r="A1180" s="11" t="s">
        <v>2180</v>
      </c>
      <c r="D1180" s="11" t="s">
        <v>260</v>
      </c>
      <c r="E1180" s="19" t="s">
        <v>2430</v>
      </c>
      <c r="F1180" s="10">
        <v>42036</v>
      </c>
      <c r="G1180" s="10">
        <v>45323</v>
      </c>
      <c r="H1180" s="11">
        <v>10</v>
      </c>
      <c r="I1180" s="20" t="s">
        <v>259</v>
      </c>
      <c r="J1180" s="11" t="s">
        <v>261</v>
      </c>
      <c r="K1180" s="11" t="s">
        <v>2960</v>
      </c>
      <c r="L1180" s="11">
        <v>2</v>
      </c>
    </row>
    <row r="1181" spans="1:12">
      <c r="A1181" s="11" t="s">
        <v>2181</v>
      </c>
      <c r="D1181" s="11" t="s">
        <v>260</v>
      </c>
      <c r="E1181" s="19" t="s">
        <v>2431</v>
      </c>
      <c r="F1181" s="10">
        <v>42036</v>
      </c>
      <c r="G1181" s="10">
        <v>45323</v>
      </c>
      <c r="H1181" s="11">
        <v>10</v>
      </c>
      <c r="I1181" s="20" t="s">
        <v>259</v>
      </c>
      <c r="J1181" s="11" t="s">
        <v>261</v>
      </c>
      <c r="K1181" s="11" t="s">
        <v>2960</v>
      </c>
      <c r="L1181" s="11">
        <v>2</v>
      </c>
    </row>
    <row r="1182" spans="1:12">
      <c r="A1182" s="11" t="s">
        <v>2182</v>
      </c>
      <c r="D1182" s="11" t="s">
        <v>260</v>
      </c>
      <c r="E1182" s="19" t="s">
        <v>2432</v>
      </c>
      <c r="F1182" s="10">
        <v>42036</v>
      </c>
      <c r="G1182" s="10">
        <v>45323</v>
      </c>
      <c r="H1182" s="11">
        <v>10</v>
      </c>
      <c r="I1182" s="20" t="s">
        <v>259</v>
      </c>
      <c r="J1182" s="11" t="s">
        <v>261</v>
      </c>
      <c r="K1182" s="11" t="s">
        <v>2960</v>
      </c>
      <c r="L1182" s="11">
        <v>2</v>
      </c>
    </row>
    <row r="1183" spans="1:12">
      <c r="A1183" s="11" t="s">
        <v>2183</v>
      </c>
      <c r="D1183" s="11" t="s">
        <v>260</v>
      </c>
      <c r="E1183" s="19" t="s">
        <v>2433</v>
      </c>
      <c r="F1183" s="10">
        <v>42036</v>
      </c>
      <c r="G1183" s="10">
        <v>45323</v>
      </c>
      <c r="H1183" s="11">
        <v>10</v>
      </c>
      <c r="I1183" s="20" t="s">
        <v>259</v>
      </c>
      <c r="J1183" s="11" t="s">
        <v>261</v>
      </c>
      <c r="K1183" s="11" t="s">
        <v>2960</v>
      </c>
      <c r="L1183" s="11">
        <v>2</v>
      </c>
    </row>
    <row r="1184" spans="1:12">
      <c r="A1184" s="11" t="s">
        <v>2184</v>
      </c>
      <c r="D1184" s="11" t="s">
        <v>260</v>
      </c>
      <c r="E1184" s="19" t="s">
        <v>2434</v>
      </c>
      <c r="F1184" s="10">
        <v>42036</v>
      </c>
      <c r="G1184" s="10">
        <v>45323</v>
      </c>
      <c r="H1184" s="11">
        <v>10</v>
      </c>
      <c r="I1184" s="20" t="s">
        <v>259</v>
      </c>
      <c r="J1184" s="11" t="s">
        <v>261</v>
      </c>
      <c r="K1184" s="11" t="s">
        <v>2960</v>
      </c>
      <c r="L1184" s="11">
        <v>2</v>
      </c>
    </row>
    <row r="1185" spans="1:12">
      <c r="A1185" s="11" t="s">
        <v>2185</v>
      </c>
      <c r="D1185" s="11" t="s">
        <v>260</v>
      </c>
      <c r="E1185" s="19" t="s">
        <v>2435</v>
      </c>
      <c r="F1185" s="10">
        <v>42036</v>
      </c>
      <c r="G1185" s="10">
        <v>45323</v>
      </c>
      <c r="H1185" s="11">
        <v>10</v>
      </c>
      <c r="I1185" s="20" t="s">
        <v>259</v>
      </c>
      <c r="J1185" s="11" t="s">
        <v>261</v>
      </c>
      <c r="K1185" s="11" t="s">
        <v>2960</v>
      </c>
      <c r="L1185" s="11">
        <v>2</v>
      </c>
    </row>
    <row r="1186" spans="1:12">
      <c r="A1186" s="11" t="s">
        <v>2186</v>
      </c>
      <c r="D1186" s="11" t="s">
        <v>260</v>
      </c>
      <c r="E1186" s="19" t="s">
        <v>2436</v>
      </c>
      <c r="F1186" s="10">
        <v>42036</v>
      </c>
      <c r="G1186" s="10">
        <v>45323</v>
      </c>
      <c r="H1186" s="11">
        <v>10</v>
      </c>
      <c r="I1186" s="20" t="s">
        <v>259</v>
      </c>
      <c r="J1186" s="11" t="s">
        <v>261</v>
      </c>
      <c r="K1186" s="11" t="s">
        <v>2960</v>
      </c>
      <c r="L1186" s="11">
        <v>2</v>
      </c>
    </row>
    <row r="1187" spans="1:12">
      <c r="A1187" s="11" t="s">
        <v>2187</v>
      </c>
      <c r="D1187" s="11" t="s">
        <v>260</v>
      </c>
      <c r="E1187" s="19" t="s">
        <v>2437</v>
      </c>
      <c r="F1187" s="10">
        <v>42036</v>
      </c>
      <c r="G1187" s="10">
        <v>45323</v>
      </c>
      <c r="H1187" s="11">
        <v>10</v>
      </c>
      <c r="I1187" s="20" t="s">
        <v>259</v>
      </c>
      <c r="J1187" s="11" t="s">
        <v>261</v>
      </c>
      <c r="K1187" s="11" t="s">
        <v>2960</v>
      </c>
      <c r="L1187" s="11">
        <v>2</v>
      </c>
    </row>
    <row r="1188" spans="1:12">
      <c r="A1188" s="11" t="s">
        <v>2188</v>
      </c>
      <c r="D1188" s="11" t="s">
        <v>260</v>
      </c>
      <c r="E1188" s="19" t="s">
        <v>2438</v>
      </c>
      <c r="F1188" s="10">
        <v>42036</v>
      </c>
      <c r="G1188" s="10">
        <v>45323</v>
      </c>
      <c r="H1188" s="11">
        <v>10</v>
      </c>
      <c r="I1188" s="20" t="s">
        <v>259</v>
      </c>
      <c r="J1188" s="11" t="s">
        <v>261</v>
      </c>
      <c r="K1188" s="11" t="s">
        <v>2960</v>
      </c>
      <c r="L1188" s="11">
        <v>2</v>
      </c>
    </row>
    <row r="1189" spans="1:12">
      <c r="A1189" s="11" t="s">
        <v>2189</v>
      </c>
      <c r="D1189" s="11" t="s">
        <v>260</v>
      </c>
      <c r="E1189" s="19" t="s">
        <v>2439</v>
      </c>
      <c r="F1189" s="10">
        <v>42036</v>
      </c>
      <c r="G1189" s="10">
        <v>45323</v>
      </c>
      <c r="H1189" s="11">
        <v>10</v>
      </c>
      <c r="I1189" s="20" t="s">
        <v>259</v>
      </c>
      <c r="J1189" s="11" t="s">
        <v>261</v>
      </c>
      <c r="K1189" s="11" t="s">
        <v>2960</v>
      </c>
      <c r="L1189" s="11">
        <v>2</v>
      </c>
    </row>
    <row r="1190" spans="1:12">
      <c r="A1190" s="11" t="s">
        <v>2190</v>
      </c>
      <c r="D1190" s="11" t="s">
        <v>260</v>
      </c>
      <c r="E1190" s="19" t="s">
        <v>2440</v>
      </c>
      <c r="F1190" s="10">
        <v>42036</v>
      </c>
      <c r="G1190" s="10">
        <v>45323</v>
      </c>
      <c r="H1190" s="11">
        <v>10</v>
      </c>
      <c r="I1190" s="20" t="s">
        <v>259</v>
      </c>
      <c r="J1190" s="11" t="s">
        <v>261</v>
      </c>
      <c r="K1190" s="11" t="s">
        <v>2960</v>
      </c>
      <c r="L1190" s="11">
        <v>2</v>
      </c>
    </row>
    <row r="1191" spans="1:12">
      <c r="A1191" s="11" t="s">
        <v>2191</v>
      </c>
      <c r="D1191" s="11" t="s">
        <v>260</v>
      </c>
      <c r="E1191" s="19" t="s">
        <v>2441</v>
      </c>
      <c r="F1191" s="10">
        <v>42036</v>
      </c>
      <c r="G1191" s="10">
        <v>45323</v>
      </c>
      <c r="H1191" s="11">
        <v>10</v>
      </c>
      <c r="I1191" s="20" t="s">
        <v>259</v>
      </c>
      <c r="J1191" s="11" t="s">
        <v>261</v>
      </c>
      <c r="K1191" s="11" t="s">
        <v>2960</v>
      </c>
      <c r="L1191" s="11">
        <v>2</v>
      </c>
    </row>
    <row r="1192" spans="1:12">
      <c r="A1192" s="11" t="s">
        <v>2192</v>
      </c>
      <c r="D1192" s="11" t="s">
        <v>260</v>
      </c>
      <c r="E1192" s="19" t="s">
        <v>2442</v>
      </c>
      <c r="F1192" s="10">
        <v>42036</v>
      </c>
      <c r="G1192" s="10">
        <v>45323</v>
      </c>
      <c r="H1192" s="11">
        <v>10</v>
      </c>
      <c r="I1192" s="20" t="s">
        <v>259</v>
      </c>
      <c r="J1192" s="11" t="s">
        <v>261</v>
      </c>
      <c r="K1192" s="11" t="s">
        <v>2960</v>
      </c>
      <c r="L1192" s="11">
        <v>2</v>
      </c>
    </row>
    <row r="1193" spans="1:12">
      <c r="A1193" s="11" t="s">
        <v>2193</v>
      </c>
      <c r="D1193" s="11" t="s">
        <v>260</v>
      </c>
      <c r="E1193" s="19" t="s">
        <v>2443</v>
      </c>
      <c r="F1193" s="10">
        <v>42036</v>
      </c>
      <c r="G1193" s="10">
        <v>45323</v>
      </c>
      <c r="H1193" s="11">
        <v>10</v>
      </c>
      <c r="I1193" s="20" t="s">
        <v>259</v>
      </c>
      <c r="J1193" s="11" t="s">
        <v>261</v>
      </c>
      <c r="K1193" s="11" t="s">
        <v>2960</v>
      </c>
      <c r="L1193" s="11">
        <v>2</v>
      </c>
    </row>
    <row r="1194" spans="1:12">
      <c r="A1194" s="11" t="s">
        <v>2194</v>
      </c>
      <c r="D1194" s="11" t="s">
        <v>260</v>
      </c>
      <c r="E1194" s="19" t="s">
        <v>2444</v>
      </c>
      <c r="F1194" s="10">
        <v>42036</v>
      </c>
      <c r="G1194" s="10">
        <v>45323</v>
      </c>
      <c r="H1194" s="11">
        <v>10</v>
      </c>
      <c r="I1194" s="20" t="s">
        <v>259</v>
      </c>
      <c r="J1194" s="11" t="s">
        <v>261</v>
      </c>
      <c r="K1194" s="11" t="s">
        <v>2960</v>
      </c>
      <c r="L1194" s="11">
        <v>2</v>
      </c>
    </row>
    <row r="1195" spans="1:12">
      <c r="A1195" s="11" t="s">
        <v>2195</v>
      </c>
      <c r="D1195" s="11" t="s">
        <v>260</v>
      </c>
      <c r="E1195" s="19" t="s">
        <v>2445</v>
      </c>
      <c r="F1195" s="10">
        <v>42036</v>
      </c>
      <c r="G1195" s="10">
        <v>45323</v>
      </c>
      <c r="H1195" s="11">
        <v>10</v>
      </c>
      <c r="I1195" s="20" t="s">
        <v>259</v>
      </c>
      <c r="J1195" s="11" t="s">
        <v>261</v>
      </c>
      <c r="K1195" s="11" t="s">
        <v>2960</v>
      </c>
      <c r="L1195" s="11">
        <v>2</v>
      </c>
    </row>
    <row r="1196" spans="1:12">
      <c r="A1196" s="11" t="s">
        <v>2196</v>
      </c>
      <c r="D1196" s="11" t="s">
        <v>260</v>
      </c>
      <c r="E1196" s="19" t="s">
        <v>2446</v>
      </c>
      <c r="F1196" s="10">
        <v>42036</v>
      </c>
      <c r="G1196" s="10">
        <v>45323</v>
      </c>
      <c r="H1196" s="11">
        <v>10</v>
      </c>
      <c r="I1196" s="20" t="s">
        <v>259</v>
      </c>
      <c r="J1196" s="11" t="s">
        <v>261</v>
      </c>
      <c r="K1196" s="11" t="s">
        <v>2960</v>
      </c>
      <c r="L1196" s="11">
        <v>2</v>
      </c>
    </row>
    <row r="1197" spans="1:12">
      <c r="A1197" s="11" t="s">
        <v>2197</v>
      </c>
      <c r="D1197" s="11" t="s">
        <v>260</v>
      </c>
      <c r="E1197" s="19" t="s">
        <v>2447</v>
      </c>
      <c r="F1197" s="10">
        <v>42036</v>
      </c>
      <c r="G1197" s="10">
        <v>45323</v>
      </c>
      <c r="H1197" s="11">
        <v>10</v>
      </c>
      <c r="I1197" s="20" t="s">
        <v>259</v>
      </c>
      <c r="J1197" s="11" t="s">
        <v>261</v>
      </c>
      <c r="K1197" s="11" t="s">
        <v>2960</v>
      </c>
      <c r="L1197" s="11">
        <v>2</v>
      </c>
    </row>
    <row r="1198" spans="1:12">
      <c r="A1198" s="11" t="s">
        <v>2198</v>
      </c>
      <c r="D1198" s="11" t="s">
        <v>260</v>
      </c>
      <c r="E1198" s="19" t="s">
        <v>2448</v>
      </c>
      <c r="F1198" s="10">
        <v>42036</v>
      </c>
      <c r="G1198" s="10">
        <v>45323</v>
      </c>
      <c r="H1198" s="11">
        <v>10</v>
      </c>
      <c r="I1198" s="20" t="s">
        <v>259</v>
      </c>
      <c r="J1198" s="11" t="s">
        <v>261</v>
      </c>
      <c r="K1198" s="11" t="s">
        <v>2960</v>
      </c>
      <c r="L1198" s="11">
        <v>2</v>
      </c>
    </row>
    <row r="1199" spans="1:12">
      <c r="A1199" s="11" t="s">
        <v>2199</v>
      </c>
      <c r="D1199" s="11" t="s">
        <v>260</v>
      </c>
      <c r="E1199" s="19" t="s">
        <v>2449</v>
      </c>
      <c r="F1199" s="10">
        <v>42036</v>
      </c>
      <c r="G1199" s="10">
        <v>45323</v>
      </c>
      <c r="H1199" s="11">
        <v>10</v>
      </c>
      <c r="I1199" s="20" t="s">
        <v>259</v>
      </c>
      <c r="J1199" s="11" t="s">
        <v>261</v>
      </c>
      <c r="K1199" s="11" t="s">
        <v>2960</v>
      </c>
      <c r="L1199" s="11">
        <v>2</v>
      </c>
    </row>
    <row r="1200" spans="1:12">
      <c r="A1200" s="11" t="s">
        <v>2200</v>
      </c>
      <c r="D1200" s="11" t="s">
        <v>260</v>
      </c>
      <c r="E1200" s="19" t="s">
        <v>2450</v>
      </c>
      <c r="F1200" s="10">
        <v>42036</v>
      </c>
      <c r="G1200" s="10">
        <v>45323</v>
      </c>
      <c r="H1200" s="11">
        <v>10</v>
      </c>
      <c r="I1200" s="20" t="s">
        <v>259</v>
      </c>
      <c r="J1200" s="11" t="s">
        <v>261</v>
      </c>
      <c r="K1200" s="11" t="s">
        <v>2960</v>
      </c>
      <c r="L1200" s="11">
        <v>2</v>
      </c>
    </row>
    <row r="1201" spans="1:12">
      <c r="A1201" s="11" t="s">
        <v>2201</v>
      </c>
      <c r="D1201" s="11" t="s">
        <v>260</v>
      </c>
      <c r="E1201" s="19" t="s">
        <v>2451</v>
      </c>
      <c r="F1201" s="10">
        <v>42036</v>
      </c>
      <c r="G1201" s="10">
        <v>45323</v>
      </c>
      <c r="H1201" s="11">
        <v>10</v>
      </c>
      <c r="I1201" s="20" t="s">
        <v>259</v>
      </c>
      <c r="J1201" s="11" t="s">
        <v>261</v>
      </c>
      <c r="K1201" s="11" t="s">
        <v>2960</v>
      </c>
      <c r="L1201" s="11">
        <v>2</v>
      </c>
    </row>
    <row r="1202" spans="1:12">
      <c r="A1202" s="11" t="s">
        <v>2202</v>
      </c>
      <c r="D1202" s="11" t="s">
        <v>260</v>
      </c>
      <c r="E1202" s="19" t="s">
        <v>2452</v>
      </c>
      <c r="F1202" s="10">
        <v>42036</v>
      </c>
      <c r="G1202" s="10">
        <v>45323</v>
      </c>
      <c r="H1202" s="11">
        <v>10</v>
      </c>
      <c r="I1202" s="20" t="s">
        <v>259</v>
      </c>
      <c r="J1202" s="11" t="s">
        <v>261</v>
      </c>
      <c r="K1202" s="11" t="s">
        <v>2960</v>
      </c>
      <c r="L1202" s="11">
        <v>2</v>
      </c>
    </row>
    <row r="1203" spans="1:12">
      <c r="A1203" s="11" t="s">
        <v>2203</v>
      </c>
      <c r="D1203" s="11" t="s">
        <v>260</v>
      </c>
      <c r="E1203" s="19" t="s">
        <v>2453</v>
      </c>
      <c r="F1203" s="10">
        <v>42036</v>
      </c>
      <c r="G1203" s="10">
        <v>45323</v>
      </c>
      <c r="H1203" s="11">
        <v>10</v>
      </c>
      <c r="I1203" s="20" t="s">
        <v>259</v>
      </c>
      <c r="J1203" s="11" t="s">
        <v>261</v>
      </c>
      <c r="K1203" s="11" t="s">
        <v>2960</v>
      </c>
      <c r="L1203" s="11">
        <v>2</v>
      </c>
    </row>
    <row r="1204" spans="1:12">
      <c r="A1204" s="11" t="s">
        <v>2204</v>
      </c>
      <c r="D1204" s="11" t="s">
        <v>260</v>
      </c>
      <c r="E1204" s="19" t="s">
        <v>2454</v>
      </c>
      <c r="F1204" s="10">
        <v>42036</v>
      </c>
      <c r="G1204" s="10">
        <v>45323</v>
      </c>
      <c r="H1204" s="11">
        <v>10</v>
      </c>
      <c r="I1204" s="20" t="s">
        <v>259</v>
      </c>
      <c r="J1204" s="11" t="s">
        <v>261</v>
      </c>
      <c r="K1204" s="11" t="s">
        <v>2960</v>
      </c>
      <c r="L1204" s="11">
        <v>2</v>
      </c>
    </row>
    <row r="1205" spans="1:12">
      <c r="A1205" s="11" t="s">
        <v>2205</v>
      </c>
      <c r="D1205" s="11" t="s">
        <v>260</v>
      </c>
      <c r="E1205" s="19" t="s">
        <v>2455</v>
      </c>
      <c r="F1205" s="10">
        <v>42036</v>
      </c>
      <c r="G1205" s="10">
        <v>45323</v>
      </c>
      <c r="H1205" s="11">
        <v>10</v>
      </c>
      <c r="I1205" s="20" t="s">
        <v>259</v>
      </c>
      <c r="J1205" s="11" t="s">
        <v>261</v>
      </c>
      <c r="K1205" s="11" t="s">
        <v>2960</v>
      </c>
      <c r="L1205" s="11">
        <v>2</v>
      </c>
    </row>
    <row r="1206" spans="1:12">
      <c r="A1206" s="11" t="s">
        <v>2206</v>
      </c>
      <c r="D1206" s="11" t="s">
        <v>260</v>
      </c>
      <c r="E1206" s="19" t="s">
        <v>2456</v>
      </c>
      <c r="F1206" s="10">
        <v>42036</v>
      </c>
      <c r="G1206" s="10">
        <v>45323</v>
      </c>
      <c r="H1206" s="11">
        <v>10</v>
      </c>
      <c r="I1206" s="20" t="s">
        <v>259</v>
      </c>
      <c r="J1206" s="11" t="s">
        <v>261</v>
      </c>
      <c r="K1206" s="11" t="s">
        <v>2960</v>
      </c>
      <c r="L1206" s="11">
        <v>2</v>
      </c>
    </row>
    <row r="1207" spans="1:12">
      <c r="A1207" s="11" t="s">
        <v>2207</v>
      </c>
      <c r="D1207" s="11" t="s">
        <v>260</v>
      </c>
      <c r="E1207" s="19" t="s">
        <v>2457</v>
      </c>
      <c r="F1207" s="10">
        <v>42036</v>
      </c>
      <c r="G1207" s="10">
        <v>45323</v>
      </c>
      <c r="H1207" s="11">
        <v>10</v>
      </c>
      <c r="I1207" s="20" t="s">
        <v>259</v>
      </c>
      <c r="J1207" s="11" t="s">
        <v>261</v>
      </c>
      <c r="K1207" s="11" t="s">
        <v>2960</v>
      </c>
      <c r="L1207" s="11">
        <v>2</v>
      </c>
    </row>
    <row r="1208" spans="1:12">
      <c r="A1208" s="11" t="s">
        <v>2208</v>
      </c>
      <c r="D1208" s="11" t="s">
        <v>260</v>
      </c>
      <c r="E1208" s="19" t="s">
        <v>2458</v>
      </c>
      <c r="F1208" s="10">
        <v>42036</v>
      </c>
      <c r="G1208" s="10">
        <v>45323</v>
      </c>
      <c r="H1208" s="11">
        <v>10</v>
      </c>
      <c r="I1208" s="20" t="s">
        <v>259</v>
      </c>
      <c r="J1208" s="11" t="s">
        <v>261</v>
      </c>
      <c r="K1208" s="11" t="s">
        <v>2960</v>
      </c>
      <c r="L1208" s="11">
        <v>2</v>
      </c>
    </row>
    <row r="1209" spans="1:12">
      <c r="A1209" s="11" t="s">
        <v>2209</v>
      </c>
      <c r="D1209" s="11" t="s">
        <v>260</v>
      </c>
      <c r="E1209" s="19" t="s">
        <v>2459</v>
      </c>
      <c r="F1209" s="10">
        <v>42036</v>
      </c>
      <c r="G1209" s="10">
        <v>45323</v>
      </c>
      <c r="H1209" s="11">
        <v>10</v>
      </c>
      <c r="I1209" s="20" t="s">
        <v>259</v>
      </c>
      <c r="J1209" s="11" t="s">
        <v>261</v>
      </c>
      <c r="K1209" s="11" t="s">
        <v>2960</v>
      </c>
      <c r="L1209" s="11">
        <v>2</v>
      </c>
    </row>
    <row r="1210" spans="1:12">
      <c r="A1210" s="11" t="s">
        <v>2210</v>
      </c>
      <c r="D1210" s="11" t="s">
        <v>260</v>
      </c>
      <c r="E1210" s="19" t="s">
        <v>2460</v>
      </c>
      <c r="F1210" s="10">
        <v>42036</v>
      </c>
      <c r="G1210" s="10">
        <v>45323</v>
      </c>
      <c r="H1210" s="11">
        <v>10</v>
      </c>
      <c r="I1210" s="20" t="s">
        <v>259</v>
      </c>
      <c r="J1210" s="11" t="s">
        <v>261</v>
      </c>
      <c r="K1210" s="11" t="s">
        <v>2960</v>
      </c>
      <c r="L1210" s="11">
        <v>2</v>
      </c>
    </row>
    <row r="1211" spans="1:12">
      <c r="A1211" s="11" t="s">
        <v>2211</v>
      </c>
      <c r="D1211" s="11" t="s">
        <v>260</v>
      </c>
      <c r="E1211" s="19" t="s">
        <v>2461</v>
      </c>
      <c r="F1211" s="10">
        <v>42036</v>
      </c>
      <c r="G1211" s="10">
        <v>45323</v>
      </c>
      <c r="H1211" s="11">
        <v>10</v>
      </c>
      <c r="I1211" s="20" t="s">
        <v>259</v>
      </c>
      <c r="J1211" s="11" t="s">
        <v>261</v>
      </c>
      <c r="K1211" s="11" t="s">
        <v>2960</v>
      </c>
      <c r="L1211" s="11">
        <v>2</v>
      </c>
    </row>
    <row r="1212" spans="1:12">
      <c r="A1212" s="11" t="s">
        <v>2212</v>
      </c>
      <c r="D1212" s="11" t="s">
        <v>260</v>
      </c>
      <c r="E1212" s="19" t="s">
        <v>2462</v>
      </c>
      <c r="F1212" s="10">
        <v>42036</v>
      </c>
      <c r="G1212" s="10">
        <v>45323</v>
      </c>
      <c r="H1212" s="11">
        <v>10</v>
      </c>
      <c r="I1212" s="20" t="s">
        <v>259</v>
      </c>
      <c r="J1212" s="11" t="s">
        <v>261</v>
      </c>
      <c r="K1212" s="11" t="s">
        <v>2960</v>
      </c>
      <c r="L1212" s="11">
        <v>2</v>
      </c>
    </row>
    <row r="1213" spans="1:12">
      <c r="A1213" s="11" t="s">
        <v>2213</v>
      </c>
      <c r="D1213" s="11" t="s">
        <v>260</v>
      </c>
      <c r="E1213" s="19" t="s">
        <v>2463</v>
      </c>
      <c r="F1213" s="10">
        <v>42036</v>
      </c>
      <c r="G1213" s="10">
        <v>45323</v>
      </c>
      <c r="H1213" s="11">
        <v>10</v>
      </c>
      <c r="I1213" s="20" t="s">
        <v>259</v>
      </c>
      <c r="J1213" s="11" t="s">
        <v>261</v>
      </c>
      <c r="K1213" s="11" t="s">
        <v>2960</v>
      </c>
      <c r="L1213" s="11">
        <v>2</v>
      </c>
    </row>
    <row r="1214" spans="1:12">
      <c r="A1214" s="11" t="s">
        <v>2214</v>
      </c>
      <c r="D1214" s="11" t="s">
        <v>260</v>
      </c>
      <c r="E1214" s="19" t="s">
        <v>2464</v>
      </c>
      <c r="F1214" s="10">
        <v>42036</v>
      </c>
      <c r="G1214" s="10">
        <v>45323</v>
      </c>
      <c r="H1214" s="11">
        <v>10</v>
      </c>
      <c r="I1214" s="20" t="s">
        <v>259</v>
      </c>
      <c r="J1214" s="11" t="s">
        <v>261</v>
      </c>
      <c r="K1214" s="11" t="s">
        <v>2960</v>
      </c>
      <c r="L1214" s="11">
        <v>2</v>
      </c>
    </row>
    <row r="1215" spans="1:12">
      <c r="A1215" s="11" t="s">
        <v>2215</v>
      </c>
      <c r="D1215" s="11" t="s">
        <v>260</v>
      </c>
      <c r="E1215" s="19" t="s">
        <v>2465</v>
      </c>
      <c r="F1215" s="10">
        <v>42036</v>
      </c>
      <c r="G1215" s="10">
        <v>45323</v>
      </c>
      <c r="H1215" s="11">
        <v>10</v>
      </c>
      <c r="I1215" s="20" t="s">
        <v>259</v>
      </c>
      <c r="J1215" s="11" t="s">
        <v>261</v>
      </c>
      <c r="K1215" s="11" t="s">
        <v>2960</v>
      </c>
      <c r="L1215" s="11">
        <v>2</v>
      </c>
    </row>
    <row r="1216" spans="1:12">
      <c r="A1216" s="11" t="s">
        <v>2216</v>
      </c>
      <c r="D1216" s="11" t="s">
        <v>260</v>
      </c>
      <c r="E1216" s="19" t="s">
        <v>2466</v>
      </c>
      <c r="F1216" s="10">
        <v>42036</v>
      </c>
      <c r="G1216" s="10">
        <v>45323</v>
      </c>
      <c r="H1216" s="11">
        <v>10</v>
      </c>
      <c r="I1216" s="20" t="s">
        <v>259</v>
      </c>
      <c r="J1216" s="11" t="s">
        <v>261</v>
      </c>
      <c r="K1216" s="11" t="s">
        <v>2960</v>
      </c>
      <c r="L1216" s="11">
        <v>2</v>
      </c>
    </row>
    <row r="1217" spans="1:12">
      <c r="A1217" s="11" t="s">
        <v>2217</v>
      </c>
      <c r="D1217" s="11" t="s">
        <v>260</v>
      </c>
      <c r="E1217" s="19" t="s">
        <v>2467</v>
      </c>
      <c r="F1217" s="10">
        <v>42036</v>
      </c>
      <c r="G1217" s="10">
        <v>45323</v>
      </c>
      <c r="H1217" s="11">
        <v>10</v>
      </c>
      <c r="I1217" s="20" t="s">
        <v>259</v>
      </c>
      <c r="J1217" s="11" t="s">
        <v>261</v>
      </c>
      <c r="K1217" s="11" t="s">
        <v>2960</v>
      </c>
      <c r="L1217" s="11">
        <v>2</v>
      </c>
    </row>
    <row r="1218" spans="1:12">
      <c r="A1218" s="11" t="s">
        <v>2218</v>
      </c>
      <c r="D1218" s="11" t="s">
        <v>260</v>
      </c>
      <c r="E1218" s="19" t="s">
        <v>2468</v>
      </c>
      <c r="F1218" s="10">
        <v>42036</v>
      </c>
      <c r="G1218" s="10">
        <v>45323</v>
      </c>
      <c r="H1218" s="11">
        <v>10</v>
      </c>
      <c r="I1218" s="20" t="s">
        <v>259</v>
      </c>
      <c r="J1218" s="11" t="s">
        <v>261</v>
      </c>
      <c r="K1218" s="11" t="s">
        <v>2960</v>
      </c>
      <c r="L1218" s="11">
        <v>2</v>
      </c>
    </row>
    <row r="1219" spans="1:12">
      <c r="A1219" s="11" t="s">
        <v>2219</v>
      </c>
      <c r="D1219" s="11" t="s">
        <v>260</v>
      </c>
      <c r="E1219" s="19" t="s">
        <v>2469</v>
      </c>
      <c r="F1219" s="10">
        <v>42036</v>
      </c>
      <c r="G1219" s="10">
        <v>45323</v>
      </c>
      <c r="H1219" s="11">
        <v>10</v>
      </c>
      <c r="I1219" s="20" t="s">
        <v>259</v>
      </c>
      <c r="J1219" s="11" t="s">
        <v>261</v>
      </c>
      <c r="K1219" s="11" t="s">
        <v>2960</v>
      </c>
      <c r="L1219" s="11">
        <v>2</v>
      </c>
    </row>
    <row r="1220" spans="1:12">
      <c r="A1220" s="11" t="s">
        <v>2220</v>
      </c>
      <c r="D1220" s="11" t="s">
        <v>260</v>
      </c>
      <c r="E1220" s="19" t="s">
        <v>2470</v>
      </c>
      <c r="F1220" s="10">
        <v>42036</v>
      </c>
      <c r="G1220" s="10">
        <v>45323</v>
      </c>
      <c r="H1220" s="11">
        <v>10</v>
      </c>
      <c r="I1220" s="20" t="s">
        <v>259</v>
      </c>
      <c r="J1220" s="11" t="s">
        <v>261</v>
      </c>
      <c r="K1220" s="11" t="s">
        <v>2960</v>
      </c>
      <c r="L1220" s="11">
        <v>2</v>
      </c>
    </row>
    <row r="1221" spans="1:12">
      <c r="A1221" s="11" t="s">
        <v>2221</v>
      </c>
      <c r="D1221" s="11" t="s">
        <v>260</v>
      </c>
      <c r="E1221" s="19" t="s">
        <v>2471</v>
      </c>
      <c r="F1221" s="10">
        <v>42036</v>
      </c>
      <c r="G1221" s="10">
        <v>45323</v>
      </c>
      <c r="H1221" s="11">
        <v>10</v>
      </c>
      <c r="I1221" s="20" t="s">
        <v>259</v>
      </c>
      <c r="J1221" s="11" t="s">
        <v>261</v>
      </c>
      <c r="K1221" s="11" t="s">
        <v>2960</v>
      </c>
      <c r="L1221" s="11">
        <v>2</v>
      </c>
    </row>
    <row r="1222" spans="1:12">
      <c r="A1222" s="11" t="s">
        <v>2222</v>
      </c>
      <c r="D1222" s="11" t="s">
        <v>260</v>
      </c>
      <c r="E1222" s="19" t="s">
        <v>2472</v>
      </c>
      <c r="F1222" s="10">
        <v>42036</v>
      </c>
      <c r="G1222" s="10">
        <v>45323</v>
      </c>
      <c r="H1222" s="11">
        <v>10</v>
      </c>
      <c r="I1222" s="20" t="s">
        <v>259</v>
      </c>
      <c r="J1222" s="11" t="s">
        <v>261</v>
      </c>
      <c r="K1222" s="11" t="s">
        <v>2960</v>
      </c>
      <c r="L1222" s="11">
        <v>2</v>
      </c>
    </row>
    <row r="1223" spans="1:12">
      <c r="A1223" s="11" t="s">
        <v>2223</v>
      </c>
      <c r="D1223" s="11" t="s">
        <v>260</v>
      </c>
      <c r="E1223" s="19" t="s">
        <v>2473</v>
      </c>
      <c r="F1223" s="10">
        <v>42036</v>
      </c>
      <c r="G1223" s="10">
        <v>45323</v>
      </c>
      <c r="H1223" s="11">
        <v>10</v>
      </c>
      <c r="I1223" s="20" t="s">
        <v>259</v>
      </c>
      <c r="J1223" s="11" t="s">
        <v>261</v>
      </c>
      <c r="K1223" s="11" t="s">
        <v>2960</v>
      </c>
      <c r="L1223" s="11">
        <v>2</v>
      </c>
    </row>
    <row r="1224" spans="1:12">
      <c r="A1224" s="11" t="s">
        <v>2224</v>
      </c>
      <c r="D1224" s="11" t="s">
        <v>260</v>
      </c>
      <c r="E1224" s="19" t="s">
        <v>2474</v>
      </c>
      <c r="F1224" s="10">
        <v>42036</v>
      </c>
      <c r="G1224" s="10">
        <v>45323</v>
      </c>
      <c r="H1224" s="11">
        <v>10</v>
      </c>
      <c r="I1224" s="20" t="s">
        <v>259</v>
      </c>
      <c r="J1224" s="11" t="s">
        <v>261</v>
      </c>
      <c r="K1224" s="11" t="s">
        <v>2960</v>
      </c>
      <c r="L1224" s="11">
        <v>2</v>
      </c>
    </row>
    <row r="1225" spans="1:12">
      <c r="A1225" s="11" t="s">
        <v>2225</v>
      </c>
      <c r="D1225" s="11" t="s">
        <v>260</v>
      </c>
      <c r="E1225" s="19" t="s">
        <v>2475</v>
      </c>
      <c r="F1225" s="10">
        <v>42036</v>
      </c>
      <c r="G1225" s="10">
        <v>45323</v>
      </c>
      <c r="H1225" s="11">
        <v>10</v>
      </c>
      <c r="I1225" s="20" t="s">
        <v>259</v>
      </c>
      <c r="J1225" s="11" t="s">
        <v>261</v>
      </c>
      <c r="K1225" s="11" t="s">
        <v>2960</v>
      </c>
      <c r="L1225" s="11">
        <v>2</v>
      </c>
    </row>
    <row r="1226" spans="1:12">
      <c r="A1226" s="11" t="s">
        <v>2226</v>
      </c>
      <c r="D1226" s="11" t="s">
        <v>260</v>
      </c>
      <c r="E1226" s="19" t="s">
        <v>2476</v>
      </c>
      <c r="F1226" s="10">
        <v>42036</v>
      </c>
      <c r="G1226" s="10">
        <v>45323</v>
      </c>
      <c r="H1226" s="11">
        <v>10</v>
      </c>
      <c r="I1226" s="20" t="s">
        <v>259</v>
      </c>
      <c r="J1226" s="11" t="s">
        <v>261</v>
      </c>
      <c r="K1226" s="11" t="s">
        <v>2960</v>
      </c>
      <c r="L1226" s="11">
        <v>2</v>
      </c>
    </row>
    <row r="1227" spans="1:12">
      <c r="A1227" s="11" t="s">
        <v>2227</v>
      </c>
      <c r="D1227" s="11" t="s">
        <v>260</v>
      </c>
      <c r="E1227" s="19" t="s">
        <v>2477</v>
      </c>
      <c r="F1227" s="10">
        <v>42036</v>
      </c>
      <c r="G1227" s="10">
        <v>45323</v>
      </c>
      <c r="H1227" s="11">
        <v>10</v>
      </c>
      <c r="I1227" s="20" t="s">
        <v>259</v>
      </c>
      <c r="J1227" s="11" t="s">
        <v>261</v>
      </c>
      <c r="K1227" s="11" t="s">
        <v>2960</v>
      </c>
      <c r="L1227" s="11">
        <v>2</v>
      </c>
    </row>
    <row r="1228" spans="1:12">
      <c r="A1228" s="11" t="s">
        <v>2228</v>
      </c>
      <c r="D1228" s="11" t="s">
        <v>260</v>
      </c>
      <c r="E1228" s="19" t="s">
        <v>2478</v>
      </c>
      <c r="F1228" s="10">
        <v>42036</v>
      </c>
      <c r="G1228" s="10">
        <v>45323</v>
      </c>
      <c r="H1228" s="11">
        <v>10</v>
      </c>
      <c r="I1228" s="20" t="s">
        <v>259</v>
      </c>
      <c r="J1228" s="11" t="s">
        <v>261</v>
      </c>
      <c r="K1228" s="11" t="s">
        <v>2960</v>
      </c>
      <c r="L1228" s="11">
        <v>2</v>
      </c>
    </row>
    <row r="1229" spans="1:12">
      <c r="A1229" s="11" t="s">
        <v>2229</v>
      </c>
      <c r="D1229" s="11" t="s">
        <v>260</v>
      </c>
      <c r="E1229" s="19" t="s">
        <v>2479</v>
      </c>
      <c r="F1229" s="10">
        <v>42036</v>
      </c>
      <c r="G1229" s="10">
        <v>45323</v>
      </c>
      <c r="H1229" s="11">
        <v>10</v>
      </c>
      <c r="I1229" s="20" t="s">
        <v>259</v>
      </c>
      <c r="J1229" s="11" t="s">
        <v>261</v>
      </c>
      <c r="K1229" s="11" t="s">
        <v>2960</v>
      </c>
      <c r="L1229" s="11">
        <v>2</v>
      </c>
    </row>
    <row r="1230" spans="1:12">
      <c r="A1230" s="11" t="s">
        <v>2230</v>
      </c>
      <c r="D1230" s="11" t="s">
        <v>260</v>
      </c>
      <c r="E1230" s="19" t="s">
        <v>2480</v>
      </c>
      <c r="F1230" s="10">
        <v>42036</v>
      </c>
      <c r="G1230" s="10">
        <v>45323</v>
      </c>
      <c r="H1230" s="11">
        <v>10</v>
      </c>
      <c r="I1230" s="20" t="s">
        <v>259</v>
      </c>
      <c r="J1230" s="11" t="s">
        <v>261</v>
      </c>
      <c r="K1230" s="11" t="s">
        <v>2960</v>
      </c>
      <c r="L1230" s="11">
        <v>2</v>
      </c>
    </row>
    <row r="1231" spans="1:12">
      <c r="A1231" s="11" t="s">
        <v>2231</v>
      </c>
      <c r="D1231" s="11" t="s">
        <v>260</v>
      </c>
      <c r="E1231" s="19" t="s">
        <v>2481</v>
      </c>
      <c r="F1231" s="10">
        <v>42036</v>
      </c>
      <c r="G1231" s="10">
        <v>45323</v>
      </c>
      <c r="H1231" s="11">
        <v>10</v>
      </c>
      <c r="I1231" s="20" t="s">
        <v>259</v>
      </c>
      <c r="J1231" s="11" t="s">
        <v>261</v>
      </c>
      <c r="K1231" s="11" t="s">
        <v>2960</v>
      </c>
      <c r="L1231" s="11">
        <v>2</v>
      </c>
    </row>
    <row r="1232" spans="1:12">
      <c r="A1232" s="11" t="s">
        <v>2232</v>
      </c>
      <c r="D1232" s="11" t="s">
        <v>260</v>
      </c>
      <c r="E1232" s="19" t="s">
        <v>2482</v>
      </c>
      <c r="F1232" s="10">
        <v>42036</v>
      </c>
      <c r="G1232" s="10">
        <v>45323</v>
      </c>
      <c r="H1232" s="11">
        <v>10</v>
      </c>
      <c r="I1232" s="20" t="s">
        <v>259</v>
      </c>
      <c r="J1232" s="11" t="s">
        <v>261</v>
      </c>
      <c r="K1232" s="11" t="s">
        <v>2960</v>
      </c>
      <c r="L1232" s="11">
        <v>2</v>
      </c>
    </row>
    <row r="1233" spans="1:12">
      <c r="A1233" s="11" t="s">
        <v>2233</v>
      </c>
      <c r="D1233" s="11" t="s">
        <v>260</v>
      </c>
      <c r="E1233" s="19" t="s">
        <v>2483</v>
      </c>
      <c r="F1233" s="10">
        <v>42036</v>
      </c>
      <c r="G1233" s="10">
        <v>45323</v>
      </c>
      <c r="H1233" s="11">
        <v>10</v>
      </c>
      <c r="I1233" s="20" t="s">
        <v>259</v>
      </c>
      <c r="J1233" s="11" t="s">
        <v>261</v>
      </c>
      <c r="K1233" s="11" t="s">
        <v>2960</v>
      </c>
      <c r="L1233" s="11">
        <v>2</v>
      </c>
    </row>
    <row r="1234" spans="1:12">
      <c r="A1234" s="11" t="s">
        <v>2234</v>
      </c>
      <c r="D1234" s="11" t="s">
        <v>260</v>
      </c>
      <c r="E1234" s="19" t="s">
        <v>2484</v>
      </c>
      <c r="F1234" s="10">
        <v>42036</v>
      </c>
      <c r="G1234" s="10">
        <v>45323</v>
      </c>
      <c r="H1234" s="11">
        <v>10</v>
      </c>
      <c r="I1234" s="20" t="s">
        <v>259</v>
      </c>
      <c r="J1234" s="11" t="s">
        <v>261</v>
      </c>
      <c r="K1234" s="11" t="s">
        <v>2960</v>
      </c>
      <c r="L1234" s="11">
        <v>2</v>
      </c>
    </row>
    <row r="1235" spans="1:12">
      <c r="A1235" s="11" t="s">
        <v>2235</v>
      </c>
      <c r="D1235" s="11" t="s">
        <v>260</v>
      </c>
      <c r="E1235" s="19" t="s">
        <v>2485</v>
      </c>
      <c r="F1235" s="10">
        <v>42036</v>
      </c>
      <c r="G1235" s="10">
        <v>45323</v>
      </c>
      <c r="H1235" s="11">
        <v>10</v>
      </c>
      <c r="I1235" s="20" t="s">
        <v>259</v>
      </c>
      <c r="J1235" s="11" t="s">
        <v>261</v>
      </c>
      <c r="K1235" s="11" t="s">
        <v>2960</v>
      </c>
      <c r="L1235" s="11">
        <v>2</v>
      </c>
    </row>
    <row r="1236" spans="1:12">
      <c r="A1236" s="11" t="s">
        <v>2236</v>
      </c>
      <c r="D1236" s="11" t="s">
        <v>260</v>
      </c>
      <c r="E1236" s="19" t="s">
        <v>2486</v>
      </c>
      <c r="F1236" s="10">
        <v>42036</v>
      </c>
      <c r="G1236" s="10">
        <v>45323</v>
      </c>
      <c r="H1236" s="11">
        <v>10</v>
      </c>
      <c r="I1236" s="20" t="s">
        <v>259</v>
      </c>
      <c r="J1236" s="11" t="s">
        <v>261</v>
      </c>
      <c r="K1236" s="11" t="s">
        <v>2960</v>
      </c>
      <c r="L1236" s="11">
        <v>2</v>
      </c>
    </row>
    <row r="1237" spans="1:12">
      <c r="A1237" s="11" t="s">
        <v>2237</v>
      </c>
      <c r="D1237" s="11" t="s">
        <v>260</v>
      </c>
      <c r="E1237" s="19" t="s">
        <v>2487</v>
      </c>
      <c r="F1237" s="10">
        <v>42036</v>
      </c>
      <c r="G1237" s="10">
        <v>45323</v>
      </c>
      <c r="H1237" s="11">
        <v>10</v>
      </c>
      <c r="I1237" s="20" t="s">
        <v>259</v>
      </c>
      <c r="J1237" s="11" t="s">
        <v>261</v>
      </c>
      <c r="K1237" s="11" t="s">
        <v>2960</v>
      </c>
      <c r="L1237" s="11">
        <v>2</v>
      </c>
    </row>
    <row r="1238" spans="1:12">
      <c r="A1238" s="11" t="s">
        <v>2238</v>
      </c>
      <c r="D1238" s="11" t="s">
        <v>260</v>
      </c>
      <c r="E1238" s="19" t="s">
        <v>2488</v>
      </c>
      <c r="F1238" s="10">
        <v>42036</v>
      </c>
      <c r="G1238" s="10">
        <v>45323</v>
      </c>
      <c r="H1238" s="11">
        <v>10</v>
      </c>
      <c r="I1238" s="20" t="s">
        <v>259</v>
      </c>
      <c r="J1238" s="11" t="s">
        <v>261</v>
      </c>
      <c r="K1238" s="11" t="s">
        <v>2960</v>
      </c>
      <c r="L1238" s="11">
        <v>2</v>
      </c>
    </row>
    <row r="1239" spans="1:12">
      <c r="A1239" s="11" t="s">
        <v>2239</v>
      </c>
      <c r="D1239" s="11" t="s">
        <v>260</v>
      </c>
      <c r="E1239" s="19" t="s">
        <v>2489</v>
      </c>
      <c r="F1239" s="10">
        <v>42036</v>
      </c>
      <c r="G1239" s="10">
        <v>45323</v>
      </c>
      <c r="H1239" s="11">
        <v>10</v>
      </c>
      <c r="I1239" s="20" t="s">
        <v>259</v>
      </c>
      <c r="J1239" s="11" t="s">
        <v>261</v>
      </c>
      <c r="K1239" s="11" t="s">
        <v>2960</v>
      </c>
      <c r="L1239" s="11">
        <v>2</v>
      </c>
    </row>
    <row r="1240" spans="1:12">
      <c r="A1240" s="11" t="s">
        <v>2240</v>
      </c>
      <c r="D1240" s="11" t="s">
        <v>260</v>
      </c>
      <c r="E1240" s="19" t="s">
        <v>2490</v>
      </c>
      <c r="F1240" s="10">
        <v>42036</v>
      </c>
      <c r="G1240" s="10">
        <v>45323</v>
      </c>
      <c r="H1240" s="11">
        <v>10</v>
      </c>
      <c r="I1240" s="20" t="s">
        <v>259</v>
      </c>
      <c r="J1240" s="11" t="s">
        <v>261</v>
      </c>
      <c r="K1240" s="11" t="s">
        <v>2960</v>
      </c>
      <c r="L1240" s="11">
        <v>2</v>
      </c>
    </row>
    <row r="1241" spans="1:12">
      <c r="A1241" s="11" t="s">
        <v>2241</v>
      </c>
      <c r="D1241" s="11" t="s">
        <v>260</v>
      </c>
      <c r="E1241" s="19" t="s">
        <v>2491</v>
      </c>
      <c r="F1241" s="10">
        <v>42036</v>
      </c>
      <c r="G1241" s="10">
        <v>45323</v>
      </c>
      <c r="H1241" s="11">
        <v>10</v>
      </c>
      <c r="I1241" s="20" t="s">
        <v>259</v>
      </c>
      <c r="J1241" s="11" t="s">
        <v>261</v>
      </c>
      <c r="K1241" s="11" t="s">
        <v>2960</v>
      </c>
      <c r="L1241" s="11">
        <v>2</v>
      </c>
    </row>
    <row r="1242" spans="1:12">
      <c r="A1242" s="11" t="s">
        <v>2242</v>
      </c>
      <c r="D1242" s="11" t="s">
        <v>260</v>
      </c>
      <c r="E1242" s="19" t="s">
        <v>2492</v>
      </c>
      <c r="F1242" s="10">
        <v>42036</v>
      </c>
      <c r="G1242" s="10">
        <v>45323</v>
      </c>
      <c r="H1242" s="11">
        <v>10</v>
      </c>
      <c r="I1242" s="20" t="s">
        <v>259</v>
      </c>
      <c r="J1242" s="11" t="s">
        <v>261</v>
      </c>
      <c r="K1242" s="11" t="s">
        <v>2960</v>
      </c>
      <c r="L1242" s="11">
        <v>2</v>
      </c>
    </row>
    <row r="1243" spans="1:12">
      <c r="A1243" s="11" t="s">
        <v>2243</v>
      </c>
      <c r="D1243" s="11" t="s">
        <v>260</v>
      </c>
      <c r="E1243" s="19" t="s">
        <v>2493</v>
      </c>
      <c r="F1243" s="10">
        <v>42036</v>
      </c>
      <c r="G1243" s="10">
        <v>45323</v>
      </c>
      <c r="H1243" s="11">
        <v>10</v>
      </c>
      <c r="I1243" s="20" t="s">
        <v>259</v>
      </c>
      <c r="J1243" s="11" t="s">
        <v>261</v>
      </c>
      <c r="K1243" s="11" t="s">
        <v>2960</v>
      </c>
      <c r="L1243" s="11">
        <v>2</v>
      </c>
    </row>
    <row r="1244" spans="1:12">
      <c r="A1244" s="11" t="s">
        <v>2244</v>
      </c>
      <c r="D1244" s="11" t="s">
        <v>260</v>
      </c>
      <c r="E1244" s="19" t="s">
        <v>2494</v>
      </c>
      <c r="F1244" s="10">
        <v>42036</v>
      </c>
      <c r="G1244" s="10">
        <v>45323</v>
      </c>
      <c r="H1244" s="11">
        <v>10</v>
      </c>
      <c r="I1244" s="20" t="s">
        <v>259</v>
      </c>
      <c r="J1244" s="11" t="s">
        <v>261</v>
      </c>
      <c r="K1244" s="11" t="s">
        <v>2960</v>
      </c>
      <c r="L1244" s="11">
        <v>2</v>
      </c>
    </row>
    <row r="1245" spans="1:12">
      <c r="A1245" s="11" t="s">
        <v>2245</v>
      </c>
      <c r="D1245" s="11" t="s">
        <v>260</v>
      </c>
      <c r="E1245" s="19" t="s">
        <v>2495</v>
      </c>
      <c r="F1245" s="10">
        <v>42036</v>
      </c>
      <c r="G1245" s="10">
        <v>45323</v>
      </c>
      <c r="H1245" s="11">
        <v>10</v>
      </c>
      <c r="I1245" s="20" t="s">
        <v>259</v>
      </c>
      <c r="J1245" s="11" t="s">
        <v>261</v>
      </c>
      <c r="K1245" s="11" t="s">
        <v>2960</v>
      </c>
      <c r="L1245" s="11">
        <v>2</v>
      </c>
    </row>
    <row r="1246" spans="1:12">
      <c r="A1246" s="11" t="s">
        <v>2246</v>
      </c>
      <c r="D1246" s="11" t="s">
        <v>260</v>
      </c>
      <c r="E1246" s="19" t="s">
        <v>2496</v>
      </c>
      <c r="F1246" s="10">
        <v>42036</v>
      </c>
      <c r="G1246" s="10">
        <v>45323</v>
      </c>
      <c r="H1246" s="11">
        <v>10</v>
      </c>
      <c r="I1246" s="20" t="s">
        <v>259</v>
      </c>
      <c r="J1246" s="11" t="s">
        <v>261</v>
      </c>
      <c r="K1246" s="11" t="s">
        <v>2960</v>
      </c>
      <c r="L1246" s="11">
        <v>2</v>
      </c>
    </row>
    <row r="1247" spans="1:12">
      <c r="A1247" s="11" t="s">
        <v>2247</v>
      </c>
      <c r="D1247" s="11" t="s">
        <v>260</v>
      </c>
      <c r="E1247" s="19" t="s">
        <v>2497</v>
      </c>
      <c r="F1247" s="10">
        <v>42036</v>
      </c>
      <c r="G1247" s="10">
        <v>45323</v>
      </c>
      <c r="H1247" s="11">
        <v>10</v>
      </c>
      <c r="I1247" s="20" t="s">
        <v>259</v>
      </c>
      <c r="J1247" s="11" t="s">
        <v>261</v>
      </c>
      <c r="K1247" s="11" t="s">
        <v>2960</v>
      </c>
      <c r="L1247" s="11">
        <v>2</v>
      </c>
    </row>
    <row r="1248" spans="1:12">
      <c r="A1248" s="11" t="s">
        <v>2248</v>
      </c>
      <c r="D1248" s="11" t="s">
        <v>260</v>
      </c>
      <c r="E1248" s="19" t="s">
        <v>2498</v>
      </c>
      <c r="F1248" s="10">
        <v>42036</v>
      </c>
      <c r="G1248" s="10">
        <v>45323</v>
      </c>
      <c r="H1248" s="11">
        <v>10</v>
      </c>
      <c r="I1248" s="20" t="s">
        <v>259</v>
      </c>
      <c r="J1248" s="11" t="s">
        <v>261</v>
      </c>
      <c r="K1248" s="11" t="s">
        <v>2960</v>
      </c>
      <c r="L1248" s="11">
        <v>2</v>
      </c>
    </row>
    <row r="1249" spans="1:12">
      <c r="A1249" s="11" t="s">
        <v>2249</v>
      </c>
      <c r="D1249" s="11" t="s">
        <v>260</v>
      </c>
      <c r="E1249" s="19" t="s">
        <v>2499</v>
      </c>
      <c r="F1249" s="10">
        <v>42036</v>
      </c>
      <c r="G1249" s="10">
        <v>45323</v>
      </c>
      <c r="H1249" s="11">
        <v>10</v>
      </c>
      <c r="I1249" s="20" t="s">
        <v>259</v>
      </c>
      <c r="J1249" s="11" t="s">
        <v>261</v>
      </c>
      <c r="K1249" s="11" t="s">
        <v>2960</v>
      </c>
      <c r="L1249" s="11">
        <v>2</v>
      </c>
    </row>
    <row r="1250" spans="1:12">
      <c r="A1250" s="11" t="s">
        <v>2250</v>
      </c>
      <c r="D1250" s="11" t="s">
        <v>260</v>
      </c>
      <c r="E1250" s="19" t="s">
        <v>2500</v>
      </c>
      <c r="F1250" s="10">
        <v>42036</v>
      </c>
      <c r="G1250" s="10">
        <v>45323</v>
      </c>
      <c r="H1250" s="11">
        <v>10</v>
      </c>
      <c r="I1250" s="20" t="s">
        <v>259</v>
      </c>
      <c r="J1250" s="11" t="s">
        <v>261</v>
      </c>
      <c r="K1250" s="11" t="s">
        <v>2960</v>
      </c>
      <c r="L1250" s="11">
        <v>2</v>
      </c>
    </row>
    <row r="1251" spans="1:12">
      <c r="A1251" s="11" t="s">
        <v>2251</v>
      </c>
      <c r="D1251" s="11" t="s">
        <v>260</v>
      </c>
      <c r="E1251" s="19" t="s">
        <v>2501</v>
      </c>
      <c r="F1251" s="10">
        <v>42036</v>
      </c>
      <c r="G1251" s="10">
        <v>45323</v>
      </c>
      <c r="H1251" s="11">
        <v>10</v>
      </c>
      <c r="I1251" s="20" t="s">
        <v>259</v>
      </c>
      <c r="J1251" s="11" t="s">
        <v>261</v>
      </c>
      <c r="K1251" s="11" t="s">
        <v>2960</v>
      </c>
      <c r="L1251" s="11">
        <v>2</v>
      </c>
    </row>
    <row r="1252" spans="1:12">
      <c r="A1252" s="11" t="s">
        <v>2252</v>
      </c>
      <c r="D1252" s="11" t="s">
        <v>260</v>
      </c>
      <c r="E1252" s="19" t="s">
        <v>2502</v>
      </c>
      <c r="F1252" s="10">
        <v>42036</v>
      </c>
      <c r="G1252" s="10">
        <v>45323</v>
      </c>
      <c r="H1252" s="11">
        <v>10</v>
      </c>
      <c r="I1252" s="20" t="s">
        <v>259</v>
      </c>
      <c r="J1252" s="11" t="s">
        <v>261</v>
      </c>
      <c r="K1252" s="11" t="s">
        <v>2960</v>
      </c>
      <c r="L1252" s="11">
        <v>2</v>
      </c>
    </row>
    <row r="1253" spans="1:12">
      <c r="A1253" s="11" t="s">
        <v>2253</v>
      </c>
      <c r="D1253" s="11" t="s">
        <v>260</v>
      </c>
      <c r="E1253" s="19" t="s">
        <v>2503</v>
      </c>
      <c r="F1253" s="10">
        <v>42036</v>
      </c>
      <c r="G1253" s="10">
        <v>45323</v>
      </c>
      <c r="H1253" s="11">
        <v>10</v>
      </c>
      <c r="I1253" s="20" t="s">
        <v>259</v>
      </c>
      <c r="J1253" s="11" t="s">
        <v>261</v>
      </c>
      <c r="K1253" s="11" t="s">
        <v>2960</v>
      </c>
      <c r="L1253" s="11">
        <v>2</v>
      </c>
    </row>
    <row r="1254" spans="1:12">
      <c r="A1254" s="11" t="s">
        <v>2254</v>
      </c>
      <c r="D1254" s="11" t="s">
        <v>260</v>
      </c>
      <c r="E1254" s="19" t="s">
        <v>2504</v>
      </c>
      <c r="F1254" s="10">
        <v>42036</v>
      </c>
      <c r="G1254" s="10">
        <v>45323</v>
      </c>
      <c r="H1254" s="11">
        <v>10</v>
      </c>
      <c r="I1254" s="20" t="s">
        <v>259</v>
      </c>
      <c r="J1254" s="11" t="s">
        <v>261</v>
      </c>
      <c r="K1254" s="11" t="s">
        <v>2960</v>
      </c>
      <c r="L1254" s="11">
        <v>2</v>
      </c>
    </row>
    <row r="1255" spans="1:12">
      <c r="A1255" s="11" t="s">
        <v>2255</v>
      </c>
      <c r="D1255" s="11" t="s">
        <v>260</v>
      </c>
      <c r="E1255" s="19" t="s">
        <v>2505</v>
      </c>
      <c r="F1255" s="10">
        <v>42036</v>
      </c>
      <c r="G1255" s="10">
        <v>45323</v>
      </c>
      <c r="H1255" s="11">
        <v>10</v>
      </c>
      <c r="I1255" s="20" t="s">
        <v>259</v>
      </c>
      <c r="J1255" s="11" t="s">
        <v>261</v>
      </c>
      <c r="K1255" s="11" t="s">
        <v>2960</v>
      </c>
      <c r="L1255" s="11">
        <v>2</v>
      </c>
    </row>
    <row r="1256" spans="1:12">
      <c r="A1256" s="11" t="s">
        <v>2256</v>
      </c>
      <c r="D1256" s="11" t="s">
        <v>260</v>
      </c>
      <c r="E1256" s="19" t="s">
        <v>2506</v>
      </c>
      <c r="F1256" s="10">
        <v>42036</v>
      </c>
      <c r="G1256" s="10">
        <v>45323</v>
      </c>
      <c r="H1256" s="11">
        <v>10</v>
      </c>
      <c r="I1256" s="20" t="s">
        <v>259</v>
      </c>
      <c r="J1256" s="11" t="s">
        <v>261</v>
      </c>
      <c r="K1256" s="11" t="s">
        <v>2960</v>
      </c>
      <c r="L1256" s="11">
        <v>2</v>
      </c>
    </row>
    <row r="1257" spans="1:12">
      <c r="A1257" s="11" t="s">
        <v>2257</v>
      </c>
      <c r="D1257" s="11" t="s">
        <v>260</v>
      </c>
      <c r="E1257" s="19" t="s">
        <v>2507</v>
      </c>
      <c r="F1257" s="10">
        <v>42036</v>
      </c>
      <c r="G1257" s="10">
        <v>45323</v>
      </c>
      <c r="H1257" s="11">
        <v>10</v>
      </c>
      <c r="I1257" s="20" t="s">
        <v>259</v>
      </c>
      <c r="J1257" s="11" t="s">
        <v>261</v>
      </c>
      <c r="K1257" s="11" t="s">
        <v>2960</v>
      </c>
      <c r="L1257" s="11">
        <v>2</v>
      </c>
    </row>
    <row r="1258" spans="1:12">
      <c r="A1258" s="11" t="s">
        <v>2258</v>
      </c>
      <c r="D1258" s="11" t="s">
        <v>260</v>
      </c>
      <c r="E1258" s="19" t="s">
        <v>2508</v>
      </c>
      <c r="F1258" s="10">
        <v>42036</v>
      </c>
      <c r="G1258" s="10">
        <v>45323</v>
      </c>
      <c r="H1258" s="11">
        <v>10</v>
      </c>
      <c r="I1258" s="20" t="s">
        <v>259</v>
      </c>
      <c r="J1258" s="11" t="s">
        <v>261</v>
      </c>
      <c r="K1258" s="11" t="s">
        <v>2960</v>
      </c>
      <c r="L1258" s="11">
        <v>2</v>
      </c>
    </row>
    <row r="1259" spans="1:12">
      <c r="A1259" s="11" t="s">
        <v>2259</v>
      </c>
      <c r="D1259" s="11" t="s">
        <v>260</v>
      </c>
      <c r="E1259" s="19" t="s">
        <v>2509</v>
      </c>
      <c r="F1259" s="10">
        <v>42036</v>
      </c>
      <c r="G1259" s="10">
        <v>45323</v>
      </c>
      <c r="H1259" s="11">
        <v>10</v>
      </c>
      <c r="I1259" s="20" t="s">
        <v>259</v>
      </c>
      <c r="J1259" s="11" t="s">
        <v>261</v>
      </c>
      <c r="K1259" s="11" t="s">
        <v>2960</v>
      </c>
      <c r="L1259" s="11">
        <v>2</v>
      </c>
    </row>
    <row r="1260" spans="1:12">
      <c r="A1260" s="11" t="s">
        <v>2260</v>
      </c>
      <c r="D1260" s="11" t="s">
        <v>260</v>
      </c>
      <c r="E1260" s="19" t="s">
        <v>2510</v>
      </c>
      <c r="F1260" s="10">
        <v>42036</v>
      </c>
      <c r="G1260" s="10">
        <v>45323</v>
      </c>
      <c r="H1260" s="11">
        <v>10</v>
      </c>
      <c r="I1260" s="20" t="s">
        <v>259</v>
      </c>
      <c r="J1260" s="11" t="s">
        <v>261</v>
      </c>
      <c r="K1260" s="11" t="s">
        <v>2960</v>
      </c>
      <c r="L1260" s="11">
        <v>2</v>
      </c>
    </row>
    <row r="1261" spans="1:12">
      <c r="A1261" s="11" t="s">
        <v>2261</v>
      </c>
      <c r="D1261" s="11" t="s">
        <v>260</v>
      </c>
      <c r="E1261" s="19" t="s">
        <v>2511</v>
      </c>
      <c r="F1261" s="10">
        <v>42036</v>
      </c>
      <c r="G1261" s="10">
        <v>45323</v>
      </c>
      <c r="H1261" s="11">
        <v>10</v>
      </c>
      <c r="I1261" s="20" t="s">
        <v>259</v>
      </c>
      <c r="J1261" s="11" t="s">
        <v>261</v>
      </c>
      <c r="K1261" s="11" t="s">
        <v>2960</v>
      </c>
      <c r="L1261" s="11">
        <v>2</v>
      </c>
    </row>
    <row r="1262" spans="1:12">
      <c r="A1262" s="11" t="s">
        <v>2512</v>
      </c>
      <c r="D1262" s="11" t="s">
        <v>260</v>
      </c>
      <c r="E1262" s="19" t="s">
        <v>2732</v>
      </c>
      <c r="F1262" s="10">
        <v>42036</v>
      </c>
      <c r="G1262" s="10">
        <v>45323</v>
      </c>
      <c r="H1262" s="11">
        <v>10</v>
      </c>
      <c r="I1262" s="20" t="s">
        <v>259</v>
      </c>
      <c r="J1262" s="11" t="s">
        <v>261</v>
      </c>
      <c r="K1262" s="11" t="s">
        <v>2960</v>
      </c>
      <c r="L1262" s="11">
        <v>2</v>
      </c>
    </row>
    <row r="1263" spans="1:12">
      <c r="A1263" s="11" t="s">
        <v>2513</v>
      </c>
      <c r="D1263" s="11" t="s">
        <v>260</v>
      </c>
      <c r="E1263" s="19" t="s">
        <v>2733</v>
      </c>
      <c r="F1263" s="10">
        <v>42036</v>
      </c>
      <c r="G1263" s="10">
        <v>45323</v>
      </c>
      <c r="H1263" s="11">
        <v>10</v>
      </c>
      <c r="I1263" s="20" t="s">
        <v>259</v>
      </c>
      <c r="J1263" s="11" t="s">
        <v>261</v>
      </c>
      <c r="K1263" s="11" t="s">
        <v>2960</v>
      </c>
      <c r="L1263" s="11">
        <v>2</v>
      </c>
    </row>
    <row r="1264" spans="1:12">
      <c r="A1264" s="11" t="s">
        <v>2514</v>
      </c>
      <c r="D1264" s="11" t="s">
        <v>260</v>
      </c>
      <c r="E1264" s="19" t="s">
        <v>2734</v>
      </c>
      <c r="F1264" s="10">
        <v>42036</v>
      </c>
      <c r="G1264" s="10">
        <v>45323</v>
      </c>
      <c r="H1264" s="11">
        <v>10</v>
      </c>
      <c r="I1264" s="20" t="s">
        <v>259</v>
      </c>
      <c r="J1264" s="11" t="s">
        <v>261</v>
      </c>
      <c r="K1264" s="11" t="s">
        <v>2960</v>
      </c>
      <c r="L1264" s="11">
        <v>2</v>
      </c>
    </row>
    <row r="1265" spans="1:12">
      <c r="A1265" s="11" t="s">
        <v>2515</v>
      </c>
      <c r="D1265" s="11" t="s">
        <v>260</v>
      </c>
      <c r="E1265" s="19" t="s">
        <v>2735</v>
      </c>
      <c r="F1265" s="10">
        <v>42036</v>
      </c>
      <c r="G1265" s="10">
        <v>45323</v>
      </c>
      <c r="H1265" s="11">
        <v>10</v>
      </c>
      <c r="I1265" s="20" t="s">
        <v>259</v>
      </c>
      <c r="J1265" s="11" t="s">
        <v>261</v>
      </c>
      <c r="K1265" s="11" t="s">
        <v>2960</v>
      </c>
      <c r="L1265" s="11">
        <v>2</v>
      </c>
    </row>
    <row r="1266" spans="1:12">
      <c r="A1266" s="11" t="s">
        <v>2516</v>
      </c>
      <c r="D1266" s="11" t="s">
        <v>260</v>
      </c>
      <c r="E1266" s="19" t="s">
        <v>2736</v>
      </c>
      <c r="F1266" s="10">
        <v>42036</v>
      </c>
      <c r="G1266" s="10">
        <v>45323</v>
      </c>
      <c r="H1266" s="11">
        <v>10</v>
      </c>
      <c r="I1266" s="20" t="s">
        <v>259</v>
      </c>
      <c r="J1266" s="11" t="s">
        <v>261</v>
      </c>
      <c r="K1266" s="11" t="s">
        <v>2960</v>
      </c>
      <c r="L1266" s="11">
        <v>2</v>
      </c>
    </row>
    <row r="1267" spans="1:12">
      <c r="A1267" s="11" t="s">
        <v>2517</v>
      </c>
      <c r="D1267" s="11" t="s">
        <v>260</v>
      </c>
      <c r="E1267" s="19" t="s">
        <v>2737</v>
      </c>
      <c r="F1267" s="10">
        <v>42036</v>
      </c>
      <c r="G1267" s="10">
        <v>45323</v>
      </c>
      <c r="H1267" s="11">
        <v>10</v>
      </c>
      <c r="I1267" s="20" t="s">
        <v>259</v>
      </c>
      <c r="J1267" s="11" t="s">
        <v>261</v>
      </c>
      <c r="K1267" s="11" t="s">
        <v>2960</v>
      </c>
      <c r="L1267" s="11">
        <v>2</v>
      </c>
    </row>
    <row r="1268" spans="1:12">
      <c r="A1268" s="11" t="s">
        <v>2518</v>
      </c>
      <c r="D1268" s="11" t="s">
        <v>260</v>
      </c>
      <c r="E1268" s="19" t="s">
        <v>2738</v>
      </c>
      <c r="F1268" s="10">
        <v>42036</v>
      </c>
      <c r="G1268" s="10">
        <v>45323</v>
      </c>
      <c r="H1268" s="11">
        <v>10</v>
      </c>
      <c r="I1268" s="20" t="s">
        <v>259</v>
      </c>
      <c r="J1268" s="11" t="s">
        <v>261</v>
      </c>
      <c r="K1268" s="11" t="s">
        <v>2960</v>
      </c>
      <c r="L1268" s="11">
        <v>2</v>
      </c>
    </row>
    <row r="1269" spans="1:12">
      <c r="A1269" s="11" t="s">
        <v>2519</v>
      </c>
      <c r="D1269" s="11" t="s">
        <v>260</v>
      </c>
      <c r="E1269" s="19" t="s">
        <v>2739</v>
      </c>
      <c r="F1269" s="10">
        <v>42036</v>
      </c>
      <c r="G1269" s="10">
        <v>45323</v>
      </c>
      <c r="H1269" s="11">
        <v>10</v>
      </c>
      <c r="I1269" s="20" t="s">
        <v>259</v>
      </c>
      <c r="J1269" s="11" t="s">
        <v>261</v>
      </c>
      <c r="K1269" s="11" t="s">
        <v>2960</v>
      </c>
      <c r="L1269" s="11">
        <v>2</v>
      </c>
    </row>
    <row r="1270" spans="1:12">
      <c r="A1270" s="11" t="s">
        <v>2520</v>
      </c>
      <c r="D1270" s="11" t="s">
        <v>260</v>
      </c>
      <c r="E1270" s="19" t="s">
        <v>2740</v>
      </c>
      <c r="F1270" s="10">
        <v>42036</v>
      </c>
      <c r="G1270" s="10">
        <v>45323</v>
      </c>
      <c r="H1270" s="11">
        <v>10</v>
      </c>
      <c r="I1270" s="20" t="s">
        <v>259</v>
      </c>
      <c r="J1270" s="11" t="s">
        <v>261</v>
      </c>
      <c r="K1270" s="11" t="s">
        <v>2960</v>
      </c>
      <c r="L1270" s="11">
        <v>2</v>
      </c>
    </row>
    <row r="1271" spans="1:12">
      <c r="A1271" s="11" t="s">
        <v>2521</v>
      </c>
      <c r="D1271" s="11" t="s">
        <v>260</v>
      </c>
      <c r="E1271" s="19" t="s">
        <v>2741</v>
      </c>
      <c r="F1271" s="10">
        <v>42036</v>
      </c>
      <c r="G1271" s="10">
        <v>45323</v>
      </c>
      <c r="H1271" s="11">
        <v>10</v>
      </c>
      <c r="I1271" s="20" t="s">
        <v>259</v>
      </c>
      <c r="J1271" s="11" t="s">
        <v>261</v>
      </c>
      <c r="K1271" s="11" t="s">
        <v>2960</v>
      </c>
      <c r="L1271" s="11">
        <v>2</v>
      </c>
    </row>
    <row r="1272" spans="1:12">
      <c r="A1272" s="11" t="s">
        <v>2522</v>
      </c>
      <c r="D1272" s="11" t="s">
        <v>260</v>
      </c>
      <c r="E1272" s="19" t="s">
        <v>2742</v>
      </c>
      <c r="F1272" s="10">
        <v>42036</v>
      </c>
      <c r="G1272" s="10">
        <v>45323</v>
      </c>
      <c r="H1272" s="11">
        <v>10</v>
      </c>
      <c r="I1272" s="20" t="s">
        <v>259</v>
      </c>
      <c r="J1272" s="11" t="s">
        <v>261</v>
      </c>
      <c r="K1272" s="11" t="s">
        <v>2960</v>
      </c>
      <c r="L1272" s="11">
        <v>2</v>
      </c>
    </row>
    <row r="1273" spans="1:12">
      <c r="A1273" s="11" t="s">
        <v>2523</v>
      </c>
      <c r="D1273" s="11" t="s">
        <v>260</v>
      </c>
      <c r="E1273" s="19" t="s">
        <v>2743</v>
      </c>
      <c r="F1273" s="10">
        <v>42036</v>
      </c>
      <c r="G1273" s="10">
        <v>45323</v>
      </c>
      <c r="H1273" s="11">
        <v>10</v>
      </c>
      <c r="I1273" s="20" t="s">
        <v>259</v>
      </c>
      <c r="J1273" s="11" t="s">
        <v>261</v>
      </c>
      <c r="K1273" s="11" t="s">
        <v>2960</v>
      </c>
      <c r="L1273" s="11">
        <v>2</v>
      </c>
    </row>
    <row r="1274" spans="1:12">
      <c r="A1274" s="11" t="s">
        <v>2524</v>
      </c>
      <c r="D1274" s="11" t="s">
        <v>260</v>
      </c>
      <c r="E1274" s="19" t="s">
        <v>2744</v>
      </c>
      <c r="F1274" s="10">
        <v>42036</v>
      </c>
      <c r="G1274" s="10">
        <v>45323</v>
      </c>
      <c r="H1274" s="11">
        <v>10</v>
      </c>
      <c r="I1274" s="20" t="s">
        <v>259</v>
      </c>
      <c r="J1274" s="11" t="s">
        <v>261</v>
      </c>
      <c r="K1274" s="11" t="s">
        <v>2960</v>
      </c>
      <c r="L1274" s="11">
        <v>2</v>
      </c>
    </row>
    <row r="1275" spans="1:12">
      <c r="A1275" s="11" t="s">
        <v>2525</v>
      </c>
      <c r="D1275" s="11" t="s">
        <v>260</v>
      </c>
      <c r="E1275" s="19" t="s">
        <v>2745</v>
      </c>
      <c r="F1275" s="10">
        <v>42036</v>
      </c>
      <c r="G1275" s="10">
        <v>45323</v>
      </c>
      <c r="H1275" s="11">
        <v>10</v>
      </c>
      <c r="I1275" s="20" t="s">
        <v>259</v>
      </c>
      <c r="J1275" s="11" t="s">
        <v>261</v>
      </c>
      <c r="K1275" s="11" t="s">
        <v>2960</v>
      </c>
      <c r="L1275" s="11">
        <v>2</v>
      </c>
    </row>
    <row r="1276" spans="1:12">
      <c r="A1276" s="11" t="s">
        <v>2526</v>
      </c>
      <c r="D1276" s="11" t="s">
        <v>260</v>
      </c>
      <c r="E1276" s="19" t="s">
        <v>2746</v>
      </c>
      <c r="F1276" s="10">
        <v>42036</v>
      </c>
      <c r="G1276" s="10">
        <v>45323</v>
      </c>
      <c r="H1276" s="11">
        <v>10</v>
      </c>
      <c r="I1276" s="20" t="s">
        <v>259</v>
      </c>
      <c r="J1276" s="11" t="s">
        <v>261</v>
      </c>
      <c r="K1276" s="11" t="s">
        <v>2960</v>
      </c>
      <c r="L1276" s="11">
        <v>2</v>
      </c>
    </row>
    <row r="1277" spans="1:12">
      <c r="A1277" s="11" t="s">
        <v>2527</v>
      </c>
      <c r="D1277" s="11" t="s">
        <v>260</v>
      </c>
      <c r="E1277" s="19" t="s">
        <v>2747</v>
      </c>
      <c r="F1277" s="10">
        <v>42036</v>
      </c>
      <c r="G1277" s="10">
        <v>45323</v>
      </c>
      <c r="H1277" s="11">
        <v>10</v>
      </c>
      <c r="I1277" s="20" t="s">
        <v>259</v>
      </c>
      <c r="J1277" s="11" t="s">
        <v>261</v>
      </c>
      <c r="K1277" s="11" t="s">
        <v>2960</v>
      </c>
      <c r="L1277" s="11">
        <v>2</v>
      </c>
    </row>
    <row r="1278" spans="1:12">
      <c r="A1278" s="11" t="s">
        <v>2528</v>
      </c>
      <c r="D1278" s="11" t="s">
        <v>260</v>
      </c>
      <c r="E1278" s="19" t="s">
        <v>2748</v>
      </c>
      <c r="F1278" s="10">
        <v>42036</v>
      </c>
      <c r="G1278" s="10">
        <v>45323</v>
      </c>
      <c r="H1278" s="11">
        <v>10</v>
      </c>
      <c r="I1278" s="20" t="s">
        <v>259</v>
      </c>
      <c r="J1278" s="11" t="s">
        <v>261</v>
      </c>
      <c r="K1278" s="11" t="s">
        <v>2960</v>
      </c>
      <c r="L1278" s="11">
        <v>2</v>
      </c>
    </row>
    <row r="1279" spans="1:12">
      <c r="A1279" s="11" t="s">
        <v>2529</v>
      </c>
      <c r="D1279" s="11" t="s">
        <v>260</v>
      </c>
      <c r="E1279" s="19" t="s">
        <v>2749</v>
      </c>
      <c r="F1279" s="10">
        <v>42036</v>
      </c>
      <c r="G1279" s="10">
        <v>45323</v>
      </c>
      <c r="H1279" s="11">
        <v>10</v>
      </c>
      <c r="I1279" s="20" t="s">
        <v>259</v>
      </c>
      <c r="J1279" s="11" t="s">
        <v>261</v>
      </c>
      <c r="K1279" s="11" t="s">
        <v>2960</v>
      </c>
      <c r="L1279" s="11">
        <v>2</v>
      </c>
    </row>
    <row r="1280" spans="1:12">
      <c r="A1280" s="11" t="s">
        <v>2530</v>
      </c>
      <c r="D1280" s="11" t="s">
        <v>260</v>
      </c>
      <c r="E1280" s="19" t="s">
        <v>2750</v>
      </c>
      <c r="F1280" s="10">
        <v>42036</v>
      </c>
      <c r="G1280" s="10">
        <v>45323</v>
      </c>
      <c r="H1280" s="11">
        <v>10</v>
      </c>
      <c r="I1280" s="20" t="s">
        <v>259</v>
      </c>
      <c r="J1280" s="11" t="s">
        <v>261</v>
      </c>
      <c r="K1280" s="11" t="s">
        <v>2960</v>
      </c>
      <c r="L1280" s="11">
        <v>2</v>
      </c>
    </row>
    <row r="1281" spans="1:12">
      <c r="A1281" s="11" t="s">
        <v>2531</v>
      </c>
      <c r="D1281" s="11" t="s">
        <v>260</v>
      </c>
      <c r="E1281" s="19" t="s">
        <v>2751</v>
      </c>
      <c r="F1281" s="10">
        <v>42036</v>
      </c>
      <c r="G1281" s="10">
        <v>45323</v>
      </c>
      <c r="H1281" s="11">
        <v>10</v>
      </c>
      <c r="I1281" s="20" t="s">
        <v>259</v>
      </c>
      <c r="J1281" s="11" t="s">
        <v>261</v>
      </c>
      <c r="K1281" s="11" t="s">
        <v>2960</v>
      </c>
      <c r="L1281" s="11">
        <v>2</v>
      </c>
    </row>
    <row r="1282" spans="1:12">
      <c r="A1282" s="11" t="s">
        <v>2532</v>
      </c>
      <c r="D1282" s="11" t="s">
        <v>260</v>
      </c>
      <c r="E1282" s="19" t="s">
        <v>2752</v>
      </c>
      <c r="F1282" s="10">
        <v>42036</v>
      </c>
      <c r="G1282" s="10">
        <v>45323</v>
      </c>
      <c r="H1282" s="11">
        <v>10</v>
      </c>
      <c r="I1282" s="20" t="s">
        <v>259</v>
      </c>
      <c r="J1282" s="11" t="s">
        <v>261</v>
      </c>
      <c r="K1282" s="11" t="s">
        <v>2960</v>
      </c>
      <c r="L1282" s="11">
        <v>2</v>
      </c>
    </row>
    <row r="1283" spans="1:12">
      <c r="A1283" s="11" t="s">
        <v>2533</v>
      </c>
      <c r="D1283" s="11" t="s">
        <v>260</v>
      </c>
      <c r="E1283" s="19" t="s">
        <v>2753</v>
      </c>
      <c r="F1283" s="10">
        <v>42036</v>
      </c>
      <c r="G1283" s="10">
        <v>45323</v>
      </c>
      <c r="H1283" s="11">
        <v>10</v>
      </c>
      <c r="I1283" s="20" t="s">
        <v>259</v>
      </c>
      <c r="J1283" s="11" t="s">
        <v>261</v>
      </c>
      <c r="K1283" s="11" t="s">
        <v>2960</v>
      </c>
      <c r="L1283" s="11">
        <v>2</v>
      </c>
    </row>
    <row r="1284" spans="1:12">
      <c r="A1284" s="11" t="s">
        <v>2534</v>
      </c>
      <c r="D1284" s="11" t="s">
        <v>260</v>
      </c>
      <c r="E1284" s="19" t="s">
        <v>2754</v>
      </c>
      <c r="F1284" s="10">
        <v>42036</v>
      </c>
      <c r="G1284" s="10">
        <v>45323</v>
      </c>
      <c r="H1284" s="11">
        <v>10</v>
      </c>
      <c r="I1284" s="20" t="s">
        <v>259</v>
      </c>
      <c r="J1284" s="11" t="s">
        <v>261</v>
      </c>
      <c r="K1284" s="11" t="s">
        <v>2960</v>
      </c>
      <c r="L1284" s="11">
        <v>2</v>
      </c>
    </row>
    <row r="1285" spans="1:12">
      <c r="A1285" s="11" t="s">
        <v>2535</v>
      </c>
      <c r="D1285" s="11" t="s">
        <v>260</v>
      </c>
      <c r="E1285" s="19" t="s">
        <v>2755</v>
      </c>
      <c r="F1285" s="10">
        <v>42036</v>
      </c>
      <c r="G1285" s="10">
        <v>45323</v>
      </c>
      <c r="H1285" s="11">
        <v>10</v>
      </c>
      <c r="I1285" s="20" t="s">
        <v>259</v>
      </c>
      <c r="J1285" s="11" t="s">
        <v>261</v>
      </c>
      <c r="K1285" s="11" t="s">
        <v>2960</v>
      </c>
      <c r="L1285" s="11">
        <v>2</v>
      </c>
    </row>
    <row r="1286" spans="1:12">
      <c r="A1286" s="11" t="s">
        <v>2536</v>
      </c>
      <c r="D1286" s="11" t="s">
        <v>260</v>
      </c>
      <c r="E1286" s="19" t="s">
        <v>2756</v>
      </c>
      <c r="F1286" s="10">
        <v>42036</v>
      </c>
      <c r="G1286" s="10">
        <v>45323</v>
      </c>
      <c r="H1286" s="11">
        <v>10</v>
      </c>
      <c r="I1286" s="20" t="s">
        <v>259</v>
      </c>
      <c r="J1286" s="11" t="s">
        <v>261</v>
      </c>
      <c r="K1286" s="11" t="s">
        <v>2960</v>
      </c>
      <c r="L1286" s="11">
        <v>2</v>
      </c>
    </row>
    <row r="1287" spans="1:12">
      <c r="A1287" s="11" t="s">
        <v>2537</v>
      </c>
      <c r="D1287" s="11" t="s">
        <v>260</v>
      </c>
      <c r="E1287" s="19" t="s">
        <v>2757</v>
      </c>
      <c r="F1287" s="10">
        <v>42036</v>
      </c>
      <c r="G1287" s="10">
        <v>45323</v>
      </c>
      <c r="H1287" s="11">
        <v>10</v>
      </c>
      <c r="I1287" s="20" t="s">
        <v>259</v>
      </c>
      <c r="J1287" s="11" t="s">
        <v>261</v>
      </c>
      <c r="K1287" s="11" t="s">
        <v>2960</v>
      </c>
      <c r="L1287" s="11">
        <v>2</v>
      </c>
    </row>
    <row r="1288" spans="1:12">
      <c r="A1288" s="11" t="s">
        <v>2538</v>
      </c>
      <c r="D1288" s="11" t="s">
        <v>260</v>
      </c>
      <c r="E1288" s="19" t="s">
        <v>2758</v>
      </c>
      <c r="F1288" s="10">
        <v>42036</v>
      </c>
      <c r="G1288" s="10">
        <v>45323</v>
      </c>
      <c r="H1288" s="11">
        <v>10</v>
      </c>
      <c r="I1288" s="20" t="s">
        <v>259</v>
      </c>
      <c r="J1288" s="11" t="s">
        <v>261</v>
      </c>
      <c r="K1288" s="11" t="s">
        <v>2960</v>
      </c>
      <c r="L1288" s="11">
        <v>2</v>
      </c>
    </row>
    <row r="1289" spans="1:12">
      <c r="A1289" s="11" t="s">
        <v>2539</v>
      </c>
      <c r="D1289" s="11" t="s">
        <v>260</v>
      </c>
      <c r="E1289" s="19" t="s">
        <v>2759</v>
      </c>
      <c r="F1289" s="10">
        <v>42036</v>
      </c>
      <c r="G1289" s="10">
        <v>45323</v>
      </c>
      <c r="H1289" s="11">
        <v>10</v>
      </c>
      <c r="I1289" s="20" t="s">
        <v>259</v>
      </c>
      <c r="J1289" s="11" t="s">
        <v>261</v>
      </c>
      <c r="K1289" s="11" t="s">
        <v>2960</v>
      </c>
      <c r="L1289" s="11">
        <v>2</v>
      </c>
    </row>
    <row r="1290" spans="1:12">
      <c r="A1290" s="11" t="s">
        <v>2540</v>
      </c>
      <c r="D1290" s="11" t="s">
        <v>260</v>
      </c>
      <c r="E1290" s="19" t="s">
        <v>2760</v>
      </c>
      <c r="F1290" s="10">
        <v>42036</v>
      </c>
      <c r="G1290" s="10">
        <v>45323</v>
      </c>
      <c r="H1290" s="11">
        <v>10</v>
      </c>
      <c r="I1290" s="20" t="s">
        <v>259</v>
      </c>
      <c r="J1290" s="11" t="s">
        <v>261</v>
      </c>
      <c r="K1290" s="11" t="s">
        <v>2960</v>
      </c>
      <c r="L1290" s="11">
        <v>2</v>
      </c>
    </row>
    <row r="1291" spans="1:12">
      <c r="A1291" s="11" t="s">
        <v>2541</v>
      </c>
      <c r="D1291" s="11" t="s">
        <v>260</v>
      </c>
      <c r="E1291" s="19" t="s">
        <v>2761</v>
      </c>
      <c r="F1291" s="10">
        <v>42036</v>
      </c>
      <c r="G1291" s="10">
        <v>45323</v>
      </c>
      <c r="H1291" s="11">
        <v>10</v>
      </c>
      <c r="I1291" s="20" t="s">
        <v>259</v>
      </c>
      <c r="J1291" s="11" t="s">
        <v>261</v>
      </c>
      <c r="K1291" s="11" t="s">
        <v>2960</v>
      </c>
      <c r="L1291" s="11">
        <v>2</v>
      </c>
    </row>
    <row r="1292" spans="1:12">
      <c r="A1292" s="11" t="s">
        <v>2542</v>
      </c>
      <c r="D1292" s="11" t="s">
        <v>260</v>
      </c>
      <c r="E1292" s="19" t="s">
        <v>2762</v>
      </c>
      <c r="F1292" s="10">
        <v>42036</v>
      </c>
      <c r="G1292" s="10">
        <v>45323</v>
      </c>
      <c r="H1292" s="11">
        <v>10</v>
      </c>
      <c r="I1292" s="20" t="s">
        <v>259</v>
      </c>
      <c r="J1292" s="11" t="s">
        <v>261</v>
      </c>
      <c r="K1292" s="11" t="s">
        <v>2960</v>
      </c>
      <c r="L1292" s="11">
        <v>2</v>
      </c>
    </row>
    <row r="1293" spans="1:12">
      <c r="A1293" s="11" t="s">
        <v>2543</v>
      </c>
      <c r="D1293" s="11" t="s">
        <v>260</v>
      </c>
      <c r="E1293" s="19" t="s">
        <v>2763</v>
      </c>
      <c r="F1293" s="10">
        <v>42036</v>
      </c>
      <c r="G1293" s="10">
        <v>45323</v>
      </c>
      <c r="H1293" s="11">
        <v>10</v>
      </c>
      <c r="I1293" s="20" t="s">
        <v>259</v>
      </c>
      <c r="J1293" s="11" t="s">
        <v>261</v>
      </c>
      <c r="K1293" s="11" t="s">
        <v>2960</v>
      </c>
      <c r="L1293" s="11">
        <v>2</v>
      </c>
    </row>
    <row r="1294" spans="1:12">
      <c r="A1294" s="11" t="s">
        <v>2544</v>
      </c>
      <c r="D1294" s="11" t="s">
        <v>260</v>
      </c>
      <c r="E1294" s="19" t="s">
        <v>2764</v>
      </c>
      <c r="F1294" s="10">
        <v>42036</v>
      </c>
      <c r="G1294" s="10">
        <v>45323</v>
      </c>
      <c r="H1294" s="11">
        <v>10</v>
      </c>
      <c r="I1294" s="20" t="s">
        <v>259</v>
      </c>
      <c r="J1294" s="11" t="s">
        <v>261</v>
      </c>
      <c r="K1294" s="11" t="s">
        <v>2960</v>
      </c>
      <c r="L1294" s="11">
        <v>2</v>
      </c>
    </row>
    <row r="1295" spans="1:12">
      <c r="A1295" s="11" t="s">
        <v>2545</v>
      </c>
      <c r="D1295" s="11" t="s">
        <v>260</v>
      </c>
      <c r="E1295" s="19" t="s">
        <v>2765</v>
      </c>
      <c r="F1295" s="10">
        <v>42036</v>
      </c>
      <c r="G1295" s="10">
        <v>45323</v>
      </c>
      <c r="H1295" s="11">
        <v>10</v>
      </c>
      <c r="I1295" s="20" t="s">
        <v>259</v>
      </c>
      <c r="J1295" s="11" t="s">
        <v>261</v>
      </c>
      <c r="K1295" s="11" t="s">
        <v>2960</v>
      </c>
      <c r="L1295" s="11">
        <v>2</v>
      </c>
    </row>
    <row r="1296" spans="1:12">
      <c r="A1296" s="11" t="s">
        <v>2546</v>
      </c>
      <c r="D1296" s="11" t="s">
        <v>260</v>
      </c>
      <c r="E1296" s="19" t="s">
        <v>2766</v>
      </c>
      <c r="F1296" s="10">
        <v>42036</v>
      </c>
      <c r="G1296" s="10">
        <v>45323</v>
      </c>
      <c r="H1296" s="11">
        <v>10</v>
      </c>
      <c r="I1296" s="20" t="s">
        <v>259</v>
      </c>
      <c r="J1296" s="11" t="s">
        <v>261</v>
      </c>
      <c r="K1296" s="11" t="s">
        <v>2960</v>
      </c>
      <c r="L1296" s="11">
        <v>2</v>
      </c>
    </row>
    <row r="1297" spans="1:12">
      <c r="A1297" s="11" t="s">
        <v>2547</v>
      </c>
      <c r="D1297" s="11" t="s">
        <v>260</v>
      </c>
      <c r="E1297" s="19" t="s">
        <v>2767</v>
      </c>
      <c r="F1297" s="10">
        <v>42036</v>
      </c>
      <c r="G1297" s="10">
        <v>45323</v>
      </c>
      <c r="H1297" s="11">
        <v>10</v>
      </c>
      <c r="I1297" s="20" t="s">
        <v>259</v>
      </c>
      <c r="J1297" s="11" t="s">
        <v>261</v>
      </c>
      <c r="K1297" s="11" t="s">
        <v>2960</v>
      </c>
      <c r="L1297" s="11">
        <v>2</v>
      </c>
    </row>
    <row r="1298" spans="1:12">
      <c r="A1298" s="11" t="s">
        <v>2548</v>
      </c>
      <c r="D1298" s="11" t="s">
        <v>260</v>
      </c>
      <c r="E1298" s="19" t="s">
        <v>2768</v>
      </c>
      <c r="F1298" s="10">
        <v>42036</v>
      </c>
      <c r="G1298" s="10">
        <v>45323</v>
      </c>
      <c r="H1298" s="11">
        <v>10</v>
      </c>
      <c r="I1298" s="20" t="s">
        <v>259</v>
      </c>
      <c r="J1298" s="11" t="s">
        <v>261</v>
      </c>
      <c r="K1298" s="11" t="s">
        <v>2960</v>
      </c>
      <c r="L1298" s="11">
        <v>2</v>
      </c>
    </row>
    <row r="1299" spans="1:12">
      <c r="A1299" s="11" t="s">
        <v>2549</v>
      </c>
      <c r="D1299" s="11" t="s">
        <v>260</v>
      </c>
      <c r="E1299" s="19" t="s">
        <v>2769</v>
      </c>
      <c r="F1299" s="10">
        <v>42036</v>
      </c>
      <c r="G1299" s="10">
        <v>45323</v>
      </c>
      <c r="H1299" s="11">
        <v>10</v>
      </c>
      <c r="I1299" s="20" t="s">
        <v>259</v>
      </c>
      <c r="J1299" s="11" t="s">
        <v>261</v>
      </c>
      <c r="K1299" s="11" t="s">
        <v>2960</v>
      </c>
      <c r="L1299" s="11">
        <v>2</v>
      </c>
    </row>
    <row r="1300" spans="1:12">
      <c r="A1300" s="11" t="s">
        <v>2550</v>
      </c>
      <c r="D1300" s="11" t="s">
        <v>260</v>
      </c>
      <c r="E1300" s="19" t="s">
        <v>2770</v>
      </c>
      <c r="F1300" s="10">
        <v>42036</v>
      </c>
      <c r="G1300" s="10">
        <v>45323</v>
      </c>
      <c r="H1300" s="11">
        <v>10</v>
      </c>
      <c r="I1300" s="20" t="s">
        <v>259</v>
      </c>
      <c r="J1300" s="11" t="s">
        <v>261</v>
      </c>
      <c r="K1300" s="11" t="s">
        <v>2960</v>
      </c>
      <c r="L1300" s="11">
        <v>2</v>
      </c>
    </row>
    <row r="1301" spans="1:12">
      <c r="A1301" s="11" t="s">
        <v>2551</v>
      </c>
      <c r="D1301" s="11" t="s">
        <v>260</v>
      </c>
      <c r="E1301" s="19" t="s">
        <v>2771</v>
      </c>
      <c r="F1301" s="10">
        <v>42036</v>
      </c>
      <c r="G1301" s="10">
        <v>45323</v>
      </c>
      <c r="H1301" s="11">
        <v>10</v>
      </c>
      <c r="I1301" s="20" t="s">
        <v>259</v>
      </c>
      <c r="J1301" s="11" t="s">
        <v>261</v>
      </c>
      <c r="K1301" s="11" t="s">
        <v>2960</v>
      </c>
      <c r="L1301" s="11">
        <v>2</v>
      </c>
    </row>
    <row r="1302" spans="1:12">
      <c r="A1302" s="11" t="s">
        <v>2552</v>
      </c>
      <c r="D1302" s="11" t="s">
        <v>260</v>
      </c>
      <c r="E1302" s="19" t="s">
        <v>2772</v>
      </c>
      <c r="F1302" s="10">
        <v>42036</v>
      </c>
      <c r="G1302" s="10">
        <v>45323</v>
      </c>
      <c r="H1302" s="11">
        <v>10</v>
      </c>
      <c r="I1302" s="20" t="s">
        <v>259</v>
      </c>
      <c r="J1302" s="11" t="s">
        <v>261</v>
      </c>
      <c r="K1302" s="11" t="s">
        <v>2960</v>
      </c>
      <c r="L1302" s="11">
        <v>2</v>
      </c>
    </row>
    <row r="1303" spans="1:12">
      <c r="A1303" s="11" t="s">
        <v>2553</v>
      </c>
      <c r="D1303" s="11" t="s">
        <v>260</v>
      </c>
      <c r="E1303" s="19" t="s">
        <v>2773</v>
      </c>
      <c r="F1303" s="10">
        <v>42036</v>
      </c>
      <c r="G1303" s="10">
        <v>45323</v>
      </c>
      <c r="H1303" s="11">
        <v>10</v>
      </c>
      <c r="I1303" s="20" t="s">
        <v>259</v>
      </c>
      <c r="J1303" s="11" t="s">
        <v>261</v>
      </c>
      <c r="K1303" s="11" t="s">
        <v>2960</v>
      </c>
      <c r="L1303" s="11">
        <v>2</v>
      </c>
    </row>
    <row r="1304" spans="1:12">
      <c r="A1304" s="11" t="s">
        <v>2554</v>
      </c>
      <c r="D1304" s="11" t="s">
        <v>260</v>
      </c>
      <c r="E1304" s="19" t="s">
        <v>2774</v>
      </c>
      <c r="F1304" s="10">
        <v>42036</v>
      </c>
      <c r="G1304" s="10">
        <v>45323</v>
      </c>
      <c r="H1304" s="11">
        <v>10</v>
      </c>
      <c r="I1304" s="20" t="s">
        <v>259</v>
      </c>
      <c r="J1304" s="11" t="s">
        <v>261</v>
      </c>
      <c r="K1304" s="11" t="s">
        <v>2960</v>
      </c>
      <c r="L1304" s="11">
        <v>2</v>
      </c>
    </row>
    <row r="1305" spans="1:12">
      <c r="A1305" s="11" t="s">
        <v>2555</v>
      </c>
      <c r="D1305" s="11" t="s">
        <v>260</v>
      </c>
      <c r="E1305" s="19" t="s">
        <v>2775</v>
      </c>
      <c r="F1305" s="10">
        <v>42036</v>
      </c>
      <c r="G1305" s="10">
        <v>45323</v>
      </c>
      <c r="H1305" s="11">
        <v>10</v>
      </c>
      <c r="I1305" s="20" t="s">
        <v>259</v>
      </c>
      <c r="J1305" s="11" t="s">
        <v>261</v>
      </c>
      <c r="K1305" s="11" t="s">
        <v>2960</v>
      </c>
      <c r="L1305" s="11">
        <v>2</v>
      </c>
    </row>
    <row r="1306" spans="1:12">
      <c r="A1306" s="11" t="s">
        <v>2556</v>
      </c>
      <c r="D1306" s="11" t="s">
        <v>260</v>
      </c>
      <c r="E1306" s="19" t="s">
        <v>2776</v>
      </c>
      <c r="F1306" s="10">
        <v>42036</v>
      </c>
      <c r="G1306" s="10">
        <v>45323</v>
      </c>
      <c r="H1306" s="11">
        <v>10</v>
      </c>
      <c r="I1306" s="20" t="s">
        <v>259</v>
      </c>
      <c r="J1306" s="11" t="s">
        <v>261</v>
      </c>
      <c r="K1306" s="11" t="s">
        <v>2960</v>
      </c>
      <c r="L1306" s="11">
        <v>2</v>
      </c>
    </row>
    <row r="1307" spans="1:12">
      <c r="A1307" s="11" t="s">
        <v>2557</v>
      </c>
      <c r="D1307" s="11" t="s">
        <v>260</v>
      </c>
      <c r="E1307" s="19" t="s">
        <v>2777</v>
      </c>
      <c r="F1307" s="10">
        <v>42036</v>
      </c>
      <c r="G1307" s="10">
        <v>45323</v>
      </c>
      <c r="H1307" s="11">
        <v>10</v>
      </c>
      <c r="I1307" s="20" t="s">
        <v>259</v>
      </c>
      <c r="J1307" s="11" t="s">
        <v>261</v>
      </c>
      <c r="K1307" s="11" t="s">
        <v>2960</v>
      </c>
      <c r="L1307" s="11">
        <v>2</v>
      </c>
    </row>
    <row r="1308" spans="1:12">
      <c r="A1308" s="11" t="s">
        <v>2558</v>
      </c>
      <c r="D1308" s="11" t="s">
        <v>260</v>
      </c>
      <c r="E1308" s="19" t="s">
        <v>2778</v>
      </c>
      <c r="F1308" s="10">
        <v>42036</v>
      </c>
      <c r="G1308" s="10">
        <v>45323</v>
      </c>
      <c r="H1308" s="11">
        <v>10</v>
      </c>
      <c r="I1308" s="20" t="s">
        <v>259</v>
      </c>
      <c r="J1308" s="11" t="s">
        <v>261</v>
      </c>
      <c r="K1308" s="11" t="s">
        <v>2960</v>
      </c>
      <c r="L1308" s="11">
        <v>2</v>
      </c>
    </row>
    <row r="1309" spans="1:12">
      <c r="A1309" s="11" t="s">
        <v>2559</v>
      </c>
      <c r="D1309" s="11" t="s">
        <v>260</v>
      </c>
      <c r="E1309" s="19" t="s">
        <v>2779</v>
      </c>
      <c r="F1309" s="10">
        <v>42036</v>
      </c>
      <c r="G1309" s="10">
        <v>45323</v>
      </c>
      <c r="H1309" s="11">
        <v>10</v>
      </c>
      <c r="I1309" s="20" t="s">
        <v>259</v>
      </c>
      <c r="J1309" s="11" t="s">
        <v>261</v>
      </c>
      <c r="K1309" s="11" t="s">
        <v>2960</v>
      </c>
      <c r="L1309" s="11">
        <v>2</v>
      </c>
    </row>
    <row r="1310" spans="1:12">
      <c r="A1310" s="11" t="s">
        <v>2560</v>
      </c>
      <c r="D1310" s="11" t="s">
        <v>260</v>
      </c>
      <c r="E1310" s="19" t="s">
        <v>2780</v>
      </c>
      <c r="F1310" s="10">
        <v>42036</v>
      </c>
      <c r="G1310" s="10">
        <v>45323</v>
      </c>
      <c r="H1310" s="11">
        <v>10</v>
      </c>
      <c r="I1310" s="20" t="s">
        <v>259</v>
      </c>
      <c r="J1310" s="11" t="s">
        <v>261</v>
      </c>
      <c r="K1310" s="11" t="s">
        <v>2960</v>
      </c>
      <c r="L1310" s="11">
        <v>2</v>
      </c>
    </row>
    <row r="1311" spans="1:12">
      <c r="A1311" s="11" t="s">
        <v>2561</v>
      </c>
      <c r="D1311" s="11" t="s">
        <v>260</v>
      </c>
      <c r="E1311" s="19" t="s">
        <v>2781</v>
      </c>
      <c r="F1311" s="10">
        <v>42036</v>
      </c>
      <c r="G1311" s="10">
        <v>45323</v>
      </c>
      <c r="H1311" s="11">
        <v>10</v>
      </c>
      <c r="I1311" s="20" t="s">
        <v>259</v>
      </c>
      <c r="J1311" s="11" t="s">
        <v>261</v>
      </c>
      <c r="K1311" s="11" t="s">
        <v>2960</v>
      </c>
      <c r="L1311" s="11">
        <v>2</v>
      </c>
    </row>
    <row r="1312" spans="1:12">
      <c r="A1312" s="11" t="s">
        <v>2562</v>
      </c>
      <c r="D1312" s="11" t="s">
        <v>260</v>
      </c>
      <c r="E1312" s="19" t="s">
        <v>2782</v>
      </c>
      <c r="F1312" s="10">
        <v>42036</v>
      </c>
      <c r="G1312" s="10">
        <v>45323</v>
      </c>
      <c r="H1312" s="11">
        <v>10</v>
      </c>
      <c r="I1312" s="20" t="s">
        <v>259</v>
      </c>
      <c r="J1312" s="11" t="s">
        <v>261</v>
      </c>
      <c r="K1312" s="11" t="s">
        <v>2960</v>
      </c>
      <c r="L1312" s="11">
        <v>2</v>
      </c>
    </row>
    <row r="1313" spans="1:12">
      <c r="A1313" s="11" t="s">
        <v>2563</v>
      </c>
      <c r="D1313" s="11" t="s">
        <v>260</v>
      </c>
      <c r="E1313" s="19" t="s">
        <v>2783</v>
      </c>
      <c r="F1313" s="10">
        <v>42036</v>
      </c>
      <c r="G1313" s="10">
        <v>45323</v>
      </c>
      <c r="H1313" s="11">
        <v>10</v>
      </c>
      <c r="I1313" s="20" t="s">
        <v>259</v>
      </c>
      <c r="J1313" s="11" t="s">
        <v>261</v>
      </c>
      <c r="K1313" s="11" t="s">
        <v>2960</v>
      </c>
      <c r="L1313" s="11">
        <v>2</v>
      </c>
    </row>
    <row r="1314" spans="1:12">
      <c r="A1314" s="11" t="s">
        <v>2564</v>
      </c>
      <c r="D1314" s="11" t="s">
        <v>260</v>
      </c>
      <c r="E1314" s="19" t="s">
        <v>2784</v>
      </c>
      <c r="F1314" s="10">
        <v>42036</v>
      </c>
      <c r="G1314" s="10">
        <v>45323</v>
      </c>
      <c r="H1314" s="11">
        <v>10</v>
      </c>
      <c r="I1314" s="20" t="s">
        <v>259</v>
      </c>
      <c r="J1314" s="11" t="s">
        <v>261</v>
      </c>
      <c r="K1314" s="11" t="s">
        <v>2960</v>
      </c>
      <c r="L1314" s="11">
        <v>2</v>
      </c>
    </row>
    <row r="1315" spans="1:12">
      <c r="A1315" s="11" t="s">
        <v>2565</v>
      </c>
      <c r="D1315" s="11" t="s">
        <v>260</v>
      </c>
      <c r="E1315" s="19" t="s">
        <v>2785</v>
      </c>
      <c r="F1315" s="10">
        <v>42036</v>
      </c>
      <c r="G1315" s="10">
        <v>45323</v>
      </c>
      <c r="H1315" s="11">
        <v>10</v>
      </c>
      <c r="I1315" s="20" t="s">
        <v>259</v>
      </c>
      <c r="J1315" s="11" t="s">
        <v>261</v>
      </c>
      <c r="K1315" s="11" t="s">
        <v>2960</v>
      </c>
      <c r="L1315" s="11">
        <v>2</v>
      </c>
    </row>
    <row r="1316" spans="1:12">
      <c r="A1316" s="11" t="s">
        <v>2566</v>
      </c>
      <c r="D1316" s="11" t="s">
        <v>260</v>
      </c>
      <c r="E1316" s="19" t="s">
        <v>2786</v>
      </c>
      <c r="F1316" s="10">
        <v>42036</v>
      </c>
      <c r="G1316" s="10">
        <v>45323</v>
      </c>
      <c r="H1316" s="11">
        <v>10</v>
      </c>
      <c r="I1316" s="20" t="s">
        <v>259</v>
      </c>
      <c r="J1316" s="11" t="s">
        <v>261</v>
      </c>
      <c r="K1316" s="11" t="s">
        <v>2960</v>
      </c>
      <c r="L1316" s="11">
        <v>2</v>
      </c>
    </row>
    <row r="1317" spans="1:12">
      <c r="A1317" s="11" t="s">
        <v>2567</v>
      </c>
      <c r="D1317" s="11" t="s">
        <v>260</v>
      </c>
      <c r="E1317" s="19" t="s">
        <v>2787</v>
      </c>
      <c r="F1317" s="10">
        <v>42036</v>
      </c>
      <c r="G1317" s="10">
        <v>45323</v>
      </c>
      <c r="H1317" s="11">
        <v>10</v>
      </c>
      <c r="I1317" s="20" t="s">
        <v>259</v>
      </c>
      <c r="J1317" s="11" t="s">
        <v>261</v>
      </c>
      <c r="K1317" s="11" t="s">
        <v>2960</v>
      </c>
      <c r="L1317" s="11">
        <v>2</v>
      </c>
    </row>
    <row r="1318" spans="1:12">
      <c r="A1318" s="11" t="s">
        <v>2568</v>
      </c>
      <c r="D1318" s="11" t="s">
        <v>260</v>
      </c>
      <c r="E1318" s="19" t="s">
        <v>2788</v>
      </c>
      <c r="F1318" s="10">
        <v>42036</v>
      </c>
      <c r="G1318" s="10">
        <v>45323</v>
      </c>
      <c r="H1318" s="11">
        <v>10</v>
      </c>
      <c r="I1318" s="20" t="s">
        <v>259</v>
      </c>
      <c r="J1318" s="11" t="s">
        <v>261</v>
      </c>
      <c r="K1318" s="11" t="s">
        <v>2960</v>
      </c>
      <c r="L1318" s="11">
        <v>2</v>
      </c>
    </row>
    <row r="1319" spans="1:12">
      <c r="A1319" s="11" t="s">
        <v>2569</v>
      </c>
      <c r="D1319" s="11" t="s">
        <v>260</v>
      </c>
      <c r="E1319" s="19" t="s">
        <v>2789</v>
      </c>
      <c r="F1319" s="10">
        <v>42036</v>
      </c>
      <c r="G1319" s="10">
        <v>45323</v>
      </c>
      <c r="H1319" s="11">
        <v>10</v>
      </c>
      <c r="I1319" s="20" t="s">
        <v>259</v>
      </c>
      <c r="J1319" s="11" t="s">
        <v>261</v>
      </c>
      <c r="K1319" s="11" t="s">
        <v>2960</v>
      </c>
      <c r="L1319" s="11">
        <v>2</v>
      </c>
    </row>
    <row r="1320" spans="1:12">
      <c r="A1320" s="11" t="s">
        <v>2570</v>
      </c>
      <c r="D1320" s="11" t="s">
        <v>260</v>
      </c>
      <c r="E1320" s="19" t="s">
        <v>2790</v>
      </c>
      <c r="F1320" s="10">
        <v>42036</v>
      </c>
      <c r="G1320" s="10">
        <v>45323</v>
      </c>
      <c r="H1320" s="11">
        <v>10</v>
      </c>
      <c r="I1320" s="20" t="s">
        <v>259</v>
      </c>
      <c r="J1320" s="11" t="s">
        <v>261</v>
      </c>
      <c r="K1320" s="11" t="s">
        <v>2960</v>
      </c>
      <c r="L1320" s="11">
        <v>2</v>
      </c>
    </row>
    <row r="1321" spans="1:12">
      <c r="A1321" s="11" t="s">
        <v>2571</v>
      </c>
      <c r="D1321" s="11" t="s">
        <v>260</v>
      </c>
      <c r="E1321" s="19" t="s">
        <v>2791</v>
      </c>
      <c r="F1321" s="10">
        <v>42036</v>
      </c>
      <c r="G1321" s="10">
        <v>45323</v>
      </c>
      <c r="H1321" s="11">
        <v>10</v>
      </c>
      <c r="I1321" s="20" t="s">
        <v>259</v>
      </c>
      <c r="J1321" s="11" t="s">
        <v>261</v>
      </c>
      <c r="K1321" s="11" t="s">
        <v>2960</v>
      </c>
      <c r="L1321" s="11">
        <v>2</v>
      </c>
    </row>
    <row r="1322" spans="1:12">
      <c r="A1322" s="11" t="s">
        <v>2572</v>
      </c>
      <c r="D1322" s="11" t="s">
        <v>260</v>
      </c>
      <c r="E1322" s="19" t="s">
        <v>2792</v>
      </c>
      <c r="F1322" s="10">
        <v>42036</v>
      </c>
      <c r="G1322" s="10">
        <v>45323</v>
      </c>
      <c r="H1322" s="11">
        <v>10</v>
      </c>
      <c r="I1322" s="20" t="s">
        <v>259</v>
      </c>
      <c r="J1322" s="11" t="s">
        <v>261</v>
      </c>
      <c r="K1322" s="11" t="s">
        <v>2960</v>
      </c>
      <c r="L1322" s="11">
        <v>2</v>
      </c>
    </row>
    <row r="1323" spans="1:12">
      <c r="A1323" s="11" t="s">
        <v>2573</v>
      </c>
      <c r="D1323" s="11" t="s">
        <v>260</v>
      </c>
      <c r="E1323" s="19" t="s">
        <v>2793</v>
      </c>
      <c r="F1323" s="10">
        <v>42036</v>
      </c>
      <c r="G1323" s="10">
        <v>45323</v>
      </c>
      <c r="H1323" s="11">
        <v>10</v>
      </c>
      <c r="I1323" s="20" t="s">
        <v>259</v>
      </c>
      <c r="J1323" s="11" t="s">
        <v>261</v>
      </c>
      <c r="K1323" s="11" t="s">
        <v>2960</v>
      </c>
      <c r="L1323" s="11">
        <v>2</v>
      </c>
    </row>
    <row r="1324" spans="1:12">
      <c r="A1324" s="11" t="s">
        <v>2574</v>
      </c>
      <c r="D1324" s="11" t="s">
        <v>260</v>
      </c>
      <c r="E1324" s="19" t="s">
        <v>2794</v>
      </c>
      <c r="F1324" s="10">
        <v>42036</v>
      </c>
      <c r="G1324" s="10">
        <v>45323</v>
      </c>
      <c r="H1324" s="11">
        <v>10</v>
      </c>
      <c r="I1324" s="20" t="s">
        <v>259</v>
      </c>
      <c r="J1324" s="11" t="s">
        <v>261</v>
      </c>
      <c r="K1324" s="11" t="s">
        <v>2960</v>
      </c>
      <c r="L1324" s="11">
        <v>2</v>
      </c>
    </row>
    <row r="1325" spans="1:12">
      <c r="A1325" s="11" t="s">
        <v>2575</v>
      </c>
      <c r="D1325" s="11" t="s">
        <v>260</v>
      </c>
      <c r="E1325" s="19" t="s">
        <v>2795</v>
      </c>
      <c r="F1325" s="10">
        <v>42036</v>
      </c>
      <c r="G1325" s="10">
        <v>45323</v>
      </c>
      <c r="H1325" s="11">
        <v>10</v>
      </c>
      <c r="I1325" s="20" t="s">
        <v>259</v>
      </c>
      <c r="J1325" s="11" t="s">
        <v>261</v>
      </c>
      <c r="K1325" s="11" t="s">
        <v>2960</v>
      </c>
      <c r="L1325" s="11">
        <v>2</v>
      </c>
    </row>
    <row r="1326" spans="1:12">
      <c r="A1326" s="11" t="s">
        <v>2576</v>
      </c>
      <c r="D1326" s="11" t="s">
        <v>260</v>
      </c>
      <c r="E1326" s="19" t="s">
        <v>2796</v>
      </c>
      <c r="F1326" s="10">
        <v>42036</v>
      </c>
      <c r="G1326" s="10">
        <v>45323</v>
      </c>
      <c r="H1326" s="11">
        <v>10</v>
      </c>
      <c r="I1326" s="20" t="s">
        <v>259</v>
      </c>
      <c r="J1326" s="11" t="s">
        <v>261</v>
      </c>
      <c r="K1326" s="11" t="s">
        <v>2960</v>
      </c>
      <c r="L1326" s="11">
        <v>2</v>
      </c>
    </row>
    <row r="1327" spans="1:12">
      <c r="A1327" s="11" t="s">
        <v>2577</v>
      </c>
      <c r="D1327" s="11" t="s">
        <v>260</v>
      </c>
      <c r="E1327" s="19" t="s">
        <v>2797</v>
      </c>
      <c r="F1327" s="10">
        <v>42036</v>
      </c>
      <c r="G1327" s="10">
        <v>45323</v>
      </c>
      <c r="H1327" s="11">
        <v>10</v>
      </c>
      <c r="I1327" s="20" t="s">
        <v>259</v>
      </c>
      <c r="J1327" s="11" t="s">
        <v>261</v>
      </c>
      <c r="K1327" s="11" t="s">
        <v>2960</v>
      </c>
      <c r="L1327" s="11">
        <v>2</v>
      </c>
    </row>
    <row r="1328" spans="1:12">
      <c r="A1328" s="11" t="s">
        <v>2578</v>
      </c>
      <c r="D1328" s="11" t="s">
        <v>260</v>
      </c>
      <c r="E1328" s="19" t="s">
        <v>2798</v>
      </c>
      <c r="F1328" s="10">
        <v>42036</v>
      </c>
      <c r="G1328" s="10">
        <v>45323</v>
      </c>
      <c r="H1328" s="11">
        <v>10</v>
      </c>
      <c r="I1328" s="20" t="s">
        <v>259</v>
      </c>
      <c r="J1328" s="11" t="s">
        <v>261</v>
      </c>
      <c r="K1328" s="11" t="s">
        <v>2960</v>
      </c>
      <c r="L1328" s="11">
        <v>2</v>
      </c>
    </row>
    <row r="1329" spans="1:12">
      <c r="A1329" s="11" t="s">
        <v>2579</v>
      </c>
      <c r="D1329" s="11" t="s">
        <v>260</v>
      </c>
      <c r="E1329" s="19" t="s">
        <v>2799</v>
      </c>
      <c r="F1329" s="10">
        <v>42036</v>
      </c>
      <c r="G1329" s="10">
        <v>45323</v>
      </c>
      <c r="H1329" s="11">
        <v>10</v>
      </c>
      <c r="I1329" s="20" t="s">
        <v>259</v>
      </c>
      <c r="J1329" s="11" t="s">
        <v>261</v>
      </c>
      <c r="K1329" s="11" t="s">
        <v>2960</v>
      </c>
      <c r="L1329" s="11">
        <v>2</v>
      </c>
    </row>
    <row r="1330" spans="1:12">
      <c r="A1330" s="11" t="s">
        <v>2580</v>
      </c>
      <c r="D1330" s="11" t="s">
        <v>260</v>
      </c>
      <c r="E1330" s="19" t="s">
        <v>2800</v>
      </c>
      <c r="F1330" s="10">
        <v>42036</v>
      </c>
      <c r="G1330" s="10">
        <v>45323</v>
      </c>
      <c r="H1330" s="11">
        <v>10</v>
      </c>
      <c r="I1330" s="20" t="s">
        <v>259</v>
      </c>
      <c r="J1330" s="11" t="s">
        <v>261</v>
      </c>
      <c r="K1330" s="11" t="s">
        <v>2960</v>
      </c>
      <c r="L1330" s="11">
        <v>2</v>
      </c>
    </row>
    <row r="1331" spans="1:12">
      <c r="A1331" s="11" t="s">
        <v>2581</v>
      </c>
      <c r="D1331" s="11" t="s">
        <v>260</v>
      </c>
      <c r="E1331" s="19" t="s">
        <v>2801</v>
      </c>
      <c r="F1331" s="10">
        <v>42036</v>
      </c>
      <c r="G1331" s="10">
        <v>45323</v>
      </c>
      <c r="H1331" s="11">
        <v>10</v>
      </c>
      <c r="I1331" s="20" t="s">
        <v>259</v>
      </c>
      <c r="J1331" s="11" t="s">
        <v>261</v>
      </c>
      <c r="K1331" s="11" t="s">
        <v>2960</v>
      </c>
      <c r="L1331" s="11">
        <v>2</v>
      </c>
    </row>
    <row r="1332" spans="1:12">
      <c r="A1332" s="11" t="s">
        <v>2582</v>
      </c>
      <c r="D1332" s="11" t="s">
        <v>260</v>
      </c>
      <c r="E1332" s="19" t="s">
        <v>2802</v>
      </c>
      <c r="F1332" s="10">
        <v>42036</v>
      </c>
      <c r="G1332" s="10">
        <v>45323</v>
      </c>
      <c r="H1332" s="11">
        <v>10</v>
      </c>
      <c r="I1332" s="20" t="s">
        <v>259</v>
      </c>
      <c r="J1332" s="11" t="s">
        <v>261</v>
      </c>
      <c r="K1332" s="11" t="s">
        <v>2960</v>
      </c>
      <c r="L1332" s="11">
        <v>2</v>
      </c>
    </row>
    <row r="1333" spans="1:12">
      <c r="A1333" s="11" t="s">
        <v>2583</v>
      </c>
      <c r="D1333" s="11" t="s">
        <v>260</v>
      </c>
      <c r="E1333" s="19" t="s">
        <v>2803</v>
      </c>
      <c r="F1333" s="10">
        <v>42036</v>
      </c>
      <c r="G1333" s="10">
        <v>45323</v>
      </c>
      <c r="H1333" s="11">
        <v>10</v>
      </c>
      <c r="I1333" s="20" t="s">
        <v>259</v>
      </c>
      <c r="J1333" s="11" t="s">
        <v>261</v>
      </c>
      <c r="K1333" s="11" t="s">
        <v>2960</v>
      </c>
      <c r="L1333" s="11">
        <v>2</v>
      </c>
    </row>
    <row r="1334" spans="1:12">
      <c r="A1334" s="11" t="s">
        <v>2584</v>
      </c>
      <c r="D1334" s="11" t="s">
        <v>260</v>
      </c>
      <c r="E1334" s="19" t="s">
        <v>2804</v>
      </c>
      <c r="F1334" s="10">
        <v>42036</v>
      </c>
      <c r="G1334" s="10">
        <v>45323</v>
      </c>
      <c r="H1334" s="11">
        <v>10</v>
      </c>
      <c r="I1334" s="20" t="s">
        <v>259</v>
      </c>
      <c r="J1334" s="11" t="s">
        <v>261</v>
      </c>
      <c r="K1334" s="11" t="s">
        <v>2960</v>
      </c>
      <c r="L1334" s="11">
        <v>2</v>
      </c>
    </row>
    <row r="1335" spans="1:12">
      <c r="A1335" s="11" t="s">
        <v>2585</v>
      </c>
      <c r="D1335" s="11" t="s">
        <v>260</v>
      </c>
      <c r="E1335" s="19" t="s">
        <v>2805</v>
      </c>
      <c r="F1335" s="10">
        <v>42036</v>
      </c>
      <c r="G1335" s="10">
        <v>45323</v>
      </c>
      <c r="H1335" s="11">
        <v>10</v>
      </c>
      <c r="I1335" s="20" t="s">
        <v>259</v>
      </c>
      <c r="J1335" s="11" t="s">
        <v>261</v>
      </c>
      <c r="K1335" s="11" t="s">
        <v>2960</v>
      </c>
      <c r="L1335" s="11">
        <v>2</v>
      </c>
    </row>
    <row r="1336" spans="1:12">
      <c r="A1336" s="11" t="s">
        <v>2586</v>
      </c>
      <c r="D1336" s="11" t="s">
        <v>260</v>
      </c>
      <c r="E1336" s="19" t="s">
        <v>2806</v>
      </c>
      <c r="F1336" s="10">
        <v>42036</v>
      </c>
      <c r="G1336" s="10">
        <v>45323</v>
      </c>
      <c r="H1336" s="11">
        <v>10</v>
      </c>
      <c r="I1336" s="20" t="s">
        <v>259</v>
      </c>
      <c r="J1336" s="11" t="s">
        <v>261</v>
      </c>
      <c r="K1336" s="11" t="s">
        <v>2960</v>
      </c>
      <c r="L1336" s="11">
        <v>2</v>
      </c>
    </row>
    <row r="1337" spans="1:12">
      <c r="A1337" s="11" t="s">
        <v>2587</v>
      </c>
      <c r="D1337" s="11" t="s">
        <v>260</v>
      </c>
      <c r="E1337" s="19" t="s">
        <v>2807</v>
      </c>
      <c r="F1337" s="10">
        <v>42036</v>
      </c>
      <c r="G1337" s="10">
        <v>45323</v>
      </c>
      <c r="H1337" s="11">
        <v>10</v>
      </c>
      <c r="I1337" s="20" t="s">
        <v>259</v>
      </c>
      <c r="J1337" s="11" t="s">
        <v>261</v>
      </c>
      <c r="K1337" s="11" t="s">
        <v>2960</v>
      </c>
      <c r="L1337" s="11">
        <v>2</v>
      </c>
    </row>
    <row r="1338" spans="1:12">
      <c r="A1338" s="11" t="s">
        <v>2588</v>
      </c>
      <c r="D1338" s="11" t="s">
        <v>260</v>
      </c>
      <c r="E1338" s="19" t="s">
        <v>2808</v>
      </c>
      <c r="F1338" s="10">
        <v>42036</v>
      </c>
      <c r="G1338" s="10">
        <v>45323</v>
      </c>
      <c r="H1338" s="11">
        <v>10</v>
      </c>
      <c r="I1338" s="20" t="s">
        <v>259</v>
      </c>
      <c r="J1338" s="11" t="s">
        <v>261</v>
      </c>
      <c r="K1338" s="11" t="s">
        <v>2960</v>
      </c>
      <c r="L1338" s="11">
        <v>2</v>
      </c>
    </row>
    <row r="1339" spans="1:12">
      <c r="A1339" s="11" t="s">
        <v>2589</v>
      </c>
      <c r="D1339" s="11" t="s">
        <v>260</v>
      </c>
      <c r="E1339" s="19" t="s">
        <v>2809</v>
      </c>
      <c r="F1339" s="10">
        <v>42036</v>
      </c>
      <c r="G1339" s="10">
        <v>45323</v>
      </c>
      <c r="H1339" s="11">
        <v>10</v>
      </c>
      <c r="I1339" s="20" t="s">
        <v>259</v>
      </c>
      <c r="J1339" s="11" t="s">
        <v>261</v>
      </c>
      <c r="K1339" s="11" t="s">
        <v>2960</v>
      </c>
      <c r="L1339" s="11">
        <v>2</v>
      </c>
    </row>
    <row r="1340" spans="1:12">
      <c r="A1340" s="11" t="s">
        <v>2590</v>
      </c>
      <c r="D1340" s="11" t="s">
        <v>260</v>
      </c>
      <c r="E1340" s="19" t="s">
        <v>2810</v>
      </c>
      <c r="F1340" s="10">
        <v>42036</v>
      </c>
      <c r="G1340" s="10">
        <v>45323</v>
      </c>
      <c r="H1340" s="11">
        <v>10</v>
      </c>
      <c r="I1340" s="20" t="s">
        <v>259</v>
      </c>
      <c r="J1340" s="11" t="s">
        <v>261</v>
      </c>
      <c r="K1340" s="11" t="s">
        <v>2960</v>
      </c>
      <c r="L1340" s="11">
        <v>2</v>
      </c>
    </row>
    <row r="1341" spans="1:12">
      <c r="A1341" s="11" t="s">
        <v>2591</v>
      </c>
      <c r="D1341" s="11" t="s">
        <v>260</v>
      </c>
      <c r="E1341" s="19" t="s">
        <v>2811</v>
      </c>
      <c r="F1341" s="10">
        <v>42036</v>
      </c>
      <c r="G1341" s="10">
        <v>45323</v>
      </c>
      <c r="H1341" s="11">
        <v>10</v>
      </c>
      <c r="I1341" s="20" t="s">
        <v>259</v>
      </c>
      <c r="J1341" s="11" t="s">
        <v>261</v>
      </c>
      <c r="K1341" s="11" t="s">
        <v>2960</v>
      </c>
      <c r="L1341" s="11">
        <v>2</v>
      </c>
    </row>
    <row r="1342" spans="1:12">
      <c r="A1342" s="11" t="s">
        <v>2592</v>
      </c>
      <c r="D1342" s="11" t="s">
        <v>260</v>
      </c>
      <c r="E1342" s="19" t="s">
        <v>2812</v>
      </c>
      <c r="F1342" s="10">
        <v>42036</v>
      </c>
      <c r="G1342" s="10">
        <v>45323</v>
      </c>
      <c r="H1342" s="11">
        <v>10</v>
      </c>
      <c r="I1342" s="20" t="s">
        <v>259</v>
      </c>
      <c r="J1342" s="11" t="s">
        <v>261</v>
      </c>
      <c r="K1342" s="11" t="s">
        <v>2960</v>
      </c>
      <c r="L1342" s="11">
        <v>2</v>
      </c>
    </row>
    <row r="1343" spans="1:12">
      <c r="A1343" s="11" t="s">
        <v>2593</v>
      </c>
      <c r="D1343" s="11" t="s">
        <v>260</v>
      </c>
      <c r="E1343" s="19" t="s">
        <v>2813</v>
      </c>
      <c r="F1343" s="10">
        <v>42036</v>
      </c>
      <c r="G1343" s="10">
        <v>45323</v>
      </c>
      <c r="H1343" s="11">
        <v>10</v>
      </c>
      <c r="I1343" s="20" t="s">
        <v>259</v>
      </c>
      <c r="J1343" s="11" t="s">
        <v>261</v>
      </c>
      <c r="K1343" s="11" t="s">
        <v>2960</v>
      </c>
      <c r="L1343" s="11">
        <v>2</v>
      </c>
    </row>
    <row r="1344" spans="1:12">
      <c r="A1344" s="11" t="s">
        <v>2594</v>
      </c>
      <c r="D1344" s="11" t="s">
        <v>260</v>
      </c>
      <c r="E1344" s="19" t="s">
        <v>2814</v>
      </c>
      <c r="F1344" s="10">
        <v>42036</v>
      </c>
      <c r="G1344" s="10">
        <v>45323</v>
      </c>
      <c r="H1344" s="11">
        <v>10</v>
      </c>
      <c r="I1344" s="20" t="s">
        <v>259</v>
      </c>
      <c r="J1344" s="11" t="s">
        <v>261</v>
      </c>
      <c r="K1344" s="11" t="s">
        <v>2960</v>
      </c>
      <c r="L1344" s="11">
        <v>2</v>
      </c>
    </row>
    <row r="1345" spans="1:12">
      <c r="A1345" s="11" t="s">
        <v>2595</v>
      </c>
      <c r="D1345" s="11" t="s">
        <v>260</v>
      </c>
      <c r="E1345" s="19" t="s">
        <v>2815</v>
      </c>
      <c r="F1345" s="10">
        <v>42036</v>
      </c>
      <c r="G1345" s="10">
        <v>45323</v>
      </c>
      <c r="H1345" s="11">
        <v>10</v>
      </c>
      <c r="I1345" s="20" t="s">
        <v>259</v>
      </c>
      <c r="J1345" s="11" t="s">
        <v>261</v>
      </c>
      <c r="K1345" s="11" t="s">
        <v>2960</v>
      </c>
      <c r="L1345" s="11">
        <v>2</v>
      </c>
    </row>
    <row r="1346" spans="1:12">
      <c r="A1346" s="11" t="s">
        <v>2596</v>
      </c>
      <c r="D1346" s="11" t="s">
        <v>260</v>
      </c>
      <c r="E1346" s="19" t="s">
        <v>2816</v>
      </c>
      <c r="F1346" s="10">
        <v>42036</v>
      </c>
      <c r="G1346" s="10">
        <v>45323</v>
      </c>
      <c r="H1346" s="11">
        <v>10</v>
      </c>
      <c r="I1346" s="20" t="s">
        <v>259</v>
      </c>
      <c r="J1346" s="11" t="s">
        <v>261</v>
      </c>
      <c r="K1346" s="11" t="s">
        <v>2960</v>
      </c>
      <c r="L1346" s="11">
        <v>2</v>
      </c>
    </row>
    <row r="1347" spans="1:12">
      <c r="A1347" s="11" t="s">
        <v>2597</v>
      </c>
      <c r="D1347" s="11" t="s">
        <v>260</v>
      </c>
      <c r="E1347" s="19" t="s">
        <v>2817</v>
      </c>
      <c r="F1347" s="10">
        <v>42036</v>
      </c>
      <c r="G1347" s="10">
        <v>45323</v>
      </c>
      <c r="H1347" s="11">
        <v>10</v>
      </c>
      <c r="I1347" s="20" t="s">
        <v>259</v>
      </c>
      <c r="J1347" s="11" t="s">
        <v>261</v>
      </c>
      <c r="K1347" s="11" t="s">
        <v>2960</v>
      </c>
      <c r="L1347" s="11">
        <v>2</v>
      </c>
    </row>
    <row r="1348" spans="1:12">
      <c r="A1348" s="11" t="s">
        <v>2598</v>
      </c>
      <c r="D1348" s="11" t="s">
        <v>260</v>
      </c>
      <c r="E1348" s="19" t="s">
        <v>2818</v>
      </c>
      <c r="F1348" s="10">
        <v>42036</v>
      </c>
      <c r="G1348" s="10">
        <v>45323</v>
      </c>
      <c r="H1348" s="11">
        <v>10</v>
      </c>
      <c r="I1348" s="20" t="s">
        <v>259</v>
      </c>
      <c r="J1348" s="11" t="s">
        <v>261</v>
      </c>
      <c r="K1348" s="11" t="s">
        <v>2960</v>
      </c>
      <c r="L1348" s="11">
        <v>2</v>
      </c>
    </row>
    <row r="1349" spans="1:12">
      <c r="A1349" s="11" t="s">
        <v>2599</v>
      </c>
      <c r="D1349" s="11" t="s">
        <v>260</v>
      </c>
      <c r="E1349" s="19" t="s">
        <v>2819</v>
      </c>
      <c r="F1349" s="10">
        <v>42036</v>
      </c>
      <c r="G1349" s="10">
        <v>45323</v>
      </c>
      <c r="H1349" s="11">
        <v>10</v>
      </c>
      <c r="I1349" s="20" t="s">
        <v>259</v>
      </c>
      <c r="J1349" s="11" t="s">
        <v>261</v>
      </c>
      <c r="K1349" s="11" t="s">
        <v>2960</v>
      </c>
      <c r="L1349" s="11">
        <v>2</v>
      </c>
    </row>
    <row r="1350" spans="1:12">
      <c r="A1350" s="11" t="s">
        <v>2600</v>
      </c>
      <c r="D1350" s="11" t="s">
        <v>260</v>
      </c>
      <c r="E1350" s="19" t="s">
        <v>2820</v>
      </c>
      <c r="F1350" s="10">
        <v>42036</v>
      </c>
      <c r="G1350" s="10">
        <v>45323</v>
      </c>
      <c r="H1350" s="11">
        <v>10</v>
      </c>
      <c r="I1350" s="20" t="s">
        <v>259</v>
      </c>
      <c r="J1350" s="11" t="s">
        <v>261</v>
      </c>
      <c r="K1350" s="11" t="s">
        <v>2960</v>
      </c>
      <c r="L1350" s="11">
        <v>2</v>
      </c>
    </row>
    <row r="1351" spans="1:12">
      <c r="A1351" s="11" t="s">
        <v>2601</v>
      </c>
      <c r="D1351" s="11" t="s">
        <v>260</v>
      </c>
      <c r="E1351" s="19" t="s">
        <v>2821</v>
      </c>
      <c r="F1351" s="10">
        <v>42036</v>
      </c>
      <c r="G1351" s="10">
        <v>45323</v>
      </c>
      <c r="H1351" s="11">
        <v>10</v>
      </c>
      <c r="I1351" s="20" t="s">
        <v>259</v>
      </c>
      <c r="J1351" s="11" t="s">
        <v>261</v>
      </c>
      <c r="K1351" s="11" t="s">
        <v>2960</v>
      </c>
      <c r="L1351" s="11">
        <v>2</v>
      </c>
    </row>
    <row r="1352" spans="1:12">
      <c r="A1352" s="11" t="s">
        <v>2602</v>
      </c>
      <c r="D1352" s="11" t="s">
        <v>260</v>
      </c>
      <c r="E1352" s="19" t="s">
        <v>2822</v>
      </c>
      <c r="F1352" s="10">
        <v>42036</v>
      </c>
      <c r="G1352" s="10">
        <v>45323</v>
      </c>
      <c r="H1352" s="11">
        <v>10</v>
      </c>
      <c r="I1352" s="20" t="s">
        <v>259</v>
      </c>
      <c r="J1352" s="11" t="s">
        <v>261</v>
      </c>
      <c r="K1352" s="11" t="s">
        <v>2960</v>
      </c>
      <c r="L1352" s="11">
        <v>2</v>
      </c>
    </row>
    <row r="1353" spans="1:12">
      <c r="A1353" s="11" t="s">
        <v>2603</v>
      </c>
      <c r="D1353" s="11" t="s">
        <v>260</v>
      </c>
      <c r="E1353" s="19" t="s">
        <v>2823</v>
      </c>
      <c r="F1353" s="10">
        <v>42036</v>
      </c>
      <c r="G1353" s="10">
        <v>45323</v>
      </c>
      <c r="H1353" s="11">
        <v>10</v>
      </c>
      <c r="I1353" s="20" t="s">
        <v>259</v>
      </c>
      <c r="J1353" s="11" t="s">
        <v>261</v>
      </c>
      <c r="K1353" s="11" t="s">
        <v>2960</v>
      </c>
      <c r="L1353" s="11">
        <v>2</v>
      </c>
    </row>
    <row r="1354" spans="1:12">
      <c r="A1354" s="11" t="s">
        <v>2604</v>
      </c>
      <c r="D1354" s="11" t="s">
        <v>260</v>
      </c>
      <c r="E1354" s="19" t="s">
        <v>2824</v>
      </c>
      <c r="F1354" s="10">
        <v>42036</v>
      </c>
      <c r="G1354" s="10">
        <v>45323</v>
      </c>
      <c r="H1354" s="11">
        <v>10</v>
      </c>
      <c r="I1354" s="20" t="s">
        <v>259</v>
      </c>
      <c r="J1354" s="11" t="s">
        <v>261</v>
      </c>
      <c r="K1354" s="11" t="s">
        <v>2960</v>
      </c>
      <c r="L1354" s="11">
        <v>2</v>
      </c>
    </row>
    <row r="1355" spans="1:12">
      <c r="A1355" s="11" t="s">
        <v>2605</v>
      </c>
      <c r="D1355" s="11" t="s">
        <v>260</v>
      </c>
      <c r="E1355" s="19" t="s">
        <v>2825</v>
      </c>
      <c r="F1355" s="10">
        <v>42036</v>
      </c>
      <c r="G1355" s="10">
        <v>45323</v>
      </c>
      <c r="H1355" s="11">
        <v>10</v>
      </c>
      <c r="I1355" s="20" t="s">
        <v>259</v>
      </c>
      <c r="J1355" s="11" t="s">
        <v>261</v>
      </c>
      <c r="K1355" s="11" t="s">
        <v>2960</v>
      </c>
      <c r="L1355" s="11">
        <v>2</v>
      </c>
    </row>
    <row r="1356" spans="1:12">
      <c r="A1356" s="11" t="s">
        <v>2606</v>
      </c>
      <c r="D1356" s="11" t="s">
        <v>260</v>
      </c>
      <c r="E1356" s="19" t="s">
        <v>2826</v>
      </c>
      <c r="F1356" s="10">
        <v>42036</v>
      </c>
      <c r="G1356" s="10">
        <v>45323</v>
      </c>
      <c r="H1356" s="11">
        <v>10</v>
      </c>
      <c r="I1356" s="20" t="s">
        <v>259</v>
      </c>
      <c r="J1356" s="11" t="s">
        <v>261</v>
      </c>
      <c r="K1356" s="11" t="s">
        <v>2960</v>
      </c>
      <c r="L1356" s="11">
        <v>2</v>
      </c>
    </row>
    <row r="1357" spans="1:12">
      <c r="A1357" s="11" t="s">
        <v>2607</v>
      </c>
      <c r="D1357" s="11" t="s">
        <v>260</v>
      </c>
      <c r="E1357" s="19" t="s">
        <v>2827</v>
      </c>
      <c r="F1357" s="10">
        <v>42036</v>
      </c>
      <c r="G1357" s="10">
        <v>45323</v>
      </c>
      <c r="H1357" s="11">
        <v>10</v>
      </c>
      <c r="I1357" s="20" t="s">
        <v>259</v>
      </c>
      <c r="J1357" s="11" t="s">
        <v>261</v>
      </c>
      <c r="K1357" s="11" t="s">
        <v>2960</v>
      </c>
      <c r="L1357" s="11">
        <v>2</v>
      </c>
    </row>
    <row r="1358" spans="1:12">
      <c r="A1358" s="11" t="s">
        <v>2608</v>
      </c>
      <c r="D1358" s="11" t="s">
        <v>260</v>
      </c>
      <c r="E1358" s="19" t="s">
        <v>2828</v>
      </c>
      <c r="F1358" s="10">
        <v>42036</v>
      </c>
      <c r="G1358" s="10">
        <v>45323</v>
      </c>
      <c r="H1358" s="11">
        <v>10</v>
      </c>
      <c r="I1358" s="20" t="s">
        <v>259</v>
      </c>
      <c r="J1358" s="11" t="s">
        <v>261</v>
      </c>
      <c r="K1358" s="11" t="s">
        <v>2960</v>
      </c>
      <c r="L1358" s="11">
        <v>2</v>
      </c>
    </row>
    <row r="1359" spans="1:12">
      <c r="A1359" s="11" t="s">
        <v>2609</v>
      </c>
      <c r="D1359" s="11" t="s">
        <v>260</v>
      </c>
      <c r="E1359" s="19" t="s">
        <v>2829</v>
      </c>
      <c r="F1359" s="10">
        <v>42036</v>
      </c>
      <c r="G1359" s="10">
        <v>45323</v>
      </c>
      <c r="H1359" s="11">
        <v>10</v>
      </c>
      <c r="I1359" s="20" t="s">
        <v>259</v>
      </c>
      <c r="J1359" s="11" t="s">
        <v>261</v>
      </c>
      <c r="K1359" s="11" t="s">
        <v>2960</v>
      </c>
      <c r="L1359" s="11">
        <v>2</v>
      </c>
    </row>
    <row r="1360" spans="1:12">
      <c r="A1360" s="11" t="s">
        <v>2610</v>
      </c>
      <c r="D1360" s="11" t="s">
        <v>260</v>
      </c>
      <c r="E1360" s="19" t="s">
        <v>2830</v>
      </c>
      <c r="F1360" s="10">
        <v>42036</v>
      </c>
      <c r="G1360" s="10">
        <v>45323</v>
      </c>
      <c r="H1360" s="11">
        <v>10</v>
      </c>
      <c r="I1360" s="20" t="s">
        <v>259</v>
      </c>
      <c r="J1360" s="11" t="s">
        <v>261</v>
      </c>
      <c r="K1360" s="11" t="s">
        <v>2960</v>
      </c>
      <c r="L1360" s="11">
        <v>2</v>
      </c>
    </row>
    <row r="1361" spans="1:12">
      <c r="A1361" s="11" t="s">
        <v>2611</v>
      </c>
      <c r="D1361" s="11" t="s">
        <v>260</v>
      </c>
      <c r="E1361" s="19" t="s">
        <v>2831</v>
      </c>
      <c r="F1361" s="10">
        <v>42036</v>
      </c>
      <c r="G1361" s="10">
        <v>45323</v>
      </c>
      <c r="H1361" s="11">
        <v>10</v>
      </c>
      <c r="I1361" s="20" t="s">
        <v>259</v>
      </c>
      <c r="J1361" s="11" t="s">
        <v>261</v>
      </c>
      <c r="K1361" s="11" t="s">
        <v>2960</v>
      </c>
      <c r="L1361" s="11">
        <v>2</v>
      </c>
    </row>
    <row r="1362" spans="1:12">
      <c r="A1362" s="11" t="s">
        <v>2612</v>
      </c>
      <c r="D1362" s="11" t="s">
        <v>260</v>
      </c>
      <c r="E1362" s="19" t="s">
        <v>2832</v>
      </c>
      <c r="F1362" s="10">
        <v>42036</v>
      </c>
      <c r="G1362" s="10">
        <v>45323</v>
      </c>
      <c r="H1362" s="11">
        <v>10</v>
      </c>
      <c r="I1362" s="20" t="s">
        <v>259</v>
      </c>
      <c r="J1362" s="11" t="s">
        <v>261</v>
      </c>
      <c r="K1362" s="11" t="s">
        <v>2960</v>
      </c>
      <c r="L1362" s="11">
        <v>2</v>
      </c>
    </row>
    <row r="1363" spans="1:12">
      <c r="A1363" s="11" t="s">
        <v>2613</v>
      </c>
      <c r="D1363" s="11" t="s">
        <v>260</v>
      </c>
      <c r="E1363" s="19" t="s">
        <v>2833</v>
      </c>
      <c r="F1363" s="10">
        <v>42036</v>
      </c>
      <c r="G1363" s="10">
        <v>45323</v>
      </c>
      <c r="H1363" s="11">
        <v>10</v>
      </c>
      <c r="I1363" s="20" t="s">
        <v>259</v>
      </c>
      <c r="J1363" s="11" t="s">
        <v>261</v>
      </c>
      <c r="K1363" s="11" t="s">
        <v>2960</v>
      </c>
      <c r="L1363" s="11">
        <v>2</v>
      </c>
    </row>
    <row r="1364" spans="1:12">
      <c r="A1364" s="11" t="s">
        <v>2614</v>
      </c>
      <c r="D1364" s="11" t="s">
        <v>260</v>
      </c>
      <c r="E1364" s="19" t="s">
        <v>2834</v>
      </c>
      <c r="F1364" s="10">
        <v>42036</v>
      </c>
      <c r="G1364" s="10">
        <v>45323</v>
      </c>
      <c r="H1364" s="11">
        <v>10</v>
      </c>
      <c r="I1364" s="20" t="s">
        <v>259</v>
      </c>
      <c r="J1364" s="11" t="s">
        <v>261</v>
      </c>
      <c r="K1364" s="11" t="s">
        <v>2960</v>
      </c>
      <c r="L1364" s="11">
        <v>2</v>
      </c>
    </row>
    <row r="1365" spans="1:12">
      <c r="A1365" s="11" t="s">
        <v>2615</v>
      </c>
      <c r="D1365" s="11" t="s">
        <v>260</v>
      </c>
      <c r="E1365" s="19" t="s">
        <v>2835</v>
      </c>
      <c r="F1365" s="10">
        <v>42036</v>
      </c>
      <c r="G1365" s="10">
        <v>45323</v>
      </c>
      <c r="H1365" s="11">
        <v>10</v>
      </c>
      <c r="I1365" s="20" t="s">
        <v>259</v>
      </c>
      <c r="J1365" s="11" t="s">
        <v>261</v>
      </c>
      <c r="K1365" s="11" t="s">
        <v>2960</v>
      </c>
      <c r="L1365" s="11">
        <v>2</v>
      </c>
    </row>
    <row r="1366" spans="1:12">
      <c r="A1366" s="11" t="s">
        <v>2616</v>
      </c>
      <c r="D1366" s="11" t="s">
        <v>260</v>
      </c>
      <c r="E1366" s="19" t="s">
        <v>2836</v>
      </c>
      <c r="F1366" s="10">
        <v>42036</v>
      </c>
      <c r="G1366" s="10">
        <v>45323</v>
      </c>
      <c r="H1366" s="11">
        <v>10</v>
      </c>
      <c r="I1366" s="20" t="s">
        <v>259</v>
      </c>
      <c r="J1366" s="11" t="s">
        <v>261</v>
      </c>
      <c r="K1366" s="11" t="s">
        <v>2960</v>
      </c>
      <c r="L1366" s="11">
        <v>2</v>
      </c>
    </row>
    <row r="1367" spans="1:12">
      <c r="A1367" s="11" t="s">
        <v>2617</v>
      </c>
      <c r="D1367" s="11" t="s">
        <v>260</v>
      </c>
      <c r="E1367" s="19" t="s">
        <v>2837</v>
      </c>
      <c r="F1367" s="10">
        <v>42036</v>
      </c>
      <c r="G1367" s="10">
        <v>45323</v>
      </c>
      <c r="H1367" s="11">
        <v>10</v>
      </c>
      <c r="I1367" s="20" t="s">
        <v>259</v>
      </c>
      <c r="J1367" s="11" t="s">
        <v>261</v>
      </c>
      <c r="K1367" s="11" t="s">
        <v>2960</v>
      </c>
      <c r="L1367" s="11">
        <v>2</v>
      </c>
    </row>
    <row r="1368" spans="1:12">
      <c r="A1368" s="11" t="s">
        <v>2618</v>
      </c>
      <c r="D1368" s="11" t="s">
        <v>260</v>
      </c>
      <c r="E1368" s="19" t="s">
        <v>2838</v>
      </c>
      <c r="F1368" s="10">
        <v>42036</v>
      </c>
      <c r="G1368" s="10">
        <v>45323</v>
      </c>
      <c r="H1368" s="11">
        <v>10</v>
      </c>
      <c r="I1368" s="20" t="s">
        <v>259</v>
      </c>
      <c r="J1368" s="11" t="s">
        <v>261</v>
      </c>
      <c r="K1368" s="11" t="s">
        <v>2960</v>
      </c>
      <c r="L1368" s="11">
        <v>2</v>
      </c>
    </row>
    <row r="1369" spans="1:12">
      <c r="A1369" s="11" t="s">
        <v>2619</v>
      </c>
      <c r="D1369" s="11" t="s">
        <v>260</v>
      </c>
      <c r="E1369" s="19" t="s">
        <v>2839</v>
      </c>
      <c r="F1369" s="10">
        <v>42036</v>
      </c>
      <c r="G1369" s="10">
        <v>45323</v>
      </c>
      <c r="H1369" s="11">
        <v>10</v>
      </c>
      <c r="I1369" s="20" t="s">
        <v>259</v>
      </c>
      <c r="J1369" s="11" t="s">
        <v>261</v>
      </c>
      <c r="K1369" s="11" t="s">
        <v>2960</v>
      </c>
      <c r="L1369" s="11">
        <v>2</v>
      </c>
    </row>
    <row r="1370" spans="1:12">
      <c r="A1370" s="11" t="s">
        <v>2620</v>
      </c>
      <c r="D1370" s="11" t="s">
        <v>260</v>
      </c>
      <c r="E1370" s="19" t="s">
        <v>2840</v>
      </c>
      <c r="F1370" s="10">
        <v>42036</v>
      </c>
      <c r="G1370" s="10">
        <v>45323</v>
      </c>
      <c r="H1370" s="11">
        <v>10</v>
      </c>
      <c r="I1370" s="20" t="s">
        <v>259</v>
      </c>
      <c r="J1370" s="11" t="s">
        <v>261</v>
      </c>
      <c r="K1370" s="11" t="s">
        <v>2960</v>
      </c>
      <c r="L1370" s="11">
        <v>2</v>
      </c>
    </row>
    <row r="1371" spans="1:12">
      <c r="A1371" s="11" t="s">
        <v>2621</v>
      </c>
      <c r="D1371" s="11" t="s">
        <v>260</v>
      </c>
      <c r="E1371" s="19" t="s">
        <v>2841</v>
      </c>
      <c r="F1371" s="10">
        <v>42036</v>
      </c>
      <c r="G1371" s="10">
        <v>45323</v>
      </c>
      <c r="H1371" s="11">
        <v>10</v>
      </c>
      <c r="I1371" s="20" t="s">
        <v>259</v>
      </c>
      <c r="J1371" s="11" t="s">
        <v>261</v>
      </c>
      <c r="K1371" s="11" t="s">
        <v>2960</v>
      </c>
      <c r="L1371" s="11">
        <v>2</v>
      </c>
    </row>
    <row r="1372" spans="1:12">
      <c r="A1372" s="11" t="s">
        <v>2622</v>
      </c>
      <c r="D1372" s="11" t="s">
        <v>260</v>
      </c>
      <c r="E1372" s="19" t="s">
        <v>2842</v>
      </c>
      <c r="F1372" s="10">
        <v>42036</v>
      </c>
      <c r="G1372" s="10">
        <v>45323</v>
      </c>
      <c r="H1372" s="11">
        <v>10</v>
      </c>
      <c r="I1372" s="20" t="s">
        <v>259</v>
      </c>
      <c r="J1372" s="11" t="s">
        <v>261</v>
      </c>
      <c r="K1372" s="11" t="s">
        <v>2960</v>
      </c>
      <c r="L1372" s="11">
        <v>2</v>
      </c>
    </row>
    <row r="1373" spans="1:12">
      <c r="A1373" s="11" t="s">
        <v>2623</v>
      </c>
      <c r="D1373" s="11" t="s">
        <v>260</v>
      </c>
      <c r="E1373" s="19" t="s">
        <v>2843</v>
      </c>
      <c r="F1373" s="10">
        <v>42036</v>
      </c>
      <c r="G1373" s="10">
        <v>45323</v>
      </c>
      <c r="H1373" s="11">
        <v>10</v>
      </c>
      <c r="I1373" s="20" t="s">
        <v>259</v>
      </c>
      <c r="J1373" s="11" t="s">
        <v>261</v>
      </c>
      <c r="K1373" s="11" t="s">
        <v>2960</v>
      </c>
      <c r="L1373" s="11">
        <v>2</v>
      </c>
    </row>
    <row r="1374" spans="1:12">
      <c r="A1374" s="11" t="s">
        <v>2624</v>
      </c>
      <c r="D1374" s="11" t="s">
        <v>260</v>
      </c>
      <c r="E1374" s="19" t="s">
        <v>2844</v>
      </c>
      <c r="F1374" s="10">
        <v>42036</v>
      </c>
      <c r="G1374" s="10">
        <v>45323</v>
      </c>
      <c r="H1374" s="11">
        <v>10</v>
      </c>
      <c r="I1374" s="20" t="s">
        <v>259</v>
      </c>
      <c r="J1374" s="11" t="s">
        <v>261</v>
      </c>
      <c r="K1374" s="11" t="s">
        <v>2960</v>
      </c>
      <c r="L1374" s="11">
        <v>2</v>
      </c>
    </row>
    <row r="1375" spans="1:12">
      <c r="A1375" s="11" t="s">
        <v>2625</v>
      </c>
      <c r="D1375" s="11" t="s">
        <v>260</v>
      </c>
      <c r="E1375" s="19" t="s">
        <v>2845</v>
      </c>
      <c r="F1375" s="10">
        <v>42036</v>
      </c>
      <c r="G1375" s="10">
        <v>45323</v>
      </c>
      <c r="H1375" s="11">
        <v>10</v>
      </c>
      <c r="I1375" s="20" t="s">
        <v>259</v>
      </c>
      <c r="J1375" s="11" t="s">
        <v>261</v>
      </c>
      <c r="K1375" s="11" t="s">
        <v>2960</v>
      </c>
      <c r="L1375" s="11">
        <v>2</v>
      </c>
    </row>
    <row r="1376" spans="1:12">
      <c r="A1376" s="11" t="s">
        <v>2626</v>
      </c>
      <c r="D1376" s="11" t="s">
        <v>260</v>
      </c>
      <c r="E1376" s="19" t="s">
        <v>2846</v>
      </c>
      <c r="F1376" s="10">
        <v>42036</v>
      </c>
      <c r="G1376" s="10">
        <v>45323</v>
      </c>
      <c r="H1376" s="11">
        <v>10</v>
      </c>
      <c r="I1376" s="20" t="s">
        <v>259</v>
      </c>
      <c r="J1376" s="11" t="s">
        <v>261</v>
      </c>
      <c r="K1376" s="11" t="s">
        <v>2960</v>
      </c>
      <c r="L1376" s="11">
        <v>2</v>
      </c>
    </row>
    <row r="1377" spans="1:12">
      <c r="A1377" s="11" t="s">
        <v>2627</v>
      </c>
      <c r="D1377" s="11" t="s">
        <v>260</v>
      </c>
      <c r="E1377" s="19" t="s">
        <v>2847</v>
      </c>
      <c r="F1377" s="10">
        <v>42036</v>
      </c>
      <c r="G1377" s="10">
        <v>45323</v>
      </c>
      <c r="H1377" s="11">
        <v>10</v>
      </c>
      <c r="I1377" s="20" t="s">
        <v>259</v>
      </c>
      <c r="J1377" s="11" t="s">
        <v>261</v>
      </c>
      <c r="K1377" s="11" t="s">
        <v>2960</v>
      </c>
      <c r="L1377" s="11">
        <v>2</v>
      </c>
    </row>
    <row r="1378" spans="1:12">
      <c r="A1378" s="11" t="s">
        <v>2628</v>
      </c>
      <c r="D1378" s="11" t="s">
        <v>260</v>
      </c>
      <c r="E1378" s="19" t="s">
        <v>2848</v>
      </c>
      <c r="F1378" s="10">
        <v>42036</v>
      </c>
      <c r="G1378" s="10">
        <v>45323</v>
      </c>
      <c r="H1378" s="11">
        <v>10</v>
      </c>
      <c r="I1378" s="20" t="s">
        <v>259</v>
      </c>
      <c r="J1378" s="11" t="s">
        <v>261</v>
      </c>
      <c r="K1378" s="11" t="s">
        <v>2960</v>
      </c>
      <c r="L1378" s="11">
        <v>2</v>
      </c>
    </row>
    <row r="1379" spans="1:12">
      <c r="A1379" s="11" t="s">
        <v>2629</v>
      </c>
      <c r="D1379" s="11" t="s">
        <v>260</v>
      </c>
      <c r="E1379" s="19" t="s">
        <v>2849</v>
      </c>
      <c r="F1379" s="10">
        <v>42036</v>
      </c>
      <c r="G1379" s="10">
        <v>45323</v>
      </c>
      <c r="H1379" s="11">
        <v>10</v>
      </c>
      <c r="I1379" s="20" t="s">
        <v>259</v>
      </c>
      <c r="J1379" s="11" t="s">
        <v>261</v>
      </c>
      <c r="K1379" s="11" t="s">
        <v>2960</v>
      </c>
      <c r="L1379" s="11">
        <v>2</v>
      </c>
    </row>
    <row r="1380" spans="1:12">
      <c r="A1380" s="11" t="s">
        <v>2630</v>
      </c>
      <c r="D1380" s="11" t="s">
        <v>260</v>
      </c>
      <c r="E1380" s="19" t="s">
        <v>2850</v>
      </c>
      <c r="F1380" s="10">
        <v>42036</v>
      </c>
      <c r="G1380" s="10">
        <v>45323</v>
      </c>
      <c r="H1380" s="11">
        <v>10</v>
      </c>
      <c r="I1380" s="20" t="s">
        <v>259</v>
      </c>
      <c r="J1380" s="11" t="s">
        <v>261</v>
      </c>
      <c r="K1380" s="11" t="s">
        <v>2960</v>
      </c>
      <c r="L1380" s="11">
        <v>2</v>
      </c>
    </row>
    <row r="1381" spans="1:12">
      <c r="A1381" s="11" t="s">
        <v>2631</v>
      </c>
      <c r="D1381" s="11" t="s">
        <v>260</v>
      </c>
      <c r="E1381" s="19" t="s">
        <v>2851</v>
      </c>
      <c r="F1381" s="10">
        <v>42036</v>
      </c>
      <c r="G1381" s="10">
        <v>45323</v>
      </c>
      <c r="H1381" s="11">
        <v>10</v>
      </c>
      <c r="I1381" s="20" t="s">
        <v>259</v>
      </c>
      <c r="J1381" s="11" t="s">
        <v>261</v>
      </c>
      <c r="K1381" s="11" t="s">
        <v>2960</v>
      </c>
      <c r="L1381" s="11">
        <v>2</v>
      </c>
    </row>
    <row r="1382" spans="1:12">
      <c r="A1382" s="11" t="s">
        <v>2632</v>
      </c>
      <c r="D1382" s="11" t="s">
        <v>260</v>
      </c>
      <c r="E1382" s="19" t="s">
        <v>2852</v>
      </c>
      <c r="F1382" s="10">
        <v>42036</v>
      </c>
      <c r="G1382" s="10">
        <v>45323</v>
      </c>
      <c r="H1382" s="11">
        <v>10</v>
      </c>
      <c r="I1382" s="20" t="s">
        <v>259</v>
      </c>
      <c r="J1382" s="11" t="s">
        <v>261</v>
      </c>
      <c r="K1382" s="11" t="s">
        <v>2960</v>
      </c>
      <c r="L1382" s="11">
        <v>2</v>
      </c>
    </row>
    <row r="1383" spans="1:12">
      <c r="A1383" s="11" t="s">
        <v>2633</v>
      </c>
      <c r="D1383" s="11" t="s">
        <v>260</v>
      </c>
      <c r="E1383" s="19" t="s">
        <v>2853</v>
      </c>
      <c r="F1383" s="10">
        <v>42036</v>
      </c>
      <c r="G1383" s="10">
        <v>45323</v>
      </c>
      <c r="H1383" s="11">
        <v>10</v>
      </c>
      <c r="I1383" s="20" t="s">
        <v>259</v>
      </c>
      <c r="J1383" s="11" t="s">
        <v>261</v>
      </c>
      <c r="K1383" s="11" t="s">
        <v>2960</v>
      </c>
      <c r="L1383" s="11">
        <v>2</v>
      </c>
    </row>
    <row r="1384" spans="1:12">
      <c r="A1384" s="11" t="s">
        <v>2634</v>
      </c>
      <c r="D1384" s="11" t="s">
        <v>260</v>
      </c>
      <c r="E1384" s="19" t="s">
        <v>2854</v>
      </c>
      <c r="F1384" s="10">
        <v>42036</v>
      </c>
      <c r="G1384" s="10">
        <v>45323</v>
      </c>
      <c r="H1384" s="11">
        <v>10</v>
      </c>
      <c r="I1384" s="20" t="s">
        <v>259</v>
      </c>
      <c r="J1384" s="11" t="s">
        <v>261</v>
      </c>
      <c r="K1384" s="11" t="s">
        <v>2960</v>
      </c>
      <c r="L1384" s="11">
        <v>2</v>
      </c>
    </row>
    <row r="1385" spans="1:12">
      <c r="A1385" s="11" t="s">
        <v>2635</v>
      </c>
      <c r="D1385" s="11" t="s">
        <v>260</v>
      </c>
      <c r="E1385" s="19" t="s">
        <v>2855</v>
      </c>
      <c r="F1385" s="10">
        <v>42036</v>
      </c>
      <c r="G1385" s="10">
        <v>45323</v>
      </c>
      <c r="H1385" s="11">
        <v>10</v>
      </c>
      <c r="I1385" s="20" t="s">
        <v>259</v>
      </c>
      <c r="J1385" s="11" t="s">
        <v>261</v>
      </c>
      <c r="K1385" s="11" t="s">
        <v>2960</v>
      </c>
      <c r="L1385" s="11">
        <v>2</v>
      </c>
    </row>
    <row r="1386" spans="1:12">
      <c r="A1386" s="11" t="s">
        <v>2636</v>
      </c>
      <c r="D1386" s="11" t="s">
        <v>260</v>
      </c>
      <c r="E1386" s="19" t="s">
        <v>2856</v>
      </c>
      <c r="F1386" s="10">
        <v>42036</v>
      </c>
      <c r="G1386" s="10">
        <v>45323</v>
      </c>
      <c r="H1386" s="11">
        <v>10</v>
      </c>
      <c r="I1386" s="20" t="s">
        <v>259</v>
      </c>
      <c r="J1386" s="11" t="s">
        <v>261</v>
      </c>
      <c r="K1386" s="11" t="s">
        <v>2960</v>
      </c>
      <c r="L1386" s="11">
        <v>2</v>
      </c>
    </row>
    <row r="1387" spans="1:12">
      <c r="A1387" s="11" t="s">
        <v>2637</v>
      </c>
      <c r="D1387" s="11" t="s">
        <v>260</v>
      </c>
      <c r="E1387" s="19" t="s">
        <v>2857</v>
      </c>
      <c r="F1387" s="10">
        <v>42036</v>
      </c>
      <c r="G1387" s="10">
        <v>45323</v>
      </c>
      <c r="H1387" s="11">
        <v>10</v>
      </c>
      <c r="I1387" s="20" t="s">
        <v>259</v>
      </c>
      <c r="J1387" s="11" t="s">
        <v>261</v>
      </c>
      <c r="K1387" s="11" t="s">
        <v>2960</v>
      </c>
      <c r="L1387" s="11">
        <v>2</v>
      </c>
    </row>
    <row r="1388" spans="1:12">
      <c r="A1388" s="11" t="s">
        <v>2638</v>
      </c>
      <c r="D1388" s="11" t="s">
        <v>260</v>
      </c>
      <c r="E1388" s="19" t="s">
        <v>2858</v>
      </c>
      <c r="F1388" s="10">
        <v>42036</v>
      </c>
      <c r="G1388" s="10">
        <v>45323</v>
      </c>
      <c r="H1388" s="11">
        <v>10</v>
      </c>
      <c r="I1388" s="20" t="s">
        <v>259</v>
      </c>
      <c r="J1388" s="11" t="s">
        <v>261</v>
      </c>
      <c r="K1388" s="11" t="s">
        <v>2960</v>
      </c>
      <c r="L1388" s="11">
        <v>2</v>
      </c>
    </row>
    <row r="1389" spans="1:12">
      <c r="A1389" s="11" t="s">
        <v>2639</v>
      </c>
      <c r="D1389" s="11" t="s">
        <v>260</v>
      </c>
      <c r="E1389" s="19" t="s">
        <v>2859</v>
      </c>
      <c r="F1389" s="10">
        <v>42036</v>
      </c>
      <c r="G1389" s="10">
        <v>45323</v>
      </c>
      <c r="H1389" s="11">
        <v>10</v>
      </c>
      <c r="I1389" s="20" t="s">
        <v>259</v>
      </c>
      <c r="J1389" s="11" t="s">
        <v>261</v>
      </c>
      <c r="K1389" s="11" t="s">
        <v>2960</v>
      </c>
      <c r="L1389" s="11">
        <v>2</v>
      </c>
    </row>
    <row r="1390" spans="1:12">
      <c r="A1390" s="11" t="s">
        <v>2640</v>
      </c>
      <c r="D1390" s="11" t="s">
        <v>260</v>
      </c>
      <c r="E1390" s="19" t="s">
        <v>2860</v>
      </c>
      <c r="F1390" s="10">
        <v>42036</v>
      </c>
      <c r="G1390" s="10">
        <v>45323</v>
      </c>
      <c r="H1390" s="11">
        <v>10</v>
      </c>
      <c r="I1390" s="20" t="s">
        <v>259</v>
      </c>
      <c r="J1390" s="11" t="s">
        <v>261</v>
      </c>
      <c r="K1390" s="11" t="s">
        <v>2960</v>
      </c>
      <c r="L1390" s="11">
        <v>2</v>
      </c>
    </row>
    <row r="1391" spans="1:12">
      <c r="A1391" s="11" t="s">
        <v>2641</v>
      </c>
      <c r="D1391" s="11" t="s">
        <v>260</v>
      </c>
      <c r="E1391" s="19" t="s">
        <v>2861</v>
      </c>
      <c r="F1391" s="10">
        <v>42036</v>
      </c>
      <c r="G1391" s="10">
        <v>45323</v>
      </c>
      <c r="H1391" s="11">
        <v>10</v>
      </c>
      <c r="I1391" s="20" t="s">
        <v>259</v>
      </c>
      <c r="J1391" s="11" t="s">
        <v>261</v>
      </c>
      <c r="K1391" s="11" t="s">
        <v>2960</v>
      </c>
      <c r="L1391" s="11">
        <v>2</v>
      </c>
    </row>
    <row r="1392" spans="1:12">
      <c r="A1392" s="11" t="s">
        <v>2642</v>
      </c>
      <c r="D1392" s="11" t="s">
        <v>260</v>
      </c>
      <c r="E1392" s="19" t="s">
        <v>2862</v>
      </c>
      <c r="F1392" s="10">
        <v>42036</v>
      </c>
      <c r="G1392" s="10">
        <v>45323</v>
      </c>
      <c r="H1392" s="11">
        <v>10</v>
      </c>
      <c r="I1392" s="20" t="s">
        <v>259</v>
      </c>
      <c r="J1392" s="11" t="s">
        <v>261</v>
      </c>
      <c r="K1392" s="11" t="s">
        <v>2960</v>
      </c>
      <c r="L1392" s="11">
        <v>2</v>
      </c>
    </row>
    <row r="1393" spans="1:12">
      <c r="A1393" s="11" t="s">
        <v>2643</v>
      </c>
      <c r="D1393" s="11" t="s">
        <v>260</v>
      </c>
      <c r="E1393" s="19" t="s">
        <v>2863</v>
      </c>
      <c r="F1393" s="10">
        <v>42036</v>
      </c>
      <c r="G1393" s="10">
        <v>45323</v>
      </c>
      <c r="H1393" s="11">
        <v>10</v>
      </c>
      <c r="I1393" s="20" t="s">
        <v>259</v>
      </c>
      <c r="J1393" s="11" t="s">
        <v>261</v>
      </c>
      <c r="K1393" s="11" t="s">
        <v>2960</v>
      </c>
      <c r="L1393" s="11">
        <v>2</v>
      </c>
    </row>
    <row r="1394" spans="1:12">
      <c r="A1394" s="11" t="s">
        <v>2644</v>
      </c>
      <c r="D1394" s="11" t="s">
        <v>260</v>
      </c>
      <c r="E1394" s="19" t="s">
        <v>2864</v>
      </c>
      <c r="F1394" s="10">
        <v>42036</v>
      </c>
      <c r="G1394" s="10">
        <v>45323</v>
      </c>
      <c r="H1394" s="11">
        <v>10</v>
      </c>
      <c r="I1394" s="20" t="s">
        <v>259</v>
      </c>
      <c r="J1394" s="11" t="s">
        <v>261</v>
      </c>
      <c r="K1394" s="11" t="s">
        <v>2960</v>
      </c>
      <c r="L1394" s="11">
        <v>2</v>
      </c>
    </row>
    <row r="1395" spans="1:12">
      <c r="A1395" s="11" t="s">
        <v>2645</v>
      </c>
      <c r="D1395" s="11" t="s">
        <v>260</v>
      </c>
      <c r="E1395" s="19" t="s">
        <v>2865</v>
      </c>
      <c r="F1395" s="10">
        <v>42036</v>
      </c>
      <c r="G1395" s="10">
        <v>45323</v>
      </c>
      <c r="H1395" s="11">
        <v>10</v>
      </c>
      <c r="I1395" s="20" t="s">
        <v>259</v>
      </c>
      <c r="J1395" s="11" t="s">
        <v>261</v>
      </c>
      <c r="K1395" s="11" t="s">
        <v>2960</v>
      </c>
      <c r="L1395" s="11">
        <v>2</v>
      </c>
    </row>
    <row r="1396" spans="1:12">
      <c r="A1396" s="11" t="s">
        <v>2646</v>
      </c>
      <c r="D1396" s="11" t="s">
        <v>260</v>
      </c>
      <c r="E1396" s="19" t="s">
        <v>2866</v>
      </c>
      <c r="F1396" s="10">
        <v>42036</v>
      </c>
      <c r="G1396" s="10">
        <v>45323</v>
      </c>
      <c r="H1396" s="11">
        <v>10</v>
      </c>
      <c r="I1396" s="20" t="s">
        <v>259</v>
      </c>
      <c r="J1396" s="11" t="s">
        <v>261</v>
      </c>
      <c r="K1396" s="11" t="s">
        <v>2960</v>
      </c>
      <c r="L1396" s="11">
        <v>2</v>
      </c>
    </row>
    <row r="1397" spans="1:12">
      <c r="A1397" s="11" t="s">
        <v>2647</v>
      </c>
      <c r="D1397" s="11" t="s">
        <v>260</v>
      </c>
      <c r="E1397" s="19" t="s">
        <v>2867</v>
      </c>
      <c r="F1397" s="10">
        <v>42036</v>
      </c>
      <c r="G1397" s="10">
        <v>45323</v>
      </c>
      <c r="H1397" s="11">
        <v>10</v>
      </c>
      <c r="I1397" s="20" t="s">
        <v>259</v>
      </c>
      <c r="J1397" s="11" t="s">
        <v>261</v>
      </c>
      <c r="K1397" s="11" t="s">
        <v>2960</v>
      </c>
      <c r="L1397" s="11">
        <v>2</v>
      </c>
    </row>
    <row r="1398" spans="1:12">
      <c r="A1398" s="11" t="s">
        <v>2648</v>
      </c>
      <c r="D1398" s="11" t="s">
        <v>260</v>
      </c>
      <c r="E1398" s="19" t="s">
        <v>2868</v>
      </c>
      <c r="F1398" s="10">
        <v>42036</v>
      </c>
      <c r="G1398" s="10">
        <v>45323</v>
      </c>
      <c r="H1398" s="11">
        <v>10</v>
      </c>
      <c r="I1398" s="20" t="s">
        <v>259</v>
      </c>
      <c r="J1398" s="11" t="s">
        <v>261</v>
      </c>
      <c r="K1398" s="11" t="s">
        <v>2960</v>
      </c>
      <c r="L1398" s="11">
        <v>2</v>
      </c>
    </row>
    <row r="1399" spans="1:12">
      <c r="A1399" s="11" t="s">
        <v>2649</v>
      </c>
      <c r="D1399" s="11" t="s">
        <v>260</v>
      </c>
      <c r="E1399" s="19" t="s">
        <v>2869</v>
      </c>
      <c r="F1399" s="10">
        <v>42036</v>
      </c>
      <c r="G1399" s="10">
        <v>45323</v>
      </c>
      <c r="H1399" s="11">
        <v>10</v>
      </c>
      <c r="I1399" s="20" t="s">
        <v>259</v>
      </c>
      <c r="J1399" s="11" t="s">
        <v>261</v>
      </c>
      <c r="K1399" s="11" t="s">
        <v>2960</v>
      </c>
      <c r="L1399" s="11">
        <v>2</v>
      </c>
    </row>
    <row r="1400" spans="1:12">
      <c r="A1400" s="11" t="s">
        <v>2650</v>
      </c>
      <c r="D1400" s="11" t="s">
        <v>260</v>
      </c>
      <c r="E1400" s="19" t="s">
        <v>2870</v>
      </c>
      <c r="F1400" s="10">
        <v>42036</v>
      </c>
      <c r="G1400" s="10">
        <v>45323</v>
      </c>
      <c r="H1400" s="11">
        <v>10</v>
      </c>
      <c r="I1400" s="20" t="s">
        <v>259</v>
      </c>
      <c r="J1400" s="11" t="s">
        <v>261</v>
      </c>
      <c r="K1400" s="11" t="s">
        <v>2960</v>
      </c>
      <c r="L1400" s="11">
        <v>2</v>
      </c>
    </row>
    <row r="1401" spans="1:12">
      <c r="A1401" s="11" t="s">
        <v>2651</v>
      </c>
      <c r="D1401" s="11" t="s">
        <v>260</v>
      </c>
      <c r="E1401" s="19" t="s">
        <v>2871</v>
      </c>
      <c r="F1401" s="10">
        <v>42036</v>
      </c>
      <c r="G1401" s="10">
        <v>45323</v>
      </c>
      <c r="H1401" s="11">
        <v>10</v>
      </c>
      <c r="I1401" s="20" t="s">
        <v>259</v>
      </c>
      <c r="J1401" s="11" t="s">
        <v>261</v>
      </c>
      <c r="K1401" s="11" t="s">
        <v>2960</v>
      </c>
      <c r="L1401" s="11">
        <v>2</v>
      </c>
    </row>
    <row r="1402" spans="1:12">
      <c r="A1402" s="11" t="s">
        <v>2652</v>
      </c>
      <c r="D1402" s="11" t="s">
        <v>260</v>
      </c>
      <c r="E1402" s="19" t="s">
        <v>2872</v>
      </c>
      <c r="F1402" s="10">
        <v>42036</v>
      </c>
      <c r="G1402" s="10">
        <v>45323</v>
      </c>
      <c r="H1402" s="11">
        <v>10</v>
      </c>
      <c r="I1402" s="20" t="s">
        <v>259</v>
      </c>
      <c r="J1402" s="11" t="s">
        <v>261</v>
      </c>
      <c r="K1402" s="11" t="s">
        <v>2960</v>
      </c>
      <c r="L1402" s="11">
        <v>2</v>
      </c>
    </row>
    <row r="1403" spans="1:12">
      <c r="A1403" s="11" t="s">
        <v>2653</v>
      </c>
      <c r="D1403" s="11" t="s">
        <v>260</v>
      </c>
      <c r="E1403" s="19" t="s">
        <v>2873</v>
      </c>
      <c r="F1403" s="10">
        <v>42036</v>
      </c>
      <c r="G1403" s="10">
        <v>45323</v>
      </c>
      <c r="H1403" s="11">
        <v>10</v>
      </c>
      <c r="I1403" s="20" t="s">
        <v>259</v>
      </c>
      <c r="J1403" s="11" t="s">
        <v>261</v>
      </c>
      <c r="K1403" s="11" t="s">
        <v>2960</v>
      </c>
      <c r="L1403" s="11">
        <v>2</v>
      </c>
    </row>
    <row r="1404" spans="1:12">
      <c r="A1404" s="11" t="s">
        <v>2654</v>
      </c>
      <c r="D1404" s="11" t="s">
        <v>260</v>
      </c>
      <c r="E1404" s="19" t="s">
        <v>2874</v>
      </c>
      <c r="F1404" s="10">
        <v>42036</v>
      </c>
      <c r="G1404" s="10">
        <v>45323</v>
      </c>
      <c r="H1404" s="11">
        <v>10</v>
      </c>
      <c r="I1404" s="20" t="s">
        <v>259</v>
      </c>
      <c r="J1404" s="11" t="s">
        <v>261</v>
      </c>
      <c r="K1404" s="11" t="s">
        <v>2960</v>
      </c>
      <c r="L1404" s="11">
        <v>2</v>
      </c>
    </row>
    <row r="1405" spans="1:12">
      <c r="A1405" s="11" t="s">
        <v>2655</v>
      </c>
      <c r="D1405" s="11" t="s">
        <v>260</v>
      </c>
      <c r="E1405" s="19" t="s">
        <v>2875</v>
      </c>
      <c r="F1405" s="10">
        <v>42036</v>
      </c>
      <c r="G1405" s="10">
        <v>45323</v>
      </c>
      <c r="H1405" s="11">
        <v>10</v>
      </c>
      <c r="I1405" s="20" t="s">
        <v>259</v>
      </c>
      <c r="J1405" s="11" t="s">
        <v>261</v>
      </c>
      <c r="K1405" s="11" t="s">
        <v>2960</v>
      </c>
      <c r="L1405" s="11">
        <v>2</v>
      </c>
    </row>
    <row r="1406" spans="1:12">
      <c r="A1406" s="11" t="s">
        <v>2656</v>
      </c>
      <c r="D1406" s="11" t="s">
        <v>260</v>
      </c>
      <c r="E1406" s="19" t="s">
        <v>2876</v>
      </c>
      <c r="F1406" s="10">
        <v>42036</v>
      </c>
      <c r="G1406" s="10">
        <v>45323</v>
      </c>
      <c r="H1406" s="11">
        <v>10</v>
      </c>
      <c r="I1406" s="20" t="s">
        <v>259</v>
      </c>
      <c r="J1406" s="11" t="s">
        <v>261</v>
      </c>
      <c r="K1406" s="11" t="s">
        <v>2960</v>
      </c>
      <c r="L1406" s="11">
        <v>2</v>
      </c>
    </row>
    <row r="1407" spans="1:12">
      <c r="A1407" s="11" t="s">
        <v>2657</v>
      </c>
      <c r="D1407" s="11" t="s">
        <v>260</v>
      </c>
      <c r="E1407" s="19" t="s">
        <v>2877</v>
      </c>
      <c r="F1407" s="10">
        <v>42036</v>
      </c>
      <c r="G1407" s="10">
        <v>45323</v>
      </c>
      <c r="H1407" s="11">
        <v>10</v>
      </c>
      <c r="I1407" s="20" t="s">
        <v>259</v>
      </c>
      <c r="J1407" s="11" t="s">
        <v>261</v>
      </c>
      <c r="K1407" s="11" t="s">
        <v>2960</v>
      </c>
      <c r="L1407" s="11">
        <v>2</v>
      </c>
    </row>
    <row r="1408" spans="1:12">
      <c r="A1408" s="11" t="s">
        <v>2658</v>
      </c>
      <c r="D1408" s="11" t="s">
        <v>260</v>
      </c>
      <c r="E1408" s="19" t="s">
        <v>2878</v>
      </c>
      <c r="F1408" s="10">
        <v>42036</v>
      </c>
      <c r="G1408" s="10">
        <v>45323</v>
      </c>
      <c r="H1408" s="11">
        <v>10</v>
      </c>
      <c r="I1408" s="20" t="s">
        <v>259</v>
      </c>
      <c r="J1408" s="11" t="s">
        <v>261</v>
      </c>
      <c r="K1408" s="11" t="s">
        <v>2960</v>
      </c>
      <c r="L1408" s="11">
        <v>2</v>
      </c>
    </row>
    <row r="1409" spans="1:12">
      <c r="A1409" s="11" t="s">
        <v>2659</v>
      </c>
      <c r="D1409" s="11" t="s">
        <v>260</v>
      </c>
      <c r="E1409" s="19" t="s">
        <v>2879</v>
      </c>
      <c r="F1409" s="10">
        <v>42036</v>
      </c>
      <c r="G1409" s="10">
        <v>45323</v>
      </c>
      <c r="H1409" s="11">
        <v>10</v>
      </c>
      <c r="I1409" s="20" t="s">
        <v>259</v>
      </c>
      <c r="J1409" s="11" t="s">
        <v>261</v>
      </c>
      <c r="K1409" s="11" t="s">
        <v>2960</v>
      </c>
      <c r="L1409" s="11">
        <v>2</v>
      </c>
    </row>
    <row r="1410" spans="1:12">
      <c r="A1410" s="11" t="s">
        <v>2660</v>
      </c>
      <c r="D1410" s="11" t="s">
        <v>260</v>
      </c>
      <c r="E1410" s="19" t="s">
        <v>2880</v>
      </c>
      <c r="F1410" s="10">
        <v>42036</v>
      </c>
      <c r="G1410" s="10">
        <v>45323</v>
      </c>
      <c r="H1410" s="11">
        <v>10</v>
      </c>
      <c r="I1410" s="20" t="s">
        <v>259</v>
      </c>
      <c r="J1410" s="11" t="s">
        <v>261</v>
      </c>
      <c r="K1410" s="11" t="s">
        <v>2960</v>
      </c>
      <c r="L1410" s="11">
        <v>2</v>
      </c>
    </row>
    <row r="1411" spans="1:12">
      <c r="A1411" s="11" t="s">
        <v>2661</v>
      </c>
      <c r="D1411" s="11" t="s">
        <v>260</v>
      </c>
      <c r="E1411" s="19" t="s">
        <v>2881</v>
      </c>
      <c r="F1411" s="10">
        <v>42036</v>
      </c>
      <c r="G1411" s="10">
        <v>45323</v>
      </c>
      <c r="H1411" s="11">
        <v>10</v>
      </c>
      <c r="I1411" s="20" t="s">
        <v>259</v>
      </c>
      <c r="J1411" s="11" t="s">
        <v>261</v>
      </c>
      <c r="K1411" s="11" t="s">
        <v>2960</v>
      </c>
      <c r="L1411" s="11">
        <v>2</v>
      </c>
    </row>
    <row r="1412" spans="1:12">
      <c r="A1412" s="11" t="s">
        <v>2662</v>
      </c>
      <c r="D1412" s="11" t="s">
        <v>260</v>
      </c>
      <c r="E1412" s="19" t="s">
        <v>2882</v>
      </c>
      <c r="F1412" s="10">
        <v>42036</v>
      </c>
      <c r="G1412" s="10">
        <v>45323</v>
      </c>
      <c r="H1412" s="11">
        <v>10</v>
      </c>
      <c r="I1412" s="20" t="s">
        <v>259</v>
      </c>
      <c r="J1412" s="11" t="s">
        <v>261</v>
      </c>
      <c r="K1412" s="11" t="s">
        <v>2960</v>
      </c>
      <c r="L1412" s="11">
        <v>2</v>
      </c>
    </row>
    <row r="1413" spans="1:12">
      <c r="A1413" s="11" t="s">
        <v>2663</v>
      </c>
      <c r="D1413" s="11" t="s">
        <v>260</v>
      </c>
      <c r="E1413" s="19" t="s">
        <v>2883</v>
      </c>
      <c r="F1413" s="10">
        <v>42036</v>
      </c>
      <c r="G1413" s="10">
        <v>45323</v>
      </c>
      <c r="H1413" s="11">
        <v>10</v>
      </c>
      <c r="I1413" s="20" t="s">
        <v>259</v>
      </c>
      <c r="J1413" s="11" t="s">
        <v>261</v>
      </c>
      <c r="K1413" s="11" t="s">
        <v>2960</v>
      </c>
      <c r="L1413" s="11">
        <v>2</v>
      </c>
    </row>
    <row r="1414" spans="1:12">
      <c r="A1414" s="11" t="s">
        <v>2664</v>
      </c>
      <c r="D1414" s="11" t="s">
        <v>260</v>
      </c>
      <c r="E1414" s="19" t="s">
        <v>2884</v>
      </c>
      <c r="F1414" s="10">
        <v>42036</v>
      </c>
      <c r="G1414" s="10">
        <v>45323</v>
      </c>
      <c r="H1414" s="11">
        <v>10</v>
      </c>
      <c r="I1414" s="20" t="s">
        <v>259</v>
      </c>
      <c r="J1414" s="11" t="s">
        <v>261</v>
      </c>
      <c r="K1414" s="11" t="s">
        <v>2960</v>
      </c>
      <c r="L1414" s="11">
        <v>2</v>
      </c>
    </row>
    <row r="1415" spans="1:12">
      <c r="A1415" s="11" t="s">
        <v>2665</v>
      </c>
      <c r="D1415" s="11" t="s">
        <v>260</v>
      </c>
      <c r="E1415" s="19" t="s">
        <v>2885</v>
      </c>
      <c r="F1415" s="10">
        <v>42036</v>
      </c>
      <c r="G1415" s="10">
        <v>45323</v>
      </c>
      <c r="H1415" s="11">
        <v>10</v>
      </c>
      <c r="I1415" s="20" t="s">
        <v>259</v>
      </c>
      <c r="J1415" s="11" t="s">
        <v>261</v>
      </c>
      <c r="K1415" s="11" t="s">
        <v>2960</v>
      </c>
      <c r="L1415" s="11">
        <v>2</v>
      </c>
    </row>
    <row r="1416" spans="1:12">
      <c r="A1416" s="11" t="s">
        <v>2666</v>
      </c>
      <c r="D1416" s="11" t="s">
        <v>260</v>
      </c>
      <c r="E1416" s="19" t="s">
        <v>2886</v>
      </c>
      <c r="F1416" s="10">
        <v>42036</v>
      </c>
      <c r="G1416" s="10">
        <v>45323</v>
      </c>
      <c r="H1416" s="11">
        <v>10</v>
      </c>
      <c r="I1416" s="20" t="s">
        <v>259</v>
      </c>
      <c r="J1416" s="11" t="s">
        <v>261</v>
      </c>
      <c r="K1416" s="11" t="s">
        <v>2960</v>
      </c>
      <c r="L1416" s="11">
        <v>2</v>
      </c>
    </row>
    <row r="1417" spans="1:12">
      <c r="A1417" s="11" t="s">
        <v>2667</v>
      </c>
      <c r="D1417" s="11" t="s">
        <v>260</v>
      </c>
      <c r="E1417" s="19" t="s">
        <v>2887</v>
      </c>
      <c r="F1417" s="10">
        <v>42036</v>
      </c>
      <c r="G1417" s="10">
        <v>45323</v>
      </c>
      <c r="H1417" s="11">
        <v>10</v>
      </c>
      <c r="I1417" s="20" t="s">
        <v>259</v>
      </c>
      <c r="J1417" s="11" t="s">
        <v>261</v>
      </c>
      <c r="K1417" s="11" t="s">
        <v>2960</v>
      </c>
      <c r="L1417" s="11">
        <v>2</v>
      </c>
    </row>
    <row r="1418" spans="1:12">
      <c r="A1418" s="11" t="s">
        <v>2668</v>
      </c>
      <c r="D1418" s="11" t="s">
        <v>260</v>
      </c>
      <c r="E1418" s="19" t="s">
        <v>2888</v>
      </c>
      <c r="F1418" s="10">
        <v>42036</v>
      </c>
      <c r="G1418" s="10">
        <v>45323</v>
      </c>
      <c r="H1418" s="11">
        <v>10</v>
      </c>
      <c r="I1418" s="20" t="s">
        <v>259</v>
      </c>
      <c r="J1418" s="11" t="s">
        <v>261</v>
      </c>
      <c r="K1418" s="11" t="s">
        <v>2960</v>
      </c>
      <c r="L1418" s="11">
        <v>2</v>
      </c>
    </row>
    <row r="1419" spans="1:12">
      <c r="A1419" s="11" t="s">
        <v>2669</v>
      </c>
      <c r="D1419" s="11" t="s">
        <v>260</v>
      </c>
      <c r="E1419" s="19" t="s">
        <v>2889</v>
      </c>
      <c r="F1419" s="10">
        <v>42036</v>
      </c>
      <c r="G1419" s="10">
        <v>45323</v>
      </c>
      <c r="H1419" s="11">
        <v>10</v>
      </c>
      <c r="I1419" s="20" t="s">
        <v>259</v>
      </c>
      <c r="J1419" s="11" t="s">
        <v>261</v>
      </c>
      <c r="K1419" s="11" t="s">
        <v>2960</v>
      </c>
      <c r="L1419" s="11">
        <v>2</v>
      </c>
    </row>
    <row r="1420" spans="1:12">
      <c r="A1420" s="11" t="s">
        <v>2670</v>
      </c>
      <c r="D1420" s="11" t="s">
        <v>260</v>
      </c>
      <c r="E1420" s="19" t="s">
        <v>2890</v>
      </c>
      <c r="F1420" s="10">
        <v>42036</v>
      </c>
      <c r="G1420" s="10">
        <v>45323</v>
      </c>
      <c r="H1420" s="11">
        <v>10</v>
      </c>
      <c r="I1420" s="20" t="s">
        <v>259</v>
      </c>
      <c r="J1420" s="11" t="s">
        <v>261</v>
      </c>
      <c r="K1420" s="11" t="s">
        <v>2960</v>
      </c>
      <c r="L1420" s="11">
        <v>2</v>
      </c>
    </row>
    <row r="1421" spans="1:12">
      <c r="A1421" s="11" t="s">
        <v>2671</v>
      </c>
      <c r="D1421" s="11" t="s">
        <v>260</v>
      </c>
      <c r="E1421" s="19" t="s">
        <v>2891</v>
      </c>
      <c r="F1421" s="10">
        <v>42036</v>
      </c>
      <c r="G1421" s="10">
        <v>45323</v>
      </c>
      <c r="H1421" s="11">
        <v>10</v>
      </c>
      <c r="I1421" s="20" t="s">
        <v>259</v>
      </c>
      <c r="J1421" s="11" t="s">
        <v>261</v>
      </c>
      <c r="K1421" s="11" t="s">
        <v>2960</v>
      </c>
      <c r="L1421" s="11">
        <v>2</v>
      </c>
    </row>
    <row r="1422" spans="1:12">
      <c r="A1422" s="11" t="s">
        <v>2672</v>
      </c>
      <c r="D1422" s="11" t="s">
        <v>260</v>
      </c>
      <c r="E1422" s="19" t="s">
        <v>2892</v>
      </c>
      <c r="F1422" s="10">
        <v>42036</v>
      </c>
      <c r="G1422" s="10">
        <v>45323</v>
      </c>
      <c r="H1422" s="11">
        <v>10</v>
      </c>
      <c r="I1422" s="20" t="s">
        <v>259</v>
      </c>
      <c r="J1422" s="11" t="s">
        <v>261</v>
      </c>
      <c r="K1422" s="11" t="s">
        <v>2960</v>
      </c>
      <c r="L1422" s="11">
        <v>2</v>
      </c>
    </row>
    <row r="1423" spans="1:12">
      <c r="A1423" s="11" t="s">
        <v>2673</v>
      </c>
      <c r="D1423" s="11" t="s">
        <v>260</v>
      </c>
      <c r="E1423" s="19" t="s">
        <v>2893</v>
      </c>
      <c r="F1423" s="10">
        <v>42036</v>
      </c>
      <c r="G1423" s="10">
        <v>45323</v>
      </c>
      <c r="H1423" s="11">
        <v>10</v>
      </c>
      <c r="I1423" s="20" t="s">
        <v>259</v>
      </c>
      <c r="J1423" s="11" t="s">
        <v>261</v>
      </c>
      <c r="K1423" s="11" t="s">
        <v>2960</v>
      </c>
      <c r="L1423" s="11">
        <v>2</v>
      </c>
    </row>
    <row r="1424" spans="1:12">
      <c r="A1424" s="11" t="s">
        <v>2674</v>
      </c>
      <c r="D1424" s="11" t="s">
        <v>260</v>
      </c>
      <c r="E1424" s="19" t="s">
        <v>2894</v>
      </c>
      <c r="F1424" s="10">
        <v>42036</v>
      </c>
      <c r="G1424" s="10">
        <v>45323</v>
      </c>
      <c r="H1424" s="11">
        <v>10</v>
      </c>
      <c r="I1424" s="20" t="s">
        <v>259</v>
      </c>
      <c r="J1424" s="11" t="s">
        <v>261</v>
      </c>
      <c r="K1424" s="11" t="s">
        <v>2960</v>
      </c>
      <c r="L1424" s="11">
        <v>2</v>
      </c>
    </row>
    <row r="1425" spans="1:12">
      <c r="A1425" s="11" t="s">
        <v>2675</v>
      </c>
      <c r="D1425" s="11" t="s">
        <v>260</v>
      </c>
      <c r="E1425" s="19" t="s">
        <v>2895</v>
      </c>
      <c r="F1425" s="10">
        <v>42036</v>
      </c>
      <c r="G1425" s="10">
        <v>45323</v>
      </c>
      <c r="H1425" s="11">
        <v>10</v>
      </c>
      <c r="I1425" s="20" t="s">
        <v>259</v>
      </c>
      <c r="J1425" s="11" t="s">
        <v>261</v>
      </c>
      <c r="K1425" s="11" t="s">
        <v>2960</v>
      </c>
      <c r="L1425" s="11">
        <v>2</v>
      </c>
    </row>
    <row r="1426" spans="1:12">
      <c r="A1426" s="11" t="s">
        <v>2676</v>
      </c>
      <c r="D1426" s="11" t="s">
        <v>260</v>
      </c>
      <c r="E1426" s="19" t="s">
        <v>2896</v>
      </c>
      <c r="F1426" s="10">
        <v>42036</v>
      </c>
      <c r="G1426" s="10">
        <v>45323</v>
      </c>
      <c r="H1426" s="11">
        <v>10</v>
      </c>
      <c r="I1426" s="20" t="s">
        <v>259</v>
      </c>
      <c r="J1426" s="11" t="s">
        <v>261</v>
      </c>
      <c r="K1426" s="11" t="s">
        <v>2960</v>
      </c>
      <c r="L1426" s="11">
        <v>2</v>
      </c>
    </row>
    <row r="1427" spans="1:12">
      <c r="A1427" s="11" t="s">
        <v>2677</v>
      </c>
      <c r="D1427" s="11" t="s">
        <v>260</v>
      </c>
      <c r="E1427" s="19" t="s">
        <v>2897</v>
      </c>
      <c r="F1427" s="10">
        <v>42036</v>
      </c>
      <c r="G1427" s="10">
        <v>45323</v>
      </c>
      <c r="H1427" s="11">
        <v>10</v>
      </c>
      <c r="I1427" s="20" t="s">
        <v>259</v>
      </c>
      <c r="J1427" s="11" t="s">
        <v>261</v>
      </c>
      <c r="K1427" s="11" t="s">
        <v>2960</v>
      </c>
      <c r="L1427" s="11">
        <v>2</v>
      </c>
    </row>
    <row r="1428" spans="1:12">
      <c r="A1428" s="11" t="s">
        <v>2678</v>
      </c>
      <c r="D1428" s="11" t="s">
        <v>260</v>
      </c>
      <c r="E1428" s="19" t="s">
        <v>2898</v>
      </c>
      <c r="F1428" s="10">
        <v>42036</v>
      </c>
      <c r="G1428" s="10">
        <v>45323</v>
      </c>
      <c r="H1428" s="11">
        <v>10</v>
      </c>
      <c r="I1428" s="20" t="s">
        <v>259</v>
      </c>
      <c r="J1428" s="11" t="s">
        <v>261</v>
      </c>
      <c r="K1428" s="11" t="s">
        <v>2960</v>
      </c>
      <c r="L1428" s="11">
        <v>2</v>
      </c>
    </row>
    <row r="1429" spans="1:12">
      <c r="A1429" s="11" t="s">
        <v>2679</v>
      </c>
      <c r="D1429" s="11" t="s">
        <v>260</v>
      </c>
      <c r="E1429" s="19" t="s">
        <v>2899</v>
      </c>
      <c r="F1429" s="10">
        <v>42036</v>
      </c>
      <c r="G1429" s="10">
        <v>45323</v>
      </c>
      <c r="H1429" s="11">
        <v>10</v>
      </c>
      <c r="I1429" s="20" t="s">
        <v>259</v>
      </c>
      <c r="J1429" s="11" t="s">
        <v>261</v>
      </c>
      <c r="K1429" s="11" t="s">
        <v>2960</v>
      </c>
      <c r="L1429" s="11">
        <v>2</v>
      </c>
    </row>
    <row r="1430" spans="1:12">
      <c r="A1430" s="11" t="s">
        <v>2680</v>
      </c>
      <c r="D1430" s="11" t="s">
        <v>260</v>
      </c>
      <c r="E1430" s="19" t="s">
        <v>2900</v>
      </c>
      <c r="F1430" s="10">
        <v>42036</v>
      </c>
      <c r="G1430" s="10">
        <v>45323</v>
      </c>
      <c r="H1430" s="11">
        <v>10</v>
      </c>
      <c r="I1430" s="20" t="s">
        <v>259</v>
      </c>
      <c r="J1430" s="11" t="s">
        <v>261</v>
      </c>
      <c r="K1430" s="11" t="s">
        <v>2960</v>
      </c>
      <c r="L1430" s="11">
        <v>2</v>
      </c>
    </row>
    <row r="1431" spans="1:12">
      <c r="A1431" s="11" t="s">
        <v>2681</v>
      </c>
      <c r="D1431" s="11" t="s">
        <v>260</v>
      </c>
      <c r="E1431" s="19" t="s">
        <v>2901</v>
      </c>
      <c r="F1431" s="10">
        <v>42036</v>
      </c>
      <c r="G1431" s="10">
        <v>45323</v>
      </c>
      <c r="H1431" s="11">
        <v>10</v>
      </c>
      <c r="I1431" s="20" t="s">
        <v>259</v>
      </c>
      <c r="J1431" s="11" t="s">
        <v>261</v>
      </c>
      <c r="K1431" s="11" t="s">
        <v>2960</v>
      </c>
      <c r="L1431" s="11">
        <v>2</v>
      </c>
    </row>
    <row r="1432" spans="1:12">
      <c r="A1432" s="11" t="s">
        <v>2682</v>
      </c>
      <c r="D1432" s="11" t="s">
        <v>260</v>
      </c>
      <c r="E1432" s="19" t="s">
        <v>2902</v>
      </c>
      <c r="F1432" s="10">
        <v>42036</v>
      </c>
      <c r="G1432" s="10">
        <v>45323</v>
      </c>
      <c r="H1432" s="11">
        <v>10</v>
      </c>
      <c r="I1432" s="20" t="s">
        <v>259</v>
      </c>
      <c r="J1432" s="11" t="s">
        <v>261</v>
      </c>
      <c r="K1432" s="11" t="s">
        <v>2960</v>
      </c>
      <c r="L1432" s="11">
        <v>2</v>
      </c>
    </row>
    <row r="1433" spans="1:12">
      <c r="A1433" s="11" t="s">
        <v>2683</v>
      </c>
      <c r="D1433" s="11" t="s">
        <v>260</v>
      </c>
      <c r="E1433" s="19" t="s">
        <v>2903</v>
      </c>
      <c r="F1433" s="10">
        <v>42036</v>
      </c>
      <c r="G1433" s="10">
        <v>45323</v>
      </c>
      <c r="H1433" s="11">
        <v>10</v>
      </c>
      <c r="I1433" s="20" t="s">
        <v>259</v>
      </c>
      <c r="J1433" s="11" t="s">
        <v>261</v>
      </c>
      <c r="K1433" s="11" t="s">
        <v>2960</v>
      </c>
      <c r="L1433" s="11">
        <v>2</v>
      </c>
    </row>
    <row r="1434" spans="1:12">
      <c r="A1434" s="11" t="s">
        <v>2684</v>
      </c>
      <c r="D1434" s="11" t="s">
        <v>260</v>
      </c>
      <c r="E1434" s="19" t="s">
        <v>2904</v>
      </c>
      <c r="F1434" s="10">
        <v>42036</v>
      </c>
      <c r="G1434" s="10">
        <v>45323</v>
      </c>
      <c r="H1434" s="11">
        <v>10</v>
      </c>
      <c r="I1434" s="20" t="s">
        <v>259</v>
      </c>
      <c r="J1434" s="11" t="s">
        <v>261</v>
      </c>
      <c r="K1434" s="11" t="s">
        <v>2960</v>
      </c>
      <c r="L1434" s="11">
        <v>2</v>
      </c>
    </row>
    <row r="1435" spans="1:12">
      <c r="A1435" s="11" t="s">
        <v>2685</v>
      </c>
      <c r="D1435" s="11" t="s">
        <v>260</v>
      </c>
      <c r="E1435" s="19" t="s">
        <v>2905</v>
      </c>
      <c r="F1435" s="10">
        <v>42036</v>
      </c>
      <c r="G1435" s="10">
        <v>45323</v>
      </c>
      <c r="H1435" s="11">
        <v>10</v>
      </c>
      <c r="I1435" s="20" t="s">
        <v>259</v>
      </c>
      <c r="J1435" s="11" t="s">
        <v>261</v>
      </c>
      <c r="K1435" s="11" t="s">
        <v>2960</v>
      </c>
      <c r="L1435" s="11">
        <v>2</v>
      </c>
    </row>
    <row r="1436" spans="1:12">
      <c r="A1436" s="11" t="s">
        <v>2686</v>
      </c>
      <c r="D1436" s="11" t="s">
        <v>260</v>
      </c>
      <c r="E1436" s="19" t="s">
        <v>2906</v>
      </c>
      <c r="F1436" s="10">
        <v>42036</v>
      </c>
      <c r="G1436" s="10">
        <v>45323</v>
      </c>
      <c r="H1436" s="11">
        <v>10</v>
      </c>
      <c r="I1436" s="20" t="s">
        <v>259</v>
      </c>
      <c r="J1436" s="11" t="s">
        <v>261</v>
      </c>
      <c r="K1436" s="11" t="s">
        <v>2960</v>
      </c>
      <c r="L1436" s="11">
        <v>2</v>
      </c>
    </row>
    <row r="1437" spans="1:12">
      <c r="A1437" s="11" t="s">
        <v>2687</v>
      </c>
      <c r="D1437" s="11" t="s">
        <v>260</v>
      </c>
      <c r="E1437" s="19" t="s">
        <v>2907</v>
      </c>
      <c r="F1437" s="10">
        <v>42036</v>
      </c>
      <c r="G1437" s="10">
        <v>45323</v>
      </c>
      <c r="H1437" s="11">
        <v>10</v>
      </c>
      <c r="I1437" s="20" t="s">
        <v>259</v>
      </c>
      <c r="J1437" s="11" t="s">
        <v>261</v>
      </c>
      <c r="K1437" s="11" t="s">
        <v>2960</v>
      </c>
      <c r="L1437" s="11">
        <v>2</v>
      </c>
    </row>
    <row r="1438" spans="1:12">
      <c r="A1438" s="11" t="s">
        <v>2688</v>
      </c>
      <c r="D1438" s="11" t="s">
        <v>260</v>
      </c>
      <c r="E1438" s="19" t="s">
        <v>2908</v>
      </c>
      <c r="F1438" s="10">
        <v>42036</v>
      </c>
      <c r="G1438" s="10">
        <v>45323</v>
      </c>
      <c r="H1438" s="11">
        <v>10</v>
      </c>
      <c r="I1438" s="20" t="s">
        <v>259</v>
      </c>
      <c r="J1438" s="11" t="s">
        <v>261</v>
      </c>
      <c r="K1438" s="11" t="s">
        <v>2960</v>
      </c>
      <c r="L1438" s="11">
        <v>2</v>
      </c>
    </row>
    <row r="1439" spans="1:12">
      <c r="A1439" s="11" t="s">
        <v>2689</v>
      </c>
      <c r="D1439" s="11" t="s">
        <v>260</v>
      </c>
      <c r="E1439" s="19" t="s">
        <v>2909</v>
      </c>
      <c r="F1439" s="10">
        <v>42036</v>
      </c>
      <c r="G1439" s="10">
        <v>45323</v>
      </c>
      <c r="H1439" s="11">
        <v>10</v>
      </c>
      <c r="I1439" s="20" t="s">
        <v>259</v>
      </c>
      <c r="J1439" s="11" t="s">
        <v>261</v>
      </c>
      <c r="K1439" s="11" t="s">
        <v>2960</v>
      </c>
      <c r="L1439" s="11">
        <v>2</v>
      </c>
    </row>
    <row r="1440" spans="1:12">
      <c r="A1440" s="11" t="s">
        <v>2690</v>
      </c>
      <c r="D1440" s="11" t="s">
        <v>260</v>
      </c>
      <c r="E1440" s="19" t="s">
        <v>2910</v>
      </c>
      <c r="F1440" s="10">
        <v>42036</v>
      </c>
      <c r="G1440" s="10">
        <v>45323</v>
      </c>
      <c r="H1440" s="11">
        <v>10</v>
      </c>
      <c r="I1440" s="20" t="s">
        <v>259</v>
      </c>
      <c r="J1440" s="11" t="s">
        <v>261</v>
      </c>
      <c r="K1440" s="11" t="s">
        <v>2960</v>
      </c>
      <c r="L1440" s="11">
        <v>2</v>
      </c>
    </row>
    <row r="1441" spans="1:12">
      <c r="A1441" s="11" t="s">
        <v>2691</v>
      </c>
      <c r="D1441" s="11" t="s">
        <v>260</v>
      </c>
      <c r="E1441" s="19" t="s">
        <v>2911</v>
      </c>
      <c r="F1441" s="10">
        <v>42036</v>
      </c>
      <c r="G1441" s="10">
        <v>45323</v>
      </c>
      <c r="H1441" s="11">
        <v>10</v>
      </c>
      <c r="I1441" s="20" t="s">
        <v>259</v>
      </c>
      <c r="J1441" s="11" t="s">
        <v>261</v>
      </c>
      <c r="K1441" s="11" t="s">
        <v>2960</v>
      </c>
      <c r="L1441" s="11">
        <v>2</v>
      </c>
    </row>
    <row r="1442" spans="1:12">
      <c r="A1442" s="11" t="s">
        <v>2692</v>
      </c>
      <c r="D1442" s="11" t="s">
        <v>260</v>
      </c>
      <c r="E1442" s="19" t="s">
        <v>2912</v>
      </c>
      <c r="F1442" s="10">
        <v>42036</v>
      </c>
      <c r="G1442" s="10">
        <v>45323</v>
      </c>
      <c r="H1442" s="11">
        <v>10</v>
      </c>
      <c r="I1442" s="20" t="s">
        <v>259</v>
      </c>
      <c r="J1442" s="11" t="s">
        <v>261</v>
      </c>
      <c r="K1442" s="11" t="s">
        <v>2960</v>
      </c>
      <c r="L1442" s="11">
        <v>2</v>
      </c>
    </row>
    <row r="1443" spans="1:12">
      <c r="A1443" s="11" t="s">
        <v>2693</v>
      </c>
      <c r="D1443" s="11" t="s">
        <v>260</v>
      </c>
      <c r="E1443" s="19" t="s">
        <v>2913</v>
      </c>
      <c r="F1443" s="10">
        <v>42036</v>
      </c>
      <c r="G1443" s="10">
        <v>45323</v>
      </c>
      <c r="H1443" s="11">
        <v>10</v>
      </c>
      <c r="I1443" s="20" t="s">
        <v>259</v>
      </c>
      <c r="J1443" s="11" t="s">
        <v>261</v>
      </c>
      <c r="K1443" s="11" t="s">
        <v>2960</v>
      </c>
      <c r="L1443" s="11">
        <v>2</v>
      </c>
    </row>
    <row r="1444" spans="1:12">
      <c r="A1444" s="11" t="s">
        <v>2694</v>
      </c>
      <c r="D1444" s="11" t="s">
        <v>260</v>
      </c>
      <c r="E1444" s="19" t="s">
        <v>2914</v>
      </c>
      <c r="F1444" s="10">
        <v>42036</v>
      </c>
      <c r="G1444" s="10">
        <v>45323</v>
      </c>
      <c r="H1444" s="11">
        <v>10</v>
      </c>
      <c r="I1444" s="20" t="s">
        <v>259</v>
      </c>
      <c r="J1444" s="11" t="s">
        <v>261</v>
      </c>
      <c r="K1444" s="11" t="s">
        <v>2960</v>
      </c>
      <c r="L1444" s="11">
        <v>2</v>
      </c>
    </row>
    <row r="1445" spans="1:12">
      <c r="A1445" s="11" t="s">
        <v>2695</v>
      </c>
      <c r="D1445" s="11" t="s">
        <v>260</v>
      </c>
      <c r="E1445" s="19" t="s">
        <v>2915</v>
      </c>
      <c r="F1445" s="10">
        <v>42036</v>
      </c>
      <c r="G1445" s="10">
        <v>45323</v>
      </c>
      <c r="H1445" s="11">
        <v>10</v>
      </c>
      <c r="I1445" s="20" t="s">
        <v>259</v>
      </c>
      <c r="J1445" s="11" t="s">
        <v>261</v>
      </c>
      <c r="K1445" s="11" t="s">
        <v>2960</v>
      </c>
      <c r="L1445" s="11">
        <v>2</v>
      </c>
    </row>
    <row r="1446" spans="1:12">
      <c r="A1446" s="11" t="s">
        <v>2696</v>
      </c>
      <c r="D1446" s="11" t="s">
        <v>260</v>
      </c>
      <c r="E1446" s="19" t="s">
        <v>2916</v>
      </c>
      <c r="F1446" s="10">
        <v>42036</v>
      </c>
      <c r="G1446" s="10">
        <v>45323</v>
      </c>
      <c r="H1446" s="11">
        <v>10</v>
      </c>
      <c r="I1446" s="20" t="s">
        <v>259</v>
      </c>
      <c r="J1446" s="11" t="s">
        <v>261</v>
      </c>
      <c r="K1446" s="11" t="s">
        <v>2960</v>
      </c>
      <c r="L1446" s="11">
        <v>2</v>
      </c>
    </row>
    <row r="1447" spans="1:12">
      <c r="A1447" s="11" t="s">
        <v>2697</v>
      </c>
      <c r="D1447" s="11" t="s">
        <v>260</v>
      </c>
      <c r="E1447" s="19" t="s">
        <v>2917</v>
      </c>
      <c r="F1447" s="10">
        <v>42036</v>
      </c>
      <c r="G1447" s="10">
        <v>45323</v>
      </c>
      <c r="H1447" s="11">
        <v>10</v>
      </c>
      <c r="I1447" s="20" t="s">
        <v>259</v>
      </c>
      <c r="J1447" s="11" t="s">
        <v>261</v>
      </c>
      <c r="K1447" s="11" t="s">
        <v>2960</v>
      </c>
      <c r="L1447" s="11">
        <v>2</v>
      </c>
    </row>
    <row r="1448" spans="1:12">
      <c r="A1448" s="11" t="s">
        <v>2698</v>
      </c>
      <c r="D1448" s="11" t="s">
        <v>260</v>
      </c>
      <c r="E1448" s="19" t="s">
        <v>2918</v>
      </c>
      <c r="F1448" s="10">
        <v>42036</v>
      </c>
      <c r="G1448" s="10">
        <v>45323</v>
      </c>
      <c r="H1448" s="11">
        <v>10</v>
      </c>
      <c r="I1448" s="20" t="s">
        <v>259</v>
      </c>
      <c r="J1448" s="11" t="s">
        <v>261</v>
      </c>
      <c r="K1448" s="11" t="s">
        <v>2960</v>
      </c>
      <c r="L1448" s="11">
        <v>2</v>
      </c>
    </row>
    <row r="1449" spans="1:12">
      <c r="A1449" s="11" t="s">
        <v>2699</v>
      </c>
      <c r="D1449" s="11" t="s">
        <v>260</v>
      </c>
      <c r="E1449" s="19" t="s">
        <v>2919</v>
      </c>
      <c r="F1449" s="10">
        <v>42036</v>
      </c>
      <c r="G1449" s="10">
        <v>45323</v>
      </c>
      <c r="H1449" s="11">
        <v>10</v>
      </c>
      <c r="I1449" s="20" t="s">
        <v>259</v>
      </c>
      <c r="J1449" s="11" t="s">
        <v>261</v>
      </c>
      <c r="K1449" s="11" t="s">
        <v>2960</v>
      </c>
      <c r="L1449" s="11">
        <v>2</v>
      </c>
    </row>
    <row r="1450" spans="1:12">
      <c r="A1450" s="11" t="s">
        <v>2700</v>
      </c>
      <c r="D1450" s="11" t="s">
        <v>260</v>
      </c>
      <c r="E1450" s="19" t="s">
        <v>2920</v>
      </c>
      <c r="F1450" s="10">
        <v>42036</v>
      </c>
      <c r="G1450" s="10">
        <v>45323</v>
      </c>
      <c r="H1450" s="11">
        <v>10</v>
      </c>
      <c r="I1450" s="20" t="s">
        <v>259</v>
      </c>
      <c r="J1450" s="11" t="s">
        <v>261</v>
      </c>
      <c r="K1450" s="11" t="s">
        <v>2960</v>
      </c>
      <c r="L1450" s="11">
        <v>2</v>
      </c>
    </row>
    <row r="1451" spans="1:12">
      <c r="A1451" s="11" t="s">
        <v>2701</v>
      </c>
      <c r="D1451" s="11" t="s">
        <v>260</v>
      </c>
      <c r="E1451" s="19" t="s">
        <v>2921</v>
      </c>
      <c r="F1451" s="10">
        <v>42036</v>
      </c>
      <c r="G1451" s="10">
        <v>45323</v>
      </c>
      <c r="H1451" s="11">
        <v>10</v>
      </c>
      <c r="I1451" s="20" t="s">
        <v>259</v>
      </c>
      <c r="J1451" s="11" t="s">
        <v>261</v>
      </c>
      <c r="K1451" s="11" t="s">
        <v>2960</v>
      </c>
      <c r="L1451" s="11">
        <v>2</v>
      </c>
    </row>
    <row r="1452" spans="1:12">
      <c r="A1452" s="11" t="s">
        <v>2702</v>
      </c>
      <c r="D1452" s="11" t="s">
        <v>260</v>
      </c>
      <c r="E1452" s="19" t="s">
        <v>2922</v>
      </c>
      <c r="F1452" s="10">
        <v>42036</v>
      </c>
      <c r="G1452" s="10">
        <v>45323</v>
      </c>
      <c r="H1452" s="11">
        <v>10</v>
      </c>
      <c r="I1452" s="20" t="s">
        <v>259</v>
      </c>
      <c r="J1452" s="11" t="s">
        <v>261</v>
      </c>
      <c r="K1452" s="11" t="s">
        <v>2960</v>
      </c>
      <c r="L1452" s="11">
        <v>2</v>
      </c>
    </row>
    <row r="1453" spans="1:12">
      <c r="A1453" s="11" t="s">
        <v>2703</v>
      </c>
      <c r="D1453" s="11" t="s">
        <v>260</v>
      </c>
      <c r="E1453" s="19" t="s">
        <v>2923</v>
      </c>
      <c r="F1453" s="10">
        <v>42036</v>
      </c>
      <c r="G1453" s="10">
        <v>45323</v>
      </c>
      <c r="H1453" s="11">
        <v>10</v>
      </c>
      <c r="I1453" s="20" t="s">
        <v>259</v>
      </c>
      <c r="J1453" s="11" t="s">
        <v>261</v>
      </c>
      <c r="K1453" s="11" t="s">
        <v>2960</v>
      </c>
      <c r="L1453" s="11">
        <v>2</v>
      </c>
    </row>
    <row r="1454" spans="1:12">
      <c r="A1454" s="11" t="s">
        <v>2704</v>
      </c>
      <c r="D1454" s="11" t="s">
        <v>260</v>
      </c>
      <c r="E1454" s="19" t="s">
        <v>2924</v>
      </c>
      <c r="F1454" s="10">
        <v>42036</v>
      </c>
      <c r="G1454" s="10">
        <v>45323</v>
      </c>
      <c r="H1454" s="11">
        <v>10</v>
      </c>
      <c r="I1454" s="20" t="s">
        <v>259</v>
      </c>
      <c r="J1454" s="11" t="s">
        <v>261</v>
      </c>
      <c r="K1454" s="11" t="s">
        <v>2960</v>
      </c>
      <c r="L1454" s="11">
        <v>2</v>
      </c>
    </row>
    <row r="1455" spans="1:12">
      <c r="A1455" s="11" t="s">
        <v>2705</v>
      </c>
      <c r="D1455" s="11" t="s">
        <v>260</v>
      </c>
      <c r="E1455" s="19" t="s">
        <v>2925</v>
      </c>
      <c r="F1455" s="10">
        <v>42036</v>
      </c>
      <c r="G1455" s="10">
        <v>45323</v>
      </c>
      <c r="H1455" s="11">
        <v>10</v>
      </c>
      <c r="I1455" s="20" t="s">
        <v>259</v>
      </c>
      <c r="J1455" s="11" t="s">
        <v>261</v>
      </c>
      <c r="K1455" s="11" t="s">
        <v>2960</v>
      </c>
      <c r="L1455" s="11">
        <v>2</v>
      </c>
    </row>
    <row r="1456" spans="1:12">
      <c r="A1456" s="11" t="s">
        <v>2706</v>
      </c>
      <c r="D1456" s="11" t="s">
        <v>260</v>
      </c>
      <c r="E1456" s="19" t="s">
        <v>2926</v>
      </c>
      <c r="F1456" s="10">
        <v>42036</v>
      </c>
      <c r="G1456" s="10">
        <v>45323</v>
      </c>
      <c r="H1456" s="11">
        <v>10</v>
      </c>
      <c r="I1456" s="20" t="s">
        <v>259</v>
      </c>
      <c r="J1456" s="11" t="s">
        <v>261</v>
      </c>
      <c r="K1456" s="11" t="s">
        <v>2960</v>
      </c>
      <c r="L1456" s="11">
        <v>2</v>
      </c>
    </row>
    <row r="1457" spans="1:12">
      <c r="A1457" s="11" t="s">
        <v>2707</v>
      </c>
      <c r="D1457" s="11" t="s">
        <v>260</v>
      </c>
      <c r="E1457" s="19" t="s">
        <v>2927</v>
      </c>
      <c r="F1457" s="10">
        <v>42036</v>
      </c>
      <c r="G1457" s="10">
        <v>45323</v>
      </c>
      <c r="H1457" s="11">
        <v>10</v>
      </c>
      <c r="I1457" s="20" t="s">
        <v>259</v>
      </c>
      <c r="J1457" s="11" t="s">
        <v>261</v>
      </c>
      <c r="K1457" s="11" t="s">
        <v>2960</v>
      </c>
      <c r="L1457" s="11">
        <v>2</v>
      </c>
    </row>
    <row r="1458" spans="1:12">
      <c r="A1458" s="11" t="s">
        <v>2708</v>
      </c>
      <c r="D1458" s="11" t="s">
        <v>260</v>
      </c>
      <c r="E1458" s="19" t="s">
        <v>2928</v>
      </c>
      <c r="F1458" s="10">
        <v>42036</v>
      </c>
      <c r="G1458" s="10">
        <v>45323</v>
      </c>
      <c r="H1458" s="11">
        <v>10</v>
      </c>
      <c r="I1458" s="20" t="s">
        <v>259</v>
      </c>
      <c r="J1458" s="11" t="s">
        <v>261</v>
      </c>
      <c r="K1458" s="11" t="s">
        <v>2960</v>
      </c>
      <c r="L1458" s="11">
        <v>2</v>
      </c>
    </row>
    <row r="1459" spans="1:12">
      <c r="A1459" s="11" t="s">
        <v>2709</v>
      </c>
      <c r="D1459" s="11" t="s">
        <v>260</v>
      </c>
      <c r="E1459" s="19" t="s">
        <v>2929</v>
      </c>
      <c r="F1459" s="10">
        <v>42036</v>
      </c>
      <c r="G1459" s="10">
        <v>45323</v>
      </c>
      <c r="H1459" s="11">
        <v>10</v>
      </c>
      <c r="I1459" s="20" t="s">
        <v>259</v>
      </c>
      <c r="J1459" s="11" t="s">
        <v>261</v>
      </c>
      <c r="K1459" s="11" t="s">
        <v>2960</v>
      </c>
      <c r="L1459" s="11">
        <v>2</v>
      </c>
    </row>
    <row r="1460" spans="1:12">
      <c r="A1460" s="11" t="s">
        <v>2710</v>
      </c>
      <c r="D1460" s="11" t="s">
        <v>260</v>
      </c>
      <c r="E1460" s="19" t="s">
        <v>2930</v>
      </c>
      <c r="F1460" s="10">
        <v>42036</v>
      </c>
      <c r="G1460" s="10">
        <v>45323</v>
      </c>
      <c r="H1460" s="11">
        <v>10</v>
      </c>
      <c r="I1460" s="20" t="s">
        <v>259</v>
      </c>
      <c r="J1460" s="11" t="s">
        <v>261</v>
      </c>
      <c r="K1460" s="11" t="s">
        <v>2960</v>
      </c>
      <c r="L1460" s="11">
        <v>2</v>
      </c>
    </row>
    <row r="1461" spans="1:12">
      <c r="A1461" s="11" t="s">
        <v>2711</v>
      </c>
      <c r="D1461" s="11" t="s">
        <v>260</v>
      </c>
      <c r="E1461" s="19" t="s">
        <v>2931</v>
      </c>
      <c r="F1461" s="10">
        <v>42036</v>
      </c>
      <c r="G1461" s="10">
        <v>45323</v>
      </c>
      <c r="H1461" s="11">
        <v>10</v>
      </c>
      <c r="I1461" s="20" t="s">
        <v>259</v>
      </c>
      <c r="J1461" s="11" t="s">
        <v>261</v>
      </c>
      <c r="K1461" s="11" t="s">
        <v>2960</v>
      </c>
      <c r="L1461" s="11">
        <v>2</v>
      </c>
    </row>
    <row r="1462" spans="1:12">
      <c r="A1462" s="11" t="s">
        <v>2712</v>
      </c>
      <c r="D1462" s="11" t="s">
        <v>260</v>
      </c>
      <c r="E1462" s="19" t="s">
        <v>2932</v>
      </c>
      <c r="F1462" s="10">
        <v>42036</v>
      </c>
      <c r="G1462" s="10">
        <v>45323</v>
      </c>
      <c r="H1462" s="11">
        <v>10</v>
      </c>
      <c r="I1462" s="20" t="s">
        <v>259</v>
      </c>
      <c r="J1462" s="11" t="s">
        <v>261</v>
      </c>
      <c r="K1462" s="11" t="s">
        <v>2960</v>
      </c>
      <c r="L1462" s="11">
        <v>2</v>
      </c>
    </row>
    <row r="1463" spans="1:12">
      <c r="A1463" s="11" t="s">
        <v>2713</v>
      </c>
      <c r="D1463" s="11" t="s">
        <v>260</v>
      </c>
      <c r="E1463" s="19" t="s">
        <v>2933</v>
      </c>
      <c r="F1463" s="10">
        <v>42036</v>
      </c>
      <c r="G1463" s="10">
        <v>45323</v>
      </c>
      <c r="H1463" s="11">
        <v>10</v>
      </c>
      <c r="I1463" s="20" t="s">
        <v>259</v>
      </c>
      <c r="J1463" s="11" t="s">
        <v>261</v>
      </c>
      <c r="K1463" s="11" t="s">
        <v>2960</v>
      </c>
      <c r="L1463" s="11">
        <v>2</v>
      </c>
    </row>
    <row r="1464" spans="1:12">
      <c r="A1464" s="11" t="s">
        <v>2714</v>
      </c>
      <c r="D1464" s="11" t="s">
        <v>260</v>
      </c>
      <c r="E1464" s="19" t="s">
        <v>2934</v>
      </c>
      <c r="F1464" s="10">
        <v>42036</v>
      </c>
      <c r="G1464" s="10">
        <v>45323</v>
      </c>
      <c r="H1464" s="11">
        <v>10</v>
      </c>
      <c r="I1464" s="20" t="s">
        <v>259</v>
      </c>
      <c r="J1464" s="11" t="s">
        <v>261</v>
      </c>
      <c r="K1464" s="11" t="s">
        <v>2960</v>
      </c>
      <c r="L1464" s="11">
        <v>2</v>
      </c>
    </row>
    <row r="1465" spans="1:12">
      <c r="A1465" s="11" t="s">
        <v>2715</v>
      </c>
      <c r="D1465" s="11" t="s">
        <v>260</v>
      </c>
      <c r="E1465" s="19" t="s">
        <v>2935</v>
      </c>
      <c r="F1465" s="10">
        <v>42036</v>
      </c>
      <c r="G1465" s="10">
        <v>45323</v>
      </c>
      <c r="H1465" s="11">
        <v>10</v>
      </c>
      <c r="I1465" s="20" t="s">
        <v>259</v>
      </c>
      <c r="J1465" s="11" t="s">
        <v>261</v>
      </c>
      <c r="K1465" s="11" t="s">
        <v>2960</v>
      </c>
      <c r="L1465" s="11">
        <v>2</v>
      </c>
    </row>
    <row r="1466" spans="1:12">
      <c r="A1466" s="11" t="s">
        <v>2716</v>
      </c>
      <c r="D1466" s="11" t="s">
        <v>260</v>
      </c>
      <c r="E1466" s="19" t="s">
        <v>2936</v>
      </c>
      <c r="F1466" s="10">
        <v>42036</v>
      </c>
      <c r="G1466" s="10">
        <v>45323</v>
      </c>
      <c r="H1466" s="11">
        <v>10</v>
      </c>
      <c r="I1466" s="20" t="s">
        <v>259</v>
      </c>
      <c r="J1466" s="11" t="s">
        <v>261</v>
      </c>
      <c r="K1466" s="11" t="s">
        <v>2960</v>
      </c>
      <c r="L1466" s="11">
        <v>2</v>
      </c>
    </row>
    <row r="1467" spans="1:12">
      <c r="A1467" s="11" t="s">
        <v>2717</v>
      </c>
      <c r="D1467" s="11" t="s">
        <v>260</v>
      </c>
      <c r="E1467" s="19" t="s">
        <v>2937</v>
      </c>
      <c r="F1467" s="10">
        <v>42036</v>
      </c>
      <c r="G1467" s="10">
        <v>45323</v>
      </c>
      <c r="H1467" s="11">
        <v>10</v>
      </c>
      <c r="I1467" s="20" t="s">
        <v>259</v>
      </c>
      <c r="J1467" s="11" t="s">
        <v>261</v>
      </c>
      <c r="K1467" s="11" t="s">
        <v>2960</v>
      </c>
      <c r="L1467" s="11">
        <v>2</v>
      </c>
    </row>
    <row r="1468" spans="1:12">
      <c r="A1468" s="11" t="s">
        <v>2718</v>
      </c>
      <c r="D1468" s="11" t="s">
        <v>260</v>
      </c>
      <c r="E1468" s="19" t="s">
        <v>2938</v>
      </c>
      <c r="F1468" s="10">
        <v>42036</v>
      </c>
      <c r="G1468" s="10">
        <v>45323</v>
      </c>
      <c r="H1468" s="11">
        <v>10</v>
      </c>
      <c r="I1468" s="20" t="s">
        <v>259</v>
      </c>
      <c r="J1468" s="11" t="s">
        <v>261</v>
      </c>
      <c r="K1468" s="11" t="s">
        <v>2960</v>
      </c>
      <c r="L1468" s="11">
        <v>2</v>
      </c>
    </row>
    <row r="1469" spans="1:12">
      <c r="A1469" s="11" t="s">
        <v>2719</v>
      </c>
      <c r="D1469" s="11" t="s">
        <v>260</v>
      </c>
      <c r="E1469" s="19" t="s">
        <v>2939</v>
      </c>
      <c r="F1469" s="10">
        <v>42036</v>
      </c>
      <c r="G1469" s="10">
        <v>45323</v>
      </c>
      <c r="H1469" s="11">
        <v>10</v>
      </c>
      <c r="I1469" s="20" t="s">
        <v>259</v>
      </c>
      <c r="J1469" s="11" t="s">
        <v>261</v>
      </c>
      <c r="K1469" s="11" t="s">
        <v>2960</v>
      </c>
      <c r="L1469" s="11">
        <v>2</v>
      </c>
    </row>
    <row r="1470" spans="1:12">
      <c r="A1470" s="11" t="s">
        <v>2720</v>
      </c>
      <c r="D1470" s="11" t="s">
        <v>260</v>
      </c>
      <c r="E1470" s="19" t="s">
        <v>2940</v>
      </c>
      <c r="F1470" s="10">
        <v>42036</v>
      </c>
      <c r="G1470" s="10">
        <v>45323</v>
      </c>
      <c r="H1470" s="11">
        <v>10</v>
      </c>
      <c r="I1470" s="20" t="s">
        <v>259</v>
      </c>
      <c r="J1470" s="11" t="s">
        <v>261</v>
      </c>
      <c r="K1470" s="11" t="s">
        <v>2960</v>
      </c>
      <c r="L1470" s="11">
        <v>2</v>
      </c>
    </row>
    <row r="1471" spans="1:12">
      <c r="A1471" s="11" t="s">
        <v>2721</v>
      </c>
      <c r="D1471" s="11" t="s">
        <v>260</v>
      </c>
      <c r="E1471" s="19" t="s">
        <v>2941</v>
      </c>
      <c r="F1471" s="10">
        <v>42036</v>
      </c>
      <c r="G1471" s="10">
        <v>45323</v>
      </c>
      <c r="H1471" s="11">
        <v>10</v>
      </c>
      <c r="I1471" s="20" t="s">
        <v>259</v>
      </c>
      <c r="J1471" s="11" t="s">
        <v>261</v>
      </c>
      <c r="K1471" s="11" t="s">
        <v>2960</v>
      </c>
      <c r="L1471" s="11">
        <v>2</v>
      </c>
    </row>
    <row r="1472" spans="1:12">
      <c r="A1472" s="11" t="s">
        <v>2722</v>
      </c>
      <c r="D1472" s="11" t="s">
        <v>260</v>
      </c>
      <c r="E1472" s="19" t="s">
        <v>2942</v>
      </c>
      <c r="F1472" s="10">
        <v>42036</v>
      </c>
      <c r="G1472" s="10">
        <v>45323</v>
      </c>
      <c r="H1472" s="11">
        <v>10</v>
      </c>
      <c r="I1472" s="20" t="s">
        <v>259</v>
      </c>
      <c r="J1472" s="11" t="s">
        <v>261</v>
      </c>
      <c r="K1472" s="11" t="s">
        <v>2960</v>
      </c>
      <c r="L1472" s="11">
        <v>2</v>
      </c>
    </row>
    <row r="1473" spans="1:12">
      <c r="A1473" s="11" t="s">
        <v>2723</v>
      </c>
      <c r="D1473" s="11" t="s">
        <v>260</v>
      </c>
      <c r="E1473" s="19" t="s">
        <v>2943</v>
      </c>
      <c r="F1473" s="10">
        <v>42036</v>
      </c>
      <c r="G1473" s="10">
        <v>45323</v>
      </c>
      <c r="H1473" s="11">
        <v>10</v>
      </c>
      <c r="I1473" s="20" t="s">
        <v>259</v>
      </c>
      <c r="J1473" s="11" t="s">
        <v>261</v>
      </c>
      <c r="K1473" s="11" t="s">
        <v>2960</v>
      </c>
      <c r="L1473" s="11">
        <v>2</v>
      </c>
    </row>
    <row r="1474" spans="1:12">
      <c r="A1474" s="11" t="s">
        <v>2724</v>
      </c>
      <c r="D1474" s="11" t="s">
        <v>260</v>
      </c>
      <c r="E1474" s="19" t="s">
        <v>2944</v>
      </c>
      <c r="F1474" s="10">
        <v>42036</v>
      </c>
      <c r="G1474" s="10">
        <v>45323</v>
      </c>
      <c r="H1474" s="11">
        <v>10</v>
      </c>
      <c r="I1474" s="20" t="s">
        <v>259</v>
      </c>
      <c r="J1474" s="11" t="s">
        <v>261</v>
      </c>
      <c r="K1474" s="11" t="s">
        <v>2960</v>
      </c>
      <c r="L1474" s="11">
        <v>2</v>
      </c>
    </row>
    <row r="1475" spans="1:12">
      <c r="A1475" s="11" t="s">
        <v>2725</v>
      </c>
      <c r="D1475" s="11" t="s">
        <v>260</v>
      </c>
      <c r="E1475" s="19" t="s">
        <v>2945</v>
      </c>
      <c r="F1475" s="10">
        <v>42036</v>
      </c>
      <c r="G1475" s="10">
        <v>45323</v>
      </c>
      <c r="H1475" s="11">
        <v>10</v>
      </c>
      <c r="I1475" s="20" t="s">
        <v>259</v>
      </c>
      <c r="J1475" s="11" t="s">
        <v>261</v>
      </c>
      <c r="K1475" s="11" t="s">
        <v>2960</v>
      </c>
      <c r="L1475" s="11">
        <v>2</v>
      </c>
    </row>
    <row r="1476" spans="1:12">
      <c r="A1476" s="11" t="s">
        <v>2726</v>
      </c>
      <c r="D1476" s="11" t="s">
        <v>260</v>
      </c>
      <c r="E1476" s="19" t="s">
        <v>2946</v>
      </c>
      <c r="F1476" s="10">
        <v>42036</v>
      </c>
      <c r="G1476" s="10">
        <v>45323</v>
      </c>
      <c r="H1476" s="11">
        <v>10</v>
      </c>
      <c r="I1476" s="20" t="s">
        <v>259</v>
      </c>
      <c r="J1476" s="11" t="s">
        <v>261</v>
      </c>
      <c r="K1476" s="11" t="s">
        <v>2960</v>
      </c>
      <c r="L1476" s="11">
        <v>2</v>
      </c>
    </row>
    <row r="1477" spans="1:12">
      <c r="A1477" s="11" t="s">
        <v>2727</v>
      </c>
      <c r="D1477" s="11" t="s">
        <v>260</v>
      </c>
      <c r="E1477" s="19" t="s">
        <v>2947</v>
      </c>
      <c r="F1477" s="10">
        <v>42036</v>
      </c>
      <c r="G1477" s="10">
        <v>45323</v>
      </c>
      <c r="H1477" s="11">
        <v>10</v>
      </c>
      <c r="I1477" s="20" t="s">
        <v>259</v>
      </c>
      <c r="J1477" s="11" t="s">
        <v>261</v>
      </c>
      <c r="K1477" s="11" t="s">
        <v>2960</v>
      </c>
      <c r="L1477" s="11">
        <v>2</v>
      </c>
    </row>
    <row r="1478" spans="1:12">
      <c r="A1478" s="11" t="s">
        <v>2728</v>
      </c>
      <c r="D1478" s="11" t="s">
        <v>260</v>
      </c>
      <c r="E1478" s="19" t="s">
        <v>2948</v>
      </c>
      <c r="F1478" s="10">
        <v>42036</v>
      </c>
      <c r="G1478" s="10">
        <v>45323</v>
      </c>
      <c r="H1478" s="11">
        <v>10</v>
      </c>
      <c r="I1478" s="20" t="s">
        <v>259</v>
      </c>
      <c r="J1478" s="11" t="s">
        <v>261</v>
      </c>
      <c r="K1478" s="11" t="s">
        <v>2960</v>
      </c>
      <c r="L1478" s="11">
        <v>2</v>
      </c>
    </row>
    <row r="1479" spans="1:12">
      <c r="A1479" s="11" t="s">
        <v>2729</v>
      </c>
      <c r="D1479" s="11" t="s">
        <v>260</v>
      </c>
      <c r="E1479" s="19" t="s">
        <v>2949</v>
      </c>
      <c r="F1479" s="10">
        <v>42036</v>
      </c>
      <c r="G1479" s="10">
        <v>45323</v>
      </c>
      <c r="H1479" s="11">
        <v>10</v>
      </c>
      <c r="I1479" s="20" t="s">
        <v>259</v>
      </c>
      <c r="J1479" s="11" t="s">
        <v>261</v>
      </c>
      <c r="K1479" s="11" t="s">
        <v>2960</v>
      </c>
      <c r="L1479" s="11">
        <v>2</v>
      </c>
    </row>
    <row r="1480" spans="1:12">
      <c r="A1480" s="11" t="s">
        <v>2730</v>
      </c>
      <c r="D1480" s="11" t="s">
        <v>260</v>
      </c>
      <c r="E1480" s="19" t="s">
        <v>2950</v>
      </c>
      <c r="F1480" s="10">
        <v>42036</v>
      </c>
      <c r="G1480" s="10">
        <v>45323</v>
      </c>
      <c r="H1480" s="11">
        <v>10</v>
      </c>
      <c r="I1480" s="20" t="s">
        <v>259</v>
      </c>
      <c r="J1480" s="11" t="s">
        <v>261</v>
      </c>
      <c r="K1480" s="11" t="s">
        <v>2960</v>
      </c>
      <c r="L1480" s="11">
        <v>2</v>
      </c>
    </row>
    <row r="1481" spans="1:12">
      <c r="A1481" s="11" t="s">
        <v>2731</v>
      </c>
      <c r="D1481" s="11" t="s">
        <v>260</v>
      </c>
      <c r="E1481" s="19" t="s">
        <v>2951</v>
      </c>
      <c r="F1481" s="10">
        <v>42036</v>
      </c>
      <c r="G1481" s="10">
        <v>45323</v>
      </c>
      <c r="H1481" s="11">
        <v>10</v>
      </c>
      <c r="I1481" s="20" t="s">
        <v>259</v>
      </c>
      <c r="J1481" s="11" t="s">
        <v>261</v>
      </c>
      <c r="K1481" s="11" t="s">
        <v>2960</v>
      </c>
      <c r="L1481" s="11">
        <v>2</v>
      </c>
    </row>
    <row r="1483" spans="1:12">
      <c r="A1483" s="11" t="s">
        <v>2959</v>
      </c>
    </row>
  </sheetData>
  <mergeCells count="1">
    <mergeCell ref="B6:L6"/>
  </mergeCells>
  <hyperlinks>
    <hyperlink ref="D8" location="Contents!B22" display="Enquiries" xr:uid="{00000000-0004-0000-0000-000000000000}"/>
    <hyperlink ref="E12" location="A126094922J" display="A126094922J" xr:uid="{00000000-0004-0000-0000-000001000000}"/>
    <hyperlink ref="E13" location="A126110042V" display="A126110042V" xr:uid="{00000000-0004-0000-0000-000002000000}"/>
    <hyperlink ref="E14" location="A126102482X" display="A126102482X" xr:uid="{00000000-0004-0000-0000-000003000000}"/>
    <hyperlink ref="E15" location="A126094878K" display="A126094878K" xr:uid="{00000000-0004-0000-0000-000004000000}"/>
    <hyperlink ref="E16" location="A126109998R" display="A126109998R" xr:uid="{00000000-0004-0000-0000-000005000000}"/>
    <hyperlink ref="E17" location="A126102438R" display="A126102438R" xr:uid="{00000000-0004-0000-0000-000006000000}"/>
    <hyperlink ref="E18" location="A126094926T" display="A126094926T" xr:uid="{00000000-0004-0000-0000-000007000000}"/>
    <hyperlink ref="E19" location="A126110046C" display="A126110046C" xr:uid="{00000000-0004-0000-0000-000008000000}"/>
    <hyperlink ref="E20" location="A126102486J" display="A126102486J" xr:uid="{00000000-0004-0000-0000-000009000000}"/>
    <hyperlink ref="E21" location="A126094930J" display="A126094930J" xr:uid="{00000000-0004-0000-0000-00000A000000}"/>
    <hyperlink ref="E22" location="A126110050V" display="A126110050V" xr:uid="{00000000-0004-0000-0000-00000B000000}"/>
    <hyperlink ref="E23" location="A126102490X" display="A126102490X" xr:uid="{00000000-0004-0000-0000-00000C000000}"/>
    <hyperlink ref="E24" location="A126094882A" display="A126094882A" xr:uid="{00000000-0004-0000-0000-00000D000000}"/>
    <hyperlink ref="E25" location="A126110002A" display="A126110002A" xr:uid="{00000000-0004-0000-0000-00000E000000}"/>
    <hyperlink ref="E26" location="A126102442F" display="A126102442F" xr:uid="{00000000-0004-0000-0000-00000F000000}"/>
    <hyperlink ref="E27" location="A126094886K" display="A126094886K" xr:uid="{00000000-0004-0000-0000-000010000000}"/>
    <hyperlink ref="E28" location="A126110006K" display="A126110006K" xr:uid="{00000000-0004-0000-0000-000011000000}"/>
    <hyperlink ref="E29" location="A126102446R" display="A126102446R" xr:uid="{00000000-0004-0000-0000-000012000000}"/>
    <hyperlink ref="E30" location="A126094910X" display="A126094910X" xr:uid="{00000000-0004-0000-0000-000013000000}"/>
    <hyperlink ref="E31" location="A126110030K" display="A126110030K" xr:uid="{00000000-0004-0000-0000-000014000000}"/>
    <hyperlink ref="E32" location="A126102470R" display="A126102470R" xr:uid="{00000000-0004-0000-0000-000015000000}"/>
    <hyperlink ref="E33" location="A126094858A" display="A126094858A" xr:uid="{00000000-0004-0000-0000-000016000000}"/>
    <hyperlink ref="E34" location="A126109978F" display="A126109978F" xr:uid="{00000000-0004-0000-0000-000017000000}"/>
    <hyperlink ref="E35" location="A126102418F" display="A126102418F" xr:uid="{00000000-0004-0000-0000-000018000000}"/>
    <hyperlink ref="E36" location="A126094934T" display="A126094934T" xr:uid="{00000000-0004-0000-0000-000019000000}"/>
    <hyperlink ref="E37" location="A126110054C" display="A126110054C" xr:uid="{00000000-0004-0000-0000-00001A000000}"/>
    <hyperlink ref="E38" location="A126102494J" display="A126102494J" xr:uid="{00000000-0004-0000-0000-00001B000000}"/>
    <hyperlink ref="E39" location="A126094914J" display="A126094914J" xr:uid="{00000000-0004-0000-0000-00001C000000}"/>
    <hyperlink ref="E40" location="A126110034V" display="A126110034V" xr:uid="{00000000-0004-0000-0000-00001D000000}"/>
    <hyperlink ref="E41" location="A126102474X" display="A126102474X" xr:uid="{00000000-0004-0000-0000-00001E000000}"/>
    <hyperlink ref="E42" location="A126094946A" display="A126094946A" xr:uid="{00000000-0004-0000-0000-00001F000000}"/>
    <hyperlink ref="E43" location="A126110066L" display="A126110066L" xr:uid="{00000000-0004-0000-0000-000020000000}"/>
    <hyperlink ref="E44" location="A126102506F" display="A126102506F" xr:uid="{00000000-0004-0000-0000-000021000000}"/>
    <hyperlink ref="E45" location="A126094862T" display="A126094862T" xr:uid="{00000000-0004-0000-0000-000022000000}"/>
    <hyperlink ref="E46" location="A126109982W" display="A126109982W" xr:uid="{00000000-0004-0000-0000-000023000000}"/>
    <hyperlink ref="E47" location="A126102422W" display="A126102422W" xr:uid="{00000000-0004-0000-0000-000024000000}"/>
    <hyperlink ref="E48" location="A126094818J" display="A126094818J" xr:uid="{00000000-0004-0000-0000-000025000000}"/>
    <hyperlink ref="E49" location="A126109938L" display="A126109938L" xr:uid="{00000000-0004-0000-0000-000026000000}"/>
    <hyperlink ref="E50" location="A126102378X" display="A126102378X" xr:uid="{00000000-0004-0000-0000-000027000000}"/>
    <hyperlink ref="E51" location="A126094838T" display="A126094838T" xr:uid="{00000000-0004-0000-0000-000028000000}"/>
    <hyperlink ref="E52" location="A126109958W" display="A126109958W" xr:uid="{00000000-0004-0000-0000-000029000000}"/>
    <hyperlink ref="E53" location="A126102398J" display="A126102398J" xr:uid="{00000000-0004-0000-0000-00002A000000}"/>
    <hyperlink ref="E54" location="A126094890A" display="A126094890A" xr:uid="{00000000-0004-0000-0000-00002B000000}"/>
    <hyperlink ref="E55" location="A126110010A" display="A126110010A" xr:uid="{00000000-0004-0000-0000-00002C000000}"/>
    <hyperlink ref="E56" location="A126102450F" display="A126102450F" xr:uid="{00000000-0004-0000-0000-00002D000000}"/>
    <hyperlink ref="E57" location="A126094842J" display="A126094842J" xr:uid="{00000000-0004-0000-0000-00002E000000}"/>
    <hyperlink ref="E58" location="A126109962L" display="A126109962L" xr:uid="{00000000-0004-0000-0000-00002F000000}"/>
    <hyperlink ref="E59" location="A126102402L" display="A126102402L" xr:uid="{00000000-0004-0000-0000-000030000000}"/>
    <hyperlink ref="E60" location="A126094894K" display="A126094894K" xr:uid="{00000000-0004-0000-0000-000031000000}"/>
    <hyperlink ref="E61" location="A126110014K" display="A126110014K" xr:uid="{00000000-0004-0000-0000-000032000000}"/>
    <hyperlink ref="E62" location="A126102454R" display="A126102454R" xr:uid="{00000000-0004-0000-0000-000033000000}"/>
    <hyperlink ref="E63" location="A126094898V" display="A126094898V" xr:uid="{00000000-0004-0000-0000-000034000000}"/>
    <hyperlink ref="E64" location="A126110018V" display="A126110018V" xr:uid="{00000000-0004-0000-0000-000035000000}"/>
    <hyperlink ref="E65" location="A126102458X" display="A126102458X" xr:uid="{00000000-0004-0000-0000-000036000000}"/>
    <hyperlink ref="E66" location="A126094950T" display="A126094950T" xr:uid="{00000000-0004-0000-0000-000037000000}"/>
    <hyperlink ref="E67" location="A126110070C" display="A126110070C" xr:uid="{00000000-0004-0000-0000-000038000000}"/>
    <hyperlink ref="E68" location="A126102510W" display="A126102510W" xr:uid="{00000000-0004-0000-0000-000039000000}"/>
    <hyperlink ref="E69" location="A126094822X" display="A126094822X" xr:uid="{00000000-0004-0000-0000-00003A000000}"/>
    <hyperlink ref="E70" location="A126109942C" display="A126109942C" xr:uid="{00000000-0004-0000-0000-00003B000000}"/>
    <hyperlink ref="E71" location="A126102382R" display="A126102382R" xr:uid="{00000000-0004-0000-0000-00003C000000}"/>
    <hyperlink ref="E72" location="A126094938A" display="A126094938A" xr:uid="{00000000-0004-0000-0000-00003D000000}"/>
    <hyperlink ref="E73" location="A126110058L" display="A126110058L" xr:uid="{00000000-0004-0000-0000-00003E000000}"/>
    <hyperlink ref="E74" location="A126102498T" display="A126102498T" xr:uid="{00000000-0004-0000-0000-00003F000000}"/>
    <hyperlink ref="E75" location="A126094942T" display="A126094942T" xr:uid="{00000000-0004-0000-0000-000040000000}"/>
    <hyperlink ref="E76" location="A126110062C" display="A126110062C" xr:uid="{00000000-0004-0000-0000-000041000000}"/>
    <hyperlink ref="E77" location="A126102502W" display="A126102502W" xr:uid="{00000000-0004-0000-0000-000042000000}"/>
    <hyperlink ref="E78" location="A126094830X" display="A126094830X" xr:uid="{00000000-0004-0000-0000-000043000000}"/>
    <hyperlink ref="E79" location="A126109950C" display="A126109950C" xr:uid="{00000000-0004-0000-0000-000044000000}"/>
    <hyperlink ref="E80" location="A126102390R" display="A126102390R" xr:uid="{00000000-0004-0000-0000-000045000000}"/>
    <hyperlink ref="E81" location="A126094866A" display="A126094866A" xr:uid="{00000000-0004-0000-0000-000046000000}"/>
    <hyperlink ref="E82" location="A126109986F" display="A126109986F" xr:uid="{00000000-0004-0000-0000-000047000000}"/>
    <hyperlink ref="E83" location="A126102426F" display="A126102426F" xr:uid="{00000000-0004-0000-0000-000048000000}"/>
    <hyperlink ref="E84" location="A126094902X" display="A126094902X" xr:uid="{00000000-0004-0000-0000-000049000000}"/>
    <hyperlink ref="E85" location="A126110022K" display="A126110022K" xr:uid="{00000000-0004-0000-0000-00004A000000}"/>
    <hyperlink ref="E86" location="A126102462R" display="A126102462R" xr:uid="{00000000-0004-0000-0000-00004B000000}"/>
    <hyperlink ref="E87" location="A126094954A" display="A126094954A" xr:uid="{00000000-0004-0000-0000-00004C000000}"/>
    <hyperlink ref="E88" location="A126110074L" display="A126110074L" xr:uid="{00000000-0004-0000-0000-00004D000000}"/>
    <hyperlink ref="E89" location="A126102514F" display="A126102514F" xr:uid="{00000000-0004-0000-0000-00004E000000}"/>
    <hyperlink ref="E90" location="A126094826J" display="A126094826J" xr:uid="{00000000-0004-0000-0000-00004F000000}"/>
    <hyperlink ref="E91" location="A126109946L" display="A126109946L" xr:uid="{00000000-0004-0000-0000-000050000000}"/>
    <hyperlink ref="E92" location="A126102386X" display="A126102386X" xr:uid="{00000000-0004-0000-0000-000051000000}"/>
    <hyperlink ref="E93" location="A126094906J" display="A126094906J" xr:uid="{00000000-0004-0000-0000-000052000000}"/>
    <hyperlink ref="E94" location="A126110026V" display="A126110026V" xr:uid="{00000000-0004-0000-0000-000053000000}"/>
    <hyperlink ref="E95" location="A126102466X" display="A126102466X" xr:uid="{00000000-0004-0000-0000-000054000000}"/>
    <hyperlink ref="E96" location="A126094918T" display="A126094918T" xr:uid="{00000000-0004-0000-0000-000055000000}"/>
    <hyperlink ref="E97" location="A126110038C" display="A126110038C" xr:uid="{00000000-0004-0000-0000-000056000000}"/>
    <hyperlink ref="E98" location="A126102478J" display="A126102478J" xr:uid="{00000000-0004-0000-0000-000057000000}"/>
    <hyperlink ref="E99" location="A126094850J" display="A126094850J" xr:uid="{00000000-0004-0000-0000-000058000000}"/>
    <hyperlink ref="E100" location="A126109970L" display="A126109970L" xr:uid="{00000000-0004-0000-0000-000059000000}"/>
    <hyperlink ref="E101" location="A126102410L" display="A126102410L" xr:uid="{00000000-0004-0000-0000-00005A000000}"/>
    <hyperlink ref="E102" location="A126094834J" display="A126094834J" xr:uid="{00000000-0004-0000-0000-00005B000000}"/>
    <hyperlink ref="E103" location="A126109954L" display="A126109954L" xr:uid="{00000000-0004-0000-0000-00005C000000}"/>
    <hyperlink ref="E104" location="A126102394X" display="A126102394X" xr:uid="{00000000-0004-0000-0000-00005D000000}"/>
    <hyperlink ref="E105" location="A126094870T" display="A126094870T" xr:uid="{00000000-0004-0000-0000-00005E000000}"/>
    <hyperlink ref="E106" location="A126109990W" display="A126109990W" xr:uid="{00000000-0004-0000-0000-00005F000000}"/>
    <hyperlink ref="E107" location="A126102430W" display="A126102430W" xr:uid="{00000000-0004-0000-0000-000060000000}"/>
    <hyperlink ref="E108" location="A126094846T" display="A126094846T" xr:uid="{00000000-0004-0000-0000-000061000000}"/>
    <hyperlink ref="E109" location="A126109966W" display="A126109966W" xr:uid="{00000000-0004-0000-0000-000062000000}"/>
    <hyperlink ref="E110" location="A126102406W" display="A126102406W" xr:uid="{00000000-0004-0000-0000-000063000000}"/>
    <hyperlink ref="E111" location="A126094874A" display="A126094874A" xr:uid="{00000000-0004-0000-0000-000064000000}"/>
    <hyperlink ref="E112" location="A126109994F" display="A126109994F" xr:uid="{00000000-0004-0000-0000-000065000000}"/>
    <hyperlink ref="E113" location="A126102434F" display="A126102434F" xr:uid="{00000000-0004-0000-0000-000066000000}"/>
    <hyperlink ref="E114" location="A126094854T" display="A126094854T" xr:uid="{00000000-0004-0000-0000-000067000000}"/>
    <hyperlink ref="E115" location="A126109974W" display="A126109974W" xr:uid="{00000000-0004-0000-0000-000068000000}"/>
    <hyperlink ref="E116" location="A126102414W" display="A126102414W" xr:uid="{00000000-0004-0000-0000-000069000000}"/>
    <hyperlink ref="E117" location="A126098702C" display="A126098702C" xr:uid="{00000000-0004-0000-0000-00006A000000}"/>
    <hyperlink ref="E118" location="A126113822L" display="A126113822L" xr:uid="{00000000-0004-0000-0000-00006B000000}"/>
    <hyperlink ref="E119" location="A126106262V" display="A126106262V" xr:uid="{00000000-0004-0000-0000-00006C000000}"/>
    <hyperlink ref="E120" location="A126098658F" display="A126098658F" xr:uid="{00000000-0004-0000-0000-00006D000000}"/>
    <hyperlink ref="E121" location="A126113778R" display="A126113778R" xr:uid="{00000000-0004-0000-0000-00006E000000}"/>
    <hyperlink ref="E122" location="A126106218K" display="A126106218K" xr:uid="{00000000-0004-0000-0000-00006F000000}"/>
    <hyperlink ref="E123" location="A126098706L" display="A126098706L" xr:uid="{00000000-0004-0000-0000-000070000000}"/>
    <hyperlink ref="E124" location="A126113826W" display="A126113826W" xr:uid="{00000000-0004-0000-0000-000071000000}"/>
    <hyperlink ref="E125" location="A126106266C" display="A126106266C" xr:uid="{00000000-0004-0000-0000-000072000000}"/>
    <hyperlink ref="E126" location="A126098710C" display="A126098710C" xr:uid="{00000000-0004-0000-0000-000073000000}"/>
    <hyperlink ref="E127" location="A126113830L" display="A126113830L" xr:uid="{00000000-0004-0000-0000-000074000000}"/>
    <hyperlink ref="E128" location="A126106270V" display="A126106270V" xr:uid="{00000000-0004-0000-0000-000075000000}"/>
    <hyperlink ref="E129" location="A126098662W" display="A126098662W" xr:uid="{00000000-0004-0000-0000-000076000000}"/>
    <hyperlink ref="E130" location="A126113782F" display="A126113782F" xr:uid="{00000000-0004-0000-0000-000077000000}"/>
    <hyperlink ref="E131" location="A126106222A" display="A126106222A" xr:uid="{00000000-0004-0000-0000-000078000000}"/>
    <hyperlink ref="E132" location="A126098666F" display="A126098666F" xr:uid="{00000000-0004-0000-0000-000079000000}"/>
    <hyperlink ref="E133" location="A126113786R" display="A126113786R" xr:uid="{00000000-0004-0000-0000-00007A000000}"/>
    <hyperlink ref="E134" location="A126106226K" display="A126106226K" xr:uid="{00000000-0004-0000-0000-00007B000000}"/>
    <hyperlink ref="E135" location="A126098690F" display="A126098690F" xr:uid="{00000000-0004-0000-0000-00007C000000}"/>
    <hyperlink ref="E136" location="A126113810C" display="A126113810C" xr:uid="{00000000-0004-0000-0000-00007D000000}"/>
    <hyperlink ref="E137" location="A126106250K" display="A126106250K" xr:uid="{00000000-0004-0000-0000-00007E000000}"/>
    <hyperlink ref="E138" location="A126098638W" display="A126098638W" xr:uid="{00000000-0004-0000-0000-00007F000000}"/>
    <hyperlink ref="E139" location="A126113758F" display="A126113758F" xr:uid="{00000000-0004-0000-0000-000080000000}"/>
    <hyperlink ref="E140" location="A126106198L" display="A126106198L" xr:uid="{00000000-0004-0000-0000-000081000000}"/>
    <hyperlink ref="E141" location="A126098714L" display="A126098714L" xr:uid="{00000000-0004-0000-0000-000082000000}"/>
    <hyperlink ref="E142" location="A126113834W" display="A126113834W" xr:uid="{00000000-0004-0000-0000-000083000000}"/>
    <hyperlink ref="E143" location="A126106274C" display="A126106274C" xr:uid="{00000000-0004-0000-0000-000084000000}"/>
    <hyperlink ref="E144" location="A126098694R" display="A126098694R" xr:uid="{00000000-0004-0000-0000-000085000000}"/>
    <hyperlink ref="E145" location="A126113814L" display="A126113814L" xr:uid="{00000000-0004-0000-0000-000086000000}"/>
    <hyperlink ref="E146" location="A126106254V" display="A126106254V" xr:uid="{00000000-0004-0000-0000-000087000000}"/>
    <hyperlink ref="E147" location="A126098726W" display="A126098726W" xr:uid="{00000000-0004-0000-0000-000088000000}"/>
    <hyperlink ref="E148" location="A126113846F" display="A126113846F" xr:uid="{00000000-0004-0000-0000-000089000000}"/>
    <hyperlink ref="E149" location="A126106286L" display="A126106286L" xr:uid="{00000000-0004-0000-0000-00008A000000}"/>
    <hyperlink ref="E150" location="A126098642L" display="A126098642L" xr:uid="{00000000-0004-0000-0000-00008B000000}"/>
    <hyperlink ref="E151" location="A126113762W" display="A126113762W" xr:uid="{00000000-0004-0000-0000-00008C000000}"/>
    <hyperlink ref="E152" location="A126106202T" display="A126106202T" xr:uid="{00000000-0004-0000-0000-00008D000000}"/>
    <hyperlink ref="E153" location="A126098598R" display="A126098598R" xr:uid="{00000000-0004-0000-0000-00008E000000}"/>
    <hyperlink ref="E154" location="A126113718L" display="A126113718L" xr:uid="{00000000-0004-0000-0000-00008F000000}"/>
    <hyperlink ref="E155" location="A126106158V" display="A126106158V" xr:uid="{00000000-0004-0000-0000-000090000000}"/>
    <hyperlink ref="E156" location="A126098618L" display="A126098618L" xr:uid="{00000000-0004-0000-0000-000091000000}"/>
    <hyperlink ref="E157" location="A126113738W" display="A126113738W" xr:uid="{00000000-0004-0000-0000-000092000000}"/>
    <hyperlink ref="E158" location="A126106178C" display="A126106178C" xr:uid="{00000000-0004-0000-0000-000093000000}"/>
    <hyperlink ref="E159" location="A126098670W" display="A126098670W" xr:uid="{00000000-0004-0000-0000-000094000000}"/>
    <hyperlink ref="E160" location="A126113790F" display="A126113790F" xr:uid="{00000000-0004-0000-0000-000095000000}"/>
    <hyperlink ref="E161" location="A126106230A" display="A126106230A" xr:uid="{00000000-0004-0000-0000-000096000000}"/>
    <hyperlink ref="E162" location="A126098622C" display="A126098622C" xr:uid="{00000000-0004-0000-0000-000097000000}"/>
    <hyperlink ref="E163" location="A126113742L" display="A126113742L" xr:uid="{00000000-0004-0000-0000-000098000000}"/>
    <hyperlink ref="E164" location="A126106182V" display="A126106182V" xr:uid="{00000000-0004-0000-0000-000099000000}"/>
    <hyperlink ref="E165" location="A126098674F" display="A126098674F" xr:uid="{00000000-0004-0000-0000-00009A000000}"/>
    <hyperlink ref="E166" location="A126113794R" display="A126113794R" xr:uid="{00000000-0004-0000-0000-00009B000000}"/>
    <hyperlink ref="E167" location="A126106234K" display="A126106234K" xr:uid="{00000000-0004-0000-0000-00009C000000}"/>
    <hyperlink ref="E168" location="A126098678R" display="A126098678R" xr:uid="{00000000-0004-0000-0000-00009D000000}"/>
    <hyperlink ref="E169" location="A126113798X" display="A126113798X" xr:uid="{00000000-0004-0000-0000-00009E000000}"/>
    <hyperlink ref="E170" location="A126106238V" display="A126106238V" xr:uid="{00000000-0004-0000-0000-00009F000000}"/>
    <hyperlink ref="E171" location="A126098730L" display="A126098730L" xr:uid="{00000000-0004-0000-0000-0000A0000000}"/>
    <hyperlink ref="E172" location="A126113850W" display="A126113850W" xr:uid="{00000000-0004-0000-0000-0000A1000000}"/>
    <hyperlink ref="E173" location="A126106290C" display="A126106290C" xr:uid="{00000000-0004-0000-0000-0000A2000000}"/>
    <hyperlink ref="E174" location="A126098602V" display="A126098602V" xr:uid="{00000000-0004-0000-0000-0000A3000000}"/>
    <hyperlink ref="E175" location="A126113722C" display="A126113722C" xr:uid="{00000000-0004-0000-0000-0000A4000000}"/>
    <hyperlink ref="E176" location="A126106162K" display="A126106162K" xr:uid="{00000000-0004-0000-0000-0000A5000000}"/>
    <hyperlink ref="E177" location="A126098718W" display="A126098718W" xr:uid="{00000000-0004-0000-0000-0000A6000000}"/>
    <hyperlink ref="E178" location="A126113838F" display="A126113838F" xr:uid="{00000000-0004-0000-0000-0000A7000000}"/>
    <hyperlink ref="E179" location="A126106278L" display="A126106278L" xr:uid="{00000000-0004-0000-0000-0000A8000000}"/>
    <hyperlink ref="E180" location="A126098722L" display="A126098722L" xr:uid="{00000000-0004-0000-0000-0000A9000000}"/>
    <hyperlink ref="E181" location="A126113842W" display="A126113842W" xr:uid="{00000000-0004-0000-0000-0000AA000000}"/>
    <hyperlink ref="E182" location="A126106282C" display="A126106282C" xr:uid="{00000000-0004-0000-0000-0000AB000000}"/>
    <hyperlink ref="E183" location="A126098610V" display="A126098610V" xr:uid="{00000000-0004-0000-0000-0000AC000000}"/>
    <hyperlink ref="E184" location="A126113730C" display="A126113730C" xr:uid="{00000000-0004-0000-0000-0000AD000000}"/>
    <hyperlink ref="E185" location="A126106170K" display="A126106170K" xr:uid="{00000000-0004-0000-0000-0000AE000000}"/>
    <hyperlink ref="E186" location="A126098646W" display="A126098646W" xr:uid="{00000000-0004-0000-0000-0000AF000000}"/>
    <hyperlink ref="E187" location="A126113766F" display="A126113766F" xr:uid="{00000000-0004-0000-0000-0000B0000000}"/>
    <hyperlink ref="E188" location="A126106206A" display="A126106206A" xr:uid="{00000000-0004-0000-0000-0000B1000000}"/>
    <hyperlink ref="E189" location="A126098682F" display="A126098682F" xr:uid="{00000000-0004-0000-0000-0000B2000000}"/>
    <hyperlink ref="E190" location="A126113802C" display="A126113802C" xr:uid="{00000000-0004-0000-0000-0000B3000000}"/>
    <hyperlink ref="E191" location="A126106242K" display="A126106242K" xr:uid="{00000000-0004-0000-0000-0000B4000000}"/>
    <hyperlink ref="E192" location="A126098734W" display="A126098734W" xr:uid="{00000000-0004-0000-0000-0000B5000000}"/>
    <hyperlink ref="E193" location="A126113854F" display="A126113854F" xr:uid="{00000000-0004-0000-0000-0000B6000000}"/>
    <hyperlink ref="E194" location="A126106294L" display="A126106294L" xr:uid="{00000000-0004-0000-0000-0000B7000000}"/>
    <hyperlink ref="E195" location="A126098606C" display="A126098606C" xr:uid="{00000000-0004-0000-0000-0000B8000000}"/>
    <hyperlink ref="E196" location="A126113726L" display="A126113726L" xr:uid="{00000000-0004-0000-0000-0000B9000000}"/>
    <hyperlink ref="E197" location="A126106166V" display="A126106166V" xr:uid="{00000000-0004-0000-0000-0000BA000000}"/>
    <hyperlink ref="E198" location="A126098686R" display="A126098686R" xr:uid="{00000000-0004-0000-0000-0000BB000000}"/>
    <hyperlink ref="E199" location="A126113806L" display="A126113806L" xr:uid="{00000000-0004-0000-0000-0000BC000000}"/>
    <hyperlink ref="E200" location="A126106246V" display="A126106246V" xr:uid="{00000000-0004-0000-0000-0000BD000000}"/>
    <hyperlink ref="E201" location="A126098698X" display="A126098698X" xr:uid="{00000000-0004-0000-0000-0000BE000000}"/>
    <hyperlink ref="E202" location="A126113818W" display="A126113818W" xr:uid="{00000000-0004-0000-0000-0000BF000000}"/>
    <hyperlink ref="E203" location="A126106258C" display="A126106258C" xr:uid="{00000000-0004-0000-0000-0000C0000000}"/>
    <hyperlink ref="E204" location="A126098630C" display="A126098630C" xr:uid="{00000000-0004-0000-0000-0000C1000000}"/>
    <hyperlink ref="E205" location="A126113750L" display="A126113750L" xr:uid="{00000000-0004-0000-0000-0000C2000000}"/>
    <hyperlink ref="E206" location="A126106190V" display="A126106190V" xr:uid="{00000000-0004-0000-0000-0000C3000000}"/>
    <hyperlink ref="E207" location="A126098614C" display="A126098614C" xr:uid="{00000000-0004-0000-0000-0000C4000000}"/>
    <hyperlink ref="E208" location="A126113734L" display="A126113734L" xr:uid="{00000000-0004-0000-0000-0000C5000000}"/>
    <hyperlink ref="E209" location="A126106174V" display="A126106174V" xr:uid="{00000000-0004-0000-0000-0000C6000000}"/>
    <hyperlink ref="E210" location="A126098650L" display="A126098650L" xr:uid="{00000000-0004-0000-0000-0000C7000000}"/>
    <hyperlink ref="E211" location="A126113770W" display="A126113770W" xr:uid="{00000000-0004-0000-0000-0000C8000000}"/>
    <hyperlink ref="E212" location="A126106210T" display="A126106210T" xr:uid="{00000000-0004-0000-0000-0000C9000000}"/>
    <hyperlink ref="E213" location="A126098626L" display="A126098626L" xr:uid="{00000000-0004-0000-0000-0000CA000000}"/>
    <hyperlink ref="E214" location="A126113746W" display="A126113746W" xr:uid="{00000000-0004-0000-0000-0000CB000000}"/>
    <hyperlink ref="E215" location="A126106186C" display="A126106186C" xr:uid="{00000000-0004-0000-0000-0000CC000000}"/>
    <hyperlink ref="E216" location="A126098654W" display="A126098654W" xr:uid="{00000000-0004-0000-0000-0000CD000000}"/>
    <hyperlink ref="E217" location="A126113774F" display="A126113774F" xr:uid="{00000000-0004-0000-0000-0000CE000000}"/>
    <hyperlink ref="E218" location="A126106214A" display="A126106214A" xr:uid="{00000000-0004-0000-0000-0000CF000000}"/>
    <hyperlink ref="E219" location="A126098634L" display="A126098634L" xr:uid="{00000000-0004-0000-0000-0000D0000000}"/>
    <hyperlink ref="E220" location="A126113754W" display="A126113754W" xr:uid="{00000000-0004-0000-0000-0000D1000000}"/>
    <hyperlink ref="E221" location="A126106194C" display="A126106194C" xr:uid="{00000000-0004-0000-0000-0000D2000000}"/>
    <hyperlink ref="E222" location="A126096182X" display="A126096182X" xr:uid="{00000000-0004-0000-0000-0000D3000000}"/>
    <hyperlink ref="E223" location="A126111302W" display="A126111302W" xr:uid="{00000000-0004-0000-0000-0000D4000000}"/>
    <hyperlink ref="E224" location="A126103742A" display="A126103742A" xr:uid="{00000000-0004-0000-0000-0000D5000000}"/>
    <hyperlink ref="E225" location="A126096138R" display="A126096138R" xr:uid="{00000000-0004-0000-0000-0000D6000000}"/>
    <hyperlink ref="E226" location="A126111258X" display="A126111258X" xr:uid="{00000000-0004-0000-0000-0000D7000000}"/>
    <hyperlink ref="E227" location="A126103698C" display="A126103698C" xr:uid="{00000000-0004-0000-0000-0000D8000000}"/>
    <hyperlink ref="E228" location="A126096186J" display="A126096186J" xr:uid="{00000000-0004-0000-0000-0000D9000000}"/>
    <hyperlink ref="E229" location="A126111306F" display="A126111306F" xr:uid="{00000000-0004-0000-0000-0000DA000000}"/>
    <hyperlink ref="E230" location="A126103746K" display="A126103746K" xr:uid="{00000000-0004-0000-0000-0000DB000000}"/>
    <hyperlink ref="E231" location="A126096190X" display="A126096190X" xr:uid="{00000000-0004-0000-0000-0000DC000000}"/>
    <hyperlink ref="E232" location="A126111310W" display="A126111310W" xr:uid="{00000000-0004-0000-0000-0000DD000000}"/>
    <hyperlink ref="E233" location="A126103750A" display="A126103750A" xr:uid="{00000000-0004-0000-0000-0000DE000000}"/>
    <hyperlink ref="E234" location="A126096142F" display="A126096142F" xr:uid="{00000000-0004-0000-0000-0000DF000000}"/>
    <hyperlink ref="E235" location="A126111262R" display="A126111262R" xr:uid="{00000000-0004-0000-0000-0000E0000000}"/>
    <hyperlink ref="E236" location="A126103702J" display="A126103702J" xr:uid="{00000000-0004-0000-0000-0000E1000000}"/>
    <hyperlink ref="E237" location="A126096146R" display="A126096146R" xr:uid="{00000000-0004-0000-0000-0000E2000000}"/>
    <hyperlink ref="E238" location="A126111266X" display="A126111266X" xr:uid="{00000000-0004-0000-0000-0000E3000000}"/>
    <hyperlink ref="E239" location="A126103706T" display="A126103706T" xr:uid="{00000000-0004-0000-0000-0000E4000000}"/>
    <hyperlink ref="E240" location="A126096170R" display="A126096170R" xr:uid="{00000000-0004-0000-0000-0000E5000000}"/>
    <hyperlink ref="E241" location="A126111290X" display="A126111290X" xr:uid="{00000000-0004-0000-0000-0000E6000000}"/>
    <hyperlink ref="E242" location="A126103730T" display="A126103730T" xr:uid="{00000000-0004-0000-0000-0000E7000000}"/>
    <hyperlink ref="E243" location="A126096118F" display="A126096118F" xr:uid="{00000000-0004-0000-0000-0000E8000000}"/>
    <hyperlink ref="E244" location="A126111238R" display="A126111238R" xr:uid="{00000000-0004-0000-0000-0000E9000000}"/>
    <hyperlink ref="E245" location="A126103678V" display="A126103678V" xr:uid="{00000000-0004-0000-0000-0000EA000000}"/>
    <hyperlink ref="E246" location="A126096194J" display="A126096194J" xr:uid="{00000000-0004-0000-0000-0000EB000000}"/>
    <hyperlink ref="E247" location="A126111314F" display="A126111314F" xr:uid="{00000000-0004-0000-0000-0000EC000000}"/>
    <hyperlink ref="E248" location="A126103754K" display="A126103754K" xr:uid="{00000000-0004-0000-0000-0000ED000000}"/>
    <hyperlink ref="E249" location="A126096174X" display="A126096174X" xr:uid="{00000000-0004-0000-0000-0000EE000000}"/>
    <hyperlink ref="E250" location="A126111294J" display="A126111294J" xr:uid="{00000000-0004-0000-0000-0000EF000000}"/>
    <hyperlink ref="E251" location="A126103734A" display="A126103734A" xr:uid="{00000000-0004-0000-0000-0000F0000000}"/>
    <hyperlink ref="E252" location="A126096206F" display="A126096206F" xr:uid="{00000000-0004-0000-0000-0000F1000000}"/>
    <hyperlink ref="E253" location="A126111326R" display="A126111326R" xr:uid="{00000000-0004-0000-0000-0000F2000000}"/>
    <hyperlink ref="E254" location="A126103766V" display="A126103766V" xr:uid="{00000000-0004-0000-0000-0000F3000000}"/>
    <hyperlink ref="E255" location="A126096122W" display="A126096122W" xr:uid="{00000000-0004-0000-0000-0000F4000000}"/>
    <hyperlink ref="E256" location="A126111242F" display="A126111242F" xr:uid="{00000000-0004-0000-0000-0000F5000000}"/>
    <hyperlink ref="E257" location="A126103682K" display="A126103682K" xr:uid="{00000000-0004-0000-0000-0000F6000000}"/>
    <hyperlink ref="E258" location="A126096078X" display="A126096078X" xr:uid="{00000000-0004-0000-0000-0000F7000000}"/>
    <hyperlink ref="E259" location="A126111198J" display="A126111198J" xr:uid="{00000000-0004-0000-0000-0000F8000000}"/>
    <hyperlink ref="E260" location="A126103638A" display="A126103638A" xr:uid="{00000000-0004-0000-0000-0000F9000000}"/>
    <hyperlink ref="E261" location="A126096098J" display="A126096098J" xr:uid="{00000000-0004-0000-0000-0000FA000000}"/>
    <hyperlink ref="E262" location="A126111218F" display="A126111218F" xr:uid="{00000000-0004-0000-0000-0000FB000000}"/>
    <hyperlink ref="E263" location="A126103658K" display="A126103658K" xr:uid="{00000000-0004-0000-0000-0000FC000000}"/>
    <hyperlink ref="E264" location="A126096150F" display="A126096150F" xr:uid="{00000000-0004-0000-0000-0000FD000000}"/>
    <hyperlink ref="E265" location="A126111270R" display="A126111270R" xr:uid="{00000000-0004-0000-0000-0000FE000000}"/>
    <hyperlink ref="E266" location="A126103710J" display="A126103710J" xr:uid="{00000000-0004-0000-0000-0000FF000000}"/>
    <hyperlink ref="E267" location="A126096102L" display="A126096102L" xr:uid="{00000000-0004-0000-0000-000000010000}"/>
    <hyperlink ref="E268" location="A126111222W" display="A126111222W" xr:uid="{00000000-0004-0000-0000-000001010000}"/>
    <hyperlink ref="E269" location="A126103662A" display="A126103662A" xr:uid="{00000000-0004-0000-0000-000002010000}"/>
    <hyperlink ref="E270" location="A126096154R" display="A126096154R" xr:uid="{00000000-0004-0000-0000-000003010000}"/>
    <hyperlink ref="E271" location="A126111274X" display="A126111274X" xr:uid="{00000000-0004-0000-0000-000004010000}"/>
    <hyperlink ref="E272" location="A126103714T" display="A126103714T" xr:uid="{00000000-0004-0000-0000-000005010000}"/>
    <hyperlink ref="E273" location="A126096158X" display="A126096158X" xr:uid="{00000000-0004-0000-0000-000006010000}"/>
    <hyperlink ref="E274" location="A126111278J" display="A126111278J" xr:uid="{00000000-0004-0000-0000-000007010000}"/>
    <hyperlink ref="E275" location="A126103718A" display="A126103718A" xr:uid="{00000000-0004-0000-0000-000008010000}"/>
    <hyperlink ref="E276" location="A126096210W" display="A126096210W" xr:uid="{00000000-0004-0000-0000-000009010000}"/>
    <hyperlink ref="E277" location="A126111330F" display="A126111330F" xr:uid="{00000000-0004-0000-0000-00000A010000}"/>
    <hyperlink ref="E278" location="A126103770K" display="A126103770K" xr:uid="{00000000-0004-0000-0000-00000B010000}"/>
    <hyperlink ref="E279" location="A126096082R" display="A126096082R" xr:uid="{00000000-0004-0000-0000-00000C010000}"/>
    <hyperlink ref="E280" location="A126111202L" display="A126111202L" xr:uid="{00000000-0004-0000-0000-00000D010000}"/>
    <hyperlink ref="E281" location="A126103642T" display="A126103642T" xr:uid="{00000000-0004-0000-0000-00000E010000}"/>
    <hyperlink ref="E282" location="A126096198T" display="A126096198T" xr:uid="{00000000-0004-0000-0000-00000F010000}"/>
    <hyperlink ref="E283" location="A126111318R" display="A126111318R" xr:uid="{00000000-0004-0000-0000-000010010000}"/>
    <hyperlink ref="E284" location="A126103758V" display="A126103758V" xr:uid="{00000000-0004-0000-0000-000011010000}"/>
    <hyperlink ref="E285" location="A126096202W" display="A126096202W" xr:uid="{00000000-0004-0000-0000-000012010000}"/>
    <hyperlink ref="E286" location="A126111322F" display="A126111322F" xr:uid="{00000000-0004-0000-0000-000013010000}"/>
    <hyperlink ref="E287" location="A126103762K" display="A126103762K" xr:uid="{00000000-0004-0000-0000-000014010000}"/>
    <hyperlink ref="E288" location="A126096090R" display="A126096090R" xr:uid="{00000000-0004-0000-0000-000015010000}"/>
    <hyperlink ref="E289" location="A126111210L" display="A126111210L" xr:uid="{00000000-0004-0000-0000-000016010000}"/>
    <hyperlink ref="E290" location="A126103650T" display="A126103650T" xr:uid="{00000000-0004-0000-0000-000017010000}"/>
    <hyperlink ref="E291" location="A126096126F" display="A126096126F" xr:uid="{00000000-0004-0000-0000-000018010000}"/>
    <hyperlink ref="E292" location="A126111246R" display="A126111246R" xr:uid="{00000000-0004-0000-0000-000019010000}"/>
    <hyperlink ref="E293" location="A126103686V" display="A126103686V" xr:uid="{00000000-0004-0000-0000-00001A010000}"/>
    <hyperlink ref="E294" location="A126096162R" display="A126096162R" xr:uid="{00000000-0004-0000-0000-00001B010000}"/>
    <hyperlink ref="E295" location="A126111282X" display="A126111282X" xr:uid="{00000000-0004-0000-0000-00001C010000}"/>
    <hyperlink ref="E296" location="A126103722T" display="A126103722T" xr:uid="{00000000-0004-0000-0000-00001D010000}"/>
    <hyperlink ref="E297" location="A126096214F" display="A126096214F" xr:uid="{00000000-0004-0000-0000-00001E010000}"/>
    <hyperlink ref="E298" location="A126111334R" display="A126111334R" xr:uid="{00000000-0004-0000-0000-00001F010000}"/>
    <hyperlink ref="E299" location="A126103774V" display="A126103774V" xr:uid="{00000000-0004-0000-0000-000020010000}"/>
    <hyperlink ref="E300" location="A126096086X" display="A126096086X" xr:uid="{00000000-0004-0000-0000-000021010000}"/>
    <hyperlink ref="E301" location="A126111206W" display="A126111206W" xr:uid="{00000000-0004-0000-0000-000022010000}"/>
    <hyperlink ref="E302" location="A126103646A" display="A126103646A" xr:uid="{00000000-0004-0000-0000-000023010000}"/>
    <hyperlink ref="E303" location="A126096166X" display="A126096166X" xr:uid="{00000000-0004-0000-0000-000024010000}"/>
    <hyperlink ref="E304" location="A126111286J" display="A126111286J" xr:uid="{00000000-0004-0000-0000-000025010000}"/>
    <hyperlink ref="E305" location="A126103726A" display="A126103726A" xr:uid="{00000000-0004-0000-0000-000026010000}"/>
    <hyperlink ref="E306" location="A126096178J" display="A126096178J" xr:uid="{00000000-0004-0000-0000-000027010000}"/>
    <hyperlink ref="E307" location="A126111298T" display="A126111298T" xr:uid="{00000000-0004-0000-0000-000028010000}"/>
    <hyperlink ref="E308" location="A126103738K" display="A126103738K" xr:uid="{00000000-0004-0000-0000-000029010000}"/>
    <hyperlink ref="E309" location="A126096110L" display="A126096110L" xr:uid="{00000000-0004-0000-0000-00002A010000}"/>
    <hyperlink ref="E310" location="A126111230W" display="A126111230W" xr:uid="{00000000-0004-0000-0000-00002B010000}"/>
    <hyperlink ref="E311" location="A126103670A" display="A126103670A" xr:uid="{00000000-0004-0000-0000-00002C010000}"/>
    <hyperlink ref="E312" location="A126096094X" display="A126096094X" xr:uid="{00000000-0004-0000-0000-00002D010000}"/>
    <hyperlink ref="E313" location="A126111214W" display="A126111214W" xr:uid="{00000000-0004-0000-0000-00002E010000}"/>
    <hyperlink ref="E314" location="A126103654A" display="A126103654A" xr:uid="{00000000-0004-0000-0000-00002F010000}"/>
    <hyperlink ref="E315" location="A126096130W" display="A126096130W" xr:uid="{00000000-0004-0000-0000-000030010000}"/>
    <hyperlink ref="E316" location="A126111250F" display="A126111250F" xr:uid="{00000000-0004-0000-0000-000031010000}"/>
    <hyperlink ref="E317" location="A126103690K" display="A126103690K" xr:uid="{00000000-0004-0000-0000-000032010000}"/>
    <hyperlink ref="E318" location="A126096106W" display="A126096106W" xr:uid="{00000000-0004-0000-0000-000033010000}"/>
    <hyperlink ref="E319" location="A126111226F" display="A126111226F" xr:uid="{00000000-0004-0000-0000-000034010000}"/>
    <hyperlink ref="E320" location="A126103666K" display="A126103666K" xr:uid="{00000000-0004-0000-0000-000035010000}"/>
    <hyperlink ref="E321" location="A126096134F" display="A126096134F" xr:uid="{00000000-0004-0000-0000-000036010000}"/>
    <hyperlink ref="E322" location="A126111254R" display="A126111254R" xr:uid="{00000000-0004-0000-0000-000037010000}"/>
    <hyperlink ref="E323" location="A126103694V" display="A126103694V" xr:uid="{00000000-0004-0000-0000-000038010000}"/>
    <hyperlink ref="E324" location="A126096114W" display="A126096114W" xr:uid="{00000000-0004-0000-0000-000039010000}"/>
    <hyperlink ref="E325" location="A126111234F" display="A126111234F" xr:uid="{00000000-0004-0000-0000-00003A010000}"/>
    <hyperlink ref="E326" location="A126103674K" display="A126103674K" xr:uid="{00000000-0004-0000-0000-00003B010000}"/>
    <hyperlink ref="E327" location="A126099962T" display="A126099962T" xr:uid="{00000000-0004-0000-0000-00003C010000}"/>
    <hyperlink ref="E328" location="A126115082C" display="A126115082C" xr:uid="{00000000-0004-0000-0000-00003D010000}"/>
    <hyperlink ref="E329" location="A126107522W" display="A126107522W" xr:uid="{00000000-0004-0000-0000-00003E010000}"/>
    <hyperlink ref="E330" location="A126099918J" display="A126099918J" xr:uid="{00000000-0004-0000-0000-00003F010000}"/>
    <hyperlink ref="E331" location="A126115038V" display="A126115038V" xr:uid="{00000000-0004-0000-0000-000040010000}"/>
    <hyperlink ref="E332" location="A126107478X" display="A126107478X" xr:uid="{00000000-0004-0000-0000-000041010000}"/>
    <hyperlink ref="E333" location="A126099966A" display="A126099966A" xr:uid="{00000000-0004-0000-0000-000042010000}"/>
    <hyperlink ref="E334" location="A126115086L" display="A126115086L" xr:uid="{00000000-0004-0000-0000-000043010000}"/>
    <hyperlink ref="E335" location="A126107526F" display="A126107526F" xr:uid="{00000000-0004-0000-0000-000044010000}"/>
    <hyperlink ref="E336" location="A126099970T" display="A126099970T" xr:uid="{00000000-0004-0000-0000-000045010000}"/>
    <hyperlink ref="E337" location="A126115090C" display="A126115090C" xr:uid="{00000000-0004-0000-0000-000046010000}"/>
    <hyperlink ref="E338" location="A126107530W" display="A126107530W" xr:uid="{00000000-0004-0000-0000-000047010000}"/>
    <hyperlink ref="E339" location="A126099922X" display="A126099922X" xr:uid="{00000000-0004-0000-0000-000048010000}"/>
    <hyperlink ref="E340" location="A126115042K" display="A126115042K" xr:uid="{00000000-0004-0000-0000-000049010000}"/>
    <hyperlink ref="E341" location="A126107482R" display="A126107482R" xr:uid="{00000000-0004-0000-0000-00004A010000}"/>
    <hyperlink ref="E342" location="A126099926J" display="A126099926J" xr:uid="{00000000-0004-0000-0000-00004B010000}"/>
    <hyperlink ref="E343" location="A126115046V" display="A126115046V" xr:uid="{00000000-0004-0000-0000-00004C010000}"/>
    <hyperlink ref="E344" location="A126107486X" display="A126107486X" xr:uid="{00000000-0004-0000-0000-00004D010000}"/>
    <hyperlink ref="E345" location="A126099950J" display="A126099950J" xr:uid="{00000000-0004-0000-0000-00004E010000}"/>
    <hyperlink ref="E346" location="A126115070V" display="A126115070V" xr:uid="{00000000-0004-0000-0000-00004F010000}"/>
    <hyperlink ref="E347" location="A126107510L" display="A126107510L" xr:uid="{00000000-0004-0000-0000-000050010000}"/>
    <hyperlink ref="E348" location="A126099898K" display="A126099898K" xr:uid="{00000000-0004-0000-0000-000051010000}"/>
    <hyperlink ref="E349" location="A126115018K" display="A126115018K" xr:uid="{00000000-0004-0000-0000-000052010000}"/>
    <hyperlink ref="E350" location="A126107458R" display="A126107458R" xr:uid="{00000000-0004-0000-0000-000053010000}"/>
    <hyperlink ref="E351" location="A126099974A" display="A126099974A" xr:uid="{00000000-0004-0000-0000-000054010000}"/>
    <hyperlink ref="E352" location="A126115094L" display="A126115094L" xr:uid="{00000000-0004-0000-0000-000055010000}"/>
    <hyperlink ref="E353" location="A126107534F" display="A126107534F" xr:uid="{00000000-0004-0000-0000-000056010000}"/>
    <hyperlink ref="E354" location="A126099954T" display="A126099954T" xr:uid="{00000000-0004-0000-0000-000057010000}"/>
    <hyperlink ref="E355" location="A126115074C" display="A126115074C" xr:uid="{00000000-0004-0000-0000-000058010000}"/>
    <hyperlink ref="E356" location="A126107514W" display="A126107514W" xr:uid="{00000000-0004-0000-0000-000059010000}"/>
    <hyperlink ref="E357" location="A126099986K" display="A126099986K" xr:uid="{00000000-0004-0000-0000-00005A010000}"/>
    <hyperlink ref="E358" location="A126115106K" display="A126115106K" xr:uid="{00000000-0004-0000-0000-00005B010000}"/>
    <hyperlink ref="E359" location="A126107546R" display="A126107546R" xr:uid="{00000000-0004-0000-0000-00005C010000}"/>
    <hyperlink ref="E360" location="A126099902R" display="A126099902R" xr:uid="{00000000-0004-0000-0000-00005D010000}"/>
    <hyperlink ref="E361" location="A126115022A" display="A126115022A" xr:uid="{00000000-0004-0000-0000-00005E010000}"/>
    <hyperlink ref="E362" location="A126107462F" display="A126107462F" xr:uid="{00000000-0004-0000-0000-00005F010000}"/>
    <hyperlink ref="E363" location="A126099858T" display="A126099858T" xr:uid="{00000000-0004-0000-0000-000060010000}"/>
    <hyperlink ref="E364" location="A126114978A" display="A126114978A" xr:uid="{00000000-0004-0000-0000-000061010000}"/>
    <hyperlink ref="E365" location="A126107418W" display="A126107418W" xr:uid="{00000000-0004-0000-0000-000062010000}"/>
    <hyperlink ref="E366" location="A126099878A" display="A126099878A" xr:uid="{00000000-0004-0000-0000-000063010000}"/>
    <hyperlink ref="E367" location="A126114998K" display="A126114998K" xr:uid="{00000000-0004-0000-0000-000064010000}"/>
    <hyperlink ref="E368" location="A126107438F" display="A126107438F" xr:uid="{00000000-0004-0000-0000-000065010000}"/>
    <hyperlink ref="E369" location="A126099930X" display="A126099930X" xr:uid="{00000000-0004-0000-0000-000066010000}"/>
    <hyperlink ref="E370" location="A126115050K" display="A126115050K" xr:uid="{00000000-0004-0000-0000-000067010000}"/>
    <hyperlink ref="E371" location="A126107490R" display="A126107490R" xr:uid="{00000000-0004-0000-0000-000068010000}"/>
    <hyperlink ref="E372" location="A126099882T" display="A126099882T" xr:uid="{00000000-0004-0000-0000-000069010000}"/>
    <hyperlink ref="E373" location="A126115002T" display="A126115002T" xr:uid="{00000000-0004-0000-0000-00006A010000}"/>
    <hyperlink ref="E374" location="A126107442W" display="A126107442W" xr:uid="{00000000-0004-0000-0000-00006B010000}"/>
    <hyperlink ref="E375" location="A126099934J" display="A126099934J" xr:uid="{00000000-0004-0000-0000-00006C010000}"/>
    <hyperlink ref="E376" location="A126115054V" display="A126115054V" xr:uid="{00000000-0004-0000-0000-00006D010000}"/>
    <hyperlink ref="E377" location="A126107494X" display="A126107494X" xr:uid="{00000000-0004-0000-0000-00006E010000}"/>
    <hyperlink ref="E378" location="A126099938T" display="A126099938T" xr:uid="{00000000-0004-0000-0000-00006F010000}"/>
    <hyperlink ref="E379" location="A126115058C" display="A126115058C" xr:uid="{00000000-0004-0000-0000-000070010000}"/>
    <hyperlink ref="E380" location="A126107498J" display="A126107498J" xr:uid="{00000000-0004-0000-0000-000071010000}"/>
    <hyperlink ref="E381" location="A126099990A" display="A126099990A" xr:uid="{00000000-0004-0000-0000-000072010000}"/>
    <hyperlink ref="E382" location="A126115110A" display="A126115110A" xr:uid="{00000000-0004-0000-0000-000073010000}"/>
    <hyperlink ref="E383" location="A126107550F" display="A126107550F" xr:uid="{00000000-0004-0000-0000-000074010000}"/>
    <hyperlink ref="E384" location="A126099862J" display="A126099862J" xr:uid="{00000000-0004-0000-0000-000075010000}"/>
    <hyperlink ref="E385" location="A126114982T" display="A126114982T" xr:uid="{00000000-0004-0000-0000-000076010000}"/>
    <hyperlink ref="E386" location="A126107422L" display="A126107422L" xr:uid="{00000000-0004-0000-0000-000077010000}"/>
    <hyperlink ref="E387" location="A126099978K" display="A126099978K" xr:uid="{00000000-0004-0000-0000-000078010000}"/>
    <hyperlink ref="E388" location="A126115098W" display="A126115098W" xr:uid="{00000000-0004-0000-0000-000079010000}"/>
    <hyperlink ref="E389" location="A126107538R" display="A126107538R" xr:uid="{00000000-0004-0000-0000-00007A010000}"/>
    <hyperlink ref="E390" location="A126099982A" display="A126099982A" xr:uid="{00000000-0004-0000-0000-00007B010000}"/>
    <hyperlink ref="E391" location="A126115102A" display="A126115102A" xr:uid="{00000000-0004-0000-0000-00007C010000}"/>
    <hyperlink ref="E392" location="A126107542F" display="A126107542F" xr:uid="{00000000-0004-0000-0000-00007D010000}"/>
    <hyperlink ref="E393" location="A126099870J" display="A126099870J" xr:uid="{00000000-0004-0000-0000-00007E010000}"/>
    <hyperlink ref="E394" location="A126114990T" display="A126114990T" xr:uid="{00000000-0004-0000-0000-00007F010000}"/>
    <hyperlink ref="E395" location="A126107430L" display="A126107430L" xr:uid="{00000000-0004-0000-0000-000080010000}"/>
    <hyperlink ref="E396" location="A126099906X" display="A126099906X" xr:uid="{00000000-0004-0000-0000-000081010000}"/>
    <hyperlink ref="E397" location="A126115026K" display="A126115026K" xr:uid="{00000000-0004-0000-0000-000082010000}"/>
    <hyperlink ref="E398" location="A126107466R" display="A126107466R" xr:uid="{00000000-0004-0000-0000-000083010000}"/>
    <hyperlink ref="E399" location="A126099942J" display="A126099942J" xr:uid="{00000000-0004-0000-0000-000084010000}"/>
    <hyperlink ref="E400" location="A126115062V" display="A126115062V" xr:uid="{00000000-0004-0000-0000-000085010000}"/>
    <hyperlink ref="E401" location="A126107502L" display="A126107502L" xr:uid="{00000000-0004-0000-0000-000086010000}"/>
    <hyperlink ref="E402" location="A126099994K" display="A126099994K" xr:uid="{00000000-0004-0000-0000-000087010000}"/>
    <hyperlink ref="E403" location="A126115114K" display="A126115114K" xr:uid="{00000000-0004-0000-0000-000088010000}"/>
    <hyperlink ref="E404" location="A126107554R" display="A126107554R" xr:uid="{00000000-0004-0000-0000-000089010000}"/>
    <hyperlink ref="E405" location="A126099866T" display="A126099866T" xr:uid="{00000000-0004-0000-0000-00008A010000}"/>
    <hyperlink ref="E406" location="A126114986A" display="A126114986A" xr:uid="{00000000-0004-0000-0000-00008B010000}"/>
    <hyperlink ref="E407" location="A126107426W" display="A126107426W" xr:uid="{00000000-0004-0000-0000-00008C010000}"/>
    <hyperlink ref="E408" location="A126099946T" display="A126099946T" xr:uid="{00000000-0004-0000-0000-00008D010000}"/>
    <hyperlink ref="E409" location="A126115066C" display="A126115066C" xr:uid="{00000000-0004-0000-0000-00008E010000}"/>
    <hyperlink ref="E410" location="A126107506W" display="A126107506W" xr:uid="{00000000-0004-0000-0000-00008F010000}"/>
    <hyperlink ref="E411" location="A126099958A" display="A126099958A" xr:uid="{00000000-0004-0000-0000-000090010000}"/>
    <hyperlink ref="E412" location="A126115078L" display="A126115078L" xr:uid="{00000000-0004-0000-0000-000091010000}"/>
    <hyperlink ref="E413" location="A126107518F" display="A126107518F" xr:uid="{00000000-0004-0000-0000-000092010000}"/>
    <hyperlink ref="E414" location="A126099890T" display="A126099890T" xr:uid="{00000000-0004-0000-0000-000093010000}"/>
    <hyperlink ref="E415" location="A126115010T" display="A126115010T" xr:uid="{00000000-0004-0000-0000-000094010000}"/>
    <hyperlink ref="E416" location="A126107450W" display="A126107450W" xr:uid="{00000000-0004-0000-0000-000095010000}"/>
    <hyperlink ref="E417" location="A126099874T" display="A126099874T" xr:uid="{00000000-0004-0000-0000-000096010000}"/>
    <hyperlink ref="E418" location="A126114994A" display="A126114994A" xr:uid="{00000000-0004-0000-0000-000097010000}"/>
    <hyperlink ref="E419" location="A126107434W" display="A126107434W" xr:uid="{00000000-0004-0000-0000-000098010000}"/>
    <hyperlink ref="E420" location="A126099910R" display="A126099910R" xr:uid="{00000000-0004-0000-0000-000099010000}"/>
    <hyperlink ref="E421" location="A126115030A" display="A126115030A" xr:uid="{00000000-0004-0000-0000-00009A010000}"/>
    <hyperlink ref="E422" location="A126107470F" display="A126107470F" xr:uid="{00000000-0004-0000-0000-00009B010000}"/>
    <hyperlink ref="E423" location="A126099886A" display="A126099886A" xr:uid="{00000000-0004-0000-0000-00009C010000}"/>
    <hyperlink ref="E424" location="A126115006A" display="A126115006A" xr:uid="{00000000-0004-0000-0000-00009D010000}"/>
    <hyperlink ref="E425" location="A126107446F" display="A126107446F" xr:uid="{00000000-0004-0000-0000-00009E010000}"/>
    <hyperlink ref="E426" location="A126099914X" display="A126099914X" xr:uid="{00000000-0004-0000-0000-00009F010000}"/>
    <hyperlink ref="E427" location="A126115034K" display="A126115034K" xr:uid="{00000000-0004-0000-0000-0000A0010000}"/>
    <hyperlink ref="E428" location="A126107474R" display="A126107474R" xr:uid="{00000000-0004-0000-0000-0000A1010000}"/>
    <hyperlink ref="E429" location="A126099894A" display="A126099894A" xr:uid="{00000000-0004-0000-0000-0000A2010000}"/>
    <hyperlink ref="E430" location="A126115014A" display="A126115014A" xr:uid="{00000000-0004-0000-0000-0000A3010000}"/>
    <hyperlink ref="E431" location="A126107454F" display="A126107454F" xr:uid="{00000000-0004-0000-0000-0000A4010000}"/>
    <hyperlink ref="E432" location="A126101222K" display="A126101222K" xr:uid="{00000000-0004-0000-0000-0000A5010000}"/>
    <hyperlink ref="E433" location="A126116342F" display="A126116342F" xr:uid="{00000000-0004-0000-0000-0000A6010000}"/>
    <hyperlink ref="E434" location="A126108782K" display="A126108782K" xr:uid="{00000000-0004-0000-0000-0000A7010000}"/>
    <hyperlink ref="E435" location="A126101178L" display="A126101178L" xr:uid="{00000000-0004-0000-0000-0000A8010000}"/>
    <hyperlink ref="E436" location="A126116298J" display="A126116298J" xr:uid="{00000000-0004-0000-0000-0000A9010000}"/>
    <hyperlink ref="E437" location="A126108738A" display="A126108738A" xr:uid="{00000000-0004-0000-0000-0000AA010000}"/>
    <hyperlink ref="E438" location="A126101226V" display="A126101226V" xr:uid="{00000000-0004-0000-0000-0000AB010000}"/>
    <hyperlink ref="E439" location="A126116346R" display="A126116346R" xr:uid="{00000000-0004-0000-0000-0000AC010000}"/>
    <hyperlink ref="E440" location="A126108786V" display="A126108786V" xr:uid="{00000000-0004-0000-0000-0000AD010000}"/>
    <hyperlink ref="E441" location="A126101230K" display="A126101230K" xr:uid="{00000000-0004-0000-0000-0000AE010000}"/>
    <hyperlink ref="E442" location="A126116350F" display="A126116350F" xr:uid="{00000000-0004-0000-0000-0000AF010000}"/>
    <hyperlink ref="E443" location="A126108790K" display="A126108790K" xr:uid="{00000000-0004-0000-0000-0000B0010000}"/>
    <hyperlink ref="E444" location="A126101182C" display="A126101182C" xr:uid="{00000000-0004-0000-0000-0000B1010000}"/>
    <hyperlink ref="E445" location="A126116302L" display="A126116302L" xr:uid="{00000000-0004-0000-0000-0000B2010000}"/>
    <hyperlink ref="E446" location="A126108742T" display="A126108742T" xr:uid="{00000000-0004-0000-0000-0000B3010000}"/>
    <hyperlink ref="E447" location="A126101186L" display="A126101186L" xr:uid="{00000000-0004-0000-0000-0000B4010000}"/>
    <hyperlink ref="E448" location="A126116306W" display="A126116306W" xr:uid="{00000000-0004-0000-0000-0000B5010000}"/>
    <hyperlink ref="E449" location="A126108746A" display="A126108746A" xr:uid="{00000000-0004-0000-0000-0000B6010000}"/>
    <hyperlink ref="E450" location="A126101210A" display="A126101210A" xr:uid="{00000000-0004-0000-0000-0000B7010000}"/>
    <hyperlink ref="E451" location="A126116330W" display="A126116330W" xr:uid="{00000000-0004-0000-0000-0000B8010000}"/>
    <hyperlink ref="E452" location="A126108770A" display="A126108770A" xr:uid="{00000000-0004-0000-0000-0000B9010000}"/>
    <hyperlink ref="E453" location="A126101158C" display="A126101158C" xr:uid="{00000000-0004-0000-0000-0000BA010000}"/>
    <hyperlink ref="E454" location="A126116278X" display="A126116278X" xr:uid="{00000000-0004-0000-0000-0000BB010000}"/>
    <hyperlink ref="E455" location="A126108718T" display="A126108718T" xr:uid="{00000000-0004-0000-0000-0000BC010000}"/>
    <hyperlink ref="E456" location="A126101234V" display="A126101234V" xr:uid="{00000000-0004-0000-0000-0000BD010000}"/>
    <hyperlink ref="E457" location="A126116354R" display="A126116354R" xr:uid="{00000000-0004-0000-0000-0000BE010000}"/>
    <hyperlink ref="E458" location="A126108794V" display="A126108794V" xr:uid="{00000000-0004-0000-0000-0000BF010000}"/>
    <hyperlink ref="E459" location="A126101214K" display="A126101214K" xr:uid="{00000000-0004-0000-0000-0000C0010000}"/>
    <hyperlink ref="E460" location="A126116334F" display="A126116334F" xr:uid="{00000000-0004-0000-0000-0000C1010000}"/>
    <hyperlink ref="E461" location="A126108774K" display="A126108774K" xr:uid="{00000000-0004-0000-0000-0000C2010000}"/>
    <hyperlink ref="E462" location="A126101246C" display="A126101246C" xr:uid="{00000000-0004-0000-0000-0000C3010000}"/>
    <hyperlink ref="E463" location="A126116366X" display="A126116366X" xr:uid="{00000000-0004-0000-0000-0000C4010000}"/>
    <hyperlink ref="E464" location="A126108806T" display="A126108806T" xr:uid="{00000000-0004-0000-0000-0000C5010000}"/>
    <hyperlink ref="E465" location="A126101162V" display="A126101162V" xr:uid="{00000000-0004-0000-0000-0000C6010000}"/>
    <hyperlink ref="E466" location="A126116282R" display="A126116282R" xr:uid="{00000000-0004-0000-0000-0000C7010000}"/>
    <hyperlink ref="E467" location="A126108722J" display="A126108722J" xr:uid="{00000000-0004-0000-0000-0000C8010000}"/>
    <hyperlink ref="E468" location="A126101118K" display="A126101118K" xr:uid="{00000000-0004-0000-0000-0000C9010000}"/>
    <hyperlink ref="E469" location="A126116238F" display="A126116238F" xr:uid="{00000000-0004-0000-0000-0000CA010000}"/>
    <hyperlink ref="E470" location="A126108678K" display="A126108678K" xr:uid="{00000000-0004-0000-0000-0000CB010000}"/>
    <hyperlink ref="E471" location="A126101138V" display="A126101138V" xr:uid="{00000000-0004-0000-0000-0000CC010000}"/>
    <hyperlink ref="E472" location="A126116258R" display="A126116258R" xr:uid="{00000000-0004-0000-0000-0000CD010000}"/>
    <hyperlink ref="E473" location="A126108698V" display="A126108698V" xr:uid="{00000000-0004-0000-0000-0000CE010000}"/>
    <hyperlink ref="E474" location="A126101190C" display="A126101190C" xr:uid="{00000000-0004-0000-0000-0000CF010000}"/>
    <hyperlink ref="E475" location="A126116310L" display="A126116310L" xr:uid="{00000000-0004-0000-0000-0000D0010000}"/>
    <hyperlink ref="E476" location="A126108750T" display="A126108750T" xr:uid="{00000000-0004-0000-0000-0000D1010000}"/>
    <hyperlink ref="E477" location="A126101142K" display="A126101142K" xr:uid="{00000000-0004-0000-0000-0000D2010000}"/>
    <hyperlink ref="E478" location="A126116262F" display="A126116262F" xr:uid="{00000000-0004-0000-0000-0000D3010000}"/>
    <hyperlink ref="E479" location="A126108702X" display="A126108702X" xr:uid="{00000000-0004-0000-0000-0000D4010000}"/>
    <hyperlink ref="E480" location="A126101194L" display="A126101194L" xr:uid="{00000000-0004-0000-0000-0000D5010000}"/>
    <hyperlink ref="E481" location="A126116314W" display="A126116314W" xr:uid="{00000000-0004-0000-0000-0000D6010000}"/>
    <hyperlink ref="E482" location="A126108754A" display="A126108754A" xr:uid="{00000000-0004-0000-0000-0000D7010000}"/>
    <hyperlink ref="E483" location="A126101198W" display="A126101198W" xr:uid="{00000000-0004-0000-0000-0000D8010000}"/>
    <hyperlink ref="E484" location="A126116318F" display="A126116318F" xr:uid="{00000000-0004-0000-0000-0000D9010000}"/>
    <hyperlink ref="E485" location="A126108758K" display="A126108758K" xr:uid="{00000000-0004-0000-0000-0000DA010000}"/>
    <hyperlink ref="E486" location="A126101250V" display="A126101250V" xr:uid="{00000000-0004-0000-0000-0000DB010000}"/>
    <hyperlink ref="E487" location="A126116370R" display="A126116370R" xr:uid="{00000000-0004-0000-0000-0000DC010000}"/>
    <hyperlink ref="E488" location="A126108810J" display="A126108810J" xr:uid="{00000000-0004-0000-0000-0000DD010000}"/>
    <hyperlink ref="E489" location="A126101122A" display="A126101122A" xr:uid="{00000000-0004-0000-0000-0000DE010000}"/>
    <hyperlink ref="E490" location="A126116242W" display="A126116242W" xr:uid="{00000000-0004-0000-0000-0000DF010000}"/>
    <hyperlink ref="E491" location="A126108682A" display="A126108682A" xr:uid="{00000000-0004-0000-0000-0000E0010000}"/>
    <hyperlink ref="E492" location="A126101238C" display="A126101238C" xr:uid="{00000000-0004-0000-0000-0000E1010000}"/>
    <hyperlink ref="E493" location="A126116358X" display="A126116358X" xr:uid="{00000000-0004-0000-0000-0000E2010000}"/>
    <hyperlink ref="E494" location="A126108798C" display="A126108798C" xr:uid="{00000000-0004-0000-0000-0000E3010000}"/>
    <hyperlink ref="E495" location="A126101242V" display="A126101242V" xr:uid="{00000000-0004-0000-0000-0000E4010000}"/>
    <hyperlink ref="E496" location="A126116362R" display="A126116362R" xr:uid="{00000000-0004-0000-0000-0000E5010000}"/>
    <hyperlink ref="E497" location="A126108802J" display="A126108802J" xr:uid="{00000000-0004-0000-0000-0000E6010000}"/>
    <hyperlink ref="E498" location="A126101130A" display="A126101130A" xr:uid="{00000000-0004-0000-0000-0000E7010000}"/>
    <hyperlink ref="E499" location="A126116250W" display="A126116250W" xr:uid="{00000000-0004-0000-0000-0000E8010000}"/>
    <hyperlink ref="E500" location="A126108690A" display="A126108690A" xr:uid="{00000000-0004-0000-0000-0000E9010000}"/>
    <hyperlink ref="E501" location="A126101166C" display="A126101166C" xr:uid="{00000000-0004-0000-0000-0000EA010000}"/>
    <hyperlink ref="E502" location="A126116286X" display="A126116286X" xr:uid="{00000000-0004-0000-0000-0000EB010000}"/>
    <hyperlink ref="E503" location="A126108726T" display="A126108726T" xr:uid="{00000000-0004-0000-0000-0000EC010000}"/>
    <hyperlink ref="E504" location="A126101202A" display="A126101202A" xr:uid="{00000000-0004-0000-0000-0000ED010000}"/>
    <hyperlink ref="E505" location="A126116322W" display="A126116322W" xr:uid="{00000000-0004-0000-0000-0000EE010000}"/>
    <hyperlink ref="E506" location="A126108762A" display="A126108762A" xr:uid="{00000000-0004-0000-0000-0000EF010000}"/>
    <hyperlink ref="E507" location="A126101254C" display="A126101254C" xr:uid="{00000000-0004-0000-0000-0000F0010000}"/>
    <hyperlink ref="E508" location="A126116374X" display="A126116374X" xr:uid="{00000000-0004-0000-0000-0000F1010000}"/>
    <hyperlink ref="E509" location="A126108814T" display="A126108814T" xr:uid="{00000000-0004-0000-0000-0000F2010000}"/>
    <hyperlink ref="E510" location="A126101126K" display="A126101126K" xr:uid="{00000000-0004-0000-0000-0000F3010000}"/>
    <hyperlink ref="E511" location="A126116246F" display="A126116246F" xr:uid="{00000000-0004-0000-0000-0000F4010000}"/>
    <hyperlink ref="E512" location="A126108686K" display="A126108686K" xr:uid="{00000000-0004-0000-0000-0000F5010000}"/>
    <hyperlink ref="E513" location="A126101206K" display="A126101206K" xr:uid="{00000000-0004-0000-0000-0000F6010000}"/>
    <hyperlink ref="E514" location="A126116326F" display="A126116326F" xr:uid="{00000000-0004-0000-0000-0000F7010000}"/>
    <hyperlink ref="E515" location="A126108766K" display="A126108766K" xr:uid="{00000000-0004-0000-0000-0000F8010000}"/>
    <hyperlink ref="E516" location="A126101218V" display="A126101218V" xr:uid="{00000000-0004-0000-0000-0000F9010000}"/>
    <hyperlink ref="E517" location="A126116338R" display="A126116338R" xr:uid="{00000000-0004-0000-0000-0000FA010000}"/>
    <hyperlink ref="E518" location="A126108778V" display="A126108778V" xr:uid="{00000000-0004-0000-0000-0000FB010000}"/>
    <hyperlink ref="E519" location="A126101150K" display="A126101150K" xr:uid="{00000000-0004-0000-0000-0000FC010000}"/>
    <hyperlink ref="E520" location="A126116270F" display="A126116270F" xr:uid="{00000000-0004-0000-0000-0000FD010000}"/>
    <hyperlink ref="E521" location="A126108710X" display="A126108710X" xr:uid="{00000000-0004-0000-0000-0000FE010000}"/>
    <hyperlink ref="E522" location="A126101134K" display="A126101134K" xr:uid="{00000000-0004-0000-0000-0000FF010000}"/>
    <hyperlink ref="E523" location="A126116254F" display="A126116254F" xr:uid="{00000000-0004-0000-0000-000000020000}"/>
    <hyperlink ref="E524" location="A126108694K" display="A126108694K" xr:uid="{00000000-0004-0000-0000-000001020000}"/>
    <hyperlink ref="E525" location="A126101170V" display="A126101170V" xr:uid="{00000000-0004-0000-0000-000002020000}"/>
    <hyperlink ref="E526" location="A126116290R" display="A126116290R" xr:uid="{00000000-0004-0000-0000-000003020000}"/>
    <hyperlink ref="E527" location="A126108730J" display="A126108730J" xr:uid="{00000000-0004-0000-0000-000004020000}"/>
    <hyperlink ref="E528" location="A126101146V" display="A126101146V" xr:uid="{00000000-0004-0000-0000-000005020000}"/>
    <hyperlink ref="E529" location="A126116266R" display="A126116266R" xr:uid="{00000000-0004-0000-0000-000006020000}"/>
    <hyperlink ref="E530" location="A126108706J" display="A126108706J" xr:uid="{00000000-0004-0000-0000-000007020000}"/>
    <hyperlink ref="E531" location="A126101174C" display="A126101174C" xr:uid="{00000000-0004-0000-0000-000008020000}"/>
    <hyperlink ref="E532" location="A126116294X" display="A126116294X" xr:uid="{00000000-0004-0000-0000-000009020000}"/>
    <hyperlink ref="E533" location="A126108734T" display="A126108734T" xr:uid="{00000000-0004-0000-0000-00000A020000}"/>
    <hyperlink ref="E534" location="A126101154V" display="A126101154V" xr:uid="{00000000-0004-0000-0000-00000B020000}"/>
    <hyperlink ref="E535" location="A126116274R" display="A126116274R" xr:uid="{00000000-0004-0000-0000-00000C020000}"/>
    <hyperlink ref="E536" location="A126108714J" display="A126108714J" xr:uid="{00000000-0004-0000-0000-00000D020000}"/>
    <hyperlink ref="E537" location="A126097442A" display="A126097442A" xr:uid="{00000000-0004-0000-0000-00000E020000}"/>
    <hyperlink ref="E538" location="A126112562K" display="A126112562K" xr:uid="{00000000-0004-0000-0000-00000F020000}"/>
    <hyperlink ref="E539" location="A126105002F" display="A126105002F" xr:uid="{00000000-0004-0000-0000-000010020000}"/>
    <hyperlink ref="E540" location="A126097398C" display="A126097398C" xr:uid="{00000000-0004-0000-0000-000011020000}"/>
    <hyperlink ref="E541" location="A126112518A" display="A126112518A" xr:uid="{00000000-0004-0000-0000-000012020000}"/>
    <hyperlink ref="E542" location="A126104958F" display="A126104958F" xr:uid="{00000000-0004-0000-0000-000013020000}"/>
    <hyperlink ref="E543" location="A126097446K" display="A126097446K" xr:uid="{00000000-0004-0000-0000-000014020000}"/>
    <hyperlink ref="E544" location="A126112566V" display="A126112566V" xr:uid="{00000000-0004-0000-0000-000015020000}"/>
    <hyperlink ref="E545" location="A126105006R" display="A126105006R" xr:uid="{00000000-0004-0000-0000-000016020000}"/>
    <hyperlink ref="E546" location="A126097450A" display="A126097450A" xr:uid="{00000000-0004-0000-0000-000017020000}"/>
    <hyperlink ref="E547" location="A126112570K" display="A126112570K" xr:uid="{00000000-0004-0000-0000-000018020000}"/>
    <hyperlink ref="E548" location="A126105010F" display="A126105010F" xr:uid="{00000000-0004-0000-0000-000019020000}"/>
    <hyperlink ref="E549" location="A126097402J" display="A126097402J" xr:uid="{00000000-0004-0000-0000-00001A020000}"/>
    <hyperlink ref="E550" location="A126112522T" display="A126112522T" xr:uid="{00000000-0004-0000-0000-00001B020000}"/>
    <hyperlink ref="E551" location="A126104962W" display="A126104962W" xr:uid="{00000000-0004-0000-0000-00001C020000}"/>
    <hyperlink ref="E552" location="A126097406T" display="A126097406T" xr:uid="{00000000-0004-0000-0000-00001D020000}"/>
    <hyperlink ref="E553" location="A126112526A" display="A126112526A" xr:uid="{00000000-0004-0000-0000-00001E020000}"/>
    <hyperlink ref="E554" location="A126104966F" display="A126104966F" xr:uid="{00000000-0004-0000-0000-00001F020000}"/>
    <hyperlink ref="E555" location="A126097430T" display="A126097430T" xr:uid="{00000000-0004-0000-0000-000020020000}"/>
    <hyperlink ref="E556" location="A126112550A" display="A126112550A" xr:uid="{00000000-0004-0000-0000-000021020000}"/>
    <hyperlink ref="E557" location="A126104990F" display="A126104990F" xr:uid="{00000000-0004-0000-0000-000022020000}"/>
    <hyperlink ref="E558" location="A126097378V" display="A126097378V" xr:uid="{00000000-0004-0000-0000-000023020000}"/>
    <hyperlink ref="E559" location="A126112498C" display="A126112498C" xr:uid="{00000000-0004-0000-0000-000024020000}"/>
    <hyperlink ref="E560" location="A126104938W" display="A126104938W" xr:uid="{00000000-0004-0000-0000-000025020000}"/>
    <hyperlink ref="E561" location="A126097454K" display="A126097454K" xr:uid="{00000000-0004-0000-0000-000026020000}"/>
    <hyperlink ref="E562" location="A126112574V" display="A126112574V" xr:uid="{00000000-0004-0000-0000-000027020000}"/>
    <hyperlink ref="E563" location="A126105014R" display="A126105014R" xr:uid="{00000000-0004-0000-0000-000028020000}"/>
    <hyperlink ref="E564" location="A126097434A" display="A126097434A" xr:uid="{00000000-0004-0000-0000-000029020000}"/>
    <hyperlink ref="E565" location="A126112554K" display="A126112554K" xr:uid="{00000000-0004-0000-0000-00002A020000}"/>
    <hyperlink ref="E566" location="A126104994R" display="A126104994R" xr:uid="{00000000-0004-0000-0000-00002B020000}"/>
    <hyperlink ref="E567" location="A126097466V" display="A126097466V" xr:uid="{00000000-0004-0000-0000-00002C020000}"/>
    <hyperlink ref="E568" location="A126112586C" display="A126112586C" xr:uid="{00000000-0004-0000-0000-00002D020000}"/>
    <hyperlink ref="E569" location="A126105026X" display="A126105026X" xr:uid="{00000000-0004-0000-0000-00002E020000}"/>
    <hyperlink ref="E570" location="A126097382K" display="A126097382K" xr:uid="{00000000-0004-0000-0000-00002F020000}"/>
    <hyperlink ref="E571" location="A126112502J" display="A126112502J" xr:uid="{00000000-0004-0000-0000-000030020000}"/>
    <hyperlink ref="E572" location="A126104942L" display="A126104942L" xr:uid="{00000000-0004-0000-0000-000031020000}"/>
    <hyperlink ref="E573" location="A126097338A" display="A126097338A" xr:uid="{00000000-0004-0000-0000-000032020000}"/>
    <hyperlink ref="E574" location="A126112458K" display="A126112458K" xr:uid="{00000000-0004-0000-0000-000033020000}"/>
    <hyperlink ref="E575" location="A126104898R" display="A126104898R" xr:uid="{00000000-0004-0000-0000-000034020000}"/>
    <hyperlink ref="E576" location="A126097358K" display="A126097358K" xr:uid="{00000000-0004-0000-0000-000035020000}"/>
    <hyperlink ref="E577" location="A126112478V" display="A126112478V" xr:uid="{00000000-0004-0000-0000-000036020000}"/>
    <hyperlink ref="E578" location="A126104918L" display="A126104918L" xr:uid="{00000000-0004-0000-0000-000037020000}"/>
    <hyperlink ref="E579" location="A126097410J" display="A126097410J" xr:uid="{00000000-0004-0000-0000-000038020000}"/>
    <hyperlink ref="E580" location="A126112530T" display="A126112530T" xr:uid="{00000000-0004-0000-0000-000039020000}"/>
    <hyperlink ref="E581" location="A126104970W" display="A126104970W" xr:uid="{00000000-0004-0000-0000-00003A020000}"/>
    <hyperlink ref="E582" location="A126097362A" display="A126097362A" xr:uid="{00000000-0004-0000-0000-00003B020000}"/>
    <hyperlink ref="E583" location="A126112482K" display="A126112482K" xr:uid="{00000000-0004-0000-0000-00003C020000}"/>
    <hyperlink ref="E584" location="A126104922C" display="A126104922C" xr:uid="{00000000-0004-0000-0000-00003D020000}"/>
    <hyperlink ref="E585" location="A126097414T" display="A126097414T" xr:uid="{00000000-0004-0000-0000-00003E020000}"/>
    <hyperlink ref="E586" location="A126112534A" display="A126112534A" xr:uid="{00000000-0004-0000-0000-00003F020000}"/>
    <hyperlink ref="E587" location="A126104974F" display="A126104974F" xr:uid="{00000000-0004-0000-0000-000040020000}"/>
    <hyperlink ref="E588" location="A126097418A" display="A126097418A" xr:uid="{00000000-0004-0000-0000-000041020000}"/>
    <hyperlink ref="E589" location="A126112538K" display="A126112538K" xr:uid="{00000000-0004-0000-0000-000042020000}"/>
    <hyperlink ref="E590" location="A126104978R" display="A126104978R" xr:uid="{00000000-0004-0000-0000-000043020000}"/>
    <hyperlink ref="E591" location="A126097470K" display="A126097470K" xr:uid="{00000000-0004-0000-0000-000044020000}"/>
    <hyperlink ref="E592" location="A126112590V" display="A126112590V" xr:uid="{00000000-0004-0000-0000-000045020000}"/>
    <hyperlink ref="E593" location="A126105030R" display="A126105030R" xr:uid="{00000000-0004-0000-0000-000046020000}"/>
    <hyperlink ref="E594" location="A126097342T" display="A126097342T" xr:uid="{00000000-0004-0000-0000-000047020000}"/>
    <hyperlink ref="E595" location="A126112462A" display="A126112462A" xr:uid="{00000000-0004-0000-0000-000048020000}"/>
    <hyperlink ref="E596" location="A126104902V" display="A126104902V" xr:uid="{00000000-0004-0000-0000-000049020000}"/>
    <hyperlink ref="E597" location="A126097458V" display="A126097458V" xr:uid="{00000000-0004-0000-0000-00004A020000}"/>
    <hyperlink ref="E598" location="A126112578C" display="A126112578C" xr:uid="{00000000-0004-0000-0000-00004B020000}"/>
    <hyperlink ref="E599" location="A126105018X" display="A126105018X" xr:uid="{00000000-0004-0000-0000-00004C020000}"/>
    <hyperlink ref="E600" location="A126097462K" display="A126097462K" xr:uid="{00000000-0004-0000-0000-00004D020000}"/>
    <hyperlink ref="E601" location="A126112582V" display="A126112582V" xr:uid="{00000000-0004-0000-0000-00004E020000}"/>
    <hyperlink ref="E602" location="A126105022R" display="A126105022R" xr:uid="{00000000-0004-0000-0000-00004F020000}"/>
    <hyperlink ref="E603" location="A126097350T" display="A126097350T" xr:uid="{00000000-0004-0000-0000-000050020000}"/>
    <hyperlink ref="E604" location="A126112470A" display="A126112470A" xr:uid="{00000000-0004-0000-0000-000051020000}"/>
    <hyperlink ref="E605" location="A126104910V" display="A126104910V" xr:uid="{00000000-0004-0000-0000-000052020000}"/>
    <hyperlink ref="E606" location="A126097386V" display="A126097386V" xr:uid="{00000000-0004-0000-0000-000053020000}"/>
    <hyperlink ref="E607" location="A126112506T" display="A126112506T" xr:uid="{00000000-0004-0000-0000-000054020000}"/>
    <hyperlink ref="E608" location="A126104946W" display="A126104946W" xr:uid="{00000000-0004-0000-0000-000055020000}"/>
    <hyperlink ref="E609" location="A126097422T" display="A126097422T" xr:uid="{00000000-0004-0000-0000-000056020000}"/>
    <hyperlink ref="E610" location="A126112542A" display="A126112542A" xr:uid="{00000000-0004-0000-0000-000057020000}"/>
    <hyperlink ref="E611" location="A126104982F" display="A126104982F" xr:uid="{00000000-0004-0000-0000-000058020000}"/>
    <hyperlink ref="E612" location="A126097474V" display="A126097474V" xr:uid="{00000000-0004-0000-0000-000059020000}"/>
    <hyperlink ref="E613" location="A126112594C" display="A126112594C" xr:uid="{00000000-0004-0000-0000-00005A020000}"/>
    <hyperlink ref="E614" location="A126105034X" display="A126105034X" xr:uid="{00000000-0004-0000-0000-00005B020000}"/>
    <hyperlink ref="E615" location="A126097346A" display="A126097346A" xr:uid="{00000000-0004-0000-0000-00005C020000}"/>
    <hyperlink ref="E616" location="A126112466K" display="A126112466K" xr:uid="{00000000-0004-0000-0000-00005D020000}"/>
    <hyperlink ref="E617" location="A126104906C" display="A126104906C" xr:uid="{00000000-0004-0000-0000-00005E020000}"/>
    <hyperlink ref="E618" location="A126097426A" display="A126097426A" xr:uid="{00000000-0004-0000-0000-00005F020000}"/>
    <hyperlink ref="E619" location="A126112546K" display="A126112546K" xr:uid="{00000000-0004-0000-0000-000060020000}"/>
    <hyperlink ref="E620" location="A126104986R" display="A126104986R" xr:uid="{00000000-0004-0000-0000-000061020000}"/>
    <hyperlink ref="E621" location="A126097438K" display="A126097438K" xr:uid="{00000000-0004-0000-0000-000062020000}"/>
    <hyperlink ref="E622" location="A126112558V" display="A126112558V" xr:uid="{00000000-0004-0000-0000-000063020000}"/>
    <hyperlink ref="E623" location="A126104998X" display="A126104998X" xr:uid="{00000000-0004-0000-0000-000064020000}"/>
    <hyperlink ref="E624" location="A126097370A" display="A126097370A" xr:uid="{00000000-0004-0000-0000-000065020000}"/>
    <hyperlink ref="E625" location="A126112490K" display="A126112490K" xr:uid="{00000000-0004-0000-0000-000066020000}"/>
    <hyperlink ref="E626" location="A126104930C" display="A126104930C" xr:uid="{00000000-0004-0000-0000-000067020000}"/>
    <hyperlink ref="E627" location="A126097354A" display="A126097354A" xr:uid="{00000000-0004-0000-0000-000068020000}"/>
    <hyperlink ref="E628" location="A126112474K" display="A126112474K" xr:uid="{00000000-0004-0000-0000-000069020000}"/>
    <hyperlink ref="E629" location="A126104914C" display="A126104914C" xr:uid="{00000000-0004-0000-0000-00006A020000}"/>
    <hyperlink ref="E630" location="A126097390K" display="A126097390K" xr:uid="{00000000-0004-0000-0000-00006B020000}"/>
    <hyperlink ref="E631" location="A126112510J" display="A126112510J" xr:uid="{00000000-0004-0000-0000-00006C020000}"/>
    <hyperlink ref="E632" location="A126104950L" display="A126104950L" xr:uid="{00000000-0004-0000-0000-00006D020000}"/>
    <hyperlink ref="E633" location="A126097366K" display="A126097366K" xr:uid="{00000000-0004-0000-0000-00006E020000}"/>
    <hyperlink ref="E634" location="A126112486V" display="A126112486V" xr:uid="{00000000-0004-0000-0000-00006F020000}"/>
    <hyperlink ref="E635" location="A126104926L" display="A126104926L" xr:uid="{00000000-0004-0000-0000-000070020000}"/>
    <hyperlink ref="E636" location="A126097394V" display="A126097394V" xr:uid="{00000000-0004-0000-0000-000071020000}"/>
    <hyperlink ref="E637" location="A126112514T" display="A126112514T" xr:uid="{00000000-0004-0000-0000-000072020000}"/>
    <hyperlink ref="E638" location="A126104954W" display="A126104954W" xr:uid="{00000000-0004-0000-0000-000073020000}"/>
    <hyperlink ref="E639" location="A126097374K" display="A126097374K" xr:uid="{00000000-0004-0000-0000-000074020000}"/>
    <hyperlink ref="E640" location="A126112494V" display="A126112494V" xr:uid="{00000000-0004-0000-0000-000075020000}"/>
    <hyperlink ref="E641" location="A126104934L" display="A126104934L" xr:uid="{00000000-0004-0000-0000-000076020000}"/>
    <hyperlink ref="E642" location="A126095762A" display="A126095762A" xr:uid="{00000000-0004-0000-0000-000077020000}"/>
    <hyperlink ref="E643" location="A126110882K" display="A126110882K" xr:uid="{00000000-0004-0000-0000-000078020000}"/>
    <hyperlink ref="E644" location="A126103322F" display="A126103322F" xr:uid="{00000000-0004-0000-0000-000079020000}"/>
    <hyperlink ref="E645" location="A126095718T" display="A126095718T" xr:uid="{00000000-0004-0000-0000-00007A020000}"/>
    <hyperlink ref="E646" location="A126110838A" display="A126110838A" xr:uid="{00000000-0004-0000-0000-00007B020000}"/>
    <hyperlink ref="E647" location="A126103278J" display="A126103278J" xr:uid="{00000000-0004-0000-0000-00007C020000}"/>
    <hyperlink ref="E648" location="A126095766K" display="A126095766K" xr:uid="{00000000-0004-0000-0000-00007D020000}"/>
    <hyperlink ref="E649" location="A126110886V" display="A126110886V" xr:uid="{00000000-0004-0000-0000-00007E020000}"/>
    <hyperlink ref="E650" location="A126103326R" display="A126103326R" xr:uid="{00000000-0004-0000-0000-00007F020000}"/>
    <hyperlink ref="E651" location="A126095770A" display="A126095770A" xr:uid="{00000000-0004-0000-0000-000080020000}"/>
    <hyperlink ref="E652" location="A126110890K" display="A126110890K" xr:uid="{00000000-0004-0000-0000-000081020000}"/>
    <hyperlink ref="E653" location="A126103330F" display="A126103330F" xr:uid="{00000000-0004-0000-0000-000082020000}"/>
    <hyperlink ref="E654" location="A126095722J" display="A126095722J" xr:uid="{00000000-0004-0000-0000-000083020000}"/>
    <hyperlink ref="E655" location="A126110842T" display="A126110842T" xr:uid="{00000000-0004-0000-0000-000084020000}"/>
    <hyperlink ref="E656" location="A126103282X" display="A126103282X" xr:uid="{00000000-0004-0000-0000-000085020000}"/>
    <hyperlink ref="E657" location="A126095726T" display="A126095726T" xr:uid="{00000000-0004-0000-0000-000086020000}"/>
    <hyperlink ref="E658" location="A126110846A" display="A126110846A" xr:uid="{00000000-0004-0000-0000-000087020000}"/>
    <hyperlink ref="E659" location="A126103286J" display="A126103286J" xr:uid="{00000000-0004-0000-0000-000088020000}"/>
    <hyperlink ref="E660" location="A126095750T" display="A126095750T" xr:uid="{00000000-0004-0000-0000-000089020000}"/>
    <hyperlink ref="E661" location="A126110870A" display="A126110870A" xr:uid="{00000000-0004-0000-0000-00008A020000}"/>
    <hyperlink ref="E662" location="A126103310W" display="A126103310W" xr:uid="{00000000-0004-0000-0000-00008B020000}"/>
    <hyperlink ref="E663" location="A126095698V" display="A126095698V" xr:uid="{00000000-0004-0000-0000-00008C020000}"/>
    <hyperlink ref="E664" location="A126110818T" display="A126110818T" xr:uid="{00000000-0004-0000-0000-00008D020000}"/>
    <hyperlink ref="E665" location="A126103258X" display="A126103258X" xr:uid="{00000000-0004-0000-0000-00008E020000}"/>
    <hyperlink ref="E666" location="A126095774K" display="A126095774K" xr:uid="{00000000-0004-0000-0000-00008F020000}"/>
    <hyperlink ref="E667" location="A126110894V" display="A126110894V" xr:uid="{00000000-0004-0000-0000-000090020000}"/>
    <hyperlink ref="E668" location="A126103334R" display="A126103334R" xr:uid="{00000000-0004-0000-0000-000091020000}"/>
    <hyperlink ref="E669" location="A126095754A" display="A126095754A" xr:uid="{00000000-0004-0000-0000-000092020000}"/>
    <hyperlink ref="E670" location="A126110874K" display="A126110874K" xr:uid="{00000000-0004-0000-0000-000093020000}"/>
    <hyperlink ref="E671" location="A126103314F" display="A126103314F" xr:uid="{00000000-0004-0000-0000-000094020000}"/>
    <hyperlink ref="E672" location="A126095786V" display="A126095786V" xr:uid="{00000000-0004-0000-0000-000095020000}"/>
    <hyperlink ref="E673" location="A126110906T" display="A126110906T" xr:uid="{00000000-0004-0000-0000-000096020000}"/>
    <hyperlink ref="E674" location="A126103346X" display="A126103346X" xr:uid="{00000000-0004-0000-0000-000097020000}"/>
    <hyperlink ref="E675" location="A126095702X" display="A126095702X" xr:uid="{00000000-0004-0000-0000-000098020000}"/>
    <hyperlink ref="E676" location="A126110822J" display="A126110822J" xr:uid="{00000000-0004-0000-0000-000099020000}"/>
    <hyperlink ref="E677" location="A126103262R" display="A126103262R" xr:uid="{00000000-0004-0000-0000-00009A020000}"/>
    <hyperlink ref="E678" location="A126095658A" display="A126095658A" xr:uid="{00000000-0004-0000-0000-00009B020000}"/>
    <hyperlink ref="E679" location="A126110778K" display="A126110778K" xr:uid="{00000000-0004-0000-0000-00009C020000}"/>
    <hyperlink ref="E680" location="A126103218F" display="A126103218F" xr:uid="{00000000-0004-0000-0000-00009D020000}"/>
    <hyperlink ref="E681" location="A126095678K" display="A126095678K" xr:uid="{00000000-0004-0000-0000-00009E020000}"/>
    <hyperlink ref="E682" location="A126110798V" display="A126110798V" xr:uid="{00000000-0004-0000-0000-00009F020000}"/>
    <hyperlink ref="E683" location="A126103238R" display="A126103238R" xr:uid="{00000000-0004-0000-0000-0000A0020000}"/>
    <hyperlink ref="E684" location="A126095730J" display="A126095730J" xr:uid="{00000000-0004-0000-0000-0000A1020000}"/>
    <hyperlink ref="E685" location="A126110850T" display="A126110850T" xr:uid="{00000000-0004-0000-0000-0000A2020000}"/>
    <hyperlink ref="E686" location="A126103290X" display="A126103290X" xr:uid="{00000000-0004-0000-0000-0000A3020000}"/>
    <hyperlink ref="E687" location="A126095682A" display="A126095682A" xr:uid="{00000000-0004-0000-0000-0000A4020000}"/>
    <hyperlink ref="E688" location="A126110802X" display="A126110802X" xr:uid="{00000000-0004-0000-0000-0000A5020000}"/>
    <hyperlink ref="E689" location="A126103242F" display="A126103242F" xr:uid="{00000000-0004-0000-0000-0000A6020000}"/>
    <hyperlink ref="E690" location="A126095734T" display="A126095734T" xr:uid="{00000000-0004-0000-0000-0000A7020000}"/>
    <hyperlink ref="E691" location="A126110854A" display="A126110854A" xr:uid="{00000000-0004-0000-0000-0000A8020000}"/>
    <hyperlink ref="E692" location="A126103294J" display="A126103294J" xr:uid="{00000000-0004-0000-0000-0000A9020000}"/>
    <hyperlink ref="E693" location="A126095738A" display="A126095738A" xr:uid="{00000000-0004-0000-0000-0000AA020000}"/>
    <hyperlink ref="E694" location="A126110858K" display="A126110858K" xr:uid="{00000000-0004-0000-0000-0000AB020000}"/>
    <hyperlink ref="E695" location="A126103298T" display="A126103298T" xr:uid="{00000000-0004-0000-0000-0000AC020000}"/>
    <hyperlink ref="E696" location="A126095790K" display="A126095790K" xr:uid="{00000000-0004-0000-0000-0000AD020000}"/>
    <hyperlink ref="E697" location="A126110910J" display="A126110910J" xr:uid="{00000000-0004-0000-0000-0000AE020000}"/>
    <hyperlink ref="E698" location="A126103350R" display="A126103350R" xr:uid="{00000000-0004-0000-0000-0000AF020000}"/>
    <hyperlink ref="E699" location="A126095662T" display="A126095662T" xr:uid="{00000000-0004-0000-0000-0000B0020000}"/>
    <hyperlink ref="E700" location="A126110782A" display="A126110782A" xr:uid="{00000000-0004-0000-0000-0000B1020000}"/>
    <hyperlink ref="E701" location="A126103222W" display="A126103222W" xr:uid="{00000000-0004-0000-0000-0000B2020000}"/>
    <hyperlink ref="E702" location="A126095778V" display="A126095778V" xr:uid="{00000000-0004-0000-0000-0000B3020000}"/>
    <hyperlink ref="E703" location="A126110898C" display="A126110898C" xr:uid="{00000000-0004-0000-0000-0000B4020000}"/>
    <hyperlink ref="E704" location="A126103338X" display="A126103338X" xr:uid="{00000000-0004-0000-0000-0000B5020000}"/>
    <hyperlink ref="E705" location="A126095782K" display="A126095782K" xr:uid="{00000000-0004-0000-0000-0000B6020000}"/>
    <hyperlink ref="E706" location="A126110902J" display="A126110902J" xr:uid="{00000000-0004-0000-0000-0000B7020000}"/>
    <hyperlink ref="E707" location="A126103342R" display="A126103342R" xr:uid="{00000000-0004-0000-0000-0000B8020000}"/>
    <hyperlink ref="E708" location="A126095670T" display="A126095670T" xr:uid="{00000000-0004-0000-0000-0000B9020000}"/>
    <hyperlink ref="E709" location="A126110790A" display="A126110790A" xr:uid="{00000000-0004-0000-0000-0000BA020000}"/>
    <hyperlink ref="E710" location="A126103230W" display="A126103230W" xr:uid="{00000000-0004-0000-0000-0000BB020000}"/>
    <hyperlink ref="E711" location="A126095706J" display="A126095706J" xr:uid="{00000000-0004-0000-0000-0000BC020000}"/>
    <hyperlink ref="E712" location="A126110826T" display="A126110826T" xr:uid="{00000000-0004-0000-0000-0000BD020000}"/>
    <hyperlink ref="E713" location="A126103266X" display="A126103266X" xr:uid="{00000000-0004-0000-0000-0000BE020000}"/>
    <hyperlink ref="E714" location="A126095742T" display="A126095742T" xr:uid="{00000000-0004-0000-0000-0000BF020000}"/>
    <hyperlink ref="E715" location="A126110862A" display="A126110862A" xr:uid="{00000000-0004-0000-0000-0000C0020000}"/>
    <hyperlink ref="E716" location="A126103302W" display="A126103302W" xr:uid="{00000000-0004-0000-0000-0000C1020000}"/>
    <hyperlink ref="E717" location="A126095794V" display="A126095794V" xr:uid="{00000000-0004-0000-0000-0000C2020000}"/>
    <hyperlink ref="E718" location="A126110914T" display="A126110914T" xr:uid="{00000000-0004-0000-0000-0000C3020000}"/>
    <hyperlink ref="E719" location="A126103354X" display="A126103354X" xr:uid="{00000000-0004-0000-0000-0000C4020000}"/>
    <hyperlink ref="E720" location="A126095666A" display="A126095666A" xr:uid="{00000000-0004-0000-0000-0000C5020000}"/>
    <hyperlink ref="E721" location="A126110786K" display="A126110786K" xr:uid="{00000000-0004-0000-0000-0000C6020000}"/>
    <hyperlink ref="E722" location="A126103226F" display="A126103226F" xr:uid="{00000000-0004-0000-0000-0000C7020000}"/>
    <hyperlink ref="E723" location="A126095746A" display="A126095746A" xr:uid="{00000000-0004-0000-0000-0000C8020000}"/>
    <hyperlink ref="E724" location="A126110866K" display="A126110866K" xr:uid="{00000000-0004-0000-0000-0000C9020000}"/>
    <hyperlink ref="E725" location="A126103306F" display="A126103306F" xr:uid="{00000000-0004-0000-0000-0000CA020000}"/>
    <hyperlink ref="E726" location="A126095758K" display="A126095758K" xr:uid="{00000000-0004-0000-0000-0000CB020000}"/>
    <hyperlink ref="E727" location="A126110878V" display="A126110878V" xr:uid="{00000000-0004-0000-0000-0000CC020000}"/>
    <hyperlink ref="E728" location="A126103318R" display="A126103318R" xr:uid="{00000000-0004-0000-0000-0000CD020000}"/>
    <hyperlink ref="E729" location="A126095690A" display="A126095690A" xr:uid="{00000000-0004-0000-0000-0000CE020000}"/>
    <hyperlink ref="E730" location="A126110810X" display="A126110810X" xr:uid="{00000000-0004-0000-0000-0000CF020000}"/>
    <hyperlink ref="E731" location="A126103250F" display="A126103250F" xr:uid="{00000000-0004-0000-0000-0000D0020000}"/>
    <hyperlink ref="E732" location="A126095674A" display="A126095674A" xr:uid="{00000000-0004-0000-0000-0000D1020000}"/>
    <hyperlink ref="E733" location="A126110794K" display="A126110794K" xr:uid="{00000000-0004-0000-0000-0000D2020000}"/>
    <hyperlink ref="E734" location="A126103234F" display="A126103234F" xr:uid="{00000000-0004-0000-0000-0000D3020000}"/>
    <hyperlink ref="E735" location="A126095710X" display="A126095710X" xr:uid="{00000000-0004-0000-0000-0000D4020000}"/>
    <hyperlink ref="E736" location="A126110830J" display="A126110830J" xr:uid="{00000000-0004-0000-0000-0000D5020000}"/>
    <hyperlink ref="E737" location="A126103270R" display="A126103270R" xr:uid="{00000000-0004-0000-0000-0000D6020000}"/>
    <hyperlink ref="E738" location="A126095686K" display="A126095686K" xr:uid="{00000000-0004-0000-0000-0000D7020000}"/>
    <hyperlink ref="E739" location="A126110806J" display="A126110806J" xr:uid="{00000000-0004-0000-0000-0000D8020000}"/>
    <hyperlink ref="E740" location="A126103246R" display="A126103246R" xr:uid="{00000000-0004-0000-0000-0000D9020000}"/>
    <hyperlink ref="E741" location="A126095714J" display="A126095714J" xr:uid="{00000000-0004-0000-0000-0000DA020000}"/>
    <hyperlink ref="E742" location="A126110834T" display="A126110834T" xr:uid="{00000000-0004-0000-0000-0000DB020000}"/>
    <hyperlink ref="E743" location="A126103274X" display="A126103274X" xr:uid="{00000000-0004-0000-0000-0000DC020000}"/>
    <hyperlink ref="E744" location="A126095694K" display="A126095694K" xr:uid="{00000000-0004-0000-0000-0000DD020000}"/>
    <hyperlink ref="E745" location="A126110814J" display="A126110814J" xr:uid="{00000000-0004-0000-0000-0000DE020000}"/>
    <hyperlink ref="E746" location="A126103254R" display="A126103254R" xr:uid="{00000000-0004-0000-0000-0000DF020000}"/>
    <hyperlink ref="E747" location="A126095202C" display="A126095202C" xr:uid="{00000000-0004-0000-0000-0000E0020000}"/>
    <hyperlink ref="E748" location="A126110322L" display="A126110322L" xr:uid="{00000000-0004-0000-0000-0000E1020000}"/>
    <hyperlink ref="E749" location="A126102762T" display="A126102762T" xr:uid="{00000000-0004-0000-0000-0000E2020000}"/>
    <hyperlink ref="E750" location="A126095158F" display="A126095158F" xr:uid="{00000000-0004-0000-0000-0000E3020000}"/>
    <hyperlink ref="E751" location="A126110278R" display="A126110278R" xr:uid="{00000000-0004-0000-0000-0000E4020000}"/>
    <hyperlink ref="E752" location="A126102718J" display="A126102718J" xr:uid="{00000000-0004-0000-0000-0000E5020000}"/>
    <hyperlink ref="E753" location="A126095206L" display="A126095206L" xr:uid="{00000000-0004-0000-0000-0000E6020000}"/>
    <hyperlink ref="E754" location="A126110326W" display="A126110326W" xr:uid="{00000000-0004-0000-0000-0000E7020000}"/>
    <hyperlink ref="E755" location="A126102766A" display="A126102766A" xr:uid="{00000000-0004-0000-0000-0000E8020000}"/>
    <hyperlink ref="E756" location="A126095210C" display="A126095210C" xr:uid="{00000000-0004-0000-0000-0000E9020000}"/>
    <hyperlink ref="E757" location="A126110330L" display="A126110330L" xr:uid="{00000000-0004-0000-0000-0000EA020000}"/>
    <hyperlink ref="E758" location="A126102770T" display="A126102770T" xr:uid="{00000000-0004-0000-0000-0000EB020000}"/>
    <hyperlink ref="E759" location="A126095162W" display="A126095162W" xr:uid="{00000000-0004-0000-0000-0000EC020000}"/>
    <hyperlink ref="E760" location="A126110282F" display="A126110282F" xr:uid="{00000000-0004-0000-0000-0000ED020000}"/>
    <hyperlink ref="E761" location="A126102722X" display="A126102722X" xr:uid="{00000000-0004-0000-0000-0000EE020000}"/>
    <hyperlink ref="E762" location="A126095166F" display="A126095166F" xr:uid="{00000000-0004-0000-0000-0000EF020000}"/>
    <hyperlink ref="E763" location="A126110286R" display="A126110286R" xr:uid="{00000000-0004-0000-0000-0000F0020000}"/>
    <hyperlink ref="E764" location="A126102726J" display="A126102726J" xr:uid="{00000000-0004-0000-0000-0000F1020000}"/>
    <hyperlink ref="E765" location="A126095190F" display="A126095190F" xr:uid="{00000000-0004-0000-0000-0000F2020000}"/>
    <hyperlink ref="E766" location="A126110310C" display="A126110310C" xr:uid="{00000000-0004-0000-0000-0000F3020000}"/>
    <hyperlink ref="E767" location="A126102750J" display="A126102750J" xr:uid="{00000000-0004-0000-0000-0000F4020000}"/>
    <hyperlink ref="E768" location="A126095138W" display="A126095138W" xr:uid="{00000000-0004-0000-0000-0000F5020000}"/>
    <hyperlink ref="E769" location="A126110258F" display="A126110258F" xr:uid="{00000000-0004-0000-0000-0000F6020000}"/>
    <hyperlink ref="E770" location="A126102698K" display="A126102698K" xr:uid="{00000000-0004-0000-0000-0000F7020000}"/>
    <hyperlink ref="E771" location="A126095214L" display="A126095214L" xr:uid="{00000000-0004-0000-0000-0000F8020000}"/>
    <hyperlink ref="E772" location="A126110334W" display="A126110334W" xr:uid="{00000000-0004-0000-0000-0000F9020000}"/>
    <hyperlink ref="E773" location="A126102774A" display="A126102774A" xr:uid="{00000000-0004-0000-0000-0000FA020000}"/>
    <hyperlink ref="E774" location="A126095194R" display="A126095194R" xr:uid="{00000000-0004-0000-0000-0000FB020000}"/>
    <hyperlink ref="E775" location="A126110314L" display="A126110314L" xr:uid="{00000000-0004-0000-0000-0000FC020000}"/>
    <hyperlink ref="E776" location="A126102754T" display="A126102754T" xr:uid="{00000000-0004-0000-0000-0000FD020000}"/>
    <hyperlink ref="E777" location="A126095226W" display="A126095226W" xr:uid="{00000000-0004-0000-0000-0000FE020000}"/>
    <hyperlink ref="E778" location="A126110346F" display="A126110346F" xr:uid="{00000000-0004-0000-0000-0000FF020000}"/>
    <hyperlink ref="E779" location="A126102786K" display="A126102786K" xr:uid="{00000000-0004-0000-0000-000000030000}"/>
    <hyperlink ref="E780" location="A126095142L" display="A126095142L" xr:uid="{00000000-0004-0000-0000-000001030000}"/>
    <hyperlink ref="E781" location="A126110262W" display="A126110262W" xr:uid="{00000000-0004-0000-0000-000002030000}"/>
    <hyperlink ref="E782" location="A126102702R" display="A126102702R" xr:uid="{00000000-0004-0000-0000-000003030000}"/>
    <hyperlink ref="E783" location="A126095098R" display="A126095098R" xr:uid="{00000000-0004-0000-0000-000004030000}"/>
    <hyperlink ref="E784" location="A126110218L" display="A126110218L" xr:uid="{00000000-0004-0000-0000-000005030000}"/>
    <hyperlink ref="E785" location="A126102658T" display="A126102658T" xr:uid="{00000000-0004-0000-0000-000006030000}"/>
    <hyperlink ref="E786" location="A126095118L" display="A126095118L" xr:uid="{00000000-0004-0000-0000-000007030000}"/>
    <hyperlink ref="E787" location="A126110238W" display="A126110238W" xr:uid="{00000000-0004-0000-0000-000008030000}"/>
    <hyperlink ref="E788" location="A126102678A" display="A126102678A" xr:uid="{00000000-0004-0000-0000-000009030000}"/>
    <hyperlink ref="E789" location="A126095170W" display="A126095170W" xr:uid="{00000000-0004-0000-0000-00000A030000}"/>
    <hyperlink ref="E790" location="A126110290F" display="A126110290F" xr:uid="{00000000-0004-0000-0000-00000B030000}"/>
    <hyperlink ref="E791" location="A126102730X" display="A126102730X" xr:uid="{00000000-0004-0000-0000-00000C030000}"/>
    <hyperlink ref="E792" location="A126095122C" display="A126095122C" xr:uid="{00000000-0004-0000-0000-00000D030000}"/>
    <hyperlink ref="E793" location="A126110242L" display="A126110242L" xr:uid="{00000000-0004-0000-0000-00000E030000}"/>
    <hyperlink ref="E794" location="A126102682T" display="A126102682T" xr:uid="{00000000-0004-0000-0000-00000F030000}"/>
    <hyperlink ref="E795" location="A126095174F" display="A126095174F" xr:uid="{00000000-0004-0000-0000-000010030000}"/>
    <hyperlink ref="E796" location="A126110294R" display="A126110294R" xr:uid="{00000000-0004-0000-0000-000011030000}"/>
    <hyperlink ref="E797" location="A126102734J" display="A126102734J" xr:uid="{00000000-0004-0000-0000-000012030000}"/>
    <hyperlink ref="E798" location="A126095178R" display="A126095178R" xr:uid="{00000000-0004-0000-0000-000013030000}"/>
    <hyperlink ref="E799" location="A126110298X" display="A126110298X" xr:uid="{00000000-0004-0000-0000-000014030000}"/>
    <hyperlink ref="E800" location="A126102738T" display="A126102738T" xr:uid="{00000000-0004-0000-0000-000015030000}"/>
    <hyperlink ref="E801" location="A126095230L" display="A126095230L" xr:uid="{00000000-0004-0000-0000-000016030000}"/>
    <hyperlink ref="E802" location="A126110350W" display="A126110350W" xr:uid="{00000000-0004-0000-0000-000017030000}"/>
    <hyperlink ref="E803" location="A126102790A" display="A126102790A" xr:uid="{00000000-0004-0000-0000-000018030000}"/>
    <hyperlink ref="E804" location="A126095102V" display="A126095102V" xr:uid="{00000000-0004-0000-0000-000019030000}"/>
    <hyperlink ref="E805" location="A126110222C" display="A126110222C" xr:uid="{00000000-0004-0000-0000-00001A030000}"/>
    <hyperlink ref="E806" location="A126102662J" display="A126102662J" xr:uid="{00000000-0004-0000-0000-00001B030000}"/>
    <hyperlink ref="E807" location="A126095218W" display="A126095218W" xr:uid="{00000000-0004-0000-0000-00001C030000}"/>
    <hyperlink ref="E808" location="A126110338F" display="A126110338F" xr:uid="{00000000-0004-0000-0000-00001D030000}"/>
    <hyperlink ref="E809" location="A126102778K" display="A126102778K" xr:uid="{00000000-0004-0000-0000-00001E030000}"/>
    <hyperlink ref="E810" location="A126095222L" display="A126095222L" xr:uid="{00000000-0004-0000-0000-00001F030000}"/>
    <hyperlink ref="E811" location="A126110342W" display="A126110342W" xr:uid="{00000000-0004-0000-0000-000020030000}"/>
    <hyperlink ref="E812" location="A126102782A" display="A126102782A" xr:uid="{00000000-0004-0000-0000-000021030000}"/>
    <hyperlink ref="E813" location="A126095110V" display="A126095110V" xr:uid="{00000000-0004-0000-0000-000022030000}"/>
    <hyperlink ref="E814" location="A126110230C" display="A126110230C" xr:uid="{00000000-0004-0000-0000-000023030000}"/>
    <hyperlink ref="E815" location="A126102670J" display="A126102670J" xr:uid="{00000000-0004-0000-0000-000024030000}"/>
    <hyperlink ref="E816" location="A126095146W" display="A126095146W" xr:uid="{00000000-0004-0000-0000-000025030000}"/>
    <hyperlink ref="E817" location="A126110266F" display="A126110266F" xr:uid="{00000000-0004-0000-0000-000026030000}"/>
    <hyperlink ref="E818" location="A126102706X" display="A126102706X" xr:uid="{00000000-0004-0000-0000-000027030000}"/>
    <hyperlink ref="E819" location="A126095182F" display="A126095182F" xr:uid="{00000000-0004-0000-0000-000028030000}"/>
    <hyperlink ref="E820" location="A126110302C" display="A126110302C" xr:uid="{00000000-0004-0000-0000-000029030000}"/>
    <hyperlink ref="E821" location="A126102742J" display="A126102742J" xr:uid="{00000000-0004-0000-0000-00002A030000}"/>
    <hyperlink ref="E822" location="A126095234W" display="A126095234W" xr:uid="{00000000-0004-0000-0000-00002B030000}"/>
    <hyperlink ref="E823" location="A126110354F" display="A126110354F" xr:uid="{00000000-0004-0000-0000-00002C030000}"/>
    <hyperlink ref="E824" location="A126102794K" display="A126102794K" xr:uid="{00000000-0004-0000-0000-00002D030000}"/>
    <hyperlink ref="E825" location="A126095106C" display="A126095106C" xr:uid="{00000000-0004-0000-0000-00002E030000}"/>
    <hyperlink ref="E826" location="A126110226L" display="A126110226L" xr:uid="{00000000-0004-0000-0000-00002F030000}"/>
    <hyperlink ref="E827" location="A126102666T" display="A126102666T" xr:uid="{00000000-0004-0000-0000-000030030000}"/>
    <hyperlink ref="E828" location="A126095186R" display="A126095186R" xr:uid="{00000000-0004-0000-0000-000031030000}"/>
    <hyperlink ref="E829" location="A126110306L" display="A126110306L" xr:uid="{00000000-0004-0000-0000-000032030000}"/>
    <hyperlink ref="E830" location="A126102746T" display="A126102746T" xr:uid="{00000000-0004-0000-0000-000033030000}"/>
    <hyperlink ref="E831" location="A126095198X" display="A126095198X" xr:uid="{00000000-0004-0000-0000-000034030000}"/>
    <hyperlink ref="E832" location="A126110318W" display="A126110318W" xr:uid="{00000000-0004-0000-0000-000035030000}"/>
    <hyperlink ref="E833" location="A126102758A" display="A126102758A" xr:uid="{00000000-0004-0000-0000-000036030000}"/>
    <hyperlink ref="E834" location="A126095130C" display="A126095130C" xr:uid="{00000000-0004-0000-0000-000037030000}"/>
    <hyperlink ref="E835" location="A126110250L" display="A126110250L" xr:uid="{00000000-0004-0000-0000-000038030000}"/>
    <hyperlink ref="E836" location="A126102690T" display="A126102690T" xr:uid="{00000000-0004-0000-0000-000039030000}"/>
    <hyperlink ref="E837" location="A126095114C" display="A126095114C" xr:uid="{00000000-0004-0000-0000-00003A030000}"/>
    <hyperlink ref="E838" location="A126110234L" display="A126110234L" xr:uid="{00000000-0004-0000-0000-00003B030000}"/>
    <hyperlink ref="E839" location="A126102674T" display="A126102674T" xr:uid="{00000000-0004-0000-0000-00003C030000}"/>
    <hyperlink ref="E840" location="A126095150L" display="A126095150L" xr:uid="{00000000-0004-0000-0000-00003D030000}"/>
    <hyperlink ref="E841" location="A126110270W" display="A126110270W" xr:uid="{00000000-0004-0000-0000-00003E030000}"/>
    <hyperlink ref="E842" location="A126102710R" display="A126102710R" xr:uid="{00000000-0004-0000-0000-00003F030000}"/>
    <hyperlink ref="E843" location="A126095126L" display="A126095126L" xr:uid="{00000000-0004-0000-0000-000040030000}"/>
    <hyperlink ref="E844" location="A126110246W" display="A126110246W" xr:uid="{00000000-0004-0000-0000-000041030000}"/>
    <hyperlink ref="E845" location="A126102686A" display="A126102686A" xr:uid="{00000000-0004-0000-0000-000042030000}"/>
    <hyperlink ref="E846" location="A126095154W" display="A126095154W" xr:uid="{00000000-0004-0000-0000-000043030000}"/>
    <hyperlink ref="E847" location="A126110274F" display="A126110274F" xr:uid="{00000000-0004-0000-0000-000044030000}"/>
    <hyperlink ref="E848" location="A126102714X" display="A126102714X" xr:uid="{00000000-0004-0000-0000-000045030000}"/>
    <hyperlink ref="E849" location="A126095134L" display="A126095134L" xr:uid="{00000000-0004-0000-0000-000046030000}"/>
    <hyperlink ref="E850" location="A126110254W" display="A126110254W" xr:uid="{00000000-0004-0000-0000-000047030000}"/>
    <hyperlink ref="E851" location="A126102694A" display="A126102694A" xr:uid="{00000000-0004-0000-0000-000048030000}"/>
    <hyperlink ref="E852" location="A126095902T" display="A126095902T" xr:uid="{00000000-0004-0000-0000-000049030000}"/>
    <hyperlink ref="E853" location="A126111022C" display="A126111022C" xr:uid="{00000000-0004-0000-0000-00004A030000}"/>
    <hyperlink ref="E854" location="A126103462J" display="A126103462J" xr:uid="{00000000-0004-0000-0000-00004B030000}"/>
    <hyperlink ref="E855" location="A126095858V" display="A126095858V" xr:uid="{00000000-0004-0000-0000-00004C030000}"/>
    <hyperlink ref="E856" location="A126110978C" display="A126110978C" xr:uid="{00000000-0004-0000-0000-00004D030000}"/>
    <hyperlink ref="E857" location="A126103418X" display="A126103418X" xr:uid="{00000000-0004-0000-0000-00004E030000}"/>
    <hyperlink ref="E858" location="A126095906A" display="A126095906A" xr:uid="{00000000-0004-0000-0000-00004F030000}"/>
    <hyperlink ref="E859" location="A126111026L" display="A126111026L" xr:uid="{00000000-0004-0000-0000-000050030000}"/>
    <hyperlink ref="E860" location="A126103466T" display="A126103466T" xr:uid="{00000000-0004-0000-0000-000051030000}"/>
    <hyperlink ref="E861" location="A126095910T" display="A126095910T" xr:uid="{00000000-0004-0000-0000-000052030000}"/>
    <hyperlink ref="E862" location="A126111030C" display="A126111030C" xr:uid="{00000000-0004-0000-0000-000053030000}"/>
    <hyperlink ref="E863" location="A126103470J" display="A126103470J" xr:uid="{00000000-0004-0000-0000-000054030000}"/>
    <hyperlink ref="E864" location="A126095862K" display="A126095862K" xr:uid="{00000000-0004-0000-0000-000055030000}"/>
    <hyperlink ref="E865" location="A126110982V" display="A126110982V" xr:uid="{00000000-0004-0000-0000-000056030000}"/>
    <hyperlink ref="E866" location="A126103422R" display="A126103422R" xr:uid="{00000000-0004-0000-0000-000057030000}"/>
    <hyperlink ref="E867" location="A126095866V" display="A126095866V" xr:uid="{00000000-0004-0000-0000-000058030000}"/>
    <hyperlink ref="E868" location="A126110986C" display="A126110986C" xr:uid="{00000000-0004-0000-0000-000059030000}"/>
    <hyperlink ref="E869" location="A126103426X" display="A126103426X" xr:uid="{00000000-0004-0000-0000-00005A030000}"/>
    <hyperlink ref="E870" location="A126095890V" display="A126095890V" xr:uid="{00000000-0004-0000-0000-00005B030000}"/>
    <hyperlink ref="E871" location="A126111010V" display="A126111010V" xr:uid="{00000000-0004-0000-0000-00005C030000}"/>
    <hyperlink ref="E872" location="A126103450X" display="A126103450X" xr:uid="{00000000-0004-0000-0000-00005D030000}"/>
    <hyperlink ref="E873" location="A126095838K" display="A126095838K" xr:uid="{00000000-0004-0000-0000-00005E030000}"/>
    <hyperlink ref="E874" location="A126110958V" display="A126110958V" xr:uid="{00000000-0004-0000-0000-00005F030000}"/>
    <hyperlink ref="E875" location="A126103398A" display="A126103398A" xr:uid="{00000000-0004-0000-0000-000060030000}"/>
    <hyperlink ref="E876" location="A126095914A" display="A126095914A" xr:uid="{00000000-0004-0000-0000-000061030000}"/>
    <hyperlink ref="E877" location="A126111034L" display="A126111034L" xr:uid="{00000000-0004-0000-0000-000062030000}"/>
    <hyperlink ref="E878" location="A126103474T" display="A126103474T" xr:uid="{00000000-0004-0000-0000-000063030000}"/>
    <hyperlink ref="E879" location="A126095894C" display="A126095894C" xr:uid="{00000000-0004-0000-0000-000064030000}"/>
    <hyperlink ref="E880" location="A126111014C" display="A126111014C" xr:uid="{00000000-0004-0000-0000-000065030000}"/>
    <hyperlink ref="E881" location="A126103454J" display="A126103454J" xr:uid="{00000000-0004-0000-0000-000066030000}"/>
    <hyperlink ref="E882" location="A126095926K" display="A126095926K" xr:uid="{00000000-0004-0000-0000-000067030000}"/>
    <hyperlink ref="E883" location="A126111046W" display="A126111046W" xr:uid="{00000000-0004-0000-0000-000068030000}"/>
    <hyperlink ref="E884" location="A126103486A" display="A126103486A" xr:uid="{00000000-0004-0000-0000-000069030000}"/>
    <hyperlink ref="E885" location="A126095842A" display="A126095842A" xr:uid="{00000000-0004-0000-0000-00006A030000}"/>
    <hyperlink ref="E886" location="A126110962K" display="A126110962K" xr:uid="{00000000-0004-0000-0000-00006B030000}"/>
    <hyperlink ref="E887" location="A126103402F" display="A126103402F" xr:uid="{00000000-0004-0000-0000-00006C030000}"/>
    <hyperlink ref="E888" location="A126095798C" display="A126095798C" xr:uid="{00000000-0004-0000-0000-00006D030000}"/>
    <hyperlink ref="E889" location="A126110918A" display="A126110918A" xr:uid="{00000000-0004-0000-0000-00006E030000}"/>
    <hyperlink ref="E890" location="A126103358J" display="A126103358J" xr:uid="{00000000-0004-0000-0000-00006F030000}"/>
    <hyperlink ref="E891" location="A126095818A" display="A126095818A" xr:uid="{00000000-0004-0000-0000-000070030000}"/>
    <hyperlink ref="E892" location="A126110938K" display="A126110938K" xr:uid="{00000000-0004-0000-0000-000071030000}"/>
    <hyperlink ref="E893" location="A126103378T" display="A126103378T" xr:uid="{00000000-0004-0000-0000-000072030000}"/>
    <hyperlink ref="E894" location="A126095870K" display="A126095870K" xr:uid="{00000000-0004-0000-0000-000073030000}"/>
    <hyperlink ref="E895" location="A126110990V" display="A126110990V" xr:uid="{00000000-0004-0000-0000-000074030000}"/>
    <hyperlink ref="E896" location="A126103430R" display="A126103430R" xr:uid="{00000000-0004-0000-0000-000075030000}"/>
    <hyperlink ref="E897" location="A126095822T" display="A126095822T" xr:uid="{00000000-0004-0000-0000-000076030000}"/>
    <hyperlink ref="E898" location="A126110942A" display="A126110942A" xr:uid="{00000000-0004-0000-0000-000077030000}"/>
    <hyperlink ref="E899" location="A126103382J" display="A126103382J" xr:uid="{00000000-0004-0000-0000-000078030000}"/>
    <hyperlink ref="E900" location="A126095874V" display="A126095874V" xr:uid="{00000000-0004-0000-0000-000079030000}"/>
    <hyperlink ref="E901" location="A126110994C" display="A126110994C" xr:uid="{00000000-0004-0000-0000-00007A030000}"/>
    <hyperlink ref="E902" location="A126103434X" display="A126103434X" xr:uid="{00000000-0004-0000-0000-00007B030000}"/>
    <hyperlink ref="E903" location="A126095878C" display="A126095878C" xr:uid="{00000000-0004-0000-0000-00007C030000}"/>
    <hyperlink ref="E904" location="A126110998L" display="A126110998L" xr:uid="{00000000-0004-0000-0000-00007D030000}"/>
    <hyperlink ref="E905" location="A126103438J" display="A126103438J" xr:uid="{00000000-0004-0000-0000-00007E030000}"/>
    <hyperlink ref="E906" location="A126095930A" display="A126095930A" xr:uid="{00000000-0004-0000-0000-00007F030000}"/>
    <hyperlink ref="E907" location="A126111050L" display="A126111050L" xr:uid="{00000000-0004-0000-0000-000080030000}"/>
    <hyperlink ref="E908" location="A126103490T" display="A126103490T" xr:uid="{00000000-0004-0000-0000-000081030000}"/>
    <hyperlink ref="E909" location="A126095802J" display="A126095802J" xr:uid="{00000000-0004-0000-0000-000082030000}"/>
    <hyperlink ref="E910" location="A126110922T" display="A126110922T" xr:uid="{00000000-0004-0000-0000-000083030000}"/>
    <hyperlink ref="E911" location="A126103362X" display="A126103362X" xr:uid="{00000000-0004-0000-0000-000084030000}"/>
    <hyperlink ref="E912" location="A126095918K" display="A126095918K" xr:uid="{00000000-0004-0000-0000-000085030000}"/>
    <hyperlink ref="E913" location="A126111038W" display="A126111038W" xr:uid="{00000000-0004-0000-0000-000086030000}"/>
    <hyperlink ref="E914" location="A126103478A" display="A126103478A" xr:uid="{00000000-0004-0000-0000-000087030000}"/>
    <hyperlink ref="E915" location="A126095922A" display="A126095922A" xr:uid="{00000000-0004-0000-0000-000088030000}"/>
    <hyperlink ref="E916" location="A126111042L" display="A126111042L" xr:uid="{00000000-0004-0000-0000-000089030000}"/>
    <hyperlink ref="E917" location="A126103482T" display="A126103482T" xr:uid="{00000000-0004-0000-0000-00008A030000}"/>
    <hyperlink ref="E918" location="A126095810J" display="A126095810J" xr:uid="{00000000-0004-0000-0000-00008B030000}"/>
    <hyperlink ref="E919" location="A126110930T" display="A126110930T" xr:uid="{00000000-0004-0000-0000-00008C030000}"/>
    <hyperlink ref="E920" location="A126103370X" display="A126103370X" xr:uid="{00000000-0004-0000-0000-00008D030000}"/>
    <hyperlink ref="E921" location="A126095846K" display="A126095846K" xr:uid="{00000000-0004-0000-0000-00008E030000}"/>
    <hyperlink ref="E922" location="A126110966V" display="A126110966V" xr:uid="{00000000-0004-0000-0000-00008F030000}"/>
    <hyperlink ref="E923" location="A126103406R" display="A126103406R" xr:uid="{00000000-0004-0000-0000-000090030000}"/>
    <hyperlink ref="E924" location="A126095882V" display="A126095882V" xr:uid="{00000000-0004-0000-0000-000091030000}"/>
    <hyperlink ref="E925" location="A126111002V" display="A126111002V" xr:uid="{00000000-0004-0000-0000-000092030000}"/>
    <hyperlink ref="E926" location="A126103442X" display="A126103442X" xr:uid="{00000000-0004-0000-0000-000093030000}"/>
    <hyperlink ref="E927" location="A126095934K" display="A126095934K" xr:uid="{00000000-0004-0000-0000-000094030000}"/>
    <hyperlink ref="E928" location="A126111054W" display="A126111054W" xr:uid="{00000000-0004-0000-0000-000095030000}"/>
    <hyperlink ref="E929" location="A126103494A" display="A126103494A" xr:uid="{00000000-0004-0000-0000-000096030000}"/>
    <hyperlink ref="E930" location="A126095806T" display="A126095806T" xr:uid="{00000000-0004-0000-0000-000097030000}"/>
    <hyperlink ref="E931" location="A126110926A" display="A126110926A" xr:uid="{00000000-0004-0000-0000-000098030000}"/>
    <hyperlink ref="E932" location="A126103366J" display="A126103366J" xr:uid="{00000000-0004-0000-0000-000099030000}"/>
    <hyperlink ref="E933" location="A126095886C" display="A126095886C" xr:uid="{00000000-0004-0000-0000-00009A030000}"/>
    <hyperlink ref="E934" location="A126111006C" display="A126111006C" xr:uid="{00000000-0004-0000-0000-00009B030000}"/>
    <hyperlink ref="E935" location="A126103446J" display="A126103446J" xr:uid="{00000000-0004-0000-0000-00009C030000}"/>
    <hyperlink ref="E936" location="A126095898L" display="A126095898L" xr:uid="{00000000-0004-0000-0000-00009D030000}"/>
    <hyperlink ref="E937" location="A126111018L" display="A126111018L" xr:uid="{00000000-0004-0000-0000-00009E030000}"/>
    <hyperlink ref="E938" location="A126103458T" display="A126103458T" xr:uid="{00000000-0004-0000-0000-00009F030000}"/>
    <hyperlink ref="E939" location="A126095830T" display="A126095830T" xr:uid="{00000000-0004-0000-0000-0000A0030000}"/>
    <hyperlink ref="E940" location="A126110950A" display="A126110950A" xr:uid="{00000000-0004-0000-0000-0000A1030000}"/>
    <hyperlink ref="E941" location="A126103390J" display="A126103390J" xr:uid="{00000000-0004-0000-0000-0000A2030000}"/>
    <hyperlink ref="E942" location="A126095814T" display="A126095814T" xr:uid="{00000000-0004-0000-0000-0000A3030000}"/>
    <hyperlink ref="E943" location="A126110934A" display="A126110934A" xr:uid="{00000000-0004-0000-0000-0000A4030000}"/>
    <hyperlink ref="E944" location="A126103374J" display="A126103374J" xr:uid="{00000000-0004-0000-0000-0000A5030000}"/>
    <hyperlink ref="E945" location="A126095850A" display="A126095850A" xr:uid="{00000000-0004-0000-0000-0000A6030000}"/>
    <hyperlink ref="E946" location="A126110970K" display="A126110970K" xr:uid="{00000000-0004-0000-0000-0000A7030000}"/>
    <hyperlink ref="E947" location="A126103410F" display="A126103410F" xr:uid="{00000000-0004-0000-0000-0000A8030000}"/>
    <hyperlink ref="E948" location="A126095826A" display="A126095826A" xr:uid="{00000000-0004-0000-0000-0000A9030000}"/>
    <hyperlink ref="E949" location="A126110946K" display="A126110946K" xr:uid="{00000000-0004-0000-0000-0000AA030000}"/>
    <hyperlink ref="E950" location="A126103386T" display="A126103386T" xr:uid="{00000000-0004-0000-0000-0000AB030000}"/>
    <hyperlink ref="E951" location="A126095854K" display="A126095854K" xr:uid="{00000000-0004-0000-0000-0000AC030000}"/>
    <hyperlink ref="E952" location="A126110974V" display="A126110974V" xr:uid="{00000000-0004-0000-0000-0000AD030000}"/>
    <hyperlink ref="E953" location="A126103414R" display="A126103414R" xr:uid="{00000000-0004-0000-0000-0000AE030000}"/>
    <hyperlink ref="E954" location="A126095834A" display="A126095834A" xr:uid="{00000000-0004-0000-0000-0000AF030000}"/>
    <hyperlink ref="E955" location="A126110954K" display="A126110954K" xr:uid="{00000000-0004-0000-0000-0000B0030000}"/>
    <hyperlink ref="E956" location="A126103394T" display="A126103394T" xr:uid="{00000000-0004-0000-0000-0000B1030000}"/>
    <hyperlink ref="E957" location="A126096042W" display="A126096042W" xr:uid="{00000000-0004-0000-0000-0000B2030000}"/>
    <hyperlink ref="E958" location="A126111162F" display="A126111162F" xr:uid="{00000000-0004-0000-0000-0000B3030000}"/>
    <hyperlink ref="E959" location="A126103602X" display="A126103602X" xr:uid="{00000000-0004-0000-0000-0000B4030000}"/>
    <hyperlink ref="E960" location="A126095998W" display="A126095998W" xr:uid="{00000000-0004-0000-0000-0000B5030000}"/>
    <hyperlink ref="E961" location="A126111118W" display="A126111118W" xr:uid="{00000000-0004-0000-0000-0000B6030000}"/>
    <hyperlink ref="E962" location="A126103558A" display="A126103558A" xr:uid="{00000000-0004-0000-0000-0000B7030000}"/>
    <hyperlink ref="E963" location="A126096046F" display="A126096046F" xr:uid="{00000000-0004-0000-0000-0000B8030000}"/>
    <hyperlink ref="E964" location="A126111166R" display="A126111166R" xr:uid="{00000000-0004-0000-0000-0000B9030000}"/>
    <hyperlink ref="E965" location="A126103606J" display="A126103606J" xr:uid="{00000000-0004-0000-0000-0000BA030000}"/>
    <hyperlink ref="E966" location="A126096050W" display="A126096050W" xr:uid="{00000000-0004-0000-0000-0000BB030000}"/>
    <hyperlink ref="E967" location="A126111170F" display="A126111170F" xr:uid="{00000000-0004-0000-0000-0000BC030000}"/>
    <hyperlink ref="E968" location="A126103610X" display="A126103610X" xr:uid="{00000000-0004-0000-0000-0000BD030000}"/>
    <hyperlink ref="E969" location="A126096002C" display="A126096002C" xr:uid="{00000000-0004-0000-0000-0000BE030000}"/>
    <hyperlink ref="E970" location="A126111122L" display="A126111122L" xr:uid="{00000000-0004-0000-0000-0000BF030000}"/>
    <hyperlink ref="E971" location="A126103562T" display="A126103562T" xr:uid="{00000000-0004-0000-0000-0000C0030000}"/>
    <hyperlink ref="E972" location="A126096006L" display="A126096006L" xr:uid="{00000000-0004-0000-0000-0000C1030000}"/>
    <hyperlink ref="E973" location="A126111126W" display="A126111126W" xr:uid="{00000000-0004-0000-0000-0000C2030000}"/>
    <hyperlink ref="E974" location="A126103566A" display="A126103566A" xr:uid="{00000000-0004-0000-0000-0000C3030000}"/>
    <hyperlink ref="E975" location="A126096030L" display="A126096030L" xr:uid="{00000000-0004-0000-0000-0000C4030000}"/>
    <hyperlink ref="E976" location="A126111150W" display="A126111150W" xr:uid="{00000000-0004-0000-0000-0000C5030000}"/>
    <hyperlink ref="E977" location="A126103590A" display="A126103590A" xr:uid="{00000000-0004-0000-0000-0000C6030000}"/>
    <hyperlink ref="E978" location="A126095978L" display="A126095978L" xr:uid="{00000000-0004-0000-0000-0000C7030000}"/>
    <hyperlink ref="E979" location="A126111098X" display="A126111098X" xr:uid="{00000000-0004-0000-0000-0000C8030000}"/>
    <hyperlink ref="E980" location="A126103538T" display="A126103538T" xr:uid="{00000000-0004-0000-0000-0000C9030000}"/>
    <hyperlink ref="E981" location="A126096054F" display="A126096054F" xr:uid="{00000000-0004-0000-0000-0000CA030000}"/>
    <hyperlink ref="E982" location="A126111174R" display="A126111174R" xr:uid="{00000000-0004-0000-0000-0000CB030000}"/>
    <hyperlink ref="E983" location="A126103614J" display="A126103614J" xr:uid="{00000000-0004-0000-0000-0000CC030000}"/>
    <hyperlink ref="E984" location="A126096034W" display="A126096034W" xr:uid="{00000000-0004-0000-0000-0000CD030000}"/>
    <hyperlink ref="E985" location="A126111154F" display="A126111154F" xr:uid="{00000000-0004-0000-0000-0000CE030000}"/>
    <hyperlink ref="E986" location="A126103594K" display="A126103594K" xr:uid="{00000000-0004-0000-0000-0000CF030000}"/>
    <hyperlink ref="E987" location="A126096066R" display="A126096066R" xr:uid="{00000000-0004-0000-0000-0000D0030000}"/>
    <hyperlink ref="E988" location="A126111186X" display="A126111186X" xr:uid="{00000000-0004-0000-0000-0000D1030000}"/>
    <hyperlink ref="E989" location="A126103626T" display="A126103626T" xr:uid="{00000000-0004-0000-0000-0000D2030000}"/>
    <hyperlink ref="E990" location="A126095982C" display="A126095982C" xr:uid="{00000000-0004-0000-0000-0000D3030000}"/>
    <hyperlink ref="E991" location="A126111102C" display="A126111102C" xr:uid="{00000000-0004-0000-0000-0000D4030000}"/>
    <hyperlink ref="E992" location="A126103542J" display="A126103542J" xr:uid="{00000000-0004-0000-0000-0000D5030000}"/>
    <hyperlink ref="E993" location="A126095938V" display="A126095938V" xr:uid="{00000000-0004-0000-0000-0000D6030000}"/>
    <hyperlink ref="E994" location="A126111058F" display="A126111058F" xr:uid="{00000000-0004-0000-0000-0000D7030000}"/>
    <hyperlink ref="E995" location="A126103498K" display="A126103498K" xr:uid="{00000000-0004-0000-0000-0000D8030000}"/>
    <hyperlink ref="E996" location="A126095958C" display="A126095958C" xr:uid="{00000000-0004-0000-0000-0000D9030000}"/>
    <hyperlink ref="E997" location="A126111078R" display="A126111078R" xr:uid="{00000000-0004-0000-0000-0000DA030000}"/>
    <hyperlink ref="E998" location="A126103518J" display="A126103518J" xr:uid="{00000000-0004-0000-0000-0000DB030000}"/>
    <hyperlink ref="E999" location="A126096010C" display="A126096010C" xr:uid="{00000000-0004-0000-0000-0000DC030000}"/>
    <hyperlink ref="E1000" location="A126111130L" display="A126111130L" xr:uid="{00000000-0004-0000-0000-0000DD030000}"/>
    <hyperlink ref="E1001" location="A126103570T" display="A126103570T" xr:uid="{00000000-0004-0000-0000-0000DE030000}"/>
    <hyperlink ref="E1002" location="A126095962V" display="A126095962V" xr:uid="{00000000-0004-0000-0000-0000DF030000}"/>
    <hyperlink ref="E1003" location="A126111082F" display="A126111082F" xr:uid="{00000000-0004-0000-0000-0000E0030000}"/>
    <hyperlink ref="E1004" location="A126103522X" display="A126103522X" xr:uid="{00000000-0004-0000-0000-0000E1030000}"/>
    <hyperlink ref="E1005" location="A126096014L" display="A126096014L" xr:uid="{00000000-0004-0000-0000-0000E2030000}"/>
    <hyperlink ref="E1006" location="A126111134W" display="A126111134W" xr:uid="{00000000-0004-0000-0000-0000E3030000}"/>
    <hyperlink ref="E1007" location="A126103574A" display="A126103574A" xr:uid="{00000000-0004-0000-0000-0000E4030000}"/>
    <hyperlink ref="E1008" location="A126096018W" display="A126096018W" xr:uid="{00000000-0004-0000-0000-0000E5030000}"/>
    <hyperlink ref="E1009" location="A126111138F" display="A126111138F" xr:uid="{00000000-0004-0000-0000-0000E6030000}"/>
    <hyperlink ref="E1010" location="A126103578K" display="A126103578K" xr:uid="{00000000-0004-0000-0000-0000E7030000}"/>
    <hyperlink ref="E1011" location="A126096070F" display="A126096070F" xr:uid="{00000000-0004-0000-0000-0000E8030000}"/>
    <hyperlink ref="E1012" location="A126111190R" display="A126111190R" xr:uid="{00000000-0004-0000-0000-0000E9030000}"/>
    <hyperlink ref="E1013" location="A126103630J" display="A126103630J" xr:uid="{00000000-0004-0000-0000-0000EA030000}"/>
    <hyperlink ref="E1014" location="A126095942K" display="A126095942K" xr:uid="{00000000-0004-0000-0000-0000EB030000}"/>
    <hyperlink ref="E1015" location="A126111062W" display="A126111062W" xr:uid="{00000000-0004-0000-0000-0000EC030000}"/>
    <hyperlink ref="E1016" location="A126103502R" display="A126103502R" xr:uid="{00000000-0004-0000-0000-0000ED030000}"/>
    <hyperlink ref="E1017" location="A126096058R" display="A126096058R" xr:uid="{00000000-0004-0000-0000-0000EE030000}"/>
    <hyperlink ref="E1018" location="A126111178X" display="A126111178X" xr:uid="{00000000-0004-0000-0000-0000EF030000}"/>
    <hyperlink ref="E1019" location="A126103618T" display="A126103618T" xr:uid="{00000000-0004-0000-0000-0000F0030000}"/>
    <hyperlink ref="E1020" location="A126096062F" display="A126096062F" xr:uid="{00000000-0004-0000-0000-0000F1030000}"/>
    <hyperlink ref="E1021" location="A126111182R" display="A126111182R" xr:uid="{00000000-0004-0000-0000-0000F2030000}"/>
    <hyperlink ref="E1022" location="A126103622J" display="A126103622J" xr:uid="{00000000-0004-0000-0000-0000F3030000}"/>
    <hyperlink ref="E1023" location="A126095950K" display="A126095950K" xr:uid="{00000000-0004-0000-0000-0000F4030000}"/>
    <hyperlink ref="E1024" location="A126111070W" display="A126111070W" xr:uid="{00000000-0004-0000-0000-0000F5030000}"/>
    <hyperlink ref="E1025" location="A126103510R" display="A126103510R" xr:uid="{00000000-0004-0000-0000-0000F6030000}"/>
    <hyperlink ref="E1026" location="A126095986L" display="A126095986L" xr:uid="{00000000-0004-0000-0000-0000F7030000}"/>
    <hyperlink ref="E1027" location="A126111106L" display="A126111106L" xr:uid="{00000000-0004-0000-0000-0000F8030000}"/>
    <hyperlink ref="E1028" location="A126103546T" display="A126103546T" xr:uid="{00000000-0004-0000-0000-0000F9030000}"/>
    <hyperlink ref="E1029" location="A126096022L" display="A126096022L" xr:uid="{00000000-0004-0000-0000-0000FA030000}"/>
    <hyperlink ref="E1030" location="A126111142W" display="A126111142W" xr:uid="{00000000-0004-0000-0000-0000FB030000}"/>
    <hyperlink ref="E1031" location="A126103582A" display="A126103582A" xr:uid="{00000000-0004-0000-0000-0000FC030000}"/>
    <hyperlink ref="E1032" location="A126096074R" display="A126096074R" xr:uid="{00000000-0004-0000-0000-0000FD030000}"/>
    <hyperlink ref="E1033" location="A126111194X" display="A126111194X" xr:uid="{00000000-0004-0000-0000-0000FE030000}"/>
    <hyperlink ref="E1034" location="A126103634T" display="A126103634T" xr:uid="{00000000-0004-0000-0000-0000FF030000}"/>
    <hyperlink ref="E1035" location="A126095946V" display="A126095946V" xr:uid="{00000000-0004-0000-0000-000000040000}"/>
    <hyperlink ref="E1036" location="A126111066F" display="A126111066F" xr:uid="{00000000-0004-0000-0000-000001040000}"/>
    <hyperlink ref="E1037" location="A126103506X" display="A126103506X" xr:uid="{00000000-0004-0000-0000-000002040000}"/>
    <hyperlink ref="E1038" location="A126096026W" display="A126096026W" xr:uid="{00000000-0004-0000-0000-000003040000}"/>
    <hyperlink ref="E1039" location="A126111146F" display="A126111146F" xr:uid="{00000000-0004-0000-0000-000004040000}"/>
    <hyperlink ref="E1040" location="A126103586K" display="A126103586K" xr:uid="{00000000-0004-0000-0000-000005040000}"/>
    <hyperlink ref="E1041" location="A126096038F" display="A126096038F" xr:uid="{00000000-0004-0000-0000-000006040000}"/>
    <hyperlink ref="E1042" location="A126111158R" display="A126111158R" xr:uid="{00000000-0004-0000-0000-000007040000}"/>
    <hyperlink ref="E1043" location="A126103598V" display="A126103598V" xr:uid="{00000000-0004-0000-0000-000008040000}"/>
    <hyperlink ref="E1044" location="A126095970V" display="A126095970V" xr:uid="{00000000-0004-0000-0000-000009040000}"/>
    <hyperlink ref="E1045" location="A126111090F" display="A126111090F" xr:uid="{00000000-0004-0000-0000-00000A040000}"/>
    <hyperlink ref="E1046" location="A126103530X" display="A126103530X" xr:uid="{00000000-0004-0000-0000-00000B040000}"/>
    <hyperlink ref="E1047" location="A126095954V" display="A126095954V" xr:uid="{00000000-0004-0000-0000-00000C040000}"/>
    <hyperlink ref="E1048" location="A126111074F" display="A126111074F" xr:uid="{00000000-0004-0000-0000-00000D040000}"/>
    <hyperlink ref="E1049" location="A126103514X" display="A126103514X" xr:uid="{00000000-0004-0000-0000-00000E040000}"/>
    <hyperlink ref="E1050" location="A126095990C" display="A126095990C" xr:uid="{00000000-0004-0000-0000-00000F040000}"/>
    <hyperlink ref="E1051" location="A126111110C" display="A126111110C" xr:uid="{00000000-0004-0000-0000-000010040000}"/>
    <hyperlink ref="E1052" location="A126103550J" display="A126103550J" xr:uid="{00000000-0004-0000-0000-000011040000}"/>
    <hyperlink ref="E1053" location="A126095966C" display="A126095966C" xr:uid="{00000000-0004-0000-0000-000012040000}"/>
    <hyperlink ref="E1054" location="A126111086R" display="A126111086R" xr:uid="{00000000-0004-0000-0000-000013040000}"/>
    <hyperlink ref="E1055" location="A126103526J" display="A126103526J" xr:uid="{00000000-0004-0000-0000-000014040000}"/>
    <hyperlink ref="E1056" location="A126095994L" display="A126095994L" xr:uid="{00000000-0004-0000-0000-000015040000}"/>
    <hyperlink ref="E1057" location="A126111114L" display="A126111114L" xr:uid="{00000000-0004-0000-0000-000016040000}"/>
    <hyperlink ref="E1058" location="A126103554T" display="A126103554T" xr:uid="{00000000-0004-0000-0000-000017040000}"/>
    <hyperlink ref="E1059" location="A126095974C" display="A126095974C" xr:uid="{00000000-0004-0000-0000-000018040000}"/>
    <hyperlink ref="E1060" location="A126111094R" display="A126111094R" xr:uid="{00000000-0004-0000-0000-000019040000}"/>
    <hyperlink ref="E1061" location="A126103534J" display="A126103534J" xr:uid="{00000000-0004-0000-0000-00001A040000}"/>
    <hyperlink ref="E1062" location="A126095342F" display="A126095342F" xr:uid="{00000000-0004-0000-0000-00001B040000}"/>
    <hyperlink ref="E1063" location="A126110462R" display="A126110462R" xr:uid="{00000000-0004-0000-0000-00001C040000}"/>
    <hyperlink ref="E1064" location="A126102902J" display="A126102902J" xr:uid="{00000000-0004-0000-0000-00001D040000}"/>
    <hyperlink ref="E1065" location="A126095298J" display="A126095298J" xr:uid="{00000000-0004-0000-0000-00001E040000}"/>
    <hyperlink ref="E1066" location="A126110418F" display="A126110418F" xr:uid="{00000000-0004-0000-0000-00001F040000}"/>
    <hyperlink ref="E1067" location="A126102858K" display="A126102858K" xr:uid="{00000000-0004-0000-0000-000020040000}"/>
    <hyperlink ref="E1068" location="A126095346R" display="A126095346R" xr:uid="{00000000-0004-0000-0000-000021040000}"/>
    <hyperlink ref="E1069" location="A126110466X" display="A126110466X" xr:uid="{00000000-0004-0000-0000-000022040000}"/>
    <hyperlink ref="E1070" location="A126102906T" display="A126102906T" xr:uid="{00000000-0004-0000-0000-000023040000}"/>
    <hyperlink ref="E1071" location="A126095350F" display="A126095350F" xr:uid="{00000000-0004-0000-0000-000024040000}"/>
    <hyperlink ref="E1072" location="A126110470R" display="A126110470R" xr:uid="{00000000-0004-0000-0000-000025040000}"/>
    <hyperlink ref="E1073" location="A126102910J" display="A126102910J" xr:uid="{00000000-0004-0000-0000-000026040000}"/>
    <hyperlink ref="E1074" location="A126095302L" display="A126095302L" xr:uid="{00000000-0004-0000-0000-000027040000}"/>
    <hyperlink ref="E1075" location="A126110422W" display="A126110422W" xr:uid="{00000000-0004-0000-0000-000028040000}"/>
    <hyperlink ref="E1076" location="A126102862A" display="A126102862A" xr:uid="{00000000-0004-0000-0000-000029040000}"/>
    <hyperlink ref="E1077" location="A126095306W" display="A126095306W" xr:uid="{00000000-0004-0000-0000-00002A040000}"/>
    <hyperlink ref="E1078" location="A126110426F" display="A126110426F" xr:uid="{00000000-0004-0000-0000-00002B040000}"/>
    <hyperlink ref="E1079" location="A126102866K" display="A126102866K" xr:uid="{00000000-0004-0000-0000-00002C040000}"/>
    <hyperlink ref="E1080" location="A126095330W" display="A126095330W" xr:uid="{00000000-0004-0000-0000-00002D040000}"/>
    <hyperlink ref="E1081" location="A126110450F" display="A126110450F" xr:uid="{00000000-0004-0000-0000-00002E040000}"/>
    <hyperlink ref="E1082" location="A126102890K" display="A126102890K" xr:uid="{00000000-0004-0000-0000-00002F040000}"/>
    <hyperlink ref="E1083" location="A126095278X" display="A126095278X" xr:uid="{00000000-0004-0000-0000-000030040000}"/>
    <hyperlink ref="E1084" location="A126110398J" display="A126110398J" xr:uid="{00000000-0004-0000-0000-000031040000}"/>
    <hyperlink ref="E1085" location="A126102838A" display="A126102838A" xr:uid="{00000000-0004-0000-0000-000032040000}"/>
    <hyperlink ref="E1086" location="A126095354R" display="A126095354R" xr:uid="{00000000-0004-0000-0000-000033040000}"/>
    <hyperlink ref="E1087" location="A126110474X" display="A126110474X" xr:uid="{00000000-0004-0000-0000-000034040000}"/>
    <hyperlink ref="E1088" location="A126102914T" display="A126102914T" xr:uid="{00000000-0004-0000-0000-000035040000}"/>
    <hyperlink ref="E1089" location="A126095334F" display="A126095334F" xr:uid="{00000000-0004-0000-0000-000036040000}"/>
    <hyperlink ref="E1090" location="A126110454R" display="A126110454R" xr:uid="{00000000-0004-0000-0000-000037040000}"/>
    <hyperlink ref="E1091" location="A126102894V" display="A126102894V" xr:uid="{00000000-0004-0000-0000-000038040000}"/>
    <hyperlink ref="E1092" location="A126095366X" display="A126095366X" xr:uid="{00000000-0004-0000-0000-000039040000}"/>
    <hyperlink ref="E1093" location="A126110486J" display="A126110486J" xr:uid="{00000000-0004-0000-0000-00003A040000}"/>
    <hyperlink ref="E1094" location="A126102926A" display="A126102926A" xr:uid="{00000000-0004-0000-0000-00003B040000}"/>
    <hyperlink ref="E1095" location="A126095282R" display="A126095282R" xr:uid="{00000000-0004-0000-0000-00003C040000}"/>
    <hyperlink ref="E1096" location="A126110402L" display="A126110402L" xr:uid="{00000000-0004-0000-0000-00003D040000}"/>
    <hyperlink ref="E1097" location="A126102842T" display="A126102842T" xr:uid="{00000000-0004-0000-0000-00003E040000}"/>
    <hyperlink ref="E1098" location="A126095238F" display="A126095238F" xr:uid="{00000000-0004-0000-0000-00003F040000}"/>
    <hyperlink ref="E1099" location="A126110358R" display="A126110358R" xr:uid="{00000000-0004-0000-0000-000040040000}"/>
    <hyperlink ref="E1100" location="A126102798V" display="A126102798V" xr:uid="{00000000-0004-0000-0000-000041040000}"/>
    <hyperlink ref="E1101" location="A126095258R" display="A126095258R" xr:uid="{00000000-0004-0000-0000-000042040000}"/>
    <hyperlink ref="E1102" location="A126110378X" display="A126110378X" xr:uid="{00000000-0004-0000-0000-000043040000}"/>
    <hyperlink ref="E1103" location="A126102818T" display="A126102818T" xr:uid="{00000000-0004-0000-0000-000044040000}"/>
    <hyperlink ref="E1104" location="A126095310L" display="A126095310L" xr:uid="{00000000-0004-0000-0000-000045040000}"/>
    <hyperlink ref="E1105" location="A126110430W" display="A126110430W" xr:uid="{00000000-0004-0000-0000-000046040000}"/>
    <hyperlink ref="E1106" location="A126102870A" display="A126102870A" xr:uid="{00000000-0004-0000-0000-000047040000}"/>
    <hyperlink ref="E1107" location="A126095262F" display="A126095262F" xr:uid="{00000000-0004-0000-0000-000048040000}"/>
    <hyperlink ref="E1108" location="A126110382R" display="A126110382R" xr:uid="{00000000-0004-0000-0000-000049040000}"/>
    <hyperlink ref="E1109" location="A126102822J" display="A126102822J" xr:uid="{00000000-0004-0000-0000-00004A040000}"/>
    <hyperlink ref="E1110" location="A126095314W" display="A126095314W" xr:uid="{00000000-0004-0000-0000-00004B040000}"/>
    <hyperlink ref="E1111" location="A126110434F" display="A126110434F" xr:uid="{00000000-0004-0000-0000-00004C040000}"/>
    <hyperlink ref="E1112" location="A126102874K" display="A126102874K" xr:uid="{00000000-0004-0000-0000-00004D040000}"/>
    <hyperlink ref="E1113" location="A126095318F" display="A126095318F" xr:uid="{00000000-0004-0000-0000-00004E040000}"/>
    <hyperlink ref="E1114" location="A126110438R" display="A126110438R" xr:uid="{00000000-0004-0000-0000-00004F040000}"/>
    <hyperlink ref="E1115" location="A126102878V" display="A126102878V" xr:uid="{00000000-0004-0000-0000-000050040000}"/>
    <hyperlink ref="E1116" location="A126095370R" display="A126095370R" xr:uid="{00000000-0004-0000-0000-000051040000}"/>
    <hyperlink ref="E1117" location="A126110490X" display="A126110490X" xr:uid="{00000000-0004-0000-0000-000052040000}"/>
    <hyperlink ref="E1118" location="A126102930T" display="A126102930T" xr:uid="{00000000-0004-0000-0000-000053040000}"/>
    <hyperlink ref="E1119" location="A126095242W" display="A126095242W" xr:uid="{00000000-0004-0000-0000-000054040000}"/>
    <hyperlink ref="E1120" location="A126110362F" display="A126110362F" xr:uid="{00000000-0004-0000-0000-000055040000}"/>
    <hyperlink ref="E1121" location="A126102802X" display="A126102802X" xr:uid="{00000000-0004-0000-0000-000056040000}"/>
    <hyperlink ref="E1122" location="A126095358X" display="A126095358X" xr:uid="{00000000-0004-0000-0000-000057040000}"/>
    <hyperlink ref="E1123" location="A126110478J" display="A126110478J" xr:uid="{00000000-0004-0000-0000-000058040000}"/>
    <hyperlink ref="E1124" location="A126102918A" display="A126102918A" xr:uid="{00000000-0004-0000-0000-000059040000}"/>
    <hyperlink ref="E1125" location="A126095362R" display="A126095362R" xr:uid="{00000000-0004-0000-0000-00005A040000}"/>
    <hyperlink ref="E1126" location="A126110482X" display="A126110482X" xr:uid="{00000000-0004-0000-0000-00005B040000}"/>
    <hyperlink ref="E1127" location="A126102922T" display="A126102922T" xr:uid="{00000000-0004-0000-0000-00005C040000}"/>
    <hyperlink ref="E1128" location="A126095250W" display="A126095250W" xr:uid="{00000000-0004-0000-0000-00005D040000}"/>
    <hyperlink ref="E1129" location="A126110370F" display="A126110370F" xr:uid="{00000000-0004-0000-0000-00005E040000}"/>
    <hyperlink ref="E1130" location="A126102810X" display="A126102810X" xr:uid="{00000000-0004-0000-0000-00005F040000}"/>
    <hyperlink ref="E1131" location="A126095286X" display="A126095286X" xr:uid="{00000000-0004-0000-0000-000060040000}"/>
    <hyperlink ref="E1132" location="A126110406W" display="A126110406W" xr:uid="{00000000-0004-0000-0000-000061040000}"/>
    <hyperlink ref="E1133" location="A126102846A" display="A126102846A" xr:uid="{00000000-0004-0000-0000-000062040000}"/>
    <hyperlink ref="E1134" location="A126095322W" display="A126095322W" xr:uid="{00000000-0004-0000-0000-000063040000}"/>
    <hyperlink ref="E1135" location="A126110442F" display="A126110442F" xr:uid="{00000000-0004-0000-0000-000064040000}"/>
    <hyperlink ref="E1136" location="A126102882K" display="A126102882K" xr:uid="{00000000-0004-0000-0000-000065040000}"/>
    <hyperlink ref="E1137" location="A126095374X" display="A126095374X" xr:uid="{00000000-0004-0000-0000-000066040000}"/>
    <hyperlink ref="E1138" location="A126110494J" display="A126110494J" xr:uid="{00000000-0004-0000-0000-000067040000}"/>
    <hyperlink ref="E1139" location="A126102934A" display="A126102934A" xr:uid="{00000000-0004-0000-0000-000068040000}"/>
    <hyperlink ref="E1140" location="A126095246F" display="A126095246F" xr:uid="{00000000-0004-0000-0000-000069040000}"/>
    <hyperlink ref="E1141" location="A126110366R" display="A126110366R" xr:uid="{00000000-0004-0000-0000-00006A040000}"/>
    <hyperlink ref="E1142" location="A126102806J" display="A126102806J" xr:uid="{00000000-0004-0000-0000-00006B040000}"/>
    <hyperlink ref="E1143" location="A126095326F" display="A126095326F" xr:uid="{00000000-0004-0000-0000-00006C040000}"/>
    <hyperlink ref="E1144" location="A126110446R" display="A126110446R" xr:uid="{00000000-0004-0000-0000-00006D040000}"/>
    <hyperlink ref="E1145" location="A126102886V" display="A126102886V" xr:uid="{00000000-0004-0000-0000-00006E040000}"/>
    <hyperlink ref="E1146" location="A126095338R" display="A126095338R" xr:uid="{00000000-0004-0000-0000-00006F040000}"/>
    <hyperlink ref="E1147" location="A126110458X" display="A126110458X" xr:uid="{00000000-0004-0000-0000-000070040000}"/>
    <hyperlink ref="E1148" location="A126102898C" display="A126102898C" xr:uid="{00000000-0004-0000-0000-000071040000}"/>
    <hyperlink ref="E1149" location="A126095270F" display="A126095270F" xr:uid="{00000000-0004-0000-0000-000072040000}"/>
    <hyperlink ref="E1150" location="A126110390R" display="A126110390R" xr:uid="{00000000-0004-0000-0000-000073040000}"/>
    <hyperlink ref="E1151" location="A126102830J" display="A126102830J" xr:uid="{00000000-0004-0000-0000-000074040000}"/>
    <hyperlink ref="E1152" location="A126095254F" display="A126095254F" xr:uid="{00000000-0004-0000-0000-000075040000}"/>
    <hyperlink ref="E1153" location="A126110374R" display="A126110374R" xr:uid="{00000000-0004-0000-0000-000076040000}"/>
    <hyperlink ref="E1154" location="A126102814J" display="A126102814J" xr:uid="{00000000-0004-0000-0000-000077040000}"/>
    <hyperlink ref="E1155" location="A126095290R" display="A126095290R" xr:uid="{00000000-0004-0000-0000-000078040000}"/>
    <hyperlink ref="E1156" location="A126110410L" display="A126110410L" xr:uid="{00000000-0004-0000-0000-000079040000}"/>
    <hyperlink ref="E1157" location="A126102850T" display="A126102850T" xr:uid="{00000000-0004-0000-0000-00007A040000}"/>
    <hyperlink ref="E1158" location="A126095266R" display="A126095266R" xr:uid="{00000000-0004-0000-0000-00007B040000}"/>
    <hyperlink ref="E1159" location="A126110386X" display="A126110386X" xr:uid="{00000000-0004-0000-0000-00007C040000}"/>
    <hyperlink ref="E1160" location="A126102826T" display="A126102826T" xr:uid="{00000000-0004-0000-0000-00007D040000}"/>
    <hyperlink ref="E1161" location="A126095294X" display="A126095294X" xr:uid="{00000000-0004-0000-0000-00007E040000}"/>
    <hyperlink ref="E1162" location="A126110414W" display="A126110414W" xr:uid="{00000000-0004-0000-0000-00007F040000}"/>
    <hyperlink ref="E1163" location="A126102854A" display="A126102854A" xr:uid="{00000000-0004-0000-0000-000080040000}"/>
    <hyperlink ref="E1164" location="A126095274R" display="A126095274R" xr:uid="{00000000-0004-0000-0000-000081040000}"/>
    <hyperlink ref="E1165" location="A126110394X" display="A126110394X" xr:uid="{00000000-0004-0000-0000-000082040000}"/>
    <hyperlink ref="E1166" location="A126102834T" display="A126102834T" xr:uid="{00000000-0004-0000-0000-000083040000}"/>
    <hyperlink ref="E1167" location="A126095482J" display="A126095482J" xr:uid="{00000000-0004-0000-0000-000084040000}"/>
    <hyperlink ref="E1168" location="A126110602F" display="A126110602F" xr:uid="{00000000-0004-0000-0000-000085040000}"/>
    <hyperlink ref="E1169" location="A126103042L" display="A126103042L" xr:uid="{00000000-0004-0000-0000-000086040000}"/>
    <hyperlink ref="E1170" location="A126095438X" display="A126095438X" xr:uid="{00000000-0004-0000-0000-000087040000}"/>
    <hyperlink ref="E1171" location="A126110558J" display="A126110558J" xr:uid="{00000000-0004-0000-0000-000088040000}"/>
    <hyperlink ref="E1172" location="A126102998L" display="A126102998L" xr:uid="{00000000-0004-0000-0000-000089040000}"/>
    <hyperlink ref="E1173" location="A126095486T" display="A126095486T" xr:uid="{00000000-0004-0000-0000-00008A040000}"/>
    <hyperlink ref="E1174" location="A126110606R" display="A126110606R" xr:uid="{00000000-0004-0000-0000-00008B040000}"/>
    <hyperlink ref="E1175" location="A126103046W" display="A126103046W" xr:uid="{00000000-0004-0000-0000-00008C040000}"/>
    <hyperlink ref="E1176" location="A126095490J" display="A126095490J" xr:uid="{00000000-0004-0000-0000-00008D040000}"/>
    <hyperlink ref="E1177" location="A126110610F" display="A126110610F" xr:uid="{00000000-0004-0000-0000-00008E040000}"/>
    <hyperlink ref="E1178" location="A126103050L" display="A126103050L" xr:uid="{00000000-0004-0000-0000-00008F040000}"/>
    <hyperlink ref="E1179" location="A126095442R" display="A126095442R" xr:uid="{00000000-0004-0000-0000-000090040000}"/>
    <hyperlink ref="E1180" location="A126110562X" display="A126110562X" xr:uid="{00000000-0004-0000-0000-000091040000}"/>
    <hyperlink ref="E1181" location="A126103002V" display="A126103002V" xr:uid="{00000000-0004-0000-0000-000092040000}"/>
    <hyperlink ref="E1182" location="A126095446X" display="A126095446X" xr:uid="{00000000-0004-0000-0000-000093040000}"/>
    <hyperlink ref="E1183" location="A126110566J" display="A126110566J" xr:uid="{00000000-0004-0000-0000-000094040000}"/>
    <hyperlink ref="E1184" location="A126103006C" display="A126103006C" xr:uid="{00000000-0004-0000-0000-000095040000}"/>
    <hyperlink ref="E1185" location="A126095470X" display="A126095470X" xr:uid="{00000000-0004-0000-0000-000096040000}"/>
    <hyperlink ref="E1186" location="A126110590J" display="A126110590J" xr:uid="{00000000-0004-0000-0000-000097040000}"/>
    <hyperlink ref="E1187" location="A126103030C" display="A126103030C" xr:uid="{00000000-0004-0000-0000-000098040000}"/>
    <hyperlink ref="E1188" location="A126095418R" display="A126095418R" xr:uid="{00000000-0004-0000-0000-000099040000}"/>
    <hyperlink ref="E1189" location="A126110538X" display="A126110538X" xr:uid="{00000000-0004-0000-0000-00009A040000}"/>
    <hyperlink ref="E1190" location="A126102978C" display="A126102978C" xr:uid="{00000000-0004-0000-0000-00009B040000}"/>
    <hyperlink ref="E1191" location="A126095494T" display="A126095494T" xr:uid="{00000000-0004-0000-0000-00009C040000}"/>
    <hyperlink ref="E1192" location="A126110614R" display="A126110614R" xr:uid="{00000000-0004-0000-0000-00009D040000}"/>
    <hyperlink ref="E1193" location="A126103054W" display="A126103054W" xr:uid="{00000000-0004-0000-0000-00009E040000}"/>
    <hyperlink ref="E1194" location="A126095474J" display="A126095474J" xr:uid="{00000000-0004-0000-0000-00009F040000}"/>
    <hyperlink ref="E1195" location="A126110594T" display="A126110594T" xr:uid="{00000000-0004-0000-0000-0000A0040000}"/>
    <hyperlink ref="E1196" location="A126103034L" display="A126103034L" xr:uid="{00000000-0004-0000-0000-0000A1040000}"/>
    <hyperlink ref="E1197" location="A126095506R" display="A126095506R" xr:uid="{00000000-0004-0000-0000-0000A2040000}"/>
    <hyperlink ref="E1198" location="A126110626X" display="A126110626X" xr:uid="{00000000-0004-0000-0000-0000A3040000}"/>
    <hyperlink ref="E1199" location="A126103066F" display="A126103066F" xr:uid="{00000000-0004-0000-0000-0000A4040000}"/>
    <hyperlink ref="E1200" location="A126095422F" display="A126095422F" xr:uid="{00000000-0004-0000-0000-0000A5040000}"/>
    <hyperlink ref="E1201" location="A126110542R" display="A126110542R" xr:uid="{00000000-0004-0000-0000-0000A6040000}"/>
    <hyperlink ref="E1202" location="A126102982V" display="A126102982V" xr:uid="{00000000-0004-0000-0000-0000A7040000}"/>
    <hyperlink ref="E1203" location="A126095378J" display="A126095378J" xr:uid="{00000000-0004-0000-0000-0000A8040000}"/>
    <hyperlink ref="E1204" location="A126110498T" display="A126110498T" xr:uid="{00000000-0004-0000-0000-0000A9040000}"/>
    <hyperlink ref="E1205" location="A126102938K" display="A126102938K" xr:uid="{00000000-0004-0000-0000-0000AA040000}"/>
    <hyperlink ref="E1206" location="A126095398T" display="A126095398T" xr:uid="{00000000-0004-0000-0000-0000AB040000}"/>
    <hyperlink ref="E1207" location="A126110518R" display="A126110518R" xr:uid="{00000000-0004-0000-0000-0000AC040000}"/>
    <hyperlink ref="E1208" location="A126102958V" display="A126102958V" xr:uid="{00000000-0004-0000-0000-0000AD040000}"/>
    <hyperlink ref="E1209" location="A126095450R" display="A126095450R" xr:uid="{00000000-0004-0000-0000-0000AE040000}"/>
    <hyperlink ref="E1210" location="A126110570X" display="A126110570X" xr:uid="{00000000-0004-0000-0000-0000AF040000}"/>
    <hyperlink ref="E1211" location="A126103010V" display="A126103010V" xr:uid="{00000000-0004-0000-0000-0000B0040000}"/>
    <hyperlink ref="E1212" location="A126095402W" display="A126095402W" xr:uid="{00000000-0004-0000-0000-0000B1040000}"/>
    <hyperlink ref="E1213" location="A126110522F" display="A126110522F" xr:uid="{00000000-0004-0000-0000-0000B2040000}"/>
    <hyperlink ref="E1214" location="A126102962K" display="A126102962K" xr:uid="{00000000-0004-0000-0000-0000B3040000}"/>
    <hyperlink ref="E1215" location="A126095454X" display="A126095454X" xr:uid="{00000000-0004-0000-0000-0000B4040000}"/>
    <hyperlink ref="E1216" location="A126110574J" display="A126110574J" xr:uid="{00000000-0004-0000-0000-0000B5040000}"/>
    <hyperlink ref="E1217" location="A126103014C" display="A126103014C" xr:uid="{00000000-0004-0000-0000-0000B6040000}"/>
    <hyperlink ref="E1218" location="A126095458J" display="A126095458J" xr:uid="{00000000-0004-0000-0000-0000B7040000}"/>
    <hyperlink ref="E1219" location="A126110578T" display="A126110578T" xr:uid="{00000000-0004-0000-0000-0000B8040000}"/>
    <hyperlink ref="E1220" location="A126103018L" display="A126103018L" xr:uid="{00000000-0004-0000-0000-0000B9040000}"/>
    <hyperlink ref="E1221" location="A126095510F" display="A126095510F" xr:uid="{00000000-0004-0000-0000-0000BA040000}"/>
    <hyperlink ref="E1222" location="A126110630R" display="A126110630R" xr:uid="{00000000-0004-0000-0000-0000BB040000}"/>
    <hyperlink ref="E1223" location="A126103070W" display="A126103070W" xr:uid="{00000000-0004-0000-0000-0000BC040000}"/>
    <hyperlink ref="E1224" location="A126095382X" display="A126095382X" xr:uid="{00000000-0004-0000-0000-0000BD040000}"/>
    <hyperlink ref="E1225" location="A126110502W" display="A126110502W" xr:uid="{00000000-0004-0000-0000-0000BE040000}"/>
    <hyperlink ref="E1226" location="A126102942A" display="A126102942A" xr:uid="{00000000-0004-0000-0000-0000BF040000}"/>
    <hyperlink ref="E1227" location="A126095498A" display="A126095498A" xr:uid="{00000000-0004-0000-0000-0000C0040000}"/>
    <hyperlink ref="E1228" location="A126110618X" display="A126110618X" xr:uid="{00000000-0004-0000-0000-0000C1040000}"/>
    <hyperlink ref="E1229" location="A126103058F" display="A126103058F" xr:uid="{00000000-0004-0000-0000-0000C2040000}"/>
    <hyperlink ref="E1230" location="A126095502F" display="A126095502F" xr:uid="{00000000-0004-0000-0000-0000C3040000}"/>
    <hyperlink ref="E1231" location="A126110622R" display="A126110622R" xr:uid="{00000000-0004-0000-0000-0000C4040000}"/>
    <hyperlink ref="E1232" location="A126103062W" display="A126103062W" xr:uid="{00000000-0004-0000-0000-0000C5040000}"/>
    <hyperlink ref="E1233" location="A126095390X" display="A126095390X" xr:uid="{00000000-0004-0000-0000-0000C6040000}"/>
    <hyperlink ref="E1234" location="A126110510W" display="A126110510W" xr:uid="{00000000-0004-0000-0000-0000C7040000}"/>
    <hyperlink ref="E1235" location="A126102950A" display="A126102950A" xr:uid="{00000000-0004-0000-0000-0000C8040000}"/>
    <hyperlink ref="E1236" location="A126095426R" display="A126095426R" xr:uid="{00000000-0004-0000-0000-0000C9040000}"/>
    <hyperlink ref="E1237" location="A126110546X" display="A126110546X" xr:uid="{00000000-0004-0000-0000-0000CA040000}"/>
    <hyperlink ref="E1238" location="A126102986C" display="A126102986C" xr:uid="{00000000-0004-0000-0000-0000CB040000}"/>
    <hyperlink ref="E1239" location="A126095462X" display="A126095462X" xr:uid="{00000000-0004-0000-0000-0000CC040000}"/>
    <hyperlink ref="E1240" location="A126110582J" display="A126110582J" xr:uid="{00000000-0004-0000-0000-0000CD040000}"/>
    <hyperlink ref="E1241" location="A126103022C" display="A126103022C" xr:uid="{00000000-0004-0000-0000-0000CE040000}"/>
    <hyperlink ref="E1242" location="A126095514R" display="A126095514R" xr:uid="{00000000-0004-0000-0000-0000CF040000}"/>
    <hyperlink ref="E1243" location="A126110634X" display="A126110634X" xr:uid="{00000000-0004-0000-0000-0000D0040000}"/>
    <hyperlink ref="E1244" location="A126103074F" display="A126103074F" xr:uid="{00000000-0004-0000-0000-0000D1040000}"/>
    <hyperlink ref="E1245" location="A126095386J" display="A126095386J" xr:uid="{00000000-0004-0000-0000-0000D2040000}"/>
    <hyperlink ref="E1246" location="A126110506F" display="A126110506F" xr:uid="{00000000-0004-0000-0000-0000D3040000}"/>
    <hyperlink ref="E1247" location="A126102946K" display="A126102946K" xr:uid="{00000000-0004-0000-0000-0000D4040000}"/>
    <hyperlink ref="E1248" location="A126095466J" display="A126095466J" xr:uid="{00000000-0004-0000-0000-0000D5040000}"/>
    <hyperlink ref="E1249" location="A126110586T" display="A126110586T" xr:uid="{00000000-0004-0000-0000-0000D6040000}"/>
    <hyperlink ref="E1250" location="A126103026L" display="A126103026L" xr:uid="{00000000-0004-0000-0000-0000D7040000}"/>
    <hyperlink ref="E1251" location="A126095478T" display="A126095478T" xr:uid="{00000000-0004-0000-0000-0000D8040000}"/>
    <hyperlink ref="E1252" location="A126110598A" display="A126110598A" xr:uid="{00000000-0004-0000-0000-0000D9040000}"/>
    <hyperlink ref="E1253" location="A126103038W" display="A126103038W" xr:uid="{00000000-0004-0000-0000-0000DA040000}"/>
    <hyperlink ref="E1254" location="A126095410W" display="A126095410W" xr:uid="{00000000-0004-0000-0000-0000DB040000}"/>
    <hyperlink ref="E1255" location="A126110530F" display="A126110530F" xr:uid="{00000000-0004-0000-0000-0000DC040000}"/>
    <hyperlink ref="E1256" location="A126102970K" display="A126102970K" xr:uid="{00000000-0004-0000-0000-0000DD040000}"/>
    <hyperlink ref="E1257" location="A126095394J" display="A126095394J" xr:uid="{00000000-0004-0000-0000-0000DE040000}"/>
    <hyperlink ref="E1258" location="A126110514F" display="A126110514F" xr:uid="{00000000-0004-0000-0000-0000DF040000}"/>
    <hyperlink ref="E1259" location="A126102954K" display="A126102954K" xr:uid="{00000000-0004-0000-0000-0000E0040000}"/>
    <hyperlink ref="E1260" location="A126095430F" display="A126095430F" xr:uid="{00000000-0004-0000-0000-0000E1040000}"/>
    <hyperlink ref="E1261" location="A126110550R" display="A126110550R" xr:uid="{00000000-0004-0000-0000-0000E2040000}"/>
    <hyperlink ref="E1262" location="A126102990V" display="A126102990V" xr:uid="{00000000-0004-0000-0000-0000E3040000}"/>
    <hyperlink ref="E1263" location="A126095406F" display="A126095406F" xr:uid="{00000000-0004-0000-0000-0000E4040000}"/>
    <hyperlink ref="E1264" location="A126110526R" display="A126110526R" xr:uid="{00000000-0004-0000-0000-0000E5040000}"/>
    <hyperlink ref="E1265" location="A126102966V" display="A126102966V" xr:uid="{00000000-0004-0000-0000-0000E6040000}"/>
    <hyperlink ref="E1266" location="A126095434R" display="A126095434R" xr:uid="{00000000-0004-0000-0000-0000E7040000}"/>
    <hyperlink ref="E1267" location="A126110554X" display="A126110554X" xr:uid="{00000000-0004-0000-0000-0000E8040000}"/>
    <hyperlink ref="E1268" location="A126102994C" display="A126102994C" xr:uid="{00000000-0004-0000-0000-0000E9040000}"/>
    <hyperlink ref="E1269" location="A126095414F" display="A126095414F" xr:uid="{00000000-0004-0000-0000-0000EA040000}"/>
    <hyperlink ref="E1270" location="A126110534R" display="A126110534R" xr:uid="{00000000-0004-0000-0000-0000EB040000}"/>
    <hyperlink ref="E1271" location="A126102974V" display="A126102974V" xr:uid="{00000000-0004-0000-0000-0000EC040000}"/>
    <hyperlink ref="E1272" location="A126095622X" display="A126095622X" xr:uid="{00000000-0004-0000-0000-0000ED040000}"/>
    <hyperlink ref="E1273" location="A126110742J" display="A126110742J" xr:uid="{00000000-0004-0000-0000-0000EE040000}"/>
    <hyperlink ref="E1274" location="A126103182R" display="A126103182R" xr:uid="{00000000-0004-0000-0000-0000EF040000}"/>
    <hyperlink ref="E1275" location="A126095578A" display="A126095578A" xr:uid="{00000000-0004-0000-0000-0000F0040000}"/>
    <hyperlink ref="E1276" location="A126110698K" display="A126110698K" xr:uid="{00000000-0004-0000-0000-0000F1040000}"/>
    <hyperlink ref="E1277" location="A126103138F" display="A126103138F" xr:uid="{00000000-0004-0000-0000-0000F2040000}"/>
    <hyperlink ref="E1278" location="A126095626J" display="A126095626J" xr:uid="{00000000-0004-0000-0000-0000F3040000}"/>
    <hyperlink ref="E1279" location="A126110746T" display="A126110746T" xr:uid="{00000000-0004-0000-0000-0000F4040000}"/>
    <hyperlink ref="E1280" location="A126103186X" display="A126103186X" xr:uid="{00000000-0004-0000-0000-0000F5040000}"/>
    <hyperlink ref="E1281" location="A126095630X" display="A126095630X" xr:uid="{00000000-0004-0000-0000-0000F6040000}"/>
    <hyperlink ref="E1282" location="A126110750J" display="A126110750J" xr:uid="{00000000-0004-0000-0000-0000F7040000}"/>
    <hyperlink ref="E1283" location="A126103190R" display="A126103190R" xr:uid="{00000000-0004-0000-0000-0000F8040000}"/>
    <hyperlink ref="E1284" location="A126095582T" display="A126095582T" xr:uid="{00000000-0004-0000-0000-0000F9040000}"/>
    <hyperlink ref="E1285" location="A126110702R" display="A126110702R" xr:uid="{00000000-0004-0000-0000-0000FA040000}"/>
    <hyperlink ref="E1286" location="A126103142W" display="A126103142W" xr:uid="{00000000-0004-0000-0000-0000FB040000}"/>
    <hyperlink ref="E1287" location="A126095586A" display="A126095586A" xr:uid="{00000000-0004-0000-0000-0000FC040000}"/>
    <hyperlink ref="E1288" location="A126110706X" display="A126110706X" xr:uid="{00000000-0004-0000-0000-0000FD040000}"/>
    <hyperlink ref="E1289" location="A126103146F" display="A126103146F" xr:uid="{00000000-0004-0000-0000-0000FE040000}"/>
    <hyperlink ref="E1290" location="A126095610R" display="A126095610R" xr:uid="{00000000-0004-0000-0000-0000FF040000}"/>
    <hyperlink ref="E1291" location="A126110730X" display="A126110730X" xr:uid="{00000000-0004-0000-0000-000000050000}"/>
    <hyperlink ref="E1292" location="A126103170F" display="A126103170F" xr:uid="{00000000-0004-0000-0000-000001050000}"/>
    <hyperlink ref="E1293" location="A126095558T" display="A126095558T" xr:uid="{00000000-0004-0000-0000-000002050000}"/>
    <hyperlink ref="E1294" location="A126110678A" display="A126110678A" xr:uid="{00000000-0004-0000-0000-000003050000}"/>
    <hyperlink ref="E1295" location="A126103118W" display="A126103118W" xr:uid="{00000000-0004-0000-0000-000004050000}"/>
    <hyperlink ref="E1296" location="A126095634J" display="A126095634J" xr:uid="{00000000-0004-0000-0000-000005050000}"/>
    <hyperlink ref="E1297" location="A126110754T" display="A126110754T" xr:uid="{00000000-0004-0000-0000-000006050000}"/>
    <hyperlink ref="E1298" location="A126103194X" display="A126103194X" xr:uid="{00000000-0004-0000-0000-000007050000}"/>
    <hyperlink ref="E1299" location="A126095614X" display="A126095614X" xr:uid="{00000000-0004-0000-0000-000008050000}"/>
    <hyperlink ref="E1300" location="A126110734J" display="A126110734J" xr:uid="{00000000-0004-0000-0000-000009050000}"/>
    <hyperlink ref="E1301" location="A126103174R" display="A126103174R" xr:uid="{00000000-0004-0000-0000-00000A050000}"/>
    <hyperlink ref="E1302" location="A126095646T" display="A126095646T" xr:uid="{00000000-0004-0000-0000-00000B050000}"/>
    <hyperlink ref="E1303" location="A126110766A" display="A126110766A" xr:uid="{00000000-0004-0000-0000-00000C050000}"/>
    <hyperlink ref="E1304" location="A126103206W" display="A126103206W" xr:uid="{00000000-0004-0000-0000-00000D050000}"/>
    <hyperlink ref="E1305" location="A126095562J" display="A126095562J" xr:uid="{00000000-0004-0000-0000-00000E050000}"/>
    <hyperlink ref="E1306" location="A126110682T" display="A126110682T" xr:uid="{00000000-0004-0000-0000-00000F050000}"/>
    <hyperlink ref="E1307" location="A126103122L" display="A126103122L" xr:uid="{00000000-0004-0000-0000-000010050000}"/>
    <hyperlink ref="E1308" location="A126095518X" display="A126095518X" xr:uid="{00000000-0004-0000-0000-000011050000}"/>
    <hyperlink ref="E1309" location="A126110638J" display="A126110638J" xr:uid="{00000000-0004-0000-0000-000012050000}"/>
    <hyperlink ref="E1310" location="A126103078R" display="A126103078R" xr:uid="{00000000-0004-0000-0000-000013050000}"/>
    <hyperlink ref="E1311" location="A126095538J" display="A126095538J" xr:uid="{00000000-0004-0000-0000-000014050000}"/>
    <hyperlink ref="E1312" location="A126110658T" display="A126110658T" xr:uid="{00000000-0004-0000-0000-000015050000}"/>
    <hyperlink ref="E1313" location="A126103098X" display="A126103098X" xr:uid="{00000000-0004-0000-0000-000016050000}"/>
    <hyperlink ref="E1314" location="A126095590T" display="A126095590T" xr:uid="{00000000-0004-0000-0000-000017050000}"/>
    <hyperlink ref="E1315" location="A126110710R" display="A126110710R" xr:uid="{00000000-0004-0000-0000-000018050000}"/>
    <hyperlink ref="E1316" location="A126103150W" display="A126103150W" xr:uid="{00000000-0004-0000-0000-000019050000}"/>
    <hyperlink ref="E1317" location="A126095542X" display="A126095542X" xr:uid="{00000000-0004-0000-0000-00001A050000}"/>
    <hyperlink ref="E1318" location="A126110662J" display="A126110662J" xr:uid="{00000000-0004-0000-0000-00001B050000}"/>
    <hyperlink ref="E1319" location="A126103102C" display="A126103102C" xr:uid="{00000000-0004-0000-0000-00001C050000}"/>
    <hyperlink ref="E1320" location="A126095594A" display="A126095594A" xr:uid="{00000000-0004-0000-0000-00001D050000}"/>
    <hyperlink ref="E1321" location="A126110714X" display="A126110714X" xr:uid="{00000000-0004-0000-0000-00001E050000}"/>
    <hyperlink ref="E1322" location="A126103154F" display="A126103154F" xr:uid="{00000000-0004-0000-0000-00001F050000}"/>
    <hyperlink ref="E1323" location="A126095598K" display="A126095598K" xr:uid="{00000000-0004-0000-0000-000020050000}"/>
    <hyperlink ref="E1324" location="A126110718J" display="A126110718J" xr:uid="{00000000-0004-0000-0000-000021050000}"/>
    <hyperlink ref="E1325" location="A126103158R" display="A126103158R" xr:uid="{00000000-0004-0000-0000-000022050000}"/>
    <hyperlink ref="E1326" location="A126095650J" display="A126095650J" xr:uid="{00000000-0004-0000-0000-000023050000}"/>
    <hyperlink ref="E1327" location="A126110770T" display="A126110770T" xr:uid="{00000000-0004-0000-0000-000024050000}"/>
    <hyperlink ref="E1328" location="A126103210L" display="A126103210L" xr:uid="{00000000-0004-0000-0000-000025050000}"/>
    <hyperlink ref="E1329" location="A126095522R" display="A126095522R" xr:uid="{00000000-0004-0000-0000-000026050000}"/>
    <hyperlink ref="E1330" location="A126110642X" display="A126110642X" xr:uid="{00000000-0004-0000-0000-000027050000}"/>
    <hyperlink ref="E1331" location="A126103082F" display="A126103082F" xr:uid="{00000000-0004-0000-0000-000028050000}"/>
    <hyperlink ref="E1332" location="A126095638T" display="A126095638T" xr:uid="{00000000-0004-0000-0000-000029050000}"/>
    <hyperlink ref="E1333" location="A126110758A" display="A126110758A" xr:uid="{00000000-0004-0000-0000-00002A050000}"/>
    <hyperlink ref="E1334" location="A126103198J" display="A126103198J" xr:uid="{00000000-0004-0000-0000-00002B050000}"/>
    <hyperlink ref="E1335" location="A126095642J" display="A126095642J" xr:uid="{00000000-0004-0000-0000-00002C050000}"/>
    <hyperlink ref="E1336" location="A126110762T" display="A126110762T" xr:uid="{00000000-0004-0000-0000-00002D050000}"/>
    <hyperlink ref="E1337" location="A126103202L" display="A126103202L" xr:uid="{00000000-0004-0000-0000-00002E050000}"/>
    <hyperlink ref="E1338" location="A126095530R" display="A126095530R" xr:uid="{00000000-0004-0000-0000-00002F050000}"/>
    <hyperlink ref="E1339" location="A126110650X" display="A126110650X" xr:uid="{00000000-0004-0000-0000-000030050000}"/>
    <hyperlink ref="E1340" location="A126103090F" display="A126103090F" xr:uid="{00000000-0004-0000-0000-000031050000}"/>
    <hyperlink ref="E1341" location="A126095566T" display="A126095566T" xr:uid="{00000000-0004-0000-0000-000032050000}"/>
    <hyperlink ref="E1342" location="A126110686A" display="A126110686A" xr:uid="{00000000-0004-0000-0000-000033050000}"/>
    <hyperlink ref="E1343" location="A126103126W" display="A126103126W" xr:uid="{00000000-0004-0000-0000-000034050000}"/>
    <hyperlink ref="E1344" location="A126095602R" display="A126095602R" xr:uid="{00000000-0004-0000-0000-000035050000}"/>
    <hyperlink ref="E1345" location="A126110722X" display="A126110722X" xr:uid="{00000000-0004-0000-0000-000036050000}"/>
    <hyperlink ref="E1346" location="A126103162F" display="A126103162F" xr:uid="{00000000-0004-0000-0000-000037050000}"/>
    <hyperlink ref="E1347" location="A126095654T" display="A126095654T" xr:uid="{00000000-0004-0000-0000-000038050000}"/>
    <hyperlink ref="E1348" location="A126110774A" display="A126110774A" xr:uid="{00000000-0004-0000-0000-000039050000}"/>
    <hyperlink ref="E1349" location="A126103214W" display="A126103214W" xr:uid="{00000000-0004-0000-0000-00003A050000}"/>
    <hyperlink ref="E1350" location="A126095526X" display="A126095526X" xr:uid="{00000000-0004-0000-0000-00003B050000}"/>
    <hyperlink ref="E1351" location="A126110646J" display="A126110646J" xr:uid="{00000000-0004-0000-0000-00003C050000}"/>
    <hyperlink ref="E1352" location="A126103086R" display="A126103086R" xr:uid="{00000000-0004-0000-0000-00003D050000}"/>
    <hyperlink ref="E1353" location="A126095606X" display="A126095606X" xr:uid="{00000000-0004-0000-0000-00003E050000}"/>
    <hyperlink ref="E1354" location="A126110726J" display="A126110726J" xr:uid="{00000000-0004-0000-0000-00003F050000}"/>
    <hyperlink ref="E1355" location="A126103166R" display="A126103166R" xr:uid="{00000000-0004-0000-0000-000040050000}"/>
    <hyperlink ref="E1356" location="A126095618J" display="A126095618J" xr:uid="{00000000-0004-0000-0000-000041050000}"/>
    <hyperlink ref="E1357" location="A126110738T" display="A126110738T" xr:uid="{00000000-0004-0000-0000-000042050000}"/>
    <hyperlink ref="E1358" location="A126103178X" display="A126103178X" xr:uid="{00000000-0004-0000-0000-000043050000}"/>
    <hyperlink ref="E1359" location="A126095550X" display="A126095550X" xr:uid="{00000000-0004-0000-0000-000044050000}"/>
    <hyperlink ref="E1360" location="A126110670J" display="A126110670J" xr:uid="{00000000-0004-0000-0000-000045050000}"/>
    <hyperlink ref="E1361" location="A126103110C" display="A126103110C" xr:uid="{00000000-0004-0000-0000-000046050000}"/>
    <hyperlink ref="E1362" location="A126095534X" display="A126095534X" xr:uid="{00000000-0004-0000-0000-000047050000}"/>
    <hyperlink ref="E1363" location="A126110654J" display="A126110654J" xr:uid="{00000000-0004-0000-0000-000048050000}"/>
    <hyperlink ref="E1364" location="A126103094R" display="A126103094R" xr:uid="{00000000-0004-0000-0000-000049050000}"/>
    <hyperlink ref="E1365" location="A126095570J" display="A126095570J" xr:uid="{00000000-0004-0000-0000-00004A050000}"/>
    <hyperlink ref="E1366" location="A126110690T" display="A126110690T" xr:uid="{00000000-0004-0000-0000-00004B050000}"/>
    <hyperlink ref="E1367" location="A126103130L" display="A126103130L" xr:uid="{00000000-0004-0000-0000-00004C050000}"/>
    <hyperlink ref="E1368" location="A126095546J" display="A126095546J" xr:uid="{00000000-0004-0000-0000-00004D050000}"/>
    <hyperlink ref="E1369" location="A126110666T" display="A126110666T" xr:uid="{00000000-0004-0000-0000-00004E050000}"/>
    <hyperlink ref="E1370" location="A126103106L" display="A126103106L" xr:uid="{00000000-0004-0000-0000-00004F050000}"/>
    <hyperlink ref="E1371" location="A126095574T" display="A126095574T" xr:uid="{00000000-0004-0000-0000-000050050000}"/>
    <hyperlink ref="E1372" location="A126110694A" display="A126110694A" xr:uid="{00000000-0004-0000-0000-000051050000}"/>
    <hyperlink ref="E1373" location="A126103134W" display="A126103134W" xr:uid="{00000000-0004-0000-0000-000052050000}"/>
    <hyperlink ref="E1374" location="A126095554J" display="A126095554J" xr:uid="{00000000-0004-0000-0000-000053050000}"/>
    <hyperlink ref="E1375" location="A126110674T" display="A126110674T" xr:uid="{00000000-0004-0000-0000-000054050000}"/>
    <hyperlink ref="E1376" location="A126103114L" display="A126103114L" xr:uid="{00000000-0004-0000-0000-000055050000}"/>
    <hyperlink ref="E1377" location="A126095062L" display="A126095062L" xr:uid="{00000000-0004-0000-0000-000056050000}"/>
    <hyperlink ref="E1378" location="A126110182W" display="A126110182W" xr:uid="{00000000-0004-0000-0000-000057050000}"/>
    <hyperlink ref="E1379" location="A126102622R" display="A126102622R" xr:uid="{00000000-0004-0000-0000-000058050000}"/>
    <hyperlink ref="E1380" location="A126095018C" display="A126095018C" xr:uid="{00000000-0004-0000-0000-000059050000}"/>
    <hyperlink ref="E1381" location="A126110138L" display="A126110138L" xr:uid="{00000000-0004-0000-0000-00005A050000}"/>
    <hyperlink ref="E1382" location="A126102578T" display="A126102578T" xr:uid="{00000000-0004-0000-0000-00005B050000}"/>
    <hyperlink ref="E1383" location="A126095066W" display="A126095066W" xr:uid="{00000000-0004-0000-0000-00005C050000}"/>
    <hyperlink ref="E1384" location="A126110186F" display="A126110186F" xr:uid="{00000000-0004-0000-0000-00005D050000}"/>
    <hyperlink ref="E1385" location="A126102626X" display="A126102626X" xr:uid="{00000000-0004-0000-0000-00005E050000}"/>
    <hyperlink ref="E1386" location="A126095070L" display="A126095070L" xr:uid="{00000000-0004-0000-0000-00005F050000}"/>
    <hyperlink ref="E1387" location="A126110190W" display="A126110190W" xr:uid="{00000000-0004-0000-0000-000060050000}"/>
    <hyperlink ref="E1388" location="A126102630R" display="A126102630R" xr:uid="{00000000-0004-0000-0000-000061050000}"/>
    <hyperlink ref="E1389" location="A126095022V" display="A126095022V" xr:uid="{00000000-0004-0000-0000-000062050000}"/>
    <hyperlink ref="E1390" location="A126110142C" display="A126110142C" xr:uid="{00000000-0004-0000-0000-000063050000}"/>
    <hyperlink ref="E1391" location="A126102582J" display="A126102582J" xr:uid="{00000000-0004-0000-0000-000064050000}"/>
    <hyperlink ref="E1392" location="A126095026C" display="A126095026C" xr:uid="{00000000-0004-0000-0000-000065050000}"/>
    <hyperlink ref="E1393" location="A126110146L" display="A126110146L" xr:uid="{00000000-0004-0000-0000-000066050000}"/>
    <hyperlink ref="E1394" location="A126102586T" display="A126102586T" xr:uid="{00000000-0004-0000-0000-000067050000}"/>
    <hyperlink ref="E1395" location="A126095050C" display="A126095050C" xr:uid="{00000000-0004-0000-0000-000068050000}"/>
    <hyperlink ref="E1396" location="A126110170L" display="A126110170L" xr:uid="{00000000-0004-0000-0000-000069050000}"/>
    <hyperlink ref="E1397" location="A126102610F" display="A126102610F" xr:uid="{00000000-0004-0000-0000-00006A050000}"/>
    <hyperlink ref="E1398" location="A126094998C" display="A126094998C" xr:uid="{00000000-0004-0000-0000-00006B050000}"/>
    <hyperlink ref="E1399" location="A126110118C" display="A126110118C" xr:uid="{00000000-0004-0000-0000-00006C050000}"/>
    <hyperlink ref="E1400" location="A126102558J" display="A126102558J" xr:uid="{00000000-0004-0000-0000-00006D050000}"/>
    <hyperlink ref="E1401" location="A126095074W" display="A126095074W" xr:uid="{00000000-0004-0000-0000-00006E050000}"/>
    <hyperlink ref="E1402" location="A126110194F" display="A126110194F" xr:uid="{00000000-0004-0000-0000-00006F050000}"/>
    <hyperlink ref="E1403" location="A126102634X" display="A126102634X" xr:uid="{00000000-0004-0000-0000-000070050000}"/>
    <hyperlink ref="E1404" location="A126095054L" display="A126095054L" xr:uid="{00000000-0004-0000-0000-000071050000}"/>
    <hyperlink ref="E1405" location="A126110174W" display="A126110174W" xr:uid="{00000000-0004-0000-0000-000072050000}"/>
    <hyperlink ref="E1406" location="A126102614R" display="A126102614R" xr:uid="{00000000-0004-0000-0000-000073050000}"/>
    <hyperlink ref="E1407" location="A126095086F" display="A126095086F" xr:uid="{00000000-0004-0000-0000-000074050000}"/>
    <hyperlink ref="E1408" location="A126110206C" display="A126110206C" xr:uid="{00000000-0004-0000-0000-000075050000}"/>
    <hyperlink ref="E1409" location="A126102646J" display="A126102646J" xr:uid="{00000000-0004-0000-0000-000076050000}"/>
    <hyperlink ref="E1410" location="A126095002K" display="A126095002K" xr:uid="{00000000-0004-0000-0000-000077050000}"/>
    <hyperlink ref="E1411" location="A126110122V" display="A126110122V" xr:uid="{00000000-0004-0000-0000-000078050000}"/>
    <hyperlink ref="E1412" location="A126102562X" display="A126102562X" xr:uid="{00000000-0004-0000-0000-000079050000}"/>
    <hyperlink ref="E1413" location="A126094958K" display="A126094958K" xr:uid="{00000000-0004-0000-0000-00007A050000}"/>
    <hyperlink ref="E1414" location="A126110078W" display="A126110078W" xr:uid="{00000000-0004-0000-0000-00007B050000}"/>
    <hyperlink ref="E1415" location="A126102518R" display="A126102518R" xr:uid="{00000000-0004-0000-0000-00007C050000}"/>
    <hyperlink ref="E1416" location="A126094978V" display="A126094978V" xr:uid="{00000000-0004-0000-0000-00007D050000}"/>
    <hyperlink ref="E1417" location="A126110098F" display="A126110098F" xr:uid="{00000000-0004-0000-0000-00007E050000}"/>
    <hyperlink ref="E1418" location="A126102538X" display="A126102538X" xr:uid="{00000000-0004-0000-0000-00007F050000}"/>
    <hyperlink ref="E1419" location="A126095030V" display="A126095030V" xr:uid="{00000000-0004-0000-0000-000080050000}"/>
    <hyperlink ref="E1420" location="A126110150C" display="A126110150C" xr:uid="{00000000-0004-0000-0000-000081050000}"/>
    <hyperlink ref="E1421" location="A126102590J" display="A126102590J" xr:uid="{00000000-0004-0000-0000-000082050000}"/>
    <hyperlink ref="E1422" location="A126094982K" display="A126094982K" xr:uid="{00000000-0004-0000-0000-000083050000}"/>
    <hyperlink ref="E1423" location="A126110102K" display="A126110102K" xr:uid="{00000000-0004-0000-0000-000084050000}"/>
    <hyperlink ref="E1424" location="A126102542R" display="A126102542R" xr:uid="{00000000-0004-0000-0000-000085050000}"/>
    <hyperlink ref="E1425" location="A126095034C" display="A126095034C" xr:uid="{00000000-0004-0000-0000-000086050000}"/>
    <hyperlink ref="E1426" location="A126110154L" display="A126110154L" xr:uid="{00000000-0004-0000-0000-000087050000}"/>
    <hyperlink ref="E1427" location="A126102594T" display="A126102594T" xr:uid="{00000000-0004-0000-0000-000088050000}"/>
    <hyperlink ref="E1428" location="A126095038L" display="A126095038L" xr:uid="{00000000-0004-0000-0000-000089050000}"/>
    <hyperlink ref="E1429" location="A126110158W" display="A126110158W" xr:uid="{00000000-0004-0000-0000-00008A050000}"/>
    <hyperlink ref="E1430" location="A126102598A" display="A126102598A" xr:uid="{00000000-0004-0000-0000-00008B050000}"/>
    <hyperlink ref="E1431" location="A126095090W" display="A126095090W" xr:uid="{00000000-0004-0000-0000-00008C050000}"/>
    <hyperlink ref="E1432" location="A126110210V" display="A126110210V" xr:uid="{00000000-0004-0000-0000-00008D050000}"/>
    <hyperlink ref="E1433" location="A126102650X" display="A126102650X" xr:uid="{00000000-0004-0000-0000-00008E050000}"/>
    <hyperlink ref="E1434" location="A126094962A" display="A126094962A" xr:uid="{00000000-0004-0000-0000-00008F050000}"/>
    <hyperlink ref="E1435" location="A126110082L" display="A126110082L" xr:uid="{00000000-0004-0000-0000-000090050000}"/>
    <hyperlink ref="E1436" location="A126102522F" display="A126102522F" xr:uid="{00000000-0004-0000-0000-000091050000}"/>
    <hyperlink ref="E1437" location="A126095078F" display="A126095078F" xr:uid="{00000000-0004-0000-0000-000092050000}"/>
    <hyperlink ref="E1438" location="A126110198R" display="A126110198R" xr:uid="{00000000-0004-0000-0000-000093050000}"/>
    <hyperlink ref="E1439" location="A126102638J" display="A126102638J" xr:uid="{00000000-0004-0000-0000-000094050000}"/>
    <hyperlink ref="E1440" location="A126095082W" display="A126095082W" xr:uid="{00000000-0004-0000-0000-000095050000}"/>
    <hyperlink ref="E1441" location="A126110202V" display="A126110202V" xr:uid="{00000000-0004-0000-0000-000096050000}"/>
    <hyperlink ref="E1442" location="A126102642X" display="A126102642X" xr:uid="{00000000-0004-0000-0000-000097050000}"/>
    <hyperlink ref="E1443" location="A126094970A" display="A126094970A" xr:uid="{00000000-0004-0000-0000-000098050000}"/>
    <hyperlink ref="E1444" location="A126110090L" display="A126110090L" xr:uid="{00000000-0004-0000-0000-000099050000}"/>
    <hyperlink ref="E1445" location="A126102530F" display="A126102530F" xr:uid="{00000000-0004-0000-0000-00009A050000}"/>
    <hyperlink ref="E1446" location="A126095006V" display="A126095006V" xr:uid="{00000000-0004-0000-0000-00009B050000}"/>
    <hyperlink ref="E1447" location="A126110126C" display="A126110126C" xr:uid="{00000000-0004-0000-0000-00009C050000}"/>
    <hyperlink ref="E1448" location="A126102566J" display="A126102566J" xr:uid="{00000000-0004-0000-0000-00009D050000}"/>
    <hyperlink ref="E1449" location="A126095042C" display="A126095042C" xr:uid="{00000000-0004-0000-0000-00009E050000}"/>
    <hyperlink ref="E1450" location="A126110162L" display="A126110162L" xr:uid="{00000000-0004-0000-0000-00009F050000}"/>
    <hyperlink ref="E1451" location="A126102602F" display="A126102602F" xr:uid="{00000000-0004-0000-0000-0000A0050000}"/>
    <hyperlink ref="E1452" location="A126095094F" display="A126095094F" xr:uid="{00000000-0004-0000-0000-0000A1050000}"/>
    <hyperlink ref="E1453" location="A126110214C" display="A126110214C" xr:uid="{00000000-0004-0000-0000-0000A2050000}"/>
    <hyperlink ref="E1454" location="A126102654J" display="A126102654J" xr:uid="{00000000-0004-0000-0000-0000A3050000}"/>
    <hyperlink ref="E1455" location="A126094966K" display="A126094966K" xr:uid="{00000000-0004-0000-0000-0000A4050000}"/>
    <hyperlink ref="E1456" location="A126110086W" display="A126110086W" xr:uid="{00000000-0004-0000-0000-0000A5050000}"/>
    <hyperlink ref="E1457" location="A126102526R" display="A126102526R" xr:uid="{00000000-0004-0000-0000-0000A6050000}"/>
    <hyperlink ref="E1458" location="A126095046L" display="A126095046L" xr:uid="{00000000-0004-0000-0000-0000A7050000}"/>
    <hyperlink ref="E1459" location="A126110166W" display="A126110166W" xr:uid="{00000000-0004-0000-0000-0000A8050000}"/>
    <hyperlink ref="E1460" location="A126102606R" display="A126102606R" xr:uid="{00000000-0004-0000-0000-0000A9050000}"/>
    <hyperlink ref="E1461" location="A126095058W" display="A126095058W" xr:uid="{00000000-0004-0000-0000-0000AA050000}"/>
    <hyperlink ref="E1462" location="A126110178F" display="A126110178F" xr:uid="{00000000-0004-0000-0000-0000AB050000}"/>
    <hyperlink ref="E1463" location="A126102618X" display="A126102618X" xr:uid="{00000000-0004-0000-0000-0000AC050000}"/>
    <hyperlink ref="E1464" location="A126094990K" display="A126094990K" xr:uid="{00000000-0004-0000-0000-0000AD050000}"/>
    <hyperlink ref="E1465" location="A126110110K" display="A126110110K" xr:uid="{00000000-0004-0000-0000-0000AE050000}"/>
    <hyperlink ref="E1466" location="A126102550R" display="A126102550R" xr:uid="{00000000-0004-0000-0000-0000AF050000}"/>
    <hyperlink ref="E1467" location="A126094974K" display="A126094974K" xr:uid="{00000000-0004-0000-0000-0000B0050000}"/>
    <hyperlink ref="E1468" location="A126110094W" display="A126110094W" xr:uid="{00000000-0004-0000-0000-0000B1050000}"/>
    <hyperlink ref="E1469" location="A126102534R" display="A126102534R" xr:uid="{00000000-0004-0000-0000-0000B2050000}"/>
    <hyperlink ref="E1470" location="A126095010K" display="A126095010K" xr:uid="{00000000-0004-0000-0000-0000B3050000}"/>
    <hyperlink ref="E1471" location="A126110130V" display="A126110130V" xr:uid="{00000000-0004-0000-0000-0000B4050000}"/>
    <hyperlink ref="E1472" location="A126102570X" display="A126102570X" xr:uid="{00000000-0004-0000-0000-0000B5050000}"/>
    <hyperlink ref="E1473" location="A126094986V" display="A126094986V" xr:uid="{00000000-0004-0000-0000-0000B6050000}"/>
    <hyperlink ref="E1474" location="A126110106V" display="A126110106V" xr:uid="{00000000-0004-0000-0000-0000B7050000}"/>
    <hyperlink ref="E1475" location="A126102546X" display="A126102546X" xr:uid="{00000000-0004-0000-0000-0000B8050000}"/>
    <hyperlink ref="E1476" location="A126095014V" display="A126095014V" xr:uid="{00000000-0004-0000-0000-0000B9050000}"/>
    <hyperlink ref="E1477" location="A126110134C" display="A126110134C" xr:uid="{00000000-0004-0000-0000-0000BA050000}"/>
    <hyperlink ref="E1478" location="A126102574J" display="A126102574J" xr:uid="{00000000-0004-0000-0000-0000BB050000}"/>
    <hyperlink ref="E1479" location="A126094994V" display="A126094994V" xr:uid="{00000000-0004-0000-0000-0000BC050000}"/>
    <hyperlink ref="E1480" location="A126110114V" display="A126110114V" xr:uid="{00000000-0004-0000-0000-0000BD050000}"/>
    <hyperlink ref="E1481" location="A126102554X" display="A126102554X" xr:uid="{00000000-0004-0000-0000-0000BE050000}"/>
  </hyperlink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Q20"/>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0</v>
      </c>
      <c r="C1" s="3" t="s">
        <v>1</v>
      </c>
      <c r="D1" s="3" t="s">
        <v>2</v>
      </c>
      <c r="E1" s="3" t="s">
        <v>3</v>
      </c>
      <c r="F1" s="3" t="s">
        <v>4</v>
      </c>
      <c r="G1" s="3" t="s">
        <v>5</v>
      </c>
      <c r="H1" s="3" t="s">
        <v>6</v>
      </c>
      <c r="I1" s="3" t="s">
        <v>7</v>
      </c>
      <c r="J1" s="3" t="s">
        <v>8</v>
      </c>
      <c r="K1" s="3" t="s">
        <v>9</v>
      </c>
      <c r="L1" s="3" t="s">
        <v>10</v>
      </c>
      <c r="M1" s="3" t="s">
        <v>11</v>
      </c>
      <c r="N1" s="3" t="s">
        <v>12</v>
      </c>
      <c r="O1" s="3" t="s">
        <v>13</v>
      </c>
      <c r="P1" s="3" t="s">
        <v>14</v>
      </c>
      <c r="Q1" s="3" t="s">
        <v>15</v>
      </c>
      <c r="R1" s="3" t="s">
        <v>16</v>
      </c>
      <c r="S1" s="3" t="s">
        <v>17</v>
      </c>
      <c r="T1" s="3" t="s">
        <v>18</v>
      </c>
      <c r="U1" s="3" t="s">
        <v>19</v>
      </c>
      <c r="V1" s="3" t="s">
        <v>20</v>
      </c>
      <c r="W1" s="3" t="s">
        <v>21</v>
      </c>
      <c r="X1" s="3" t="s">
        <v>22</v>
      </c>
      <c r="Y1" s="3" t="s">
        <v>23</v>
      </c>
      <c r="Z1" s="3" t="s">
        <v>24</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c r="AS1" s="3" t="s">
        <v>43</v>
      </c>
      <c r="AT1" s="3" t="s">
        <v>44</v>
      </c>
      <c r="AU1" s="3" t="s">
        <v>45</v>
      </c>
      <c r="AV1" s="3" t="s">
        <v>46</v>
      </c>
      <c r="AW1" s="3" t="s">
        <v>47</v>
      </c>
      <c r="AX1" s="3" t="s">
        <v>48</v>
      </c>
      <c r="AY1" s="3" t="s">
        <v>49</v>
      </c>
      <c r="AZ1" s="3" t="s">
        <v>50</v>
      </c>
      <c r="BA1" s="3" t="s">
        <v>51</v>
      </c>
      <c r="BB1" s="3" t="s">
        <v>52</v>
      </c>
      <c r="BC1" s="3" t="s">
        <v>53</v>
      </c>
      <c r="BD1" s="3" t="s">
        <v>54</v>
      </c>
      <c r="BE1" s="3" t="s">
        <v>55</v>
      </c>
      <c r="BF1" s="3" t="s">
        <v>56</v>
      </c>
      <c r="BG1" s="3" t="s">
        <v>57</v>
      </c>
      <c r="BH1" s="3" t="s">
        <v>58</v>
      </c>
      <c r="BI1" s="3" t="s">
        <v>59</v>
      </c>
      <c r="BJ1" s="3" t="s">
        <v>60</v>
      </c>
      <c r="BK1" s="3" t="s">
        <v>61</v>
      </c>
      <c r="BL1" s="3" t="s">
        <v>62</v>
      </c>
      <c r="BM1" s="3" t="s">
        <v>63</v>
      </c>
      <c r="BN1" s="3" t="s">
        <v>64</v>
      </c>
      <c r="BO1" s="3" t="s">
        <v>65</v>
      </c>
      <c r="BP1" s="3" t="s">
        <v>66</v>
      </c>
      <c r="BQ1" s="3" t="s">
        <v>67</v>
      </c>
      <c r="BR1" s="3" t="s">
        <v>68</v>
      </c>
      <c r="BS1" s="3" t="s">
        <v>69</v>
      </c>
      <c r="BT1" s="3" t="s">
        <v>70</v>
      </c>
      <c r="BU1" s="3" t="s">
        <v>71</v>
      </c>
      <c r="BV1" s="3" t="s">
        <v>72</v>
      </c>
      <c r="BW1" s="3" t="s">
        <v>73</v>
      </c>
      <c r="BX1" s="3" t="s">
        <v>74</v>
      </c>
      <c r="BY1" s="3" t="s">
        <v>75</v>
      </c>
      <c r="BZ1" s="3" t="s">
        <v>76</v>
      </c>
      <c r="CA1" s="3" t="s">
        <v>77</v>
      </c>
      <c r="CB1" s="3" t="s">
        <v>78</v>
      </c>
      <c r="CC1" s="3" t="s">
        <v>79</v>
      </c>
      <c r="CD1" s="3" t="s">
        <v>80</v>
      </c>
      <c r="CE1" s="3" t="s">
        <v>81</v>
      </c>
      <c r="CF1" s="3" t="s">
        <v>82</v>
      </c>
      <c r="CG1" s="3" t="s">
        <v>83</v>
      </c>
      <c r="CH1" s="3" t="s">
        <v>84</v>
      </c>
      <c r="CI1" s="3" t="s">
        <v>85</v>
      </c>
      <c r="CJ1" s="3" t="s">
        <v>86</v>
      </c>
      <c r="CK1" s="3" t="s">
        <v>87</v>
      </c>
      <c r="CL1" s="3" t="s">
        <v>88</v>
      </c>
      <c r="CM1" s="3" t="s">
        <v>89</v>
      </c>
      <c r="CN1" s="3" t="s">
        <v>90</v>
      </c>
      <c r="CO1" s="3" t="s">
        <v>91</v>
      </c>
      <c r="CP1" s="3" t="s">
        <v>92</v>
      </c>
      <c r="CQ1" s="3" t="s">
        <v>93</v>
      </c>
      <c r="CR1" s="3" t="s">
        <v>94</v>
      </c>
      <c r="CS1" s="3" t="s">
        <v>95</v>
      </c>
      <c r="CT1" s="3" t="s">
        <v>96</v>
      </c>
      <c r="CU1" s="3" t="s">
        <v>97</v>
      </c>
      <c r="CV1" s="3" t="s">
        <v>98</v>
      </c>
      <c r="CW1" s="3" t="s">
        <v>99</v>
      </c>
      <c r="CX1" s="3" t="s">
        <v>100</v>
      </c>
      <c r="CY1" s="3" t="s">
        <v>101</v>
      </c>
      <c r="CZ1" s="3" t="s">
        <v>102</v>
      </c>
      <c r="DA1" s="3" t="s">
        <v>103</v>
      </c>
      <c r="DB1" s="3" t="s">
        <v>104</v>
      </c>
      <c r="DC1" s="3" t="s">
        <v>105</v>
      </c>
      <c r="DD1" s="3" t="s">
        <v>106</v>
      </c>
      <c r="DE1" s="3" t="s">
        <v>107</v>
      </c>
      <c r="DF1" s="3" t="s">
        <v>108</v>
      </c>
      <c r="DG1" s="3" t="s">
        <v>109</v>
      </c>
      <c r="DH1" s="3" t="s">
        <v>110</v>
      </c>
      <c r="DI1" s="3" t="s">
        <v>111</v>
      </c>
      <c r="DJ1" s="3" t="s">
        <v>112</v>
      </c>
      <c r="DK1" s="3" t="s">
        <v>113</v>
      </c>
      <c r="DL1" s="3" t="s">
        <v>114</v>
      </c>
      <c r="DM1" s="3" t="s">
        <v>115</v>
      </c>
      <c r="DN1" s="3" t="s">
        <v>116</v>
      </c>
      <c r="DO1" s="3" t="s">
        <v>117</v>
      </c>
      <c r="DP1" s="3" t="s">
        <v>118</v>
      </c>
      <c r="DQ1" s="3" t="s">
        <v>119</v>
      </c>
      <c r="DR1" s="3" t="s">
        <v>120</v>
      </c>
      <c r="DS1" s="3" t="s">
        <v>121</v>
      </c>
      <c r="DT1" s="3" t="s">
        <v>122</v>
      </c>
      <c r="DU1" s="3" t="s">
        <v>123</v>
      </c>
      <c r="DV1" s="3" t="s">
        <v>124</v>
      </c>
      <c r="DW1" s="3" t="s">
        <v>125</v>
      </c>
      <c r="DX1" s="3" t="s">
        <v>126</v>
      </c>
      <c r="DY1" s="3" t="s">
        <v>127</v>
      </c>
      <c r="DZ1" s="3" t="s">
        <v>128</v>
      </c>
      <c r="EA1" s="3" t="s">
        <v>129</v>
      </c>
      <c r="EB1" s="3" t="s">
        <v>130</v>
      </c>
      <c r="EC1" s="3" t="s">
        <v>131</v>
      </c>
      <c r="ED1" s="3" t="s">
        <v>132</v>
      </c>
      <c r="EE1" s="3" t="s">
        <v>133</v>
      </c>
      <c r="EF1" s="3" t="s">
        <v>134</v>
      </c>
      <c r="EG1" s="3" t="s">
        <v>135</v>
      </c>
      <c r="EH1" s="3" t="s">
        <v>136</v>
      </c>
      <c r="EI1" s="3" t="s">
        <v>137</v>
      </c>
      <c r="EJ1" s="3" t="s">
        <v>138</v>
      </c>
      <c r="EK1" s="3" t="s">
        <v>139</v>
      </c>
      <c r="EL1" s="3" t="s">
        <v>140</v>
      </c>
      <c r="EM1" s="3" t="s">
        <v>141</v>
      </c>
      <c r="EN1" s="3" t="s">
        <v>142</v>
      </c>
      <c r="EO1" s="3" t="s">
        <v>143</v>
      </c>
      <c r="EP1" s="3" t="s">
        <v>144</v>
      </c>
      <c r="EQ1" s="3" t="s">
        <v>145</v>
      </c>
      <c r="ER1" s="3" t="s">
        <v>146</v>
      </c>
      <c r="ES1" s="3" t="s">
        <v>147</v>
      </c>
      <c r="ET1" s="3" t="s">
        <v>148</v>
      </c>
      <c r="EU1" s="3" t="s">
        <v>149</v>
      </c>
      <c r="EV1" s="3" t="s">
        <v>150</v>
      </c>
      <c r="EW1" s="3" t="s">
        <v>151</v>
      </c>
      <c r="EX1" s="3" t="s">
        <v>152</v>
      </c>
      <c r="EY1" s="3" t="s">
        <v>153</v>
      </c>
      <c r="EZ1" s="3" t="s">
        <v>154</v>
      </c>
      <c r="FA1" s="3" t="s">
        <v>155</v>
      </c>
      <c r="FB1" s="3" t="s">
        <v>156</v>
      </c>
      <c r="FC1" s="3" t="s">
        <v>157</v>
      </c>
      <c r="FD1" s="3" t="s">
        <v>158</v>
      </c>
      <c r="FE1" s="3" t="s">
        <v>159</v>
      </c>
      <c r="FF1" s="3" t="s">
        <v>160</v>
      </c>
      <c r="FG1" s="3" t="s">
        <v>161</v>
      </c>
      <c r="FH1" s="3" t="s">
        <v>162</v>
      </c>
      <c r="FI1" s="3" t="s">
        <v>163</v>
      </c>
      <c r="FJ1" s="3" t="s">
        <v>164</v>
      </c>
      <c r="FK1" s="3" t="s">
        <v>165</v>
      </c>
      <c r="FL1" s="3" t="s">
        <v>166</v>
      </c>
      <c r="FM1" s="3" t="s">
        <v>167</v>
      </c>
      <c r="FN1" s="3" t="s">
        <v>168</v>
      </c>
      <c r="FO1" s="3" t="s">
        <v>169</v>
      </c>
      <c r="FP1" s="3" t="s">
        <v>170</v>
      </c>
      <c r="FQ1" s="3" t="s">
        <v>171</v>
      </c>
      <c r="FR1" s="3" t="s">
        <v>172</v>
      </c>
      <c r="FS1" s="3" t="s">
        <v>173</v>
      </c>
      <c r="FT1" s="3" t="s">
        <v>174</v>
      </c>
      <c r="FU1" s="3" t="s">
        <v>175</v>
      </c>
      <c r="FV1" s="3" t="s">
        <v>176</v>
      </c>
      <c r="FW1" s="3" t="s">
        <v>177</v>
      </c>
      <c r="FX1" s="3" t="s">
        <v>178</v>
      </c>
      <c r="FY1" s="3" t="s">
        <v>179</v>
      </c>
      <c r="FZ1" s="3" t="s">
        <v>180</v>
      </c>
      <c r="GA1" s="3" t="s">
        <v>181</v>
      </c>
      <c r="GB1" s="3" t="s">
        <v>182</v>
      </c>
      <c r="GC1" s="3" t="s">
        <v>183</v>
      </c>
      <c r="GD1" s="3" t="s">
        <v>184</v>
      </c>
      <c r="GE1" s="3" t="s">
        <v>185</v>
      </c>
      <c r="GF1" s="3" t="s">
        <v>186</v>
      </c>
      <c r="GG1" s="3" t="s">
        <v>187</v>
      </c>
      <c r="GH1" s="3" t="s">
        <v>188</v>
      </c>
      <c r="GI1" s="3" t="s">
        <v>189</v>
      </c>
      <c r="GJ1" s="3" t="s">
        <v>190</v>
      </c>
      <c r="GK1" s="3" t="s">
        <v>191</v>
      </c>
      <c r="GL1" s="3" t="s">
        <v>192</v>
      </c>
      <c r="GM1" s="3" t="s">
        <v>193</v>
      </c>
      <c r="GN1" s="3" t="s">
        <v>194</v>
      </c>
      <c r="GO1" s="3" t="s">
        <v>195</v>
      </c>
      <c r="GP1" s="3" t="s">
        <v>196</v>
      </c>
      <c r="GQ1" s="3" t="s">
        <v>197</v>
      </c>
      <c r="GR1" s="3" t="s">
        <v>198</v>
      </c>
      <c r="GS1" s="3" t="s">
        <v>199</v>
      </c>
      <c r="GT1" s="3" t="s">
        <v>200</v>
      </c>
      <c r="GU1" s="3" t="s">
        <v>201</v>
      </c>
      <c r="GV1" s="3" t="s">
        <v>202</v>
      </c>
      <c r="GW1" s="3" t="s">
        <v>203</v>
      </c>
      <c r="GX1" s="3" t="s">
        <v>204</v>
      </c>
      <c r="GY1" s="3" t="s">
        <v>205</v>
      </c>
      <c r="GZ1" s="3" t="s">
        <v>206</v>
      </c>
      <c r="HA1" s="3" t="s">
        <v>207</v>
      </c>
      <c r="HB1" s="3" t="s">
        <v>208</v>
      </c>
      <c r="HC1" s="3" t="s">
        <v>209</v>
      </c>
      <c r="HD1" s="3" t="s">
        <v>210</v>
      </c>
      <c r="HE1" s="3" t="s">
        <v>211</v>
      </c>
      <c r="HF1" s="3" t="s">
        <v>212</v>
      </c>
      <c r="HG1" s="3" t="s">
        <v>213</v>
      </c>
      <c r="HH1" s="3" t="s">
        <v>214</v>
      </c>
      <c r="HI1" s="3" t="s">
        <v>215</v>
      </c>
      <c r="HJ1" s="3" t="s">
        <v>216</v>
      </c>
      <c r="HK1" s="3" t="s">
        <v>217</v>
      </c>
      <c r="HL1" s="3" t="s">
        <v>218</v>
      </c>
      <c r="HM1" s="3" t="s">
        <v>219</v>
      </c>
      <c r="HN1" s="3" t="s">
        <v>220</v>
      </c>
      <c r="HO1" s="3" t="s">
        <v>221</v>
      </c>
      <c r="HP1" s="3" t="s">
        <v>222</v>
      </c>
      <c r="HQ1" s="3" t="s">
        <v>223</v>
      </c>
      <c r="HR1" s="3" t="s">
        <v>224</v>
      </c>
      <c r="HS1" s="3" t="s">
        <v>225</v>
      </c>
      <c r="HT1" s="3" t="s">
        <v>226</v>
      </c>
      <c r="HU1" s="3" t="s">
        <v>227</v>
      </c>
      <c r="HV1" s="3" t="s">
        <v>228</v>
      </c>
      <c r="HW1" s="3" t="s">
        <v>229</v>
      </c>
      <c r="HX1" s="3" t="s">
        <v>230</v>
      </c>
      <c r="HY1" s="3" t="s">
        <v>231</v>
      </c>
      <c r="HZ1" s="3" t="s">
        <v>232</v>
      </c>
      <c r="IA1" s="3" t="s">
        <v>233</v>
      </c>
      <c r="IB1" s="3" t="s">
        <v>234</v>
      </c>
      <c r="IC1" s="3" t="s">
        <v>235</v>
      </c>
      <c r="ID1" s="3" t="s">
        <v>236</v>
      </c>
      <c r="IE1" s="3" t="s">
        <v>237</v>
      </c>
      <c r="IF1" s="3" t="s">
        <v>238</v>
      </c>
      <c r="IG1" s="3" t="s">
        <v>239</v>
      </c>
      <c r="IH1" s="3" t="s">
        <v>240</v>
      </c>
      <c r="II1" s="3" t="s">
        <v>241</v>
      </c>
      <c r="IJ1" s="3" t="s">
        <v>242</v>
      </c>
      <c r="IK1" s="3" t="s">
        <v>243</v>
      </c>
      <c r="IL1" s="3" t="s">
        <v>244</v>
      </c>
      <c r="IM1" s="3" t="s">
        <v>245</v>
      </c>
      <c r="IN1" s="3" t="s">
        <v>246</v>
      </c>
      <c r="IO1" s="3" t="s">
        <v>247</v>
      </c>
      <c r="IP1" s="3" t="s">
        <v>248</v>
      </c>
      <c r="IQ1" s="3" t="s">
        <v>249</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45323</v>
      </c>
      <c r="C8" s="6">
        <v>45323</v>
      </c>
      <c r="D8" s="6">
        <v>45323</v>
      </c>
      <c r="E8" s="6">
        <v>45323</v>
      </c>
      <c r="F8" s="6">
        <v>45323</v>
      </c>
      <c r="G8" s="6">
        <v>45323</v>
      </c>
      <c r="H8" s="6">
        <v>45323</v>
      </c>
      <c r="I8" s="6">
        <v>45323</v>
      </c>
      <c r="J8" s="6">
        <v>45323</v>
      </c>
      <c r="K8" s="6">
        <v>45323</v>
      </c>
      <c r="L8" s="6">
        <v>45323</v>
      </c>
      <c r="M8" s="6">
        <v>45323</v>
      </c>
      <c r="N8" s="6">
        <v>45323</v>
      </c>
      <c r="O8" s="6">
        <v>45323</v>
      </c>
      <c r="P8" s="6">
        <v>45323</v>
      </c>
      <c r="Q8" s="6">
        <v>45323</v>
      </c>
      <c r="R8" s="6">
        <v>45323</v>
      </c>
      <c r="S8" s="6">
        <v>45323</v>
      </c>
      <c r="T8" s="6">
        <v>45323</v>
      </c>
      <c r="U8" s="6">
        <v>45323</v>
      </c>
      <c r="V8" s="6">
        <v>45323</v>
      </c>
      <c r="W8" s="6">
        <v>45323</v>
      </c>
      <c r="X8" s="6">
        <v>45323</v>
      </c>
      <c r="Y8" s="6">
        <v>45323</v>
      </c>
      <c r="Z8" s="6">
        <v>45323</v>
      </c>
      <c r="AA8" s="6">
        <v>45323</v>
      </c>
      <c r="AB8" s="6">
        <v>45323</v>
      </c>
      <c r="AC8" s="6">
        <v>45323</v>
      </c>
      <c r="AD8" s="6">
        <v>45323</v>
      </c>
      <c r="AE8" s="6">
        <v>45323</v>
      </c>
      <c r="AF8" s="6">
        <v>45323</v>
      </c>
      <c r="AG8" s="6">
        <v>45323</v>
      </c>
      <c r="AH8" s="6">
        <v>45323</v>
      </c>
      <c r="AI8" s="6">
        <v>45323</v>
      </c>
      <c r="AJ8" s="6">
        <v>45323</v>
      </c>
      <c r="AK8" s="6">
        <v>45323</v>
      </c>
      <c r="AL8" s="6">
        <v>45323</v>
      </c>
      <c r="AM8" s="6">
        <v>45323</v>
      </c>
      <c r="AN8" s="6">
        <v>45323</v>
      </c>
      <c r="AO8" s="6">
        <v>45323</v>
      </c>
      <c r="AP8" s="6">
        <v>45323</v>
      </c>
      <c r="AQ8" s="6">
        <v>45323</v>
      </c>
      <c r="AR8" s="6">
        <v>45323</v>
      </c>
      <c r="AS8" s="6">
        <v>45323</v>
      </c>
      <c r="AT8" s="6">
        <v>45323</v>
      </c>
      <c r="AU8" s="6">
        <v>45323</v>
      </c>
      <c r="AV8" s="6">
        <v>45323</v>
      </c>
      <c r="AW8" s="6">
        <v>45323</v>
      </c>
      <c r="AX8" s="6">
        <v>45323</v>
      </c>
      <c r="AY8" s="6">
        <v>45323</v>
      </c>
      <c r="AZ8" s="6">
        <v>45323</v>
      </c>
      <c r="BA8" s="6">
        <v>45323</v>
      </c>
      <c r="BB8" s="6">
        <v>45323</v>
      </c>
      <c r="BC8" s="6">
        <v>45323</v>
      </c>
      <c r="BD8" s="6">
        <v>45323</v>
      </c>
      <c r="BE8" s="6">
        <v>45323</v>
      </c>
      <c r="BF8" s="6">
        <v>45323</v>
      </c>
      <c r="BG8" s="6">
        <v>45323</v>
      </c>
      <c r="BH8" s="6">
        <v>45323</v>
      </c>
      <c r="BI8" s="6">
        <v>45323</v>
      </c>
      <c r="BJ8" s="6">
        <v>45323</v>
      </c>
      <c r="BK8" s="6">
        <v>45323</v>
      </c>
      <c r="BL8" s="6">
        <v>45323</v>
      </c>
      <c r="BM8" s="6">
        <v>45323</v>
      </c>
      <c r="BN8" s="6">
        <v>45323</v>
      </c>
      <c r="BO8" s="6">
        <v>45323</v>
      </c>
      <c r="BP8" s="6">
        <v>45323</v>
      </c>
      <c r="BQ8" s="6">
        <v>45323</v>
      </c>
      <c r="BR8" s="6">
        <v>45323</v>
      </c>
      <c r="BS8" s="6">
        <v>45323</v>
      </c>
      <c r="BT8" s="6">
        <v>45323</v>
      </c>
      <c r="BU8" s="6">
        <v>45323</v>
      </c>
      <c r="BV8" s="6">
        <v>45323</v>
      </c>
      <c r="BW8" s="6">
        <v>45323</v>
      </c>
      <c r="BX8" s="6">
        <v>45323</v>
      </c>
      <c r="BY8" s="6">
        <v>45323</v>
      </c>
      <c r="BZ8" s="6">
        <v>45323</v>
      </c>
      <c r="CA8" s="6">
        <v>45323</v>
      </c>
      <c r="CB8" s="6">
        <v>45323</v>
      </c>
      <c r="CC8" s="6">
        <v>45323</v>
      </c>
      <c r="CD8" s="6">
        <v>45323</v>
      </c>
      <c r="CE8" s="6">
        <v>45323</v>
      </c>
      <c r="CF8" s="6">
        <v>45323</v>
      </c>
      <c r="CG8" s="6">
        <v>45323</v>
      </c>
      <c r="CH8" s="6">
        <v>45323</v>
      </c>
      <c r="CI8" s="6">
        <v>45323</v>
      </c>
      <c r="CJ8" s="6">
        <v>45323</v>
      </c>
      <c r="CK8" s="6">
        <v>45323</v>
      </c>
      <c r="CL8" s="6">
        <v>45323</v>
      </c>
      <c r="CM8" s="6">
        <v>45323</v>
      </c>
      <c r="CN8" s="6">
        <v>45323</v>
      </c>
      <c r="CO8" s="6">
        <v>45323</v>
      </c>
      <c r="CP8" s="6">
        <v>45323</v>
      </c>
      <c r="CQ8" s="6">
        <v>45323</v>
      </c>
      <c r="CR8" s="6">
        <v>45323</v>
      </c>
      <c r="CS8" s="6">
        <v>45323</v>
      </c>
      <c r="CT8" s="6">
        <v>45323</v>
      </c>
      <c r="CU8" s="6">
        <v>45323</v>
      </c>
      <c r="CV8" s="6">
        <v>45323</v>
      </c>
      <c r="CW8" s="6">
        <v>45323</v>
      </c>
      <c r="CX8" s="6">
        <v>45323</v>
      </c>
      <c r="CY8" s="6">
        <v>45323</v>
      </c>
      <c r="CZ8" s="6">
        <v>45323</v>
      </c>
      <c r="DA8" s="6">
        <v>45323</v>
      </c>
      <c r="DB8" s="6">
        <v>45323</v>
      </c>
      <c r="DC8" s="6">
        <v>45323</v>
      </c>
      <c r="DD8" s="6">
        <v>45323</v>
      </c>
      <c r="DE8" s="6">
        <v>45323</v>
      </c>
      <c r="DF8" s="6">
        <v>45323</v>
      </c>
      <c r="DG8" s="6">
        <v>45323</v>
      </c>
      <c r="DH8" s="6">
        <v>45323</v>
      </c>
      <c r="DI8" s="6">
        <v>45323</v>
      </c>
      <c r="DJ8" s="6">
        <v>45323</v>
      </c>
      <c r="DK8" s="6">
        <v>45323</v>
      </c>
      <c r="DL8" s="6">
        <v>45323</v>
      </c>
      <c r="DM8" s="6">
        <v>45323</v>
      </c>
      <c r="DN8" s="6">
        <v>45323</v>
      </c>
      <c r="DO8" s="6">
        <v>45323</v>
      </c>
      <c r="DP8" s="6">
        <v>45323</v>
      </c>
      <c r="DQ8" s="6">
        <v>45323</v>
      </c>
      <c r="DR8" s="6">
        <v>45323</v>
      </c>
      <c r="DS8" s="6">
        <v>45323</v>
      </c>
      <c r="DT8" s="6">
        <v>45323</v>
      </c>
      <c r="DU8" s="6">
        <v>45323</v>
      </c>
      <c r="DV8" s="6">
        <v>45323</v>
      </c>
      <c r="DW8" s="6">
        <v>45323</v>
      </c>
      <c r="DX8" s="6">
        <v>45323</v>
      </c>
      <c r="DY8" s="6">
        <v>45323</v>
      </c>
      <c r="DZ8" s="6">
        <v>45323</v>
      </c>
      <c r="EA8" s="6">
        <v>45323</v>
      </c>
      <c r="EB8" s="6">
        <v>45323</v>
      </c>
      <c r="EC8" s="6">
        <v>45323</v>
      </c>
      <c r="ED8" s="6">
        <v>45323</v>
      </c>
      <c r="EE8" s="6">
        <v>45323</v>
      </c>
      <c r="EF8" s="6">
        <v>45323</v>
      </c>
      <c r="EG8" s="6">
        <v>45323</v>
      </c>
      <c r="EH8" s="6">
        <v>45323</v>
      </c>
      <c r="EI8" s="6">
        <v>45323</v>
      </c>
      <c r="EJ8" s="6">
        <v>45323</v>
      </c>
      <c r="EK8" s="6">
        <v>45323</v>
      </c>
      <c r="EL8" s="6">
        <v>45323</v>
      </c>
      <c r="EM8" s="6">
        <v>45323</v>
      </c>
      <c r="EN8" s="6">
        <v>45323</v>
      </c>
      <c r="EO8" s="6">
        <v>45323</v>
      </c>
      <c r="EP8" s="6">
        <v>45323</v>
      </c>
      <c r="EQ8" s="6">
        <v>45323</v>
      </c>
      <c r="ER8" s="6">
        <v>45323</v>
      </c>
      <c r="ES8" s="6">
        <v>45323</v>
      </c>
      <c r="ET8" s="6">
        <v>45323</v>
      </c>
      <c r="EU8" s="6">
        <v>45323</v>
      </c>
      <c r="EV8" s="6">
        <v>45323</v>
      </c>
      <c r="EW8" s="6">
        <v>45323</v>
      </c>
      <c r="EX8" s="6">
        <v>45323</v>
      </c>
      <c r="EY8" s="6">
        <v>45323</v>
      </c>
      <c r="EZ8" s="6">
        <v>45323</v>
      </c>
      <c r="FA8" s="6">
        <v>45323</v>
      </c>
      <c r="FB8" s="6">
        <v>45323</v>
      </c>
      <c r="FC8" s="6">
        <v>45323</v>
      </c>
      <c r="FD8" s="6">
        <v>45323</v>
      </c>
      <c r="FE8" s="6">
        <v>45323</v>
      </c>
      <c r="FF8" s="6">
        <v>45323</v>
      </c>
      <c r="FG8" s="6">
        <v>45323</v>
      </c>
      <c r="FH8" s="6">
        <v>45323</v>
      </c>
      <c r="FI8" s="6">
        <v>45323</v>
      </c>
      <c r="FJ8" s="6">
        <v>45323</v>
      </c>
      <c r="FK8" s="6">
        <v>45323</v>
      </c>
      <c r="FL8" s="6">
        <v>45323</v>
      </c>
      <c r="FM8" s="6">
        <v>45323</v>
      </c>
      <c r="FN8" s="6">
        <v>45323</v>
      </c>
      <c r="FO8" s="6">
        <v>45323</v>
      </c>
      <c r="FP8" s="6">
        <v>45323</v>
      </c>
      <c r="FQ8" s="6">
        <v>45323</v>
      </c>
      <c r="FR8" s="6">
        <v>45323</v>
      </c>
      <c r="FS8" s="6">
        <v>45323</v>
      </c>
      <c r="FT8" s="6">
        <v>45323</v>
      </c>
      <c r="FU8" s="6">
        <v>45323</v>
      </c>
      <c r="FV8" s="6">
        <v>45323</v>
      </c>
      <c r="FW8" s="6">
        <v>45323</v>
      </c>
      <c r="FX8" s="6">
        <v>45323</v>
      </c>
      <c r="FY8" s="6">
        <v>45323</v>
      </c>
      <c r="FZ8" s="6">
        <v>45323</v>
      </c>
      <c r="GA8" s="6">
        <v>45323</v>
      </c>
      <c r="GB8" s="6">
        <v>45323</v>
      </c>
      <c r="GC8" s="6">
        <v>45323</v>
      </c>
      <c r="GD8" s="6">
        <v>45323</v>
      </c>
      <c r="GE8" s="6">
        <v>45323</v>
      </c>
      <c r="GF8" s="6">
        <v>45323</v>
      </c>
      <c r="GG8" s="6">
        <v>45323</v>
      </c>
      <c r="GH8" s="6">
        <v>45323</v>
      </c>
      <c r="GI8" s="6">
        <v>45323</v>
      </c>
      <c r="GJ8" s="6">
        <v>45323</v>
      </c>
      <c r="GK8" s="6">
        <v>45323</v>
      </c>
      <c r="GL8" s="6">
        <v>45323</v>
      </c>
      <c r="GM8" s="6">
        <v>45323</v>
      </c>
      <c r="GN8" s="6">
        <v>45323</v>
      </c>
      <c r="GO8" s="6">
        <v>45323</v>
      </c>
      <c r="GP8" s="6">
        <v>45323</v>
      </c>
      <c r="GQ8" s="6">
        <v>45323</v>
      </c>
      <c r="GR8" s="6">
        <v>45323</v>
      </c>
      <c r="GS8" s="6">
        <v>45323</v>
      </c>
      <c r="GT8" s="6">
        <v>45323</v>
      </c>
      <c r="GU8" s="6">
        <v>45323</v>
      </c>
      <c r="GV8" s="6">
        <v>45323</v>
      </c>
      <c r="GW8" s="6">
        <v>45323</v>
      </c>
      <c r="GX8" s="6">
        <v>45323</v>
      </c>
      <c r="GY8" s="6">
        <v>45323</v>
      </c>
      <c r="GZ8" s="6">
        <v>45323</v>
      </c>
      <c r="HA8" s="6">
        <v>45323</v>
      </c>
      <c r="HB8" s="6">
        <v>45323</v>
      </c>
      <c r="HC8" s="6">
        <v>45323</v>
      </c>
      <c r="HD8" s="6">
        <v>45323</v>
      </c>
      <c r="HE8" s="6">
        <v>45323</v>
      </c>
      <c r="HF8" s="6">
        <v>45323</v>
      </c>
      <c r="HG8" s="6">
        <v>45323</v>
      </c>
      <c r="HH8" s="6">
        <v>45323</v>
      </c>
      <c r="HI8" s="6">
        <v>45323</v>
      </c>
      <c r="HJ8" s="6">
        <v>45323</v>
      </c>
      <c r="HK8" s="6">
        <v>45323</v>
      </c>
      <c r="HL8" s="6">
        <v>45323</v>
      </c>
      <c r="HM8" s="6">
        <v>45323</v>
      </c>
      <c r="HN8" s="6">
        <v>45323</v>
      </c>
      <c r="HO8" s="6">
        <v>45323</v>
      </c>
      <c r="HP8" s="6">
        <v>45323</v>
      </c>
      <c r="HQ8" s="6">
        <v>45323</v>
      </c>
      <c r="HR8" s="6">
        <v>45323</v>
      </c>
      <c r="HS8" s="6">
        <v>45323</v>
      </c>
      <c r="HT8" s="6">
        <v>45323</v>
      </c>
      <c r="HU8" s="6">
        <v>45323</v>
      </c>
      <c r="HV8" s="6">
        <v>45323</v>
      </c>
      <c r="HW8" s="6">
        <v>45323</v>
      </c>
      <c r="HX8" s="6">
        <v>45323</v>
      </c>
      <c r="HY8" s="6">
        <v>45323</v>
      </c>
      <c r="HZ8" s="6">
        <v>45323</v>
      </c>
      <c r="IA8" s="6">
        <v>45323</v>
      </c>
      <c r="IB8" s="6">
        <v>45323</v>
      </c>
      <c r="IC8" s="6">
        <v>45323</v>
      </c>
      <c r="ID8" s="6">
        <v>45323</v>
      </c>
      <c r="IE8" s="6">
        <v>45323</v>
      </c>
      <c r="IF8" s="6">
        <v>45323</v>
      </c>
      <c r="IG8" s="6">
        <v>45323</v>
      </c>
      <c r="IH8" s="6">
        <v>45323</v>
      </c>
      <c r="II8" s="6">
        <v>45323</v>
      </c>
      <c r="IJ8" s="6">
        <v>45323</v>
      </c>
      <c r="IK8" s="6">
        <v>45323</v>
      </c>
      <c r="IL8" s="6">
        <v>45323</v>
      </c>
      <c r="IM8" s="6">
        <v>45323</v>
      </c>
      <c r="IN8" s="6">
        <v>45323</v>
      </c>
      <c r="IO8" s="6">
        <v>45323</v>
      </c>
      <c r="IP8" s="6">
        <v>45323</v>
      </c>
      <c r="IQ8" s="6">
        <v>45323</v>
      </c>
    </row>
    <row r="9" spans="1:251">
      <c r="A9" s="4" t="s">
        <v>257</v>
      </c>
      <c r="B9" s="1">
        <v>10</v>
      </c>
      <c r="C9" s="1">
        <v>10</v>
      </c>
      <c r="D9" s="1">
        <v>10</v>
      </c>
      <c r="E9" s="1">
        <v>10</v>
      </c>
      <c r="F9" s="1">
        <v>10</v>
      </c>
      <c r="G9" s="1">
        <v>10</v>
      </c>
      <c r="H9" s="1">
        <v>10</v>
      </c>
      <c r="I9" s="1">
        <v>10</v>
      </c>
      <c r="J9" s="1">
        <v>10</v>
      </c>
      <c r="K9" s="1">
        <v>10</v>
      </c>
      <c r="L9" s="1">
        <v>10</v>
      </c>
      <c r="M9" s="1">
        <v>10</v>
      </c>
      <c r="N9" s="1">
        <v>10</v>
      </c>
      <c r="O9" s="1">
        <v>10</v>
      </c>
      <c r="P9" s="1">
        <v>10</v>
      </c>
      <c r="Q9" s="1">
        <v>10</v>
      </c>
      <c r="R9" s="1">
        <v>10</v>
      </c>
      <c r="S9" s="1">
        <v>10</v>
      </c>
      <c r="T9" s="1">
        <v>10</v>
      </c>
      <c r="U9" s="1">
        <v>10</v>
      </c>
      <c r="V9" s="1">
        <v>10</v>
      </c>
      <c r="W9" s="1">
        <v>10</v>
      </c>
      <c r="X9" s="1">
        <v>10</v>
      </c>
      <c r="Y9" s="1">
        <v>10</v>
      </c>
      <c r="Z9" s="1">
        <v>10</v>
      </c>
      <c r="AA9" s="1">
        <v>10</v>
      </c>
      <c r="AB9" s="1">
        <v>10</v>
      </c>
      <c r="AC9" s="1">
        <v>10</v>
      </c>
      <c r="AD9" s="1">
        <v>10</v>
      </c>
      <c r="AE9" s="1">
        <v>10</v>
      </c>
      <c r="AF9" s="1">
        <v>10</v>
      </c>
      <c r="AG9" s="1">
        <v>10</v>
      </c>
      <c r="AH9" s="1">
        <v>10</v>
      </c>
      <c r="AI9" s="1">
        <v>10</v>
      </c>
      <c r="AJ9" s="1">
        <v>10</v>
      </c>
      <c r="AK9" s="1">
        <v>10</v>
      </c>
      <c r="AL9" s="1">
        <v>10</v>
      </c>
      <c r="AM9" s="1">
        <v>10</v>
      </c>
      <c r="AN9" s="1">
        <v>10</v>
      </c>
      <c r="AO9" s="1">
        <v>10</v>
      </c>
      <c r="AP9" s="1">
        <v>10</v>
      </c>
      <c r="AQ9" s="1">
        <v>10</v>
      </c>
      <c r="AR9" s="1">
        <v>10</v>
      </c>
      <c r="AS9" s="1">
        <v>10</v>
      </c>
      <c r="AT9" s="1">
        <v>10</v>
      </c>
      <c r="AU9" s="1">
        <v>10</v>
      </c>
      <c r="AV9" s="1">
        <v>10</v>
      </c>
      <c r="AW9" s="1">
        <v>10</v>
      </c>
      <c r="AX9" s="1">
        <v>10</v>
      </c>
      <c r="AY9" s="1">
        <v>10</v>
      </c>
      <c r="AZ9" s="1">
        <v>10</v>
      </c>
      <c r="BA9" s="1">
        <v>10</v>
      </c>
      <c r="BB9" s="1">
        <v>10</v>
      </c>
      <c r="BC9" s="1">
        <v>10</v>
      </c>
      <c r="BD9" s="1">
        <v>10</v>
      </c>
      <c r="BE9" s="1">
        <v>10</v>
      </c>
      <c r="BF9" s="1">
        <v>10</v>
      </c>
      <c r="BG9" s="1">
        <v>10</v>
      </c>
      <c r="BH9" s="1">
        <v>10</v>
      </c>
      <c r="BI9" s="1">
        <v>10</v>
      </c>
      <c r="BJ9" s="1">
        <v>10</v>
      </c>
      <c r="BK9" s="1">
        <v>10</v>
      </c>
      <c r="BL9" s="1">
        <v>10</v>
      </c>
      <c r="BM9" s="1">
        <v>10</v>
      </c>
      <c r="BN9" s="1">
        <v>10</v>
      </c>
      <c r="BO9" s="1">
        <v>10</v>
      </c>
      <c r="BP9" s="1">
        <v>10</v>
      </c>
      <c r="BQ9" s="1">
        <v>10</v>
      </c>
      <c r="BR9" s="1">
        <v>10</v>
      </c>
      <c r="BS9" s="1">
        <v>10</v>
      </c>
      <c r="BT9" s="1">
        <v>10</v>
      </c>
      <c r="BU9" s="1">
        <v>10</v>
      </c>
      <c r="BV9" s="1">
        <v>10</v>
      </c>
      <c r="BW9" s="1">
        <v>10</v>
      </c>
      <c r="BX9" s="1">
        <v>10</v>
      </c>
      <c r="BY9" s="1">
        <v>10</v>
      </c>
      <c r="BZ9" s="1">
        <v>10</v>
      </c>
      <c r="CA9" s="1">
        <v>10</v>
      </c>
      <c r="CB9" s="1">
        <v>10</v>
      </c>
      <c r="CC9" s="1">
        <v>10</v>
      </c>
      <c r="CD9" s="1">
        <v>10</v>
      </c>
      <c r="CE9" s="1">
        <v>10</v>
      </c>
      <c r="CF9" s="1">
        <v>10</v>
      </c>
      <c r="CG9" s="1">
        <v>10</v>
      </c>
      <c r="CH9" s="1">
        <v>10</v>
      </c>
      <c r="CI9" s="1">
        <v>10</v>
      </c>
      <c r="CJ9" s="1">
        <v>10</v>
      </c>
      <c r="CK9" s="1">
        <v>10</v>
      </c>
      <c r="CL9" s="1">
        <v>10</v>
      </c>
      <c r="CM9" s="1">
        <v>10</v>
      </c>
      <c r="CN9" s="1">
        <v>10</v>
      </c>
      <c r="CO9" s="1">
        <v>10</v>
      </c>
      <c r="CP9" s="1">
        <v>10</v>
      </c>
      <c r="CQ9" s="1">
        <v>10</v>
      </c>
      <c r="CR9" s="1">
        <v>10</v>
      </c>
      <c r="CS9" s="1">
        <v>10</v>
      </c>
      <c r="CT9" s="1">
        <v>10</v>
      </c>
      <c r="CU9" s="1">
        <v>10</v>
      </c>
      <c r="CV9" s="1">
        <v>10</v>
      </c>
      <c r="CW9" s="1">
        <v>10</v>
      </c>
      <c r="CX9" s="1">
        <v>10</v>
      </c>
      <c r="CY9" s="1">
        <v>10</v>
      </c>
      <c r="CZ9" s="1">
        <v>10</v>
      </c>
      <c r="DA9" s="1">
        <v>10</v>
      </c>
      <c r="DB9" s="1">
        <v>10</v>
      </c>
      <c r="DC9" s="1">
        <v>10</v>
      </c>
      <c r="DD9" s="1">
        <v>10</v>
      </c>
      <c r="DE9" s="1">
        <v>10</v>
      </c>
      <c r="DF9" s="1">
        <v>10</v>
      </c>
      <c r="DG9" s="1">
        <v>10</v>
      </c>
      <c r="DH9" s="1">
        <v>10</v>
      </c>
      <c r="DI9" s="1">
        <v>10</v>
      </c>
      <c r="DJ9" s="1">
        <v>10</v>
      </c>
      <c r="DK9" s="1">
        <v>10</v>
      </c>
      <c r="DL9" s="1">
        <v>10</v>
      </c>
      <c r="DM9" s="1">
        <v>10</v>
      </c>
      <c r="DN9" s="1">
        <v>10</v>
      </c>
      <c r="DO9" s="1">
        <v>10</v>
      </c>
      <c r="DP9" s="1">
        <v>10</v>
      </c>
      <c r="DQ9" s="1">
        <v>10</v>
      </c>
      <c r="DR9" s="1">
        <v>10</v>
      </c>
      <c r="DS9" s="1">
        <v>10</v>
      </c>
      <c r="DT9" s="1">
        <v>10</v>
      </c>
      <c r="DU9" s="1">
        <v>10</v>
      </c>
      <c r="DV9" s="1">
        <v>10</v>
      </c>
      <c r="DW9" s="1">
        <v>10</v>
      </c>
      <c r="DX9" s="1">
        <v>10</v>
      </c>
      <c r="DY9" s="1">
        <v>10</v>
      </c>
      <c r="DZ9" s="1">
        <v>10</v>
      </c>
      <c r="EA9" s="1">
        <v>10</v>
      </c>
      <c r="EB9" s="1">
        <v>10</v>
      </c>
      <c r="EC9" s="1">
        <v>10</v>
      </c>
      <c r="ED9" s="1">
        <v>10</v>
      </c>
      <c r="EE9" s="1">
        <v>10</v>
      </c>
      <c r="EF9" s="1">
        <v>10</v>
      </c>
      <c r="EG9" s="1">
        <v>10</v>
      </c>
      <c r="EH9" s="1">
        <v>10</v>
      </c>
      <c r="EI9" s="1">
        <v>10</v>
      </c>
      <c r="EJ9" s="1">
        <v>10</v>
      </c>
      <c r="EK9" s="1">
        <v>10</v>
      </c>
      <c r="EL9" s="1">
        <v>10</v>
      </c>
      <c r="EM9" s="1">
        <v>10</v>
      </c>
      <c r="EN9" s="1">
        <v>10</v>
      </c>
      <c r="EO9" s="1">
        <v>10</v>
      </c>
      <c r="EP9" s="1">
        <v>10</v>
      </c>
      <c r="EQ9" s="1">
        <v>10</v>
      </c>
      <c r="ER9" s="1">
        <v>10</v>
      </c>
      <c r="ES9" s="1">
        <v>10</v>
      </c>
      <c r="ET9" s="1">
        <v>10</v>
      </c>
      <c r="EU9" s="1">
        <v>10</v>
      </c>
      <c r="EV9" s="1">
        <v>10</v>
      </c>
      <c r="EW9" s="1">
        <v>10</v>
      </c>
      <c r="EX9" s="1">
        <v>10</v>
      </c>
      <c r="EY9" s="1">
        <v>10</v>
      </c>
      <c r="EZ9" s="1">
        <v>10</v>
      </c>
      <c r="FA9" s="1">
        <v>10</v>
      </c>
      <c r="FB9" s="1">
        <v>10</v>
      </c>
      <c r="FC9" s="1">
        <v>10</v>
      </c>
      <c r="FD9" s="1">
        <v>10</v>
      </c>
      <c r="FE9" s="1">
        <v>10</v>
      </c>
      <c r="FF9" s="1">
        <v>10</v>
      </c>
      <c r="FG9" s="1">
        <v>10</v>
      </c>
      <c r="FH9" s="1">
        <v>10</v>
      </c>
      <c r="FI9" s="1">
        <v>10</v>
      </c>
      <c r="FJ9" s="1">
        <v>10</v>
      </c>
      <c r="FK9" s="1">
        <v>10</v>
      </c>
      <c r="FL9" s="1">
        <v>10</v>
      </c>
      <c r="FM9" s="1">
        <v>10</v>
      </c>
      <c r="FN9" s="1">
        <v>10</v>
      </c>
      <c r="FO9" s="1">
        <v>10</v>
      </c>
      <c r="FP9" s="1">
        <v>10</v>
      </c>
      <c r="FQ9" s="1">
        <v>10</v>
      </c>
      <c r="FR9" s="1">
        <v>10</v>
      </c>
      <c r="FS9" s="1">
        <v>10</v>
      </c>
      <c r="FT9" s="1">
        <v>10</v>
      </c>
      <c r="FU9" s="1">
        <v>10</v>
      </c>
      <c r="FV9" s="1">
        <v>10</v>
      </c>
      <c r="FW9" s="1">
        <v>10</v>
      </c>
      <c r="FX9" s="1">
        <v>10</v>
      </c>
      <c r="FY9" s="1">
        <v>10</v>
      </c>
      <c r="FZ9" s="1">
        <v>10</v>
      </c>
      <c r="GA9" s="1">
        <v>10</v>
      </c>
      <c r="GB9" s="1">
        <v>10</v>
      </c>
      <c r="GC9" s="1">
        <v>10</v>
      </c>
      <c r="GD9" s="1">
        <v>10</v>
      </c>
      <c r="GE9" s="1">
        <v>10</v>
      </c>
      <c r="GF9" s="1">
        <v>10</v>
      </c>
      <c r="GG9" s="1">
        <v>10</v>
      </c>
      <c r="GH9" s="1">
        <v>10</v>
      </c>
      <c r="GI9" s="1">
        <v>10</v>
      </c>
      <c r="GJ9" s="1">
        <v>10</v>
      </c>
      <c r="GK9" s="1">
        <v>10</v>
      </c>
      <c r="GL9" s="1">
        <v>10</v>
      </c>
      <c r="GM9" s="1">
        <v>10</v>
      </c>
      <c r="GN9" s="1">
        <v>10</v>
      </c>
      <c r="GO9" s="1">
        <v>10</v>
      </c>
      <c r="GP9" s="1">
        <v>10</v>
      </c>
      <c r="GQ9" s="1">
        <v>10</v>
      </c>
      <c r="GR9" s="1">
        <v>10</v>
      </c>
      <c r="GS9" s="1">
        <v>10</v>
      </c>
      <c r="GT9" s="1">
        <v>10</v>
      </c>
      <c r="GU9" s="1">
        <v>10</v>
      </c>
      <c r="GV9" s="1">
        <v>10</v>
      </c>
      <c r="GW9" s="1">
        <v>10</v>
      </c>
      <c r="GX9" s="1">
        <v>10</v>
      </c>
      <c r="GY9" s="1">
        <v>10</v>
      </c>
      <c r="GZ9" s="1">
        <v>10</v>
      </c>
      <c r="HA9" s="1">
        <v>10</v>
      </c>
      <c r="HB9" s="1">
        <v>10</v>
      </c>
      <c r="HC9" s="1">
        <v>10</v>
      </c>
      <c r="HD9" s="1">
        <v>10</v>
      </c>
      <c r="HE9" s="1">
        <v>10</v>
      </c>
      <c r="HF9" s="1">
        <v>10</v>
      </c>
      <c r="HG9" s="1">
        <v>10</v>
      </c>
      <c r="HH9" s="1">
        <v>10</v>
      </c>
      <c r="HI9" s="1">
        <v>10</v>
      </c>
      <c r="HJ9" s="1">
        <v>10</v>
      </c>
      <c r="HK9" s="1">
        <v>10</v>
      </c>
      <c r="HL9" s="1">
        <v>10</v>
      </c>
      <c r="HM9" s="1">
        <v>10</v>
      </c>
      <c r="HN9" s="1">
        <v>10</v>
      </c>
      <c r="HO9" s="1">
        <v>10</v>
      </c>
      <c r="HP9" s="1">
        <v>10</v>
      </c>
      <c r="HQ9" s="1">
        <v>10</v>
      </c>
      <c r="HR9" s="1">
        <v>10</v>
      </c>
      <c r="HS9" s="1">
        <v>10</v>
      </c>
      <c r="HT9" s="1">
        <v>10</v>
      </c>
      <c r="HU9" s="1">
        <v>10</v>
      </c>
      <c r="HV9" s="1">
        <v>10</v>
      </c>
      <c r="HW9" s="1">
        <v>10</v>
      </c>
      <c r="HX9" s="1">
        <v>10</v>
      </c>
      <c r="HY9" s="1">
        <v>10</v>
      </c>
      <c r="HZ9" s="1">
        <v>10</v>
      </c>
      <c r="IA9" s="1">
        <v>10</v>
      </c>
      <c r="IB9" s="1">
        <v>10</v>
      </c>
      <c r="IC9" s="1">
        <v>10</v>
      </c>
      <c r="ID9" s="1">
        <v>10</v>
      </c>
      <c r="IE9" s="1">
        <v>10</v>
      </c>
      <c r="IF9" s="1">
        <v>10</v>
      </c>
      <c r="IG9" s="1">
        <v>10</v>
      </c>
      <c r="IH9" s="1">
        <v>10</v>
      </c>
      <c r="II9" s="1">
        <v>10</v>
      </c>
      <c r="IJ9" s="1">
        <v>10</v>
      </c>
      <c r="IK9" s="1">
        <v>10</v>
      </c>
      <c r="IL9" s="1">
        <v>10</v>
      </c>
      <c r="IM9" s="1">
        <v>10</v>
      </c>
      <c r="IN9" s="1">
        <v>10</v>
      </c>
      <c r="IO9" s="1">
        <v>10</v>
      </c>
      <c r="IP9" s="1">
        <v>10</v>
      </c>
      <c r="IQ9" s="1">
        <v>10</v>
      </c>
    </row>
    <row r="10" spans="1:251">
      <c r="A10" s="4" t="s">
        <v>258</v>
      </c>
      <c r="B10" s="8" t="s">
        <v>262</v>
      </c>
      <c r="C10" s="8" t="s">
        <v>263</v>
      </c>
      <c r="D10" s="8" t="s">
        <v>264</v>
      </c>
      <c r="E10" s="8" t="s">
        <v>265</v>
      </c>
      <c r="F10" s="8" t="s">
        <v>266</v>
      </c>
      <c r="G10" s="8" t="s">
        <v>267</v>
      </c>
      <c r="H10" s="8" t="s">
        <v>268</v>
      </c>
      <c r="I10" s="8" t="s">
        <v>269</v>
      </c>
      <c r="J10" s="8" t="s">
        <v>270</v>
      </c>
      <c r="K10" s="8" t="s">
        <v>271</v>
      </c>
      <c r="L10" s="8" t="s">
        <v>272</v>
      </c>
      <c r="M10" s="8" t="s">
        <v>273</v>
      </c>
      <c r="N10" s="8" t="s">
        <v>274</v>
      </c>
      <c r="O10" s="8" t="s">
        <v>275</v>
      </c>
      <c r="P10" s="8" t="s">
        <v>276</v>
      </c>
      <c r="Q10" s="8" t="s">
        <v>277</v>
      </c>
      <c r="R10" s="8" t="s">
        <v>278</v>
      </c>
      <c r="S10" s="8" t="s">
        <v>279</v>
      </c>
      <c r="T10" s="8" t="s">
        <v>280</v>
      </c>
      <c r="U10" s="8" t="s">
        <v>281</v>
      </c>
      <c r="V10" s="8" t="s">
        <v>282</v>
      </c>
      <c r="W10" s="8" t="s">
        <v>283</v>
      </c>
      <c r="X10" s="8" t="s">
        <v>284</v>
      </c>
      <c r="Y10" s="8" t="s">
        <v>285</v>
      </c>
      <c r="Z10" s="8" t="s">
        <v>286</v>
      </c>
      <c r="AA10" s="8" t="s">
        <v>287</v>
      </c>
      <c r="AB10" s="8" t="s">
        <v>288</v>
      </c>
      <c r="AC10" s="8" t="s">
        <v>289</v>
      </c>
      <c r="AD10" s="8" t="s">
        <v>290</v>
      </c>
      <c r="AE10" s="8" t="s">
        <v>291</v>
      </c>
      <c r="AF10" s="8" t="s">
        <v>292</v>
      </c>
      <c r="AG10" s="8" t="s">
        <v>293</v>
      </c>
      <c r="AH10" s="8" t="s">
        <v>294</v>
      </c>
      <c r="AI10" s="8" t="s">
        <v>295</v>
      </c>
      <c r="AJ10" s="8" t="s">
        <v>296</v>
      </c>
      <c r="AK10" s="8" t="s">
        <v>297</v>
      </c>
      <c r="AL10" s="8" t="s">
        <v>298</v>
      </c>
      <c r="AM10" s="8" t="s">
        <v>299</v>
      </c>
      <c r="AN10" s="8" t="s">
        <v>300</v>
      </c>
      <c r="AO10" s="8" t="s">
        <v>301</v>
      </c>
      <c r="AP10" s="8" t="s">
        <v>302</v>
      </c>
      <c r="AQ10" s="8" t="s">
        <v>303</v>
      </c>
      <c r="AR10" s="8" t="s">
        <v>304</v>
      </c>
      <c r="AS10" s="8" t="s">
        <v>305</v>
      </c>
      <c r="AT10" s="8" t="s">
        <v>306</v>
      </c>
      <c r="AU10" s="8" t="s">
        <v>307</v>
      </c>
      <c r="AV10" s="8" t="s">
        <v>308</v>
      </c>
      <c r="AW10" s="8" t="s">
        <v>309</v>
      </c>
      <c r="AX10" s="8" t="s">
        <v>310</v>
      </c>
      <c r="AY10" s="8" t="s">
        <v>311</v>
      </c>
      <c r="AZ10" s="8" t="s">
        <v>312</v>
      </c>
      <c r="BA10" s="8" t="s">
        <v>313</v>
      </c>
      <c r="BB10" s="8" t="s">
        <v>314</v>
      </c>
      <c r="BC10" s="8" t="s">
        <v>315</v>
      </c>
      <c r="BD10" s="8" t="s">
        <v>316</v>
      </c>
      <c r="BE10" s="8" t="s">
        <v>317</v>
      </c>
      <c r="BF10" s="8" t="s">
        <v>318</v>
      </c>
      <c r="BG10" s="8" t="s">
        <v>319</v>
      </c>
      <c r="BH10" s="8" t="s">
        <v>320</v>
      </c>
      <c r="BI10" s="8" t="s">
        <v>321</v>
      </c>
      <c r="BJ10" s="8" t="s">
        <v>322</v>
      </c>
      <c r="BK10" s="8" t="s">
        <v>323</v>
      </c>
      <c r="BL10" s="8" t="s">
        <v>324</v>
      </c>
      <c r="BM10" s="8" t="s">
        <v>325</v>
      </c>
      <c r="BN10" s="8" t="s">
        <v>326</v>
      </c>
      <c r="BO10" s="8" t="s">
        <v>327</v>
      </c>
      <c r="BP10" s="8" t="s">
        <v>328</v>
      </c>
      <c r="BQ10" s="8" t="s">
        <v>329</v>
      </c>
      <c r="BR10" s="8" t="s">
        <v>330</v>
      </c>
      <c r="BS10" s="8" t="s">
        <v>331</v>
      </c>
      <c r="BT10" s="8" t="s">
        <v>332</v>
      </c>
      <c r="BU10" s="8" t="s">
        <v>333</v>
      </c>
      <c r="BV10" s="8" t="s">
        <v>334</v>
      </c>
      <c r="BW10" s="8" t="s">
        <v>335</v>
      </c>
      <c r="BX10" s="8" t="s">
        <v>336</v>
      </c>
      <c r="BY10" s="8" t="s">
        <v>337</v>
      </c>
      <c r="BZ10" s="8" t="s">
        <v>338</v>
      </c>
      <c r="CA10" s="8" t="s">
        <v>339</v>
      </c>
      <c r="CB10" s="8" t="s">
        <v>340</v>
      </c>
      <c r="CC10" s="8" t="s">
        <v>341</v>
      </c>
      <c r="CD10" s="8" t="s">
        <v>342</v>
      </c>
      <c r="CE10" s="8" t="s">
        <v>343</v>
      </c>
      <c r="CF10" s="8" t="s">
        <v>344</v>
      </c>
      <c r="CG10" s="8" t="s">
        <v>345</v>
      </c>
      <c r="CH10" s="8" t="s">
        <v>346</v>
      </c>
      <c r="CI10" s="8" t="s">
        <v>347</v>
      </c>
      <c r="CJ10" s="8" t="s">
        <v>348</v>
      </c>
      <c r="CK10" s="8" t="s">
        <v>349</v>
      </c>
      <c r="CL10" s="8" t="s">
        <v>350</v>
      </c>
      <c r="CM10" s="8" t="s">
        <v>351</v>
      </c>
      <c r="CN10" s="8" t="s">
        <v>352</v>
      </c>
      <c r="CO10" s="8" t="s">
        <v>353</v>
      </c>
      <c r="CP10" s="8" t="s">
        <v>354</v>
      </c>
      <c r="CQ10" s="8" t="s">
        <v>355</v>
      </c>
      <c r="CR10" s="8" t="s">
        <v>356</v>
      </c>
      <c r="CS10" s="8" t="s">
        <v>357</v>
      </c>
      <c r="CT10" s="8" t="s">
        <v>358</v>
      </c>
      <c r="CU10" s="8" t="s">
        <v>359</v>
      </c>
      <c r="CV10" s="8" t="s">
        <v>360</v>
      </c>
      <c r="CW10" s="8" t="s">
        <v>361</v>
      </c>
      <c r="CX10" s="8" t="s">
        <v>362</v>
      </c>
      <c r="CY10" s="8" t="s">
        <v>363</v>
      </c>
      <c r="CZ10" s="8" t="s">
        <v>364</v>
      </c>
      <c r="DA10" s="8" t="s">
        <v>365</v>
      </c>
      <c r="DB10" s="8" t="s">
        <v>366</v>
      </c>
      <c r="DC10" s="8" t="s">
        <v>367</v>
      </c>
      <c r="DD10" s="8" t="s">
        <v>368</v>
      </c>
      <c r="DE10" s="8" t="s">
        <v>369</v>
      </c>
      <c r="DF10" s="8" t="s">
        <v>370</v>
      </c>
      <c r="DG10" s="8" t="s">
        <v>371</v>
      </c>
      <c r="DH10" s="8" t="s">
        <v>372</v>
      </c>
      <c r="DI10" s="8" t="s">
        <v>373</v>
      </c>
      <c r="DJ10" s="8" t="s">
        <v>374</v>
      </c>
      <c r="DK10" s="8" t="s">
        <v>375</v>
      </c>
      <c r="DL10" s="8" t="s">
        <v>376</v>
      </c>
      <c r="DM10" s="8" t="s">
        <v>377</v>
      </c>
      <c r="DN10" s="8" t="s">
        <v>378</v>
      </c>
      <c r="DO10" s="8" t="s">
        <v>379</v>
      </c>
      <c r="DP10" s="8" t="s">
        <v>380</v>
      </c>
      <c r="DQ10" s="8" t="s">
        <v>381</v>
      </c>
      <c r="DR10" s="8" t="s">
        <v>382</v>
      </c>
      <c r="DS10" s="8" t="s">
        <v>383</v>
      </c>
      <c r="DT10" s="8" t="s">
        <v>384</v>
      </c>
      <c r="DU10" s="8" t="s">
        <v>385</v>
      </c>
      <c r="DV10" s="8" t="s">
        <v>386</v>
      </c>
      <c r="DW10" s="8" t="s">
        <v>387</v>
      </c>
      <c r="DX10" s="8" t="s">
        <v>388</v>
      </c>
      <c r="DY10" s="8" t="s">
        <v>389</v>
      </c>
      <c r="DZ10" s="8" t="s">
        <v>390</v>
      </c>
      <c r="EA10" s="8" t="s">
        <v>391</v>
      </c>
      <c r="EB10" s="8" t="s">
        <v>392</v>
      </c>
      <c r="EC10" s="8" t="s">
        <v>393</v>
      </c>
      <c r="ED10" s="8" t="s">
        <v>394</v>
      </c>
      <c r="EE10" s="8" t="s">
        <v>395</v>
      </c>
      <c r="EF10" s="8" t="s">
        <v>396</v>
      </c>
      <c r="EG10" s="8" t="s">
        <v>397</v>
      </c>
      <c r="EH10" s="8" t="s">
        <v>398</v>
      </c>
      <c r="EI10" s="8" t="s">
        <v>399</v>
      </c>
      <c r="EJ10" s="8" t="s">
        <v>400</v>
      </c>
      <c r="EK10" s="8" t="s">
        <v>401</v>
      </c>
      <c r="EL10" s="8" t="s">
        <v>402</v>
      </c>
      <c r="EM10" s="8" t="s">
        <v>403</v>
      </c>
      <c r="EN10" s="8" t="s">
        <v>404</v>
      </c>
      <c r="EO10" s="8" t="s">
        <v>405</v>
      </c>
      <c r="EP10" s="8" t="s">
        <v>406</v>
      </c>
      <c r="EQ10" s="8" t="s">
        <v>407</v>
      </c>
      <c r="ER10" s="8" t="s">
        <v>408</v>
      </c>
      <c r="ES10" s="8" t="s">
        <v>409</v>
      </c>
      <c r="ET10" s="8" t="s">
        <v>410</v>
      </c>
      <c r="EU10" s="8" t="s">
        <v>411</v>
      </c>
      <c r="EV10" s="8" t="s">
        <v>412</v>
      </c>
      <c r="EW10" s="8" t="s">
        <v>413</v>
      </c>
      <c r="EX10" s="8" t="s">
        <v>414</v>
      </c>
      <c r="EY10" s="8" t="s">
        <v>415</v>
      </c>
      <c r="EZ10" s="8" t="s">
        <v>416</v>
      </c>
      <c r="FA10" s="8" t="s">
        <v>417</v>
      </c>
      <c r="FB10" s="8" t="s">
        <v>418</v>
      </c>
      <c r="FC10" s="8" t="s">
        <v>419</v>
      </c>
      <c r="FD10" s="8" t="s">
        <v>420</v>
      </c>
      <c r="FE10" s="8" t="s">
        <v>421</v>
      </c>
      <c r="FF10" s="8" t="s">
        <v>422</v>
      </c>
      <c r="FG10" s="8" t="s">
        <v>423</v>
      </c>
      <c r="FH10" s="8" t="s">
        <v>424</v>
      </c>
      <c r="FI10" s="8" t="s">
        <v>425</v>
      </c>
      <c r="FJ10" s="8" t="s">
        <v>426</v>
      </c>
      <c r="FK10" s="8" t="s">
        <v>427</v>
      </c>
      <c r="FL10" s="8" t="s">
        <v>428</v>
      </c>
      <c r="FM10" s="8" t="s">
        <v>429</v>
      </c>
      <c r="FN10" s="8" t="s">
        <v>430</v>
      </c>
      <c r="FO10" s="8" t="s">
        <v>431</v>
      </c>
      <c r="FP10" s="8" t="s">
        <v>432</v>
      </c>
      <c r="FQ10" s="8" t="s">
        <v>433</v>
      </c>
      <c r="FR10" s="8" t="s">
        <v>434</v>
      </c>
      <c r="FS10" s="8" t="s">
        <v>435</v>
      </c>
      <c r="FT10" s="8" t="s">
        <v>436</v>
      </c>
      <c r="FU10" s="8" t="s">
        <v>437</v>
      </c>
      <c r="FV10" s="8" t="s">
        <v>438</v>
      </c>
      <c r="FW10" s="8" t="s">
        <v>439</v>
      </c>
      <c r="FX10" s="8" t="s">
        <v>440</v>
      </c>
      <c r="FY10" s="8" t="s">
        <v>441</v>
      </c>
      <c r="FZ10" s="8" t="s">
        <v>442</v>
      </c>
      <c r="GA10" s="8" t="s">
        <v>443</v>
      </c>
      <c r="GB10" s="8" t="s">
        <v>444</v>
      </c>
      <c r="GC10" s="8" t="s">
        <v>445</v>
      </c>
      <c r="GD10" s="8" t="s">
        <v>446</v>
      </c>
      <c r="GE10" s="8" t="s">
        <v>447</v>
      </c>
      <c r="GF10" s="8" t="s">
        <v>448</v>
      </c>
      <c r="GG10" s="8" t="s">
        <v>449</v>
      </c>
      <c r="GH10" s="8" t="s">
        <v>450</v>
      </c>
      <c r="GI10" s="8" t="s">
        <v>451</v>
      </c>
      <c r="GJ10" s="8" t="s">
        <v>452</v>
      </c>
      <c r="GK10" s="8" t="s">
        <v>453</v>
      </c>
      <c r="GL10" s="8" t="s">
        <v>454</v>
      </c>
      <c r="GM10" s="8" t="s">
        <v>455</v>
      </c>
      <c r="GN10" s="8" t="s">
        <v>456</v>
      </c>
      <c r="GO10" s="8" t="s">
        <v>457</v>
      </c>
      <c r="GP10" s="8" t="s">
        <v>458</v>
      </c>
      <c r="GQ10" s="8" t="s">
        <v>459</v>
      </c>
      <c r="GR10" s="8" t="s">
        <v>460</v>
      </c>
      <c r="GS10" s="8" t="s">
        <v>461</v>
      </c>
      <c r="GT10" s="8" t="s">
        <v>462</v>
      </c>
      <c r="GU10" s="8" t="s">
        <v>463</v>
      </c>
      <c r="GV10" s="8" t="s">
        <v>464</v>
      </c>
      <c r="GW10" s="8" t="s">
        <v>465</v>
      </c>
      <c r="GX10" s="8" t="s">
        <v>466</v>
      </c>
      <c r="GY10" s="8" t="s">
        <v>467</v>
      </c>
      <c r="GZ10" s="8" t="s">
        <v>468</v>
      </c>
      <c r="HA10" s="8" t="s">
        <v>469</v>
      </c>
      <c r="HB10" s="8" t="s">
        <v>470</v>
      </c>
      <c r="HC10" s="8" t="s">
        <v>471</v>
      </c>
      <c r="HD10" s="8" t="s">
        <v>472</v>
      </c>
      <c r="HE10" s="8" t="s">
        <v>473</v>
      </c>
      <c r="HF10" s="8" t="s">
        <v>474</v>
      </c>
      <c r="HG10" s="8" t="s">
        <v>475</v>
      </c>
      <c r="HH10" s="8" t="s">
        <v>476</v>
      </c>
      <c r="HI10" s="8" t="s">
        <v>477</v>
      </c>
      <c r="HJ10" s="8" t="s">
        <v>478</v>
      </c>
      <c r="HK10" s="8" t="s">
        <v>479</v>
      </c>
      <c r="HL10" s="8" t="s">
        <v>480</v>
      </c>
      <c r="HM10" s="8" t="s">
        <v>481</v>
      </c>
      <c r="HN10" s="8" t="s">
        <v>482</v>
      </c>
      <c r="HO10" s="8" t="s">
        <v>483</v>
      </c>
      <c r="HP10" s="8" t="s">
        <v>484</v>
      </c>
      <c r="HQ10" s="8" t="s">
        <v>485</v>
      </c>
      <c r="HR10" s="8" t="s">
        <v>486</v>
      </c>
      <c r="HS10" s="8" t="s">
        <v>487</v>
      </c>
      <c r="HT10" s="8" t="s">
        <v>488</v>
      </c>
      <c r="HU10" s="8" t="s">
        <v>489</v>
      </c>
      <c r="HV10" s="8" t="s">
        <v>490</v>
      </c>
      <c r="HW10" s="8" t="s">
        <v>491</v>
      </c>
      <c r="HX10" s="8" t="s">
        <v>492</v>
      </c>
      <c r="HY10" s="8" t="s">
        <v>493</v>
      </c>
      <c r="HZ10" s="8" t="s">
        <v>494</v>
      </c>
      <c r="IA10" s="8" t="s">
        <v>495</v>
      </c>
      <c r="IB10" s="8" t="s">
        <v>496</v>
      </c>
      <c r="IC10" s="8" t="s">
        <v>497</v>
      </c>
      <c r="ID10" s="8" t="s">
        <v>498</v>
      </c>
      <c r="IE10" s="8" t="s">
        <v>499</v>
      </c>
      <c r="IF10" s="8" t="s">
        <v>500</v>
      </c>
      <c r="IG10" s="8" t="s">
        <v>501</v>
      </c>
      <c r="IH10" s="8" t="s">
        <v>502</v>
      </c>
      <c r="II10" s="8" t="s">
        <v>503</v>
      </c>
      <c r="IJ10" s="8" t="s">
        <v>504</v>
      </c>
      <c r="IK10" s="8" t="s">
        <v>505</v>
      </c>
      <c r="IL10" s="8" t="s">
        <v>506</v>
      </c>
      <c r="IM10" s="8" t="s">
        <v>507</v>
      </c>
      <c r="IN10" s="8" t="s">
        <v>508</v>
      </c>
      <c r="IO10" s="8" t="s">
        <v>509</v>
      </c>
      <c r="IP10" s="8" t="s">
        <v>510</v>
      </c>
      <c r="IQ10" s="8" t="s">
        <v>511</v>
      </c>
    </row>
    <row r="11" spans="1:251">
      <c r="A11" s="10">
        <v>42036</v>
      </c>
      <c r="B11" s="9">
        <v>18839.953000000001</v>
      </c>
      <c r="C11" s="9">
        <v>9318.3130000000001</v>
      </c>
      <c r="D11" s="9">
        <v>9521.64</v>
      </c>
      <c r="E11" s="9">
        <v>11647.761</v>
      </c>
      <c r="F11" s="9">
        <v>6288.2839999999997</v>
      </c>
      <c r="G11" s="9">
        <v>5359.4769999999999</v>
      </c>
      <c r="H11" s="9">
        <v>1640.2439999999999</v>
      </c>
      <c r="I11" s="9">
        <v>850.93200000000002</v>
      </c>
      <c r="J11" s="9">
        <v>789.31100000000004</v>
      </c>
      <c r="K11" s="9">
        <v>1037.5150000000001</v>
      </c>
      <c r="L11" s="9">
        <v>393.82400000000001</v>
      </c>
      <c r="M11" s="9">
        <v>643.69100000000003</v>
      </c>
      <c r="N11" s="9">
        <v>549.70600000000002</v>
      </c>
      <c r="O11" s="9">
        <v>250.59</v>
      </c>
      <c r="P11" s="9">
        <v>299.11599999999999</v>
      </c>
      <c r="Q11" s="9">
        <v>1040.6759999999999</v>
      </c>
      <c r="R11" s="9">
        <v>425.39800000000002</v>
      </c>
      <c r="S11" s="9">
        <v>615.27800000000002</v>
      </c>
      <c r="T11" s="9">
        <v>969.48699999999997</v>
      </c>
      <c r="U11" s="9">
        <v>370.96899999999999</v>
      </c>
      <c r="V11" s="9">
        <v>598.51800000000003</v>
      </c>
      <c r="W11" s="9">
        <v>2141.8510000000001</v>
      </c>
      <c r="X11" s="9">
        <v>1137.3320000000001</v>
      </c>
      <c r="Y11" s="9">
        <v>1004.519</v>
      </c>
      <c r="Z11" s="9">
        <v>9505.91</v>
      </c>
      <c r="AA11" s="9">
        <v>5150.9520000000002</v>
      </c>
      <c r="AB11" s="9">
        <v>4354.9579999999996</v>
      </c>
      <c r="AC11" s="9">
        <v>1951.5229999999999</v>
      </c>
      <c r="AD11" s="9">
        <v>1024.7280000000001</v>
      </c>
      <c r="AE11" s="9">
        <v>926.79499999999996</v>
      </c>
      <c r="AF11" s="9">
        <v>7679.549</v>
      </c>
      <c r="AG11" s="9">
        <v>3959.5450000000001</v>
      </c>
      <c r="AH11" s="9">
        <v>3720.0039999999999</v>
      </c>
      <c r="AI11" s="9">
        <v>900.18100000000004</v>
      </c>
      <c r="AJ11" s="9">
        <v>449.58800000000002</v>
      </c>
      <c r="AK11" s="9">
        <v>450.59300000000002</v>
      </c>
      <c r="AL11" s="9">
        <v>12559.07</v>
      </c>
      <c r="AM11" s="9">
        <v>6722.415</v>
      </c>
      <c r="AN11" s="9">
        <v>5836.6540000000005</v>
      </c>
      <c r="AO11" s="9">
        <v>11234.894</v>
      </c>
      <c r="AP11" s="9">
        <v>6061.4690000000001</v>
      </c>
      <c r="AQ11" s="9">
        <v>5173.4250000000002</v>
      </c>
      <c r="AR11" s="9">
        <v>10471.679</v>
      </c>
      <c r="AS11" s="9">
        <v>5702.04</v>
      </c>
      <c r="AT11" s="9">
        <v>4769.6390000000001</v>
      </c>
      <c r="AU11" s="9">
        <v>2982.39</v>
      </c>
      <c r="AV11" s="9">
        <v>1514.204</v>
      </c>
      <c r="AW11" s="9">
        <v>1468.1869999999999</v>
      </c>
      <c r="AX11" s="9">
        <v>1835.057</v>
      </c>
      <c r="AY11" s="9">
        <v>962.26099999999997</v>
      </c>
      <c r="AZ11" s="9">
        <v>872.79600000000005</v>
      </c>
      <c r="BA11" s="9">
        <v>923.74800000000005</v>
      </c>
      <c r="BB11" s="9">
        <v>528.13</v>
      </c>
      <c r="BC11" s="9">
        <v>395.61799999999999</v>
      </c>
      <c r="BD11" s="9">
        <v>763.25699999999995</v>
      </c>
      <c r="BE11" s="9">
        <v>412.70299999999997</v>
      </c>
      <c r="BF11" s="9">
        <v>350.55500000000001</v>
      </c>
      <c r="BG11" s="9">
        <v>6428.9340000000002</v>
      </c>
      <c r="BH11" s="9">
        <v>2617.326</v>
      </c>
      <c r="BI11" s="9">
        <v>3811.6080000000002</v>
      </c>
      <c r="BJ11" s="9">
        <v>1355.749</v>
      </c>
      <c r="BK11" s="9">
        <v>483.096</v>
      </c>
      <c r="BL11" s="9">
        <v>872.654</v>
      </c>
      <c r="BM11" s="9">
        <v>328.59699999999998</v>
      </c>
      <c r="BN11" s="9">
        <v>140.667</v>
      </c>
      <c r="BO11" s="9">
        <v>187.93</v>
      </c>
      <c r="BP11" s="9">
        <v>1141.8150000000001</v>
      </c>
      <c r="BQ11" s="9">
        <v>403.55700000000002</v>
      </c>
      <c r="BR11" s="9">
        <v>738.25800000000004</v>
      </c>
      <c r="BS11" s="9">
        <v>168.02600000000001</v>
      </c>
      <c r="BT11" s="9">
        <v>57.197000000000003</v>
      </c>
      <c r="BU11" s="9">
        <v>110.82899999999999</v>
      </c>
      <c r="BV11" s="9">
        <v>922.72900000000004</v>
      </c>
      <c r="BW11" s="9">
        <v>323.916</v>
      </c>
      <c r="BX11" s="9">
        <v>598.81299999999999</v>
      </c>
      <c r="BY11" s="9">
        <v>106.67400000000001</v>
      </c>
      <c r="BZ11" s="9">
        <v>49.003</v>
      </c>
      <c r="CA11" s="9">
        <v>57.671999999999997</v>
      </c>
      <c r="CB11" s="9">
        <v>219.13</v>
      </c>
      <c r="CC11" s="9">
        <v>80.561999999999998</v>
      </c>
      <c r="CD11" s="9">
        <v>138.56800000000001</v>
      </c>
      <c r="CE11" s="9">
        <v>277.70299999999997</v>
      </c>
      <c r="CF11" s="9">
        <v>18.757000000000001</v>
      </c>
      <c r="CG11" s="9">
        <v>258.94600000000003</v>
      </c>
      <c r="CH11" s="9">
        <v>2685.14</v>
      </c>
      <c r="CI11" s="9">
        <v>1136.1030000000001</v>
      </c>
      <c r="CJ11" s="9">
        <v>1549.037</v>
      </c>
      <c r="CK11" s="9">
        <v>2124.2020000000002</v>
      </c>
      <c r="CL11" s="9">
        <v>896.822</v>
      </c>
      <c r="CM11" s="9">
        <v>1227.3810000000001</v>
      </c>
      <c r="CN11" s="9">
        <v>265.58</v>
      </c>
      <c r="CO11" s="9">
        <v>108.879</v>
      </c>
      <c r="CP11" s="9">
        <v>156.70099999999999</v>
      </c>
      <c r="CQ11" s="9">
        <v>1858.623</v>
      </c>
      <c r="CR11" s="9">
        <v>787.94299999999998</v>
      </c>
      <c r="CS11" s="9">
        <v>1070.68</v>
      </c>
      <c r="CT11" s="9">
        <v>11913.341</v>
      </c>
      <c r="CU11" s="9">
        <v>6397.1629999999996</v>
      </c>
      <c r="CV11" s="9">
        <v>5516.1779999999999</v>
      </c>
      <c r="CW11" s="9">
        <v>6926.6120000000001</v>
      </c>
      <c r="CX11" s="9">
        <v>2921.15</v>
      </c>
      <c r="CY11" s="9">
        <v>4005.462</v>
      </c>
      <c r="CZ11" s="9">
        <v>1074.932</v>
      </c>
      <c r="DA11" s="9">
        <v>393.536</v>
      </c>
      <c r="DB11" s="9">
        <v>681.39599999999996</v>
      </c>
      <c r="DC11" s="9">
        <v>15528.032999999999</v>
      </c>
      <c r="DD11" s="9">
        <v>7725.3010000000004</v>
      </c>
      <c r="DE11" s="9">
        <v>7802.732</v>
      </c>
      <c r="DF11" s="9">
        <v>11227.370999999999</v>
      </c>
      <c r="DG11" s="9">
        <v>6020.7730000000001</v>
      </c>
      <c r="DH11" s="9">
        <v>5206.5969999999998</v>
      </c>
      <c r="DI11" s="9">
        <v>1615.9480000000001</v>
      </c>
      <c r="DJ11" s="9">
        <v>834.8</v>
      </c>
      <c r="DK11" s="9">
        <v>781.14800000000002</v>
      </c>
      <c r="DL11" s="9">
        <v>1015.636</v>
      </c>
      <c r="DM11" s="9">
        <v>380.10899999999998</v>
      </c>
      <c r="DN11" s="9">
        <v>635.52700000000004</v>
      </c>
      <c r="DO11" s="9">
        <v>545.46699999999998</v>
      </c>
      <c r="DP11" s="9">
        <v>247.65700000000001</v>
      </c>
      <c r="DQ11" s="9">
        <v>297.81</v>
      </c>
      <c r="DR11" s="9">
        <v>1016.4930000000001</v>
      </c>
      <c r="DS11" s="9">
        <v>409.19099999999997</v>
      </c>
      <c r="DT11" s="9">
        <v>607.30200000000002</v>
      </c>
      <c r="DU11" s="9">
        <v>949.37199999999996</v>
      </c>
      <c r="DV11" s="9">
        <v>358.54899999999998</v>
      </c>
      <c r="DW11" s="9">
        <v>590.82299999999998</v>
      </c>
      <c r="DX11" s="9">
        <v>2119.375</v>
      </c>
      <c r="DY11" s="9">
        <v>1123.8140000000001</v>
      </c>
      <c r="DZ11" s="9">
        <v>995.56100000000004</v>
      </c>
      <c r="EA11" s="9">
        <v>9107.9950000000008</v>
      </c>
      <c r="EB11" s="9">
        <v>4896.9589999999998</v>
      </c>
      <c r="EC11" s="9">
        <v>4211.0360000000001</v>
      </c>
      <c r="ED11" s="9">
        <v>1934.614</v>
      </c>
      <c r="EE11" s="9">
        <v>1014.655</v>
      </c>
      <c r="EF11" s="9">
        <v>919.95799999999997</v>
      </c>
      <c r="EG11" s="9">
        <v>7482.0330000000004</v>
      </c>
      <c r="EH11" s="9">
        <v>3849.26</v>
      </c>
      <c r="EI11" s="9">
        <v>3632.7719999999999</v>
      </c>
      <c r="EJ11" s="9">
        <v>888.67700000000002</v>
      </c>
      <c r="EK11" s="9">
        <v>440.62400000000002</v>
      </c>
      <c r="EL11" s="9">
        <v>448.053</v>
      </c>
      <c r="EM11" s="9">
        <v>12056.516</v>
      </c>
      <c r="EN11" s="9">
        <v>6406.18</v>
      </c>
      <c r="EO11" s="9">
        <v>5650.335</v>
      </c>
      <c r="EP11" s="9">
        <v>10753.187</v>
      </c>
      <c r="EQ11" s="9">
        <v>5756.52</v>
      </c>
      <c r="ER11" s="9">
        <v>4996.6679999999997</v>
      </c>
      <c r="ES11" s="9">
        <v>10066.054</v>
      </c>
      <c r="ET11" s="9">
        <v>5444.4520000000002</v>
      </c>
      <c r="EU11" s="9">
        <v>4621.6030000000001</v>
      </c>
      <c r="EV11" s="9">
        <v>2846.5259999999998</v>
      </c>
      <c r="EW11" s="9">
        <v>1433.722</v>
      </c>
      <c r="EX11" s="9">
        <v>1412.8040000000001</v>
      </c>
      <c r="EY11" s="9">
        <v>1745.9</v>
      </c>
      <c r="EZ11" s="9">
        <v>911.00599999999997</v>
      </c>
      <c r="FA11" s="9">
        <v>834.89400000000001</v>
      </c>
      <c r="FB11" s="9">
        <v>916.755</v>
      </c>
      <c r="FC11" s="9">
        <v>525.59900000000005</v>
      </c>
      <c r="FD11" s="9">
        <v>391.15600000000001</v>
      </c>
      <c r="FE11" s="9">
        <v>755.47699999999998</v>
      </c>
      <c r="FF11" s="9">
        <v>407.27100000000002</v>
      </c>
      <c r="FG11" s="9">
        <v>348.20600000000002</v>
      </c>
      <c r="FH11" s="9">
        <v>3545.1860000000001</v>
      </c>
      <c r="FI11" s="9">
        <v>1297.2570000000001</v>
      </c>
      <c r="FJ11" s="9">
        <v>2247.9290000000001</v>
      </c>
      <c r="FK11" s="9">
        <v>1250.123</v>
      </c>
      <c r="FL11" s="9">
        <v>421.04599999999999</v>
      </c>
      <c r="FM11" s="9">
        <v>829.077</v>
      </c>
      <c r="FN11" s="9">
        <v>319.97300000000001</v>
      </c>
      <c r="FO11" s="9">
        <v>134.77600000000001</v>
      </c>
      <c r="FP11" s="9">
        <v>185.19800000000001</v>
      </c>
      <c r="FQ11" s="9">
        <v>1042.8340000000001</v>
      </c>
      <c r="FR11" s="9">
        <v>345.81599999999997</v>
      </c>
      <c r="FS11" s="9">
        <v>697.01800000000003</v>
      </c>
      <c r="FT11" s="9">
        <v>160.393</v>
      </c>
      <c r="FU11" s="9">
        <v>54.914999999999999</v>
      </c>
      <c r="FV11" s="9">
        <v>105.47799999999999</v>
      </c>
      <c r="FW11" s="9">
        <v>831.38099999999997</v>
      </c>
      <c r="FX11" s="9">
        <v>268.45800000000003</v>
      </c>
      <c r="FY11" s="9">
        <v>562.923</v>
      </c>
      <c r="FZ11" s="9">
        <v>80.286000000000001</v>
      </c>
      <c r="GA11" s="9">
        <v>33.369</v>
      </c>
      <c r="GB11" s="9">
        <v>46.917000000000002</v>
      </c>
      <c r="GC11" s="9">
        <v>211.99100000000001</v>
      </c>
      <c r="GD11" s="9">
        <v>76.254000000000005</v>
      </c>
      <c r="GE11" s="9">
        <v>135.73699999999999</v>
      </c>
      <c r="GF11" s="9">
        <v>273.42200000000003</v>
      </c>
      <c r="GG11" s="9">
        <v>16.829999999999998</v>
      </c>
      <c r="GH11" s="9">
        <v>256.59199999999998</v>
      </c>
      <c r="GI11" s="9">
        <v>1885.905</v>
      </c>
      <c r="GJ11" s="9">
        <v>667.35599999999999</v>
      </c>
      <c r="GK11" s="9">
        <v>1218.55</v>
      </c>
      <c r="GL11" s="9">
        <v>2010.3019999999999</v>
      </c>
      <c r="GM11" s="9">
        <v>829.34100000000001</v>
      </c>
      <c r="GN11" s="9">
        <v>1180.961</v>
      </c>
      <c r="GO11" s="9">
        <v>256.41000000000003</v>
      </c>
      <c r="GP11" s="9">
        <v>105.73399999999999</v>
      </c>
      <c r="GQ11" s="9">
        <v>150.67599999999999</v>
      </c>
      <c r="GR11" s="9">
        <v>1753.8910000000001</v>
      </c>
      <c r="GS11" s="9">
        <v>723.60599999999999</v>
      </c>
      <c r="GT11" s="9">
        <v>1030.2850000000001</v>
      </c>
      <c r="GU11" s="9">
        <v>11483.781000000001</v>
      </c>
      <c r="GV11" s="9">
        <v>6126.5079999999998</v>
      </c>
      <c r="GW11" s="9">
        <v>5357.2730000000001</v>
      </c>
      <c r="GX11" s="9">
        <v>4044.252</v>
      </c>
      <c r="GY11" s="9">
        <v>1598.7929999999999</v>
      </c>
      <c r="GZ11" s="9">
        <v>2445.4589999999998</v>
      </c>
      <c r="HA11" s="9">
        <v>978.13199999999995</v>
      </c>
      <c r="HB11" s="9">
        <v>336.34100000000001</v>
      </c>
      <c r="HC11" s="9">
        <v>641.79200000000003</v>
      </c>
      <c r="HD11" s="9">
        <v>3112.1370000000002</v>
      </c>
      <c r="HE11" s="9">
        <v>1589.9770000000001</v>
      </c>
      <c r="HF11" s="9">
        <v>1522.1590000000001</v>
      </c>
      <c r="HG11" s="9">
        <v>1829.82</v>
      </c>
      <c r="HH11" s="9">
        <v>935.13800000000003</v>
      </c>
      <c r="HI11" s="9">
        <v>894.68200000000002</v>
      </c>
      <c r="HJ11" s="9">
        <v>467.608</v>
      </c>
      <c r="HK11" s="9">
        <v>236.172</v>
      </c>
      <c r="HL11" s="9">
        <v>231.43600000000001</v>
      </c>
      <c r="HM11" s="9">
        <v>364.65</v>
      </c>
      <c r="HN11" s="9">
        <v>164.00399999999999</v>
      </c>
      <c r="HO11" s="9">
        <v>200.64599999999999</v>
      </c>
      <c r="HP11" s="9">
        <v>176.054</v>
      </c>
      <c r="HQ11" s="9">
        <v>78.271000000000001</v>
      </c>
      <c r="HR11" s="9">
        <v>97.783000000000001</v>
      </c>
      <c r="HS11" s="9">
        <v>356.43599999999998</v>
      </c>
      <c r="HT11" s="9">
        <v>163.77099999999999</v>
      </c>
      <c r="HU11" s="9">
        <v>192.66499999999999</v>
      </c>
      <c r="HV11" s="9">
        <v>345.733</v>
      </c>
      <c r="HW11" s="9">
        <v>156.44</v>
      </c>
      <c r="HX11" s="9">
        <v>189.29300000000001</v>
      </c>
      <c r="HY11" s="9">
        <v>710.05799999999999</v>
      </c>
      <c r="HZ11" s="9">
        <v>361.31</v>
      </c>
      <c r="IA11" s="9">
        <v>348.74799999999999</v>
      </c>
      <c r="IB11" s="9">
        <v>1119.7619999999999</v>
      </c>
      <c r="IC11" s="9">
        <v>573.82799999999997</v>
      </c>
      <c r="ID11" s="9">
        <v>545.93299999999999</v>
      </c>
      <c r="IE11" s="9">
        <v>687.30799999999999</v>
      </c>
      <c r="IF11" s="9">
        <v>346.94299999999998</v>
      </c>
      <c r="IG11" s="9">
        <v>340.36500000000001</v>
      </c>
      <c r="IH11" s="9">
        <v>1071.569</v>
      </c>
      <c r="II11" s="9">
        <v>541.58299999999997</v>
      </c>
      <c r="IJ11" s="9">
        <v>529.98599999999999</v>
      </c>
      <c r="IK11" s="9">
        <v>190.363</v>
      </c>
      <c r="IL11" s="9">
        <v>86.447999999999993</v>
      </c>
      <c r="IM11" s="9">
        <v>103.916</v>
      </c>
      <c r="IN11" s="9">
        <v>2086.0010000000002</v>
      </c>
      <c r="IO11" s="9">
        <v>1070.355</v>
      </c>
      <c r="IP11" s="9">
        <v>1015.646</v>
      </c>
      <c r="IQ11" s="9">
        <v>1528.77</v>
      </c>
    </row>
    <row r="12" spans="1:251">
      <c r="A12" s="10">
        <v>42401</v>
      </c>
      <c r="B12" s="9">
        <v>19107.38</v>
      </c>
      <c r="C12" s="9">
        <v>9424.9490000000005</v>
      </c>
      <c r="D12" s="9">
        <v>9682.4310000000005</v>
      </c>
      <c r="E12" s="9">
        <v>11917.995999999999</v>
      </c>
      <c r="F12" s="9">
        <v>6379.0860000000002</v>
      </c>
      <c r="G12" s="9">
        <v>5538.9110000000001</v>
      </c>
      <c r="H12" s="9">
        <v>1631.3910000000001</v>
      </c>
      <c r="I12" s="9">
        <v>839.94600000000003</v>
      </c>
      <c r="J12" s="9">
        <v>791.44500000000005</v>
      </c>
      <c r="K12" s="9">
        <v>1058.066</v>
      </c>
      <c r="L12" s="9">
        <v>416.85</v>
      </c>
      <c r="M12" s="9">
        <v>641.21600000000001</v>
      </c>
      <c r="N12" s="9">
        <v>554.33699999999999</v>
      </c>
      <c r="O12" s="9">
        <v>255.23500000000001</v>
      </c>
      <c r="P12" s="9">
        <v>299.10199999999998</v>
      </c>
      <c r="Q12" s="9">
        <v>1069.2329999999999</v>
      </c>
      <c r="R12" s="9">
        <v>449.19799999999998</v>
      </c>
      <c r="S12" s="9">
        <v>620.03499999999997</v>
      </c>
      <c r="T12" s="9">
        <v>994.99199999999996</v>
      </c>
      <c r="U12" s="9">
        <v>395.20800000000003</v>
      </c>
      <c r="V12" s="9">
        <v>599.78499999999997</v>
      </c>
      <c r="W12" s="9">
        <v>2187.8679999999999</v>
      </c>
      <c r="X12" s="9">
        <v>1166.463</v>
      </c>
      <c r="Y12" s="9">
        <v>1021.405</v>
      </c>
      <c r="Z12" s="9">
        <v>9730.1280000000006</v>
      </c>
      <c r="AA12" s="9">
        <v>5212.6229999999996</v>
      </c>
      <c r="AB12" s="9">
        <v>4517.5050000000001</v>
      </c>
      <c r="AC12" s="9">
        <v>1991.5619999999999</v>
      </c>
      <c r="AD12" s="9">
        <v>1047.008</v>
      </c>
      <c r="AE12" s="9">
        <v>944.55399999999997</v>
      </c>
      <c r="AF12" s="9">
        <v>7836.8469999999998</v>
      </c>
      <c r="AG12" s="9">
        <v>3963.0160000000001</v>
      </c>
      <c r="AH12" s="9">
        <v>3873.8310000000001</v>
      </c>
      <c r="AI12" s="9">
        <v>914.76300000000003</v>
      </c>
      <c r="AJ12" s="9">
        <v>450.04899999999998</v>
      </c>
      <c r="AK12" s="9">
        <v>464.714</v>
      </c>
      <c r="AL12" s="9">
        <v>12829.681</v>
      </c>
      <c r="AM12" s="9">
        <v>6814.8370000000004</v>
      </c>
      <c r="AN12" s="9">
        <v>6014.8440000000001</v>
      </c>
      <c r="AO12" s="9">
        <v>11421.155000000001</v>
      </c>
      <c r="AP12" s="9">
        <v>6084.4870000000001</v>
      </c>
      <c r="AQ12" s="9">
        <v>5336.6679999999997</v>
      </c>
      <c r="AR12" s="9">
        <v>10683.011</v>
      </c>
      <c r="AS12" s="9">
        <v>5740.366</v>
      </c>
      <c r="AT12" s="9">
        <v>4942.6450000000004</v>
      </c>
      <c r="AU12" s="9">
        <v>2979.4769999999999</v>
      </c>
      <c r="AV12" s="9">
        <v>1503.21</v>
      </c>
      <c r="AW12" s="9">
        <v>1476.2670000000001</v>
      </c>
      <c r="AX12" s="9">
        <v>1864.577</v>
      </c>
      <c r="AY12" s="9">
        <v>966.74800000000005</v>
      </c>
      <c r="AZ12" s="9">
        <v>897.82899999999995</v>
      </c>
      <c r="BA12" s="9">
        <v>952.89200000000005</v>
      </c>
      <c r="BB12" s="9">
        <v>530.99599999999998</v>
      </c>
      <c r="BC12" s="9">
        <v>421.89600000000002</v>
      </c>
      <c r="BD12" s="9">
        <v>723.68</v>
      </c>
      <c r="BE12" s="9">
        <v>386.49</v>
      </c>
      <c r="BF12" s="9">
        <v>337.19</v>
      </c>
      <c r="BG12" s="9">
        <v>6465.7030000000004</v>
      </c>
      <c r="BH12" s="9">
        <v>2659.373</v>
      </c>
      <c r="BI12" s="9">
        <v>3806.33</v>
      </c>
      <c r="BJ12" s="9">
        <v>1326.636</v>
      </c>
      <c r="BK12" s="9">
        <v>491.185</v>
      </c>
      <c r="BL12" s="9">
        <v>835.45100000000002</v>
      </c>
      <c r="BM12" s="9">
        <v>368.267</v>
      </c>
      <c r="BN12" s="9">
        <v>152.042</v>
      </c>
      <c r="BO12" s="9">
        <v>216.226</v>
      </c>
      <c r="BP12" s="9">
        <v>1105.3050000000001</v>
      </c>
      <c r="BQ12" s="9">
        <v>409.58699999999999</v>
      </c>
      <c r="BR12" s="9">
        <v>695.71799999999996</v>
      </c>
      <c r="BS12" s="9">
        <v>162.29599999999999</v>
      </c>
      <c r="BT12" s="9">
        <v>59.969000000000001</v>
      </c>
      <c r="BU12" s="9">
        <v>102.328</v>
      </c>
      <c r="BV12" s="9">
        <v>884.85500000000002</v>
      </c>
      <c r="BW12" s="9">
        <v>328.76299999999998</v>
      </c>
      <c r="BX12" s="9">
        <v>556.09199999999998</v>
      </c>
      <c r="BY12" s="9">
        <v>101.033</v>
      </c>
      <c r="BZ12" s="9">
        <v>42.182000000000002</v>
      </c>
      <c r="CA12" s="9">
        <v>58.851999999999997</v>
      </c>
      <c r="CB12" s="9">
        <v>230.215</v>
      </c>
      <c r="CC12" s="9">
        <v>86.623999999999995</v>
      </c>
      <c r="CD12" s="9">
        <v>143.59200000000001</v>
      </c>
      <c r="CE12" s="9">
        <v>263.04500000000002</v>
      </c>
      <c r="CF12" s="9">
        <v>16.925999999999998</v>
      </c>
      <c r="CG12" s="9">
        <v>246.119</v>
      </c>
      <c r="CH12" s="9">
        <v>2712.9450000000002</v>
      </c>
      <c r="CI12" s="9">
        <v>1166.5840000000001</v>
      </c>
      <c r="CJ12" s="9">
        <v>1546.3610000000001</v>
      </c>
      <c r="CK12" s="9">
        <v>2059.201</v>
      </c>
      <c r="CL12" s="9">
        <v>882.70100000000002</v>
      </c>
      <c r="CM12" s="9">
        <v>1176.5</v>
      </c>
      <c r="CN12" s="9">
        <v>263.17500000000001</v>
      </c>
      <c r="CO12" s="9">
        <v>113.339</v>
      </c>
      <c r="CP12" s="9">
        <v>149.83600000000001</v>
      </c>
      <c r="CQ12" s="9">
        <v>1796.0260000000001</v>
      </c>
      <c r="CR12" s="9">
        <v>769.36199999999997</v>
      </c>
      <c r="CS12" s="9">
        <v>1026.664</v>
      </c>
      <c r="CT12" s="9">
        <v>12181.171</v>
      </c>
      <c r="CU12" s="9">
        <v>6492.4250000000002</v>
      </c>
      <c r="CV12" s="9">
        <v>5688.7470000000003</v>
      </c>
      <c r="CW12" s="9">
        <v>6926.2079999999996</v>
      </c>
      <c r="CX12" s="9">
        <v>2932.5239999999999</v>
      </c>
      <c r="CY12" s="9">
        <v>3993.6840000000002</v>
      </c>
      <c r="CZ12" s="9">
        <v>1039.886</v>
      </c>
      <c r="DA12" s="9">
        <v>392.13</v>
      </c>
      <c r="DB12" s="9">
        <v>647.755</v>
      </c>
      <c r="DC12" s="9">
        <v>15698.34</v>
      </c>
      <c r="DD12" s="9">
        <v>7795.3040000000001</v>
      </c>
      <c r="DE12" s="9">
        <v>7903.0370000000003</v>
      </c>
      <c r="DF12" s="9">
        <v>11472.206</v>
      </c>
      <c r="DG12" s="9">
        <v>6104.7740000000003</v>
      </c>
      <c r="DH12" s="9">
        <v>5367.4309999999996</v>
      </c>
      <c r="DI12" s="9">
        <v>1607.289</v>
      </c>
      <c r="DJ12" s="9">
        <v>823.03200000000004</v>
      </c>
      <c r="DK12" s="9">
        <v>784.25599999999997</v>
      </c>
      <c r="DL12" s="9">
        <v>1037.3869999999999</v>
      </c>
      <c r="DM12" s="9">
        <v>402.74400000000003</v>
      </c>
      <c r="DN12" s="9">
        <v>634.64300000000003</v>
      </c>
      <c r="DO12" s="9">
        <v>547.84199999999998</v>
      </c>
      <c r="DP12" s="9">
        <v>249.14400000000001</v>
      </c>
      <c r="DQ12" s="9">
        <v>298.69799999999998</v>
      </c>
      <c r="DR12" s="9">
        <v>1045.3579999999999</v>
      </c>
      <c r="DS12" s="9">
        <v>432.83499999999998</v>
      </c>
      <c r="DT12" s="9">
        <v>612.52300000000002</v>
      </c>
      <c r="DU12" s="9">
        <v>974.88599999999997</v>
      </c>
      <c r="DV12" s="9">
        <v>381.67399999999998</v>
      </c>
      <c r="DW12" s="9">
        <v>593.21199999999999</v>
      </c>
      <c r="DX12" s="9">
        <v>2168.498</v>
      </c>
      <c r="DY12" s="9">
        <v>1153.3979999999999</v>
      </c>
      <c r="DZ12" s="9">
        <v>1015.101</v>
      </c>
      <c r="EA12" s="9">
        <v>9303.7070000000003</v>
      </c>
      <c r="EB12" s="9">
        <v>4951.3770000000004</v>
      </c>
      <c r="EC12" s="9">
        <v>4352.3310000000001</v>
      </c>
      <c r="ED12" s="9">
        <v>1977.2539999999999</v>
      </c>
      <c r="EE12" s="9">
        <v>1036.8389999999999</v>
      </c>
      <c r="EF12" s="9">
        <v>940.41499999999996</v>
      </c>
      <c r="EG12" s="9">
        <v>7621.5919999999996</v>
      </c>
      <c r="EH12" s="9">
        <v>3849.0189999999998</v>
      </c>
      <c r="EI12" s="9">
        <v>3772.5740000000001</v>
      </c>
      <c r="EJ12" s="9">
        <v>904.97799999999995</v>
      </c>
      <c r="EK12" s="9">
        <v>443.70400000000001</v>
      </c>
      <c r="EL12" s="9">
        <v>461.274</v>
      </c>
      <c r="EM12" s="9">
        <v>12285.848</v>
      </c>
      <c r="EN12" s="9">
        <v>6482.0010000000002</v>
      </c>
      <c r="EO12" s="9">
        <v>5803.8469999999998</v>
      </c>
      <c r="EP12" s="9">
        <v>10894.857</v>
      </c>
      <c r="EQ12" s="9">
        <v>5762.2479999999996</v>
      </c>
      <c r="ER12" s="9">
        <v>5132.6090000000004</v>
      </c>
      <c r="ES12" s="9">
        <v>10250.821</v>
      </c>
      <c r="ET12" s="9">
        <v>5474.9380000000001</v>
      </c>
      <c r="EU12" s="9">
        <v>4775.8829999999998</v>
      </c>
      <c r="EV12" s="9">
        <v>2836.1120000000001</v>
      </c>
      <c r="EW12" s="9">
        <v>1412.396</v>
      </c>
      <c r="EX12" s="9">
        <v>1423.7149999999999</v>
      </c>
      <c r="EY12" s="9">
        <v>1759.8309999999999</v>
      </c>
      <c r="EZ12" s="9">
        <v>903.697</v>
      </c>
      <c r="FA12" s="9">
        <v>856.13400000000001</v>
      </c>
      <c r="FB12" s="9">
        <v>946.18899999999996</v>
      </c>
      <c r="FC12" s="9">
        <v>526.471</v>
      </c>
      <c r="FD12" s="9">
        <v>419.71800000000002</v>
      </c>
      <c r="FE12" s="9">
        <v>716.03599999999994</v>
      </c>
      <c r="FF12" s="9">
        <v>382.59300000000002</v>
      </c>
      <c r="FG12" s="9">
        <v>333.44299999999998</v>
      </c>
      <c r="FH12" s="9">
        <v>3510.0990000000002</v>
      </c>
      <c r="FI12" s="9">
        <v>1307.9359999999999</v>
      </c>
      <c r="FJ12" s="9">
        <v>2202.1619999999998</v>
      </c>
      <c r="FK12" s="9">
        <v>1217.0340000000001</v>
      </c>
      <c r="FL12" s="9">
        <v>430.971</v>
      </c>
      <c r="FM12" s="9">
        <v>786.06200000000001</v>
      </c>
      <c r="FN12" s="9">
        <v>356.11099999999999</v>
      </c>
      <c r="FO12" s="9">
        <v>143.28700000000001</v>
      </c>
      <c r="FP12" s="9">
        <v>212.82300000000001</v>
      </c>
      <c r="FQ12" s="9">
        <v>1009.186</v>
      </c>
      <c r="FR12" s="9">
        <v>353.548</v>
      </c>
      <c r="FS12" s="9">
        <v>655.63800000000003</v>
      </c>
      <c r="FT12" s="9">
        <v>155.08799999999999</v>
      </c>
      <c r="FU12" s="9">
        <v>56.345999999999997</v>
      </c>
      <c r="FV12" s="9">
        <v>98.742999999999995</v>
      </c>
      <c r="FW12" s="9">
        <v>796.21400000000006</v>
      </c>
      <c r="FX12" s="9">
        <v>276.61700000000002</v>
      </c>
      <c r="FY12" s="9">
        <v>519.59699999999998</v>
      </c>
      <c r="FZ12" s="9">
        <v>70.707999999999998</v>
      </c>
      <c r="GA12" s="9">
        <v>26.187000000000001</v>
      </c>
      <c r="GB12" s="9">
        <v>44.521999999999998</v>
      </c>
      <c r="GC12" s="9">
        <v>214.083</v>
      </c>
      <c r="GD12" s="9">
        <v>80.340999999999994</v>
      </c>
      <c r="GE12" s="9">
        <v>133.74199999999999</v>
      </c>
      <c r="GF12" s="9">
        <v>260.202</v>
      </c>
      <c r="GG12" s="9">
        <v>14.778</v>
      </c>
      <c r="GH12" s="9">
        <v>245.423</v>
      </c>
      <c r="GI12" s="9">
        <v>1843.597</v>
      </c>
      <c r="GJ12" s="9">
        <v>648.16800000000001</v>
      </c>
      <c r="GK12" s="9">
        <v>1195.4290000000001</v>
      </c>
      <c r="GL12" s="9">
        <v>1939.3050000000001</v>
      </c>
      <c r="GM12" s="9">
        <v>816.48099999999999</v>
      </c>
      <c r="GN12" s="9">
        <v>1122.8240000000001</v>
      </c>
      <c r="GO12" s="9">
        <v>253.91</v>
      </c>
      <c r="GP12" s="9">
        <v>109.014</v>
      </c>
      <c r="GQ12" s="9">
        <v>144.89599999999999</v>
      </c>
      <c r="GR12" s="9">
        <v>1685.395</v>
      </c>
      <c r="GS12" s="9">
        <v>707.46799999999996</v>
      </c>
      <c r="GT12" s="9">
        <v>977.92700000000002</v>
      </c>
      <c r="GU12" s="9">
        <v>11726.116</v>
      </c>
      <c r="GV12" s="9">
        <v>6213.7879999999996</v>
      </c>
      <c r="GW12" s="9">
        <v>5512.3280000000004</v>
      </c>
      <c r="GX12" s="9">
        <v>3972.2240000000002</v>
      </c>
      <c r="GY12" s="9">
        <v>1581.5150000000001</v>
      </c>
      <c r="GZ12" s="9">
        <v>2390.7089999999998</v>
      </c>
      <c r="HA12" s="9">
        <v>947.25</v>
      </c>
      <c r="HB12" s="9">
        <v>338.82900000000001</v>
      </c>
      <c r="HC12" s="9">
        <v>608.42100000000005</v>
      </c>
      <c r="HD12" s="9">
        <v>3128.5929999999998</v>
      </c>
      <c r="HE12" s="9">
        <v>1599.2550000000001</v>
      </c>
      <c r="HF12" s="9">
        <v>1529.338</v>
      </c>
      <c r="HG12" s="9">
        <v>1883.2750000000001</v>
      </c>
      <c r="HH12" s="9">
        <v>948.029</v>
      </c>
      <c r="HI12" s="9">
        <v>935.24599999999998</v>
      </c>
      <c r="HJ12" s="9">
        <v>488.214</v>
      </c>
      <c r="HK12" s="9">
        <v>245.07300000000001</v>
      </c>
      <c r="HL12" s="9">
        <v>243.14099999999999</v>
      </c>
      <c r="HM12" s="9">
        <v>383.88200000000001</v>
      </c>
      <c r="HN12" s="9">
        <v>179.84</v>
      </c>
      <c r="HO12" s="9">
        <v>204.042</v>
      </c>
      <c r="HP12" s="9">
        <v>179.99100000000001</v>
      </c>
      <c r="HQ12" s="9">
        <v>82.363</v>
      </c>
      <c r="HR12" s="9">
        <v>97.626999999999995</v>
      </c>
      <c r="HS12" s="9">
        <v>379.15899999999999</v>
      </c>
      <c r="HT12" s="9">
        <v>180.30600000000001</v>
      </c>
      <c r="HU12" s="9">
        <v>198.85300000000001</v>
      </c>
      <c r="HV12" s="9">
        <v>366.79599999999999</v>
      </c>
      <c r="HW12" s="9">
        <v>173.09</v>
      </c>
      <c r="HX12" s="9">
        <v>193.70599999999999</v>
      </c>
      <c r="HY12" s="9">
        <v>728.20399999999995</v>
      </c>
      <c r="HZ12" s="9">
        <v>372.16199999999998</v>
      </c>
      <c r="IA12" s="9">
        <v>356.04199999999997</v>
      </c>
      <c r="IB12" s="9">
        <v>1155.0719999999999</v>
      </c>
      <c r="IC12" s="9">
        <v>575.86800000000005</v>
      </c>
      <c r="ID12" s="9">
        <v>579.20399999999995</v>
      </c>
      <c r="IE12" s="9">
        <v>704.38300000000004</v>
      </c>
      <c r="IF12" s="9">
        <v>355.17500000000001</v>
      </c>
      <c r="IG12" s="9">
        <v>349.20800000000003</v>
      </c>
      <c r="IH12" s="9">
        <v>1115.2190000000001</v>
      </c>
      <c r="II12" s="9">
        <v>544.23099999999999</v>
      </c>
      <c r="IJ12" s="9">
        <v>570.98800000000006</v>
      </c>
      <c r="IK12" s="9">
        <v>212.53200000000001</v>
      </c>
      <c r="IL12" s="9">
        <v>99.644999999999996</v>
      </c>
      <c r="IM12" s="9">
        <v>112.887</v>
      </c>
      <c r="IN12" s="9">
        <v>2130.7179999999998</v>
      </c>
      <c r="IO12" s="9">
        <v>1079.587</v>
      </c>
      <c r="IP12" s="9">
        <v>1051.1320000000001</v>
      </c>
      <c r="IQ12" s="9">
        <v>1544.69</v>
      </c>
    </row>
    <row r="13" spans="1:251">
      <c r="A13" s="10">
        <v>42767</v>
      </c>
      <c r="B13" s="9">
        <v>19169.703000000001</v>
      </c>
      <c r="C13" s="9">
        <v>9383.3880000000008</v>
      </c>
      <c r="D13" s="9">
        <v>9786.3150000000005</v>
      </c>
      <c r="E13" s="9">
        <v>11842.032999999999</v>
      </c>
      <c r="F13" s="9">
        <v>6297.3580000000002</v>
      </c>
      <c r="G13" s="9">
        <v>5544.6750000000002</v>
      </c>
      <c r="H13" s="9">
        <v>1687.2059999999999</v>
      </c>
      <c r="I13" s="9">
        <v>868.05499999999995</v>
      </c>
      <c r="J13" s="9">
        <v>819.15099999999995</v>
      </c>
      <c r="K13" s="9">
        <v>1079.578</v>
      </c>
      <c r="L13" s="9">
        <v>421.34800000000001</v>
      </c>
      <c r="M13" s="9">
        <v>658.23</v>
      </c>
      <c r="N13" s="9">
        <v>565.69600000000003</v>
      </c>
      <c r="O13" s="9">
        <v>264.33100000000002</v>
      </c>
      <c r="P13" s="9">
        <v>301.36500000000001</v>
      </c>
      <c r="Q13" s="9">
        <v>1105.704</v>
      </c>
      <c r="R13" s="9">
        <v>458.39100000000002</v>
      </c>
      <c r="S13" s="9">
        <v>647.31299999999999</v>
      </c>
      <c r="T13" s="9">
        <v>1022.556</v>
      </c>
      <c r="U13" s="9">
        <v>401.41399999999999</v>
      </c>
      <c r="V13" s="9">
        <v>621.14200000000005</v>
      </c>
      <c r="W13" s="9">
        <v>2141.8919999999998</v>
      </c>
      <c r="X13" s="9">
        <v>1144.7149999999999</v>
      </c>
      <c r="Y13" s="9">
        <v>997.17600000000004</v>
      </c>
      <c r="Z13" s="9">
        <v>9700.1409999999996</v>
      </c>
      <c r="AA13" s="9">
        <v>5152.643</v>
      </c>
      <c r="AB13" s="9">
        <v>4547.4989999999998</v>
      </c>
      <c r="AC13" s="9">
        <v>1951.961</v>
      </c>
      <c r="AD13" s="9">
        <v>1024.068</v>
      </c>
      <c r="AE13" s="9">
        <v>927.89400000000001</v>
      </c>
      <c r="AF13" s="9">
        <v>7876.7370000000001</v>
      </c>
      <c r="AG13" s="9">
        <v>3947.3560000000002</v>
      </c>
      <c r="AH13" s="9">
        <v>3929.3809999999999</v>
      </c>
      <c r="AI13" s="9">
        <v>841.84799999999996</v>
      </c>
      <c r="AJ13" s="9">
        <v>388.66</v>
      </c>
      <c r="AK13" s="9">
        <v>453.18799999999999</v>
      </c>
      <c r="AL13" s="9">
        <v>12804.029</v>
      </c>
      <c r="AM13" s="9">
        <v>6728.2160000000003</v>
      </c>
      <c r="AN13" s="9">
        <v>6075.8130000000001</v>
      </c>
      <c r="AO13" s="9">
        <v>11382.799000000001</v>
      </c>
      <c r="AP13" s="9">
        <v>6014.5860000000002</v>
      </c>
      <c r="AQ13" s="9">
        <v>5368.2129999999997</v>
      </c>
      <c r="AR13" s="9">
        <v>10581.227999999999</v>
      </c>
      <c r="AS13" s="9">
        <v>5658.9120000000003</v>
      </c>
      <c r="AT13" s="9">
        <v>4922.3159999999998</v>
      </c>
      <c r="AU13" s="9">
        <v>2868.0250000000001</v>
      </c>
      <c r="AV13" s="9">
        <v>1410.1610000000001</v>
      </c>
      <c r="AW13" s="9">
        <v>1457.864</v>
      </c>
      <c r="AX13" s="9">
        <v>1868.373</v>
      </c>
      <c r="AY13" s="9">
        <v>950.91200000000003</v>
      </c>
      <c r="AZ13" s="9">
        <v>917.46100000000001</v>
      </c>
      <c r="BA13" s="9">
        <v>906.37699999999995</v>
      </c>
      <c r="BB13" s="9">
        <v>520.05399999999997</v>
      </c>
      <c r="BC13" s="9">
        <v>386.32299999999998</v>
      </c>
      <c r="BD13" s="9">
        <v>718.57799999999997</v>
      </c>
      <c r="BE13" s="9">
        <v>372.54500000000002</v>
      </c>
      <c r="BF13" s="9">
        <v>346.03399999999999</v>
      </c>
      <c r="BG13" s="9">
        <v>6609.0919999999996</v>
      </c>
      <c r="BH13" s="9">
        <v>2713.4850000000001</v>
      </c>
      <c r="BI13" s="9">
        <v>3895.607</v>
      </c>
      <c r="BJ13" s="9">
        <v>1316.472</v>
      </c>
      <c r="BK13" s="9">
        <v>455.048</v>
      </c>
      <c r="BL13" s="9">
        <v>861.42399999999998</v>
      </c>
      <c r="BM13" s="9">
        <v>350.48399999999998</v>
      </c>
      <c r="BN13" s="9">
        <v>142.84399999999999</v>
      </c>
      <c r="BO13" s="9">
        <v>207.64</v>
      </c>
      <c r="BP13" s="9">
        <v>1114.3579999999999</v>
      </c>
      <c r="BQ13" s="9">
        <v>393.36599999999999</v>
      </c>
      <c r="BR13" s="9">
        <v>720.99099999999999</v>
      </c>
      <c r="BS13" s="9">
        <v>190.22900000000001</v>
      </c>
      <c r="BT13" s="9">
        <v>59.151000000000003</v>
      </c>
      <c r="BU13" s="9">
        <v>131.078</v>
      </c>
      <c r="BV13" s="9">
        <v>869.81700000000001</v>
      </c>
      <c r="BW13" s="9">
        <v>316.91800000000001</v>
      </c>
      <c r="BX13" s="9">
        <v>552.899</v>
      </c>
      <c r="BY13" s="9">
        <v>97.402000000000001</v>
      </c>
      <c r="BZ13" s="9">
        <v>40.445999999999998</v>
      </c>
      <c r="CA13" s="9">
        <v>56.957000000000001</v>
      </c>
      <c r="CB13" s="9">
        <v>206.25399999999999</v>
      </c>
      <c r="CC13" s="9">
        <v>63.277999999999999</v>
      </c>
      <c r="CD13" s="9">
        <v>142.97499999999999</v>
      </c>
      <c r="CE13" s="9">
        <v>258.88900000000001</v>
      </c>
      <c r="CF13" s="9">
        <v>16.167999999999999</v>
      </c>
      <c r="CG13" s="9">
        <v>242.721</v>
      </c>
      <c r="CH13" s="9">
        <v>2502.8310000000001</v>
      </c>
      <c r="CI13" s="9">
        <v>1095.8510000000001</v>
      </c>
      <c r="CJ13" s="9">
        <v>1406.98</v>
      </c>
      <c r="CK13" s="9">
        <v>2039.19</v>
      </c>
      <c r="CL13" s="9">
        <v>829.18899999999996</v>
      </c>
      <c r="CM13" s="9">
        <v>1210</v>
      </c>
      <c r="CN13" s="9">
        <v>284.06599999999997</v>
      </c>
      <c r="CO13" s="9">
        <v>101.892</v>
      </c>
      <c r="CP13" s="9">
        <v>182.17400000000001</v>
      </c>
      <c r="CQ13" s="9">
        <v>1755.123</v>
      </c>
      <c r="CR13" s="9">
        <v>727.29700000000003</v>
      </c>
      <c r="CS13" s="9">
        <v>1027.826</v>
      </c>
      <c r="CT13" s="9">
        <v>12126.099</v>
      </c>
      <c r="CU13" s="9">
        <v>6399.25</v>
      </c>
      <c r="CV13" s="9">
        <v>5726.8490000000002</v>
      </c>
      <c r="CW13" s="9">
        <v>7043.6040000000003</v>
      </c>
      <c r="CX13" s="9">
        <v>2984.1379999999999</v>
      </c>
      <c r="CY13" s="9">
        <v>4059.4670000000001</v>
      </c>
      <c r="CZ13" s="9">
        <v>1040.7170000000001</v>
      </c>
      <c r="DA13" s="9">
        <v>380.45</v>
      </c>
      <c r="DB13" s="9">
        <v>660.26700000000005</v>
      </c>
      <c r="DC13" s="9">
        <v>15606.672</v>
      </c>
      <c r="DD13" s="9">
        <v>7687.6210000000001</v>
      </c>
      <c r="DE13" s="9">
        <v>7919.0510000000004</v>
      </c>
      <c r="DF13" s="9">
        <v>11383.444</v>
      </c>
      <c r="DG13" s="9">
        <v>6021.8549999999996</v>
      </c>
      <c r="DH13" s="9">
        <v>5361.5889999999999</v>
      </c>
      <c r="DI13" s="9">
        <v>1665.8150000000001</v>
      </c>
      <c r="DJ13" s="9">
        <v>854.15800000000002</v>
      </c>
      <c r="DK13" s="9">
        <v>811.65599999999995</v>
      </c>
      <c r="DL13" s="9">
        <v>1060.49</v>
      </c>
      <c r="DM13" s="9">
        <v>409.66699999999997</v>
      </c>
      <c r="DN13" s="9">
        <v>650.82299999999998</v>
      </c>
      <c r="DO13" s="9">
        <v>560.45399999999995</v>
      </c>
      <c r="DP13" s="9">
        <v>260.89699999999999</v>
      </c>
      <c r="DQ13" s="9">
        <v>299.55599999999998</v>
      </c>
      <c r="DR13" s="9">
        <v>1085.682</v>
      </c>
      <c r="DS13" s="9">
        <v>445.73899999999998</v>
      </c>
      <c r="DT13" s="9">
        <v>639.94299999999998</v>
      </c>
      <c r="DU13" s="9">
        <v>1003.929</v>
      </c>
      <c r="DV13" s="9">
        <v>389.73399999999998</v>
      </c>
      <c r="DW13" s="9">
        <v>614.19500000000005</v>
      </c>
      <c r="DX13" s="9">
        <v>2117.4349999999999</v>
      </c>
      <c r="DY13" s="9">
        <v>1128.7819999999999</v>
      </c>
      <c r="DZ13" s="9">
        <v>988.65200000000004</v>
      </c>
      <c r="EA13" s="9">
        <v>9266.009</v>
      </c>
      <c r="EB13" s="9">
        <v>4893.0720000000001</v>
      </c>
      <c r="EC13" s="9">
        <v>4372.9369999999999</v>
      </c>
      <c r="ED13" s="9">
        <v>1932.4110000000001</v>
      </c>
      <c r="EE13" s="9">
        <v>1010.9829999999999</v>
      </c>
      <c r="EF13" s="9">
        <v>921.428</v>
      </c>
      <c r="EG13" s="9">
        <v>7644.2659999999996</v>
      </c>
      <c r="EH13" s="9">
        <v>3825.404</v>
      </c>
      <c r="EI13" s="9">
        <v>3818.8620000000001</v>
      </c>
      <c r="EJ13" s="9">
        <v>836.59100000000001</v>
      </c>
      <c r="EK13" s="9">
        <v>386.16199999999998</v>
      </c>
      <c r="EL13" s="9">
        <v>450.42899999999997</v>
      </c>
      <c r="EM13" s="9">
        <v>12241.091</v>
      </c>
      <c r="EN13" s="9">
        <v>6387.64</v>
      </c>
      <c r="EO13" s="9">
        <v>5853.451</v>
      </c>
      <c r="EP13" s="9">
        <v>10843.473</v>
      </c>
      <c r="EQ13" s="9">
        <v>5688.6319999999996</v>
      </c>
      <c r="ER13" s="9">
        <v>5154.8410000000003</v>
      </c>
      <c r="ES13" s="9">
        <v>10141.659</v>
      </c>
      <c r="ET13" s="9">
        <v>5395.2439999999997</v>
      </c>
      <c r="EU13" s="9">
        <v>4746.415</v>
      </c>
      <c r="EV13" s="9">
        <v>2723.3760000000002</v>
      </c>
      <c r="EW13" s="9">
        <v>1320.221</v>
      </c>
      <c r="EX13" s="9">
        <v>1403.155</v>
      </c>
      <c r="EY13" s="9">
        <v>1757.931</v>
      </c>
      <c r="EZ13" s="9">
        <v>881.74099999999999</v>
      </c>
      <c r="FA13" s="9">
        <v>876.19</v>
      </c>
      <c r="FB13" s="9">
        <v>900.28499999999997</v>
      </c>
      <c r="FC13" s="9">
        <v>515.95600000000002</v>
      </c>
      <c r="FD13" s="9">
        <v>384.32900000000001</v>
      </c>
      <c r="FE13" s="9">
        <v>710.51400000000001</v>
      </c>
      <c r="FF13" s="9">
        <v>367.39600000000002</v>
      </c>
      <c r="FG13" s="9">
        <v>343.11799999999999</v>
      </c>
      <c r="FH13" s="9">
        <v>3512.7139999999999</v>
      </c>
      <c r="FI13" s="9">
        <v>1298.3699999999999</v>
      </c>
      <c r="FJ13" s="9">
        <v>2214.3429999999998</v>
      </c>
      <c r="FK13" s="9">
        <v>1223.17</v>
      </c>
      <c r="FL13" s="9">
        <v>405.09500000000003</v>
      </c>
      <c r="FM13" s="9">
        <v>818.07500000000005</v>
      </c>
      <c r="FN13" s="9">
        <v>337.87200000000001</v>
      </c>
      <c r="FO13" s="9">
        <v>135.09</v>
      </c>
      <c r="FP13" s="9">
        <v>202.78100000000001</v>
      </c>
      <c r="FQ13" s="9">
        <v>1027.9860000000001</v>
      </c>
      <c r="FR13" s="9">
        <v>347.12799999999999</v>
      </c>
      <c r="FS13" s="9">
        <v>680.85799999999995</v>
      </c>
      <c r="FT13" s="9">
        <v>181.268</v>
      </c>
      <c r="FU13" s="9">
        <v>54.308999999999997</v>
      </c>
      <c r="FV13" s="9">
        <v>126.96</v>
      </c>
      <c r="FW13" s="9">
        <v>792.67200000000003</v>
      </c>
      <c r="FX13" s="9">
        <v>275.78800000000001</v>
      </c>
      <c r="FY13" s="9">
        <v>516.88400000000001</v>
      </c>
      <c r="FZ13" s="9">
        <v>67.924000000000007</v>
      </c>
      <c r="GA13" s="9">
        <v>23.715</v>
      </c>
      <c r="GB13" s="9">
        <v>44.209000000000003</v>
      </c>
      <c r="GC13" s="9">
        <v>197.52799999999999</v>
      </c>
      <c r="GD13" s="9">
        <v>59.115000000000002</v>
      </c>
      <c r="GE13" s="9">
        <v>138.41200000000001</v>
      </c>
      <c r="GF13" s="9">
        <v>257.74200000000002</v>
      </c>
      <c r="GG13" s="9">
        <v>15.513999999999999</v>
      </c>
      <c r="GH13" s="9">
        <v>242.22800000000001</v>
      </c>
      <c r="GI13" s="9">
        <v>1717.37</v>
      </c>
      <c r="GJ13" s="9">
        <v>606.44600000000003</v>
      </c>
      <c r="GK13" s="9">
        <v>1110.924</v>
      </c>
      <c r="GL13" s="9">
        <v>1936.027</v>
      </c>
      <c r="GM13" s="9">
        <v>773.63900000000001</v>
      </c>
      <c r="GN13" s="9">
        <v>1162.3879999999999</v>
      </c>
      <c r="GO13" s="9">
        <v>271.84500000000003</v>
      </c>
      <c r="GP13" s="9">
        <v>95.167000000000002</v>
      </c>
      <c r="GQ13" s="9">
        <v>176.678</v>
      </c>
      <c r="GR13" s="9">
        <v>1664.182</v>
      </c>
      <c r="GS13" s="9">
        <v>678.47299999999996</v>
      </c>
      <c r="GT13" s="9">
        <v>985.71</v>
      </c>
      <c r="GU13" s="9">
        <v>11655.289000000001</v>
      </c>
      <c r="GV13" s="9">
        <v>6117.0209999999997</v>
      </c>
      <c r="GW13" s="9">
        <v>5538.268</v>
      </c>
      <c r="GX13" s="9">
        <v>3951.3829999999998</v>
      </c>
      <c r="GY13" s="9">
        <v>1570.6</v>
      </c>
      <c r="GZ13" s="9">
        <v>2380.7829999999999</v>
      </c>
      <c r="HA13" s="9">
        <v>956.14099999999996</v>
      </c>
      <c r="HB13" s="9">
        <v>334.661</v>
      </c>
      <c r="HC13" s="9">
        <v>621.48099999999999</v>
      </c>
      <c r="HD13" s="9">
        <v>3071.625</v>
      </c>
      <c r="HE13" s="9">
        <v>1561.367</v>
      </c>
      <c r="HF13" s="9">
        <v>1510.258</v>
      </c>
      <c r="HG13" s="9">
        <v>1799.415</v>
      </c>
      <c r="HH13" s="9">
        <v>910.05799999999999</v>
      </c>
      <c r="HI13" s="9">
        <v>889.35699999999997</v>
      </c>
      <c r="HJ13" s="9">
        <v>497.29599999999999</v>
      </c>
      <c r="HK13" s="9">
        <v>249.607</v>
      </c>
      <c r="HL13" s="9">
        <v>247.69</v>
      </c>
      <c r="HM13" s="9">
        <v>382.80500000000001</v>
      </c>
      <c r="HN13" s="9">
        <v>173.727</v>
      </c>
      <c r="HO13" s="9">
        <v>209.078</v>
      </c>
      <c r="HP13" s="9">
        <v>171.05799999999999</v>
      </c>
      <c r="HQ13" s="9">
        <v>80.77</v>
      </c>
      <c r="HR13" s="9">
        <v>90.287999999999997</v>
      </c>
      <c r="HS13" s="9">
        <v>383.35500000000002</v>
      </c>
      <c r="HT13" s="9">
        <v>173.934</v>
      </c>
      <c r="HU13" s="9">
        <v>209.42099999999999</v>
      </c>
      <c r="HV13" s="9">
        <v>370.97199999999998</v>
      </c>
      <c r="HW13" s="9">
        <v>167.494</v>
      </c>
      <c r="HX13" s="9">
        <v>203.47800000000001</v>
      </c>
      <c r="HY13" s="9">
        <v>724.64</v>
      </c>
      <c r="HZ13" s="9">
        <v>363.57100000000003</v>
      </c>
      <c r="IA13" s="9">
        <v>361.06799999999998</v>
      </c>
      <c r="IB13" s="9">
        <v>1074.7760000000001</v>
      </c>
      <c r="IC13" s="9">
        <v>546.48699999999997</v>
      </c>
      <c r="ID13" s="9">
        <v>528.28899999999999</v>
      </c>
      <c r="IE13" s="9">
        <v>701.98400000000004</v>
      </c>
      <c r="IF13" s="9">
        <v>348.21100000000001</v>
      </c>
      <c r="IG13" s="9">
        <v>353.77300000000002</v>
      </c>
      <c r="IH13" s="9">
        <v>1028.204</v>
      </c>
      <c r="II13" s="9">
        <v>512.428</v>
      </c>
      <c r="IJ13" s="9">
        <v>515.77499999999998</v>
      </c>
      <c r="IK13" s="9">
        <v>158.262</v>
      </c>
      <c r="IL13" s="9">
        <v>63.566000000000003</v>
      </c>
      <c r="IM13" s="9">
        <v>94.695999999999998</v>
      </c>
      <c r="IN13" s="9">
        <v>2038.107</v>
      </c>
      <c r="IO13" s="9">
        <v>1024.309</v>
      </c>
      <c r="IP13" s="9">
        <v>1013.797</v>
      </c>
      <c r="IQ13" s="9">
        <v>1441.046</v>
      </c>
    </row>
    <row r="14" spans="1:251">
      <c r="A14" s="10">
        <v>43132</v>
      </c>
      <c r="B14" s="9">
        <v>19460.821</v>
      </c>
      <c r="C14" s="9">
        <v>9518.8870000000006</v>
      </c>
      <c r="D14" s="9">
        <v>9941.9339999999993</v>
      </c>
      <c r="E14" s="9">
        <v>12193.09</v>
      </c>
      <c r="F14" s="9">
        <v>6434.6319999999996</v>
      </c>
      <c r="G14" s="9">
        <v>5758.4579999999996</v>
      </c>
      <c r="H14" s="9">
        <v>1683.096</v>
      </c>
      <c r="I14" s="9">
        <v>842.197</v>
      </c>
      <c r="J14" s="9">
        <v>840.89800000000002</v>
      </c>
      <c r="K14" s="9">
        <v>1099.1479999999999</v>
      </c>
      <c r="L14" s="9">
        <v>415.24</v>
      </c>
      <c r="M14" s="9">
        <v>683.90800000000002</v>
      </c>
      <c r="N14" s="9">
        <v>573.70500000000004</v>
      </c>
      <c r="O14" s="9">
        <v>247.45500000000001</v>
      </c>
      <c r="P14" s="9">
        <v>326.25099999999998</v>
      </c>
      <c r="Q14" s="9">
        <v>1106.556</v>
      </c>
      <c r="R14" s="9">
        <v>453.95299999999997</v>
      </c>
      <c r="S14" s="9">
        <v>652.60299999999995</v>
      </c>
      <c r="T14" s="9">
        <v>1029.0060000000001</v>
      </c>
      <c r="U14" s="9">
        <v>392.78100000000001</v>
      </c>
      <c r="V14" s="9">
        <v>636.22500000000002</v>
      </c>
      <c r="W14" s="9">
        <v>2338.3029999999999</v>
      </c>
      <c r="X14" s="9">
        <v>1221.623</v>
      </c>
      <c r="Y14" s="9">
        <v>1116.68</v>
      </c>
      <c r="Z14" s="9">
        <v>9854.7880000000005</v>
      </c>
      <c r="AA14" s="9">
        <v>5213.01</v>
      </c>
      <c r="AB14" s="9">
        <v>4641.7780000000002</v>
      </c>
      <c r="AC14" s="9">
        <v>2140.739</v>
      </c>
      <c r="AD14" s="9">
        <v>1099.9760000000001</v>
      </c>
      <c r="AE14" s="9">
        <v>1040.7629999999999</v>
      </c>
      <c r="AF14" s="9">
        <v>7997.6289999999999</v>
      </c>
      <c r="AG14" s="9">
        <v>3971.6770000000001</v>
      </c>
      <c r="AH14" s="9">
        <v>4025.9520000000002</v>
      </c>
      <c r="AI14" s="9">
        <v>923.94399999999996</v>
      </c>
      <c r="AJ14" s="9">
        <v>434.30399999999997</v>
      </c>
      <c r="AK14" s="9">
        <v>489.63900000000001</v>
      </c>
      <c r="AL14" s="9">
        <v>13049.59</v>
      </c>
      <c r="AM14" s="9">
        <v>6826.1940000000004</v>
      </c>
      <c r="AN14" s="9">
        <v>6223.3969999999999</v>
      </c>
      <c r="AO14" s="9">
        <v>11515.73</v>
      </c>
      <c r="AP14" s="9">
        <v>6057.6719999999996</v>
      </c>
      <c r="AQ14" s="9">
        <v>5458.058</v>
      </c>
      <c r="AR14" s="9">
        <v>10818.472</v>
      </c>
      <c r="AS14" s="9">
        <v>5744.4009999999998</v>
      </c>
      <c r="AT14" s="9">
        <v>5074.0709999999999</v>
      </c>
      <c r="AU14" s="9">
        <v>2925.2579999999998</v>
      </c>
      <c r="AV14" s="9">
        <v>1452.8009999999999</v>
      </c>
      <c r="AW14" s="9">
        <v>1472.4580000000001</v>
      </c>
      <c r="AX14" s="9">
        <v>1840.7059999999999</v>
      </c>
      <c r="AY14" s="9">
        <v>946.54600000000005</v>
      </c>
      <c r="AZ14" s="9">
        <v>894.16</v>
      </c>
      <c r="BA14" s="9">
        <v>984.20600000000002</v>
      </c>
      <c r="BB14" s="9">
        <v>554.98500000000001</v>
      </c>
      <c r="BC14" s="9">
        <v>429.22199999999998</v>
      </c>
      <c r="BD14" s="9">
        <v>706.31799999999998</v>
      </c>
      <c r="BE14" s="9">
        <v>369.51400000000001</v>
      </c>
      <c r="BF14" s="9">
        <v>336.803</v>
      </c>
      <c r="BG14" s="9">
        <v>6561.4129999999996</v>
      </c>
      <c r="BH14" s="9">
        <v>2714.741</v>
      </c>
      <c r="BI14" s="9">
        <v>3846.6729999999998</v>
      </c>
      <c r="BJ14" s="9">
        <v>1324.5119999999999</v>
      </c>
      <c r="BK14" s="9">
        <v>493.423</v>
      </c>
      <c r="BL14" s="9">
        <v>831.08900000000006</v>
      </c>
      <c r="BM14" s="9">
        <v>380.94799999999998</v>
      </c>
      <c r="BN14" s="9">
        <v>176.41200000000001</v>
      </c>
      <c r="BO14" s="9">
        <v>204.535</v>
      </c>
      <c r="BP14" s="9">
        <v>1103.028</v>
      </c>
      <c r="BQ14" s="9">
        <v>404.16</v>
      </c>
      <c r="BR14" s="9">
        <v>698.86800000000005</v>
      </c>
      <c r="BS14" s="9">
        <v>183.02799999999999</v>
      </c>
      <c r="BT14" s="9">
        <v>60.57</v>
      </c>
      <c r="BU14" s="9">
        <v>122.459</v>
      </c>
      <c r="BV14" s="9">
        <v>866.404</v>
      </c>
      <c r="BW14" s="9">
        <v>323.51900000000001</v>
      </c>
      <c r="BX14" s="9">
        <v>542.88499999999999</v>
      </c>
      <c r="BY14" s="9">
        <v>98.978999999999999</v>
      </c>
      <c r="BZ14" s="9">
        <v>40.856999999999999</v>
      </c>
      <c r="CA14" s="9">
        <v>58.122</v>
      </c>
      <c r="CB14" s="9">
        <v>228.16800000000001</v>
      </c>
      <c r="CC14" s="9">
        <v>91.948999999999998</v>
      </c>
      <c r="CD14" s="9">
        <v>136.21799999999999</v>
      </c>
      <c r="CE14" s="9">
        <v>265.55700000000002</v>
      </c>
      <c r="CF14" s="9">
        <v>20.181000000000001</v>
      </c>
      <c r="CG14" s="9">
        <v>245.375</v>
      </c>
      <c r="CH14" s="9">
        <v>2668.6460000000002</v>
      </c>
      <c r="CI14" s="9">
        <v>1163.6320000000001</v>
      </c>
      <c r="CJ14" s="9">
        <v>1505.0150000000001</v>
      </c>
      <c r="CK14" s="9">
        <v>2037.5139999999999</v>
      </c>
      <c r="CL14" s="9">
        <v>865.62400000000002</v>
      </c>
      <c r="CM14" s="9">
        <v>1171.8900000000001</v>
      </c>
      <c r="CN14" s="9">
        <v>278.38499999999999</v>
      </c>
      <c r="CO14" s="9">
        <v>106.108</v>
      </c>
      <c r="CP14" s="9">
        <v>172.27600000000001</v>
      </c>
      <c r="CQ14" s="9">
        <v>1759.1289999999999</v>
      </c>
      <c r="CR14" s="9">
        <v>759.51499999999999</v>
      </c>
      <c r="CS14" s="9">
        <v>999.61400000000003</v>
      </c>
      <c r="CT14" s="9">
        <v>12471.475</v>
      </c>
      <c r="CU14" s="9">
        <v>6540.741</v>
      </c>
      <c r="CV14" s="9">
        <v>5930.7340000000004</v>
      </c>
      <c r="CW14" s="9">
        <v>6989.3459999999995</v>
      </c>
      <c r="CX14" s="9">
        <v>2978.1460000000002</v>
      </c>
      <c r="CY14" s="9">
        <v>4011.2</v>
      </c>
      <c r="CZ14" s="9">
        <v>1027.0899999999999</v>
      </c>
      <c r="DA14" s="9">
        <v>391.96800000000002</v>
      </c>
      <c r="DB14" s="9">
        <v>635.12099999999998</v>
      </c>
      <c r="DC14" s="9">
        <v>15752.4</v>
      </c>
      <c r="DD14" s="9">
        <v>7759.6040000000003</v>
      </c>
      <c r="DE14" s="9">
        <v>7992.7960000000003</v>
      </c>
      <c r="DF14" s="9">
        <v>11672.652</v>
      </c>
      <c r="DG14" s="9">
        <v>6120.7730000000001</v>
      </c>
      <c r="DH14" s="9">
        <v>5551.8789999999999</v>
      </c>
      <c r="DI14" s="9">
        <v>1648.0640000000001</v>
      </c>
      <c r="DJ14" s="9">
        <v>817.62099999999998</v>
      </c>
      <c r="DK14" s="9">
        <v>830.44299999999998</v>
      </c>
      <c r="DL14" s="9">
        <v>1073.672</v>
      </c>
      <c r="DM14" s="9">
        <v>398.71100000000001</v>
      </c>
      <c r="DN14" s="9">
        <v>674.96</v>
      </c>
      <c r="DO14" s="9">
        <v>567.76599999999996</v>
      </c>
      <c r="DP14" s="9">
        <v>244.01400000000001</v>
      </c>
      <c r="DQ14" s="9">
        <v>323.75200000000001</v>
      </c>
      <c r="DR14" s="9">
        <v>1078.0550000000001</v>
      </c>
      <c r="DS14" s="9">
        <v>434.78899999999999</v>
      </c>
      <c r="DT14" s="9">
        <v>643.26700000000005</v>
      </c>
      <c r="DU14" s="9">
        <v>1005.423</v>
      </c>
      <c r="DV14" s="9">
        <v>377.63499999999999</v>
      </c>
      <c r="DW14" s="9">
        <v>627.78800000000001</v>
      </c>
      <c r="DX14" s="9">
        <v>2319.7150000000001</v>
      </c>
      <c r="DY14" s="9">
        <v>1209.472</v>
      </c>
      <c r="DZ14" s="9">
        <v>1110.2429999999999</v>
      </c>
      <c r="EA14" s="9">
        <v>9352.9359999999997</v>
      </c>
      <c r="EB14" s="9">
        <v>4911.3010000000004</v>
      </c>
      <c r="EC14" s="9">
        <v>4441.6360000000004</v>
      </c>
      <c r="ED14" s="9">
        <v>2126.6770000000001</v>
      </c>
      <c r="EE14" s="9">
        <v>1090.921</v>
      </c>
      <c r="EF14" s="9">
        <v>1035.7560000000001</v>
      </c>
      <c r="EG14" s="9">
        <v>7724.0619999999999</v>
      </c>
      <c r="EH14" s="9">
        <v>3827.752</v>
      </c>
      <c r="EI14" s="9">
        <v>3896.31</v>
      </c>
      <c r="EJ14" s="9">
        <v>912.38300000000004</v>
      </c>
      <c r="EK14" s="9">
        <v>425.50799999999998</v>
      </c>
      <c r="EL14" s="9">
        <v>486.87400000000002</v>
      </c>
      <c r="EM14" s="9">
        <v>12443.031999999999</v>
      </c>
      <c r="EN14" s="9">
        <v>6463.1040000000003</v>
      </c>
      <c r="EO14" s="9">
        <v>5979.9279999999999</v>
      </c>
      <c r="EP14" s="9">
        <v>10927.714</v>
      </c>
      <c r="EQ14" s="9">
        <v>5703.1440000000002</v>
      </c>
      <c r="ER14" s="9">
        <v>5224.57</v>
      </c>
      <c r="ES14" s="9">
        <v>10311.375</v>
      </c>
      <c r="ET14" s="9">
        <v>5439.7020000000002</v>
      </c>
      <c r="EU14" s="9">
        <v>4871.6729999999998</v>
      </c>
      <c r="EV14" s="9">
        <v>2792.1770000000001</v>
      </c>
      <c r="EW14" s="9">
        <v>1371.758</v>
      </c>
      <c r="EX14" s="9">
        <v>1420.4190000000001</v>
      </c>
      <c r="EY14" s="9">
        <v>1748.7619999999999</v>
      </c>
      <c r="EZ14" s="9">
        <v>893.74699999999996</v>
      </c>
      <c r="FA14" s="9">
        <v>855.01499999999999</v>
      </c>
      <c r="FB14" s="9">
        <v>978.38099999999997</v>
      </c>
      <c r="FC14" s="9">
        <v>551.41499999999996</v>
      </c>
      <c r="FD14" s="9">
        <v>426.96499999999997</v>
      </c>
      <c r="FE14" s="9">
        <v>697.95</v>
      </c>
      <c r="FF14" s="9">
        <v>363.18599999999998</v>
      </c>
      <c r="FG14" s="9">
        <v>334.76400000000001</v>
      </c>
      <c r="FH14" s="9">
        <v>3381.7979999999998</v>
      </c>
      <c r="FI14" s="9">
        <v>1275.645</v>
      </c>
      <c r="FJ14" s="9">
        <v>2106.1529999999998</v>
      </c>
      <c r="FK14" s="9">
        <v>1198.654</v>
      </c>
      <c r="FL14" s="9">
        <v>427.19099999999997</v>
      </c>
      <c r="FM14" s="9">
        <v>771.46299999999997</v>
      </c>
      <c r="FN14" s="9">
        <v>362.04700000000003</v>
      </c>
      <c r="FO14" s="9">
        <v>165.42099999999999</v>
      </c>
      <c r="FP14" s="9">
        <v>196.625</v>
      </c>
      <c r="FQ14" s="9">
        <v>993.29899999999998</v>
      </c>
      <c r="FR14" s="9">
        <v>345.10700000000003</v>
      </c>
      <c r="FS14" s="9">
        <v>648.19200000000001</v>
      </c>
      <c r="FT14" s="9">
        <v>172.73400000000001</v>
      </c>
      <c r="FU14" s="9">
        <v>54.262999999999998</v>
      </c>
      <c r="FV14" s="9">
        <v>118.471</v>
      </c>
      <c r="FW14" s="9">
        <v>768.25300000000004</v>
      </c>
      <c r="FX14" s="9">
        <v>271.19</v>
      </c>
      <c r="FY14" s="9">
        <v>497.06400000000002</v>
      </c>
      <c r="FZ14" s="9">
        <v>71.066999999999993</v>
      </c>
      <c r="GA14" s="9">
        <v>28.533000000000001</v>
      </c>
      <c r="GB14" s="9">
        <v>42.534999999999997</v>
      </c>
      <c r="GC14" s="9">
        <v>211.29499999999999</v>
      </c>
      <c r="GD14" s="9">
        <v>84.488</v>
      </c>
      <c r="GE14" s="9">
        <v>126.806</v>
      </c>
      <c r="GF14" s="9">
        <v>263.35300000000001</v>
      </c>
      <c r="GG14" s="9">
        <v>18.981999999999999</v>
      </c>
      <c r="GH14" s="9">
        <v>244.37100000000001</v>
      </c>
      <c r="GI14" s="9">
        <v>1737.5709999999999</v>
      </c>
      <c r="GJ14" s="9">
        <v>627.56399999999996</v>
      </c>
      <c r="GK14" s="9">
        <v>1110.0070000000001</v>
      </c>
      <c r="GL14" s="9">
        <v>1902.5440000000001</v>
      </c>
      <c r="GM14" s="9">
        <v>792.78200000000004</v>
      </c>
      <c r="GN14" s="9">
        <v>1109.7619999999999</v>
      </c>
      <c r="GO14" s="9">
        <v>266.38299999999998</v>
      </c>
      <c r="GP14" s="9">
        <v>98.977999999999994</v>
      </c>
      <c r="GQ14" s="9">
        <v>167.405</v>
      </c>
      <c r="GR14" s="9">
        <v>1636.162</v>
      </c>
      <c r="GS14" s="9">
        <v>693.80399999999997</v>
      </c>
      <c r="GT14" s="9">
        <v>942.35699999999997</v>
      </c>
      <c r="GU14" s="9">
        <v>11939.034</v>
      </c>
      <c r="GV14" s="9">
        <v>6219.7510000000002</v>
      </c>
      <c r="GW14" s="9">
        <v>5719.2839999999997</v>
      </c>
      <c r="GX14" s="9">
        <v>3813.366</v>
      </c>
      <c r="GY14" s="9">
        <v>1539.854</v>
      </c>
      <c r="GZ14" s="9">
        <v>2273.5120000000002</v>
      </c>
      <c r="HA14" s="9">
        <v>920.89200000000005</v>
      </c>
      <c r="HB14" s="9">
        <v>334.315</v>
      </c>
      <c r="HC14" s="9">
        <v>586.57600000000002</v>
      </c>
      <c r="HD14" s="9">
        <v>3086.2089999999998</v>
      </c>
      <c r="HE14" s="9">
        <v>1573.752</v>
      </c>
      <c r="HF14" s="9">
        <v>1512.4570000000001</v>
      </c>
      <c r="HG14" s="9">
        <v>1855.232</v>
      </c>
      <c r="HH14" s="9">
        <v>936.76700000000005</v>
      </c>
      <c r="HI14" s="9">
        <v>918.46500000000003</v>
      </c>
      <c r="HJ14" s="9">
        <v>473.03100000000001</v>
      </c>
      <c r="HK14" s="9">
        <v>239.59899999999999</v>
      </c>
      <c r="HL14" s="9">
        <v>233.43199999999999</v>
      </c>
      <c r="HM14" s="9">
        <v>369.77199999999999</v>
      </c>
      <c r="HN14" s="9">
        <v>166.05500000000001</v>
      </c>
      <c r="HO14" s="9">
        <v>203.71799999999999</v>
      </c>
      <c r="HP14" s="9">
        <v>171.072</v>
      </c>
      <c r="HQ14" s="9">
        <v>74.338999999999999</v>
      </c>
      <c r="HR14" s="9">
        <v>96.733999999999995</v>
      </c>
      <c r="HS14" s="9">
        <v>367.08199999999999</v>
      </c>
      <c r="HT14" s="9">
        <v>165.393</v>
      </c>
      <c r="HU14" s="9">
        <v>201.68899999999999</v>
      </c>
      <c r="HV14" s="9">
        <v>357.87</v>
      </c>
      <c r="HW14" s="9">
        <v>159.11600000000001</v>
      </c>
      <c r="HX14" s="9">
        <v>198.75399999999999</v>
      </c>
      <c r="HY14" s="9">
        <v>742.64800000000002</v>
      </c>
      <c r="HZ14" s="9">
        <v>373.9</v>
      </c>
      <c r="IA14" s="9">
        <v>368.74799999999999</v>
      </c>
      <c r="IB14" s="9">
        <v>1112.5840000000001</v>
      </c>
      <c r="IC14" s="9">
        <v>562.86699999999996</v>
      </c>
      <c r="ID14" s="9">
        <v>549.71699999999998</v>
      </c>
      <c r="IE14" s="9">
        <v>717.3</v>
      </c>
      <c r="IF14" s="9">
        <v>358.291</v>
      </c>
      <c r="IG14" s="9">
        <v>359.00900000000001</v>
      </c>
      <c r="IH14" s="9">
        <v>1067.241</v>
      </c>
      <c r="II14" s="9">
        <v>527.51499999999999</v>
      </c>
      <c r="IJ14" s="9">
        <v>539.726</v>
      </c>
      <c r="IK14" s="9">
        <v>187.05600000000001</v>
      </c>
      <c r="IL14" s="9">
        <v>89.409000000000006</v>
      </c>
      <c r="IM14" s="9">
        <v>97.647000000000006</v>
      </c>
      <c r="IN14" s="9">
        <v>2100.7020000000002</v>
      </c>
      <c r="IO14" s="9">
        <v>1059.8040000000001</v>
      </c>
      <c r="IP14" s="9">
        <v>1040.8979999999999</v>
      </c>
      <c r="IQ14" s="9">
        <v>1469.903</v>
      </c>
    </row>
    <row r="15" spans="1:251">
      <c r="A15" s="10">
        <v>43497</v>
      </c>
      <c r="B15" s="9">
        <v>19768.398000000001</v>
      </c>
      <c r="C15" s="9">
        <v>9677.2459999999992</v>
      </c>
      <c r="D15" s="9">
        <v>10091.151</v>
      </c>
      <c r="E15" s="9">
        <v>12492.683000000001</v>
      </c>
      <c r="F15" s="9">
        <v>6600.3950000000004</v>
      </c>
      <c r="G15" s="9">
        <v>5892.2879999999996</v>
      </c>
      <c r="H15" s="9">
        <v>1668.3920000000001</v>
      </c>
      <c r="I15" s="9">
        <v>841.81600000000003</v>
      </c>
      <c r="J15" s="9">
        <v>826.57600000000002</v>
      </c>
      <c r="K15" s="9">
        <v>1079.8219999999999</v>
      </c>
      <c r="L15" s="9">
        <v>413.255</v>
      </c>
      <c r="M15" s="9">
        <v>666.56799999999998</v>
      </c>
      <c r="N15" s="9">
        <v>560.34699999999998</v>
      </c>
      <c r="O15" s="9">
        <v>248.83</v>
      </c>
      <c r="P15" s="9">
        <v>311.51600000000002</v>
      </c>
      <c r="Q15" s="9">
        <v>1089.662</v>
      </c>
      <c r="R15" s="9">
        <v>450.18799999999999</v>
      </c>
      <c r="S15" s="9">
        <v>639.47400000000005</v>
      </c>
      <c r="T15" s="9">
        <v>1005.953</v>
      </c>
      <c r="U15" s="9">
        <v>390.90199999999999</v>
      </c>
      <c r="V15" s="9">
        <v>615.05100000000004</v>
      </c>
      <c r="W15" s="9">
        <v>2369.2869999999998</v>
      </c>
      <c r="X15" s="9">
        <v>1216.4590000000001</v>
      </c>
      <c r="Y15" s="9">
        <v>1152.828</v>
      </c>
      <c r="Z15" s="9">
        <v>10123.396000000001</v>
      </c>
      <c r="AA15" s="9">
        <v>5383.9359999999997</v>
      </c>
      <c r="AB15" s="9">
        <v>4739.46</v>
      </c>
      <c r="AC15" s="9">
        <v>2194.5120000000002</v>
      </c>
      <c r="AD15" s="9">
        <v>1111.7560000000001</v>
      </c>
      <c r="AE15" s="9">
        <v>1082.7560000000001</v>
      </c>
      <c r="AF15" s="9">
        <v>8189.3540000000003</v>
      </c>
      <c r="AG15" s="9">
        <v>4118.7650000000003</v>
      </c>
      <c r="AH15" s="9">
        <v>4070.5889999999999</v>
      </c>
      <c r="AI15" s="9">
        <v>914.71900000000005</v>
      </c>
      <c r="AJ15" s="9">
        <v>434.39499999999998</v>
      </c>
      <c r="AK15" s="9">
        <v>480.32400000000001</v>
      </c>
      <c r="AL15" s="9">
        <v>13377.64</v>
      </c>
      <c r="AM15" s="9">
        <v>7003.1019999999999</v>
      </c>
      <c r="AN15" s="9">
        <v>6374.5379999999996</v>
      </c>
      <c r="AO15" s="9">
        <v>11936.114</v>
      </c>
      <c r="AP15" s="9">
        <v>6293.4340000000002</v>
      </c>
      <c r="AQ15" s="9">
        <v>5642.68</v>
      </c>
      <c r="AR15" s="9">
        <v>11167.041999999999</v>
      </c>
      <c r="AS15" s="9">
        <v>5949.7250000000004</v>
      </c>
      <c r="AT15" s="9">
        <v>5217.317</v>
      </c>
      <c r="AU15" s="9">
        <v>3101.04</v>
      </c>
      <c r="AV15" s="9">
        <v>1524.5419999999999</v>
      </c>
      <c r="AW15" s="9">
        <v>1576.498</v>
      </c>
      <c r="AX15" s="9">
        <v>1937.5260000000001</v>
      </c>
      <c r="AY15" s="9">
        <v>977.82500000000005</v>
      </c>
      <c r="AZ15" s="9">
        <v>959.70100000000002</v>
      </c>
      <c r="BA15" s="9">
        <v>1052.57</v>
      </c>
      <c r="BB15" s="9">
        <v>575.11900000000003</v>
      </c>
      <c r="BC15" s="9">
        <v>477.45100000000002</v>
      </c>
      <c r="BD15" s="9">
        <v>660.98400000000004</v>
      </c>
      <c r="BE15" s="9">
        <v>347.81200000000001</v>
      </c>
      <c r="BF15" s="9">
        <v>313.17099999999999</v>
      </c>
      <c r="BG15" s="9">
        <v>6614.7309999999998</v>
      </c>
      <c r="BH15" s="9">
        <v>2729.0390000000002</v>
      </c>
      <c r="BI15" s="9">
        <v>3885.692</v>
      </c>
      <c r="BJ15" s="9">
        <v>1279.3330000000001</v>
      </c>
      <c r="BK15" s="9">
        <v>482.41699999999997</v>
      </c>
      <c r="BL15" s="9">
        <v>796.91600000000005</v>
      </c>
      <c r="BM15" s="9">
        <v>369.19299999999998</v>
      </c>
      <c r="BN15" s="9">
        <v>164.93799999999999</v>
      </c>
      <c r="BO15" s="9">
        <v>204.255</v>
      </c>
      <c r="BP15" s="9">
        <v>1093.8119999999999</v>
      </c>
      <c r="BQ15" s="9">
        <v>423.839</v>
      </c>
      <c r="BR15" s="9">
        <v>669.97299999999996</v>
      </c>
      <c r="BS15" s="9">
        <v>193.607</v>
      </c>
      <c r="BT15" s="9">
        <v>70.096999999999994</v>
      </c>
      <c r="BU15" s="9">
        <v>123.51</v>
      </c>
      <c r="BV15" s="9">
        <v>837.67399999999998</v>
      </c>
      <c r="BW15" s="9">
        <v>327.15199999999999</v>
      </c>
      <c r="BX15" s="9">
        <v>510.52199999999999</v>
      </c>
      <c r="BY15" s="9">
        <v>89.096000000000004</v>
      </c>
      <c r="BZ15" s="9">
        <v>39.316000000000003</v>
      </c>
      <c r="CA15" s="9">
        <v>49.78</v>
      </c>
      <c r="CB15" s="9">
        <v>195.73599999999999</v>
      </c>
      <c r="CC15" s="9">
        <v>63.621000000000002</v>
      </c>
      <c r="CD15" s="9">
        <v>132.11500000000001</v>
      </c>
      <c r="CE15" s="9">
        <v>242.459</v>
      </c>
      <c r="CF15" s="9">
        <v>17.966000000000001</v>
      </c>
      <c r="CG15" s="9">
        <v>224.494</v>
      </c>
      <c r="CH15" s="9">
        <v>2757.6350000000002</v>
      </c>
      <c r="CI15" s="9">
        <v>1205.52</v>
      </c>
      <c r="CJ15" s="9">
        <v>1552.115</v>
      </c>
      <c r="CK15" s="9">
        <v>1950.5309999999999</v>
      </c>
      <c r="CL15" s="9">
        <v>835.27300000000002</v>
      </c>
      <c r="CM15" s="9">
        <v>1115.259</v>
      </c>
      <c r="CN15" s="9">
        <v>300.18</v>
      </c>
      <c r="CO15" s="9">
        <v>126.366</v>
      </c>
      <c r="CP15" s="9">
        <v>173.81399999999999</v>
      </c>
      <c r="CQ15" s="9">
        <v>1650.3510000000001</v>
      </c>
      <c r="CR15" s="9">
        <v>708.90700000000004</v>
      </c>
      <c r="CS15" s="9">
        <v>941.44500000000005</v>
      </c>
      <c r="CT15" s="9">
        <v>12792.862999999999</v>
      </c>
      <c r="CU15" s="9">
        <v>6726.7610000000004</v>
      </c>
      <c r="CV15" s="9">
        <v>6066.1019999999999</v>
      </c>
      <c r="CW15" s="9">
        <v>6975.5339999999997</v>
      </c>
      <c r="CX15" s="9">
        <v>2950.4850000000001</v>
      </c>
      <c r="CY15" s="9">
        <v>4025.049</v>
      </c>
      <c r="CZ15" s="9">
        <v>1014.588</v>
      </c>
      <c r="DA15" s="9">
        <v>403.27199999999999</v>
      </c>
      <c r="DB15" s="9">
        <v>611.31600000000003</v>
      </c>
      <c r="DC15" s="9">
        <v>15982.21</v>
      </c>
      <c r="DD15" s="9">
        <v>7882.7780000000002</v>
      </c>
      <c r="DE15" s="9">
        <v>8099.4319999999998</v>
      </c>
      <c r="DF15" s="9">
        <v>11933.54</v>
      </c>
      <c r="DG15" s="9">
        <v>6255.9579999999996</v>
      </c>
      <c r="DH15" s="9">
        <v>5677.5820000000003</v>
      </c>
      <c r="DI15" s="9">
        <v>1634.99</v>
      </c>
      <c r="DJ15" s="9">
        <v>820.25800000000004</v>
      </c>
      <c r="DK15" s="9">
        <v>814.73099999999999</v>
      </c>
      <c r="DL15" s="9">
        <v>1055.3499999999999</v>
      </c>
      <c r="DM15" s="9">
        <v>398.32299999999998</v>
      </c>
      <c r="DN15" s="9">
        <v>657.02700000000004</v>
      </c>
      <c r="DO15" s="9">
        <v>551.02099999999996</v>
      </c>
      <c r="DP15" s="9">
        <v>242.5</v>
      </c>
      <c r="DQ15" s="9">
        <v>308.52100000000002</v>
      </c>
      <c r="DR15" s="9">
        <v>1062.856</v>
      </c>
      <c r="DS15" s="9">
        <v>432.19099999999997</v>
      </c>
      <c r="DT15" s="9">
        <v>630.66600000000005</v>
      </c>
      <c r="DU15" s="9">
        <v>983.30700000000002</v>
      </c>
      <c r="DV15" s="9">
        <v>375.971</v>
      </c>
      <c r="DW15" s="9">
        <v>607.33600000000001</v>
      </c>
      <c r="DX15" s="9">
        <v>2343.9070000000002</v>
      </c>
      <c r="DY15" s="9">
        <v>1198.578</v>
      </c>
      <c r="DZ15" s="9">
        <v>1145.329</v>
      </c>
      <c r="EA15" s="9">
        <v>9589.6329999999998</v>
      </c>
      <c r="EB15" s="9">
        <v>5057.38</v>
      </c>
      <c r="EC15" s="9">
        <v>4532.2529999999997</v>
      </c>
      <c r="ED15" s="9">
        <v>2173.8560000000002</v>
      </c>
      <c r="EE15" s="9">
        <v>1097.4449999999999</v>
      </c>
      <c r="EF15" s="9">
        <v>1076.4110000000001</v>
      </c>
      <c r="EG15" s="9">
        <v>7910.23</v>
      </c>
      <c r="EH15" s="9">
        <v>3979.9859999999999</v>
      </c>
      <c r="EI15" s="9">
        <v>3930.2429999999999</v>
      </c>
      <c r="EJ15" s="9">
        <v>902.98500000000001</v>
      </c>
      <c r="EK15" s="9">
        <v>424.86799999999999</v>
      </c>
      <c r="EL15" s="9">
        <v>478.11700000000002</v>
      </c>
      <c r="EM15" s="9">
        <v>12713.541999999999</v>
      </c>
      <c r="EN15" s="9">
        <v>6601.9549999999999</v>
      </c>
      <c r="EO15" s="9">
        <v>6111.5879999999997</v>
      </c>
      <c r="EP15" s="9">
        <v>11296.549000000001</v>
      </c>
      <c r="EQ15" s="9">
        <v>5905.7439999999997</v>
      </c>
      <c r="ER15" s="9">
        <v>5390.8050000000003</v>
      </c>
      <c r="ES15" s="9">
        <v>10627.22</v>
      </c>
      <c r="ET15" s="9">
        <v>5618.1350000000002</v>
      </c>
      <c r="EU15" s="9">
        <v>5009.085</v>
      </c>
      <c r="EV15" s="9">
        <v>2941.5430000000001</v>
      </c>
      <c r="EW15" s="9">
        <v>1433.056</v>
      </c>
      <c r="EX15" s="9">
        <v>1508.4870000000001</v>
      </c>
      <c r="EY15" s="9">
        <v>1825.79</v>
      </c>
      <c r="EZ15" s="9">
        <v>916.09400000000005</v>
      </c>
      <c r="FA15" s="9">
        <v>909.69600000000003</v>
      </c>
      <c r="FB15" s="9">
        <v>1045.787</v>
      </c>
      <c r="FC15" s="9">
        <v>570.09699999999998</v>
      </c>
      <c r="FD15" s="9">
        <v>475.69</v>
      </c>
      <c r="FE15" s="9">
        <v>648.38300000000004</v>
      </c>
      <c r="FF15" s="9">
        <v>339.13299999999998</v>
      </c>
      <c r="FG15" s="9">
        <v>309.25</v>
      </c>
      <c r="FH15" s="9">
        <v>3400.2869999999998</v>
      </c>
      <c r="FI15" s="9">
        <v>1287.6869999999999</v>
      </c>
      <c r="FJ15" s="9">
        <v>2112.6</v>
      </c>
      <c r="FK15" s="9">
        <v>1151.569</v>
      </c>
      <c r="FL15" s="9">
        <v>412.12299999999999</v>
      </c>
      <c r="FM15" s="9">
        <v>739.44600000000003</v>
      </c>
      <c r="FN15" s="9">
        <v>350.25200000000001</v>
      </c>
      <c r="FO15" s="9">
        <v>150.506</v>
      </c>
      <c r="FP15" s="9">
        <v>199.74600000000001</v>
      </c>
      <c r="FQ15" s="9">
        <v>980.83</v>
      </c>
      <c r="FR15" s="9">
        <v>358.57799999999997</v>
      </c>
      <c r="FS15" s="9">
        <v>622.25199999999995</v>
      </c>
      <c r="FT15" s="9">
        <v>184.369</v>
      </c>
      <c r="FU15" s="9">
        <v>65.248999999999995</v>
      </c>
      <c r="FV15" s="9">
        <v>119.12</v>
      </c>
      <c r="FW15" s="9">
        <v>735.79100000000005</v>
      </c>
      <c r="FX15" s="9">
        <v>267.27600000000001</v>
      </c>
      <c r="FY15" s="9">
        <v>468.51499999999999</v>
      </c>
      <c r="FZ15" s="9">
        <v>59.752000000000002</v>
      </c>
      <c r="GA15" s="9">
        <v>22.494</v>
      </c>
      <c r="GB15" s="9">
        <v>37.258000000000003</v>
      </c>
      <c r="GC15" s="9">
        <v>178.71799999999999</v>
      </c>
      <c r="GD15" s="9">
        <v>57.024999999999999</v>
      </c>
      <c r="GE15" s="9">
        <v>121.693</v>
      </c>
      <c r="GF15" s="9">
        <v>235.98699999999999</v>
      </c>
      <c r="GG15" s="9">
        <v>14.536</v>
      </c>
      <c r="GH15" s="9">
        <v>221.45099999999999</v>
      </c>
      <c r="GI15" s="9">
        <v>1760.7270000000001</v>
      </c>
      <c r="GJ15" s="9">
        <v>643.30899999999997</v>
      </c>
      <c r="GK15" s="9">
        <v>1117.4179999999999</v>
      </c>
      <c r="GL15" s="9">
        <v>1807.93</v>
      </c>
      <c r="GM15" s="9">
        <v>754.73500000000001</v>
      </c>
      <c r="GN15" s="9">
        <v>1053.1949999999999</v>
      </c>
      <c r="GO15" s="9">
        <v>287.08699999999999</v>
      </c>
      <c r="GP15" s="9">
        <v>119.983</v>
      </c>
      <c r="GQ15" s="9">
        <v>167.10400000000001</v>
      </c>
      <c r="GR15" s="9">
        <v>1520.8430000000001</v>
      </c>
      <c r="GS15" s="9">
        <v>634.75300000000004</v>
      </c>
      <c r="GT15" s="9">
        <v>886.09100000000001</v>
      </c>
      <c r="GU15" s="9">
        <v>12220.627</v>
      </c>
      <c r="GV15" s="9">
        <v>6375.9409999999998</v>
      </c>
      <c r="GW15" s="9">
        <v>5844.6869999999999</v>
      </c>
      <c r="GX15" s="9">
        <v>3761.5830000000001</v>
      </c>
      <c r="GY15" s="9">
        <v>1506.837</v>
      </c>
      <c r="GZ15" s="9">
        <v>2254.7460000000001</v>
      </c>
      <c r="HA15" s="9">
        <v>905.95100000000002</v>
      </c>
      <c r="HB15" s="9">
        <v>340.40899999999999</v>
      </c>
      <c r="HC15" s="9">
        <v>565.54200000000003</v>
      </c>
      <c r="HD15" s="9">
        <v>3133.578</v>
      </c>
      <c r="HE15" s="9">
        <v>1602.3910000000001</v>
      </c>
      <c r="HF15" s="9">
        <v>1531.1869999999999</v>
      </c>
      <c r="HG15" s="9">
        <v>1926.1120000000001</v>
      </c>
      <c r="HH15" s="9">
        <v>981.726</v>
      </c>
      <c r="HI15" s="9">
        <v>944.38599999999997</v>
      </c>
      <c r="HJ15" s="9">
        <v>470.34</v>
      </c>
      <c r="HK15" s="9">
        <v>228.76599999999999</v>
      </c>
      <c r="HL15" s="9">
        <v>241.57400000000001</v>
      </c>
      <c r="HM15" s="9">
        <v>370.37</v>
      </c>
      <c r="HN15" s="9">
        <v>155.74</v>
      </c>
      <c r="HO15" s="9">
        <v>214.63</v>
      </c>
      <c r="HP15" s="9">
        <v>169.56299999999999</v>
      </c>
      <c r="HQ15" s="9">
        <v>69.936999999999998</v>
      </c>
      <c r="HR15" s="9">
        <v>99.626000000000005</v>
      </c>
      <c r="HS15" s="9">
        <v>369.928</v>
      </c>
      <c r="HT15" s="9">
        <v>159.33099999999999</v>
      </c>
      <c r="HU15" s="9">
        <v>210.59700000000001</v>
      </c>
      <c r="HV15" s="9">
        <v>356.983</v>
      </c>
      <c r="HW15" s="9">
        <v>150.06299999999999</v>
      </c>
      <c r="HX15" s="9">
        <v>206.92</v>
      </c>
      <c r="HY15" s="9">
        <v>768.54399999999998</v>
      </c>
      <c r="HZ15" s="9">
        <v>385.96100000000001</v>
      </c>
      <c r="IA15" s="9">
        <v>382.58300000000003</v>
      </c>
      <c r="IB15" s="9">
        <v>1157.569</v>
      </c>
      <c r="IC15" s="9">
        <v>595.76499999999999</v>
      </c>
      <c r="ID15" s="9">
        <v>561.803</v>
      </c>
      <c r="IE15" s="9">
        <v>748.93299999999999</v>
      </c>
      <c r="IF15" s="9">
        <v>373.79300000000001</v>
      </c>
      <c r="IG15" s="9">
        <v>375.14</v>
      </c>
      <c r="IH15" s="9">
        <v>1111.473</v>
      </c>
      <c r="II15" s="9">
        <v>567.12400000000002</v>
      </c>
      <c r="IJ15" s="9">
        <v>544.34900000000005</v>
      </c>
      <c r="IK15" s="9">
        <v>184.15799999999999</v>
      </c>
      <c r="IL15" s="9">
        <v>74.725999999999999</v>
      </c>
      <c r="IM15" s="9">
        <v>109.431</v>
      </c>
      <c r="IN15" s="9">
        <v>2166.152</v>
      </c>
      <c r="IO15" s="9">
        <v>1102.22</v>
      </c>
      <c r="IP15" s="9">
        <v>1063.932</v>
      </c>
      <c r="IQ15" s="9">
        <v>1580.68</v>
      </c>
    </row>
    <row r="16" spans="1:251">
      <c r="A16" s="10">
        <v>43862</v>
      </c>
      <c r="B16" s="9">
        <v>20095.951000000001</v>
      </c>
      <c r="C16" s="9">
        <v>9834.009</v>
      </c>
      <c r="D16" s="9">
        <v>10261.941999999999</v>
      </c>
      <c r="E16" s="9">
        <v>12688.941000000001</v>
      </c>
      <c r="F16" s="9">
        <v>6651.8459999999995</v>
      </c>
      <c r="G16" s="9">
        <v>6037.0950000000003</v>
      </c>
      <c r="H16" s="9">
        <v>1803.85</v>
      </c>
      <c r="I16" s="9">
        <v>911.37699999999995</v>
      </c>
      <c r="J16" s="9">
        <v>892.47299999999996</v>
      </c>
      <c r="K16" s="9">
        <v>1137.9390000000001</v>
      </c>
      <c r="L16" s="9">
        <v>427.09399999999999</v>
      </c>
      <c r="M16" s="9">
        <v>710.84500000000003</v>
      </c>
      <c r="N16" s="9">
        <v>586.72699999999998</v>
      </c>
      <c r="O16" s="9">
        <v>257.67700000000002</v>
      </c>
      <c r="P16" s="9">
        <v>329.05</v>
      </c>
      <c r="Q16" s="9">
        <v>1168.5899999999999</v>
      </c>
      <c r="R16" s="9">
        <v>482.16699999999997</v>
      </c>
      <c r="S16" s="9">
        <v>686.423</v>
      </c>
      <c r="T16" s="9">
        <v>1074.328</v>
      </c>
      <c r="U16" s="9">
        <v>406.66500000000002</v>
      </c>
      <c r="V16" s="9">
        <v>667.66399999999999</v>
      </c>
      <c r="W16" s="9">
        <v>2330.165</v>
      </c>
      <c r="X16" s="9">
        <v>1188.337</v>
      </c>
      <c r="Y16" s="9">
        <v>1141.828</v>
      </c>
      <c r="Z16" s="9">
        <v>10358.776</v>
      </c>
      <c r="AA16" s="9">
        <v>5463.509</v>
      </c>
      <c r="AB16" s="9">
        <v>4895.2669999999998</v>
      </c>
      <c r="AC16" s="9">
        <v>2146.241</v>
      </c>
      <c r="AD16" s="9">
        <v>1082.181</v>
      </c>
      <c r="AE16" s="9">
        <v>1064.06</v>
      </c>
      <c r="AF16" s="9">
        <v>8434.6970000000001</v>
      </c>
      <c r="AG16" s="9">
        <v>4207.2120000000004</v>
      </c>
      <c r="AH16" s="9">
        <v>4227.4849999999997</v>
      </c>
      <c r="AI16" s="9">
        <v>1044.2819999999999</v>
      </c>
      <c r="AJ16" s="9">
        <v>520.54300000000001</v>
      </c>
      <c r="AK16" s="9">
        <v>523.73900000000003</v>
      </c>
      <c r="AL16" s="9">
        <v>13581.664000000001</v>
      </c>
      <c r="AM16" s="9">
        <v>7064.59</v>
      </c>
      <c r="AN16" s="9">
        <v>6517.0730000000003</v>
      </c>
      <c r="AO16" s="9">
        <v>12153.255999999999</v>
      </c>
      <c r="AP16" s="9">
        <v>6365.4489999999996</v>
      </c>
      <c r="AQ16" s="9">
        <v>5787.8059999999996</v>
      </c>
      <c r="AR16" s="9">
        <v>11379.759</v>
      </c>
      <c r="AS16" s="9">
        <v>6015.1890000000003</v>
      </c>
      <c r="AT16" s="9">
        <v>5364.57</v>
      </c>
      <c r="AU16" s="9">
        <v>3172.6460000000002</v>
      </c>
      <c r="AV16" s="9">
        <v>1583.5650000000001</v>
      </c>
      <c r="AW16" s="9">
        <v>1589.0809999999999</v>
      </c>
      <c r="AX16" s="9">
        <v>1917.22</v>
      </c>
      <c r="AY16" s="9">
        <v>970.82</v>
      </c>
      <c r="AZ16" s="9">
        <v>946.4</v>
      </c>
      <c r="BA16" s="9">
        <v>1024.498</v>
      </c>
      <c r="BB16" s="9">
        <v>558.07500000000005</v>
      </c>
      <c r="BC16" s="9">
        <v>466.42200000000003</v>
      </c>
      <c r="BD16" s="9">
        <v>676.21299999999997</v>
      </c>
      <c r="BE16" s="9">
        <v>360.00299999999999</v>
      </c>
      <c r="BF16" s="9">
        <v>316.20999999999998</v>
      </c>
      <c r="BG16" s="9">
        <v>6730.7969999999996</v>
      </c>
      <c r="BH16" s="9">
        <v>2822.1610000000001</v>
      </c>
      <c r="BI16" s="9">
        <v>3908.6370000000002</v>
      </c>
      <c r="BJ16" s="9">
        <v>1336.271</v>
      </c>
      <c r="BK16" s="9">
        <v>494.24599999999998</v>
      </c>
      <c r="BL16" s="9">
        <v>842.02499999999998</v>
      </c>
      <c r="BM16" s="9">
        <v>378.05500000000001</v>
      </c>
      <c r="BN16" s="9">
        <v>156.55199999999999</v>
      </c>
      <c r="BO16" s="9">
        <v>221.50399999999999</v>
      </c>
      <c r="BP16" s="9">
        <v>1137.67</v>
      </c>
      <c r="BQ16" s="9">
        <v>425.27499999999998</v>
      </c>
      <c r="BR16" s="9">
        <v>712.39499999999998</v>
      </c>
      <c r="BS16" s="9">
        <v>214.55600000000001</v>
      </c>
      <c r="BT16" s="9">
        <v>85.463999999999999</v>
      </c>
      <c r="BU16" s="9">
        <v>129.09200000000001</v>
      </c>
      <c r="BV16" s="9">
        <v>862.28899999999999</v>
      </c>
      <c r="BW16" s="9">
        <v>314.59300000000002</v>
      </c>
      <c r="BX16" s="9">
        <v>547.69600000000003</v>
      </c>
      <c r="BY16" s="9">
        <v>100.77200000000001</v>
      </c>
      <c r="BZ16" s="9">
        <v>44.338999999999999</v>
      </c>
      <c r="CA16" s="9">
        <v>56.433</v>
      </c>
      <c r="CB16" s="9">
        <v>208.125</v>
      </c>
      <c r="CC16" s="9">
        <v>72.92</v>
      </c>
      <c r="CD16" s="9">
        <v>135.20500000000001</v>
      </c>
      <c r="CE16" s="9">
        <v>255.12899999999999</v>
      </c>
      <c r="CF16" s="9">
        <v>18.667000000000002</v>
      </c>
      <c r="CG16" s="9">
        <v>236.46199999999999</v>
      </c>
      <c r="CH16" s="9">
        <v>2834.4259999999999</v>
      </c>
      <c r="CI16" s="9">
        <v>1243.203</v>
      </c>
      <c r="CJ16" s="9">
        <v>1591.223</v>
      </c>
      <c r="CK16" s="9">
        <v>2022.008</v>
      </c>
      <c r="CL16" s="9">
        <v>858.19799999999998</v>
      </c>
      <c r="CM16" s="9">
        <v>1163.81</v>
      </c>
      <c r="CN16" s="9">
        <v>320.358</v>
      </c>
      <c r="CO16" s="9">
        <v>138.85</v>
      </c>
      <c r="CP16" s="9">
        <v>181.50700000000001</v>
      </c>
      <c r="CQ16" s="9">
        <v>1701.65</v>
      </c>
      <c r="CR16" s="9">
        <v>719.34699999999998</v>
      </c>
      <c r="CS16" s="9">
        <v>982.303</v>
      </c>
      <c r="CT16" s="9">
        <v>13009.299000000001</v>
      </c>
      <c r="CU16" s="9">
        <v>6790.6959999999999</v>
      </c>
      <c r="CV16" s="9">
        <v>6218.6030000000001</v>
      </c>
      <c r="CW16" s="9">
        <v>7086.652</v>
      </c>
      <c r="CX16" s="9">
        <v>3043.3130000000001</v>
      </c>
      <c r="CY16" s="9">
        <v>4043.3389999999999</v>
      </c>
      <c r="CZ16" s="9">
        <v>1053.982</v>
      </c>
      <c r="DA16" s="9">
        <v>406.21800000000002</v>
      </c>
      <c r="DB16" s="9">
        <v>647.76499999999999</v>
      </c>
      <c r="DC16" s="9">
        <v>16143.484</v>
      </c>
      <c r="DD16" s="9">
        <v>7962.366</v>
      </c>
      <c r="DE16" s="9">
        <v>8181.1180000000004</v>
      </c>
      <c r="DF16" s="9">
        <v>12106.414000000001</v>
      </c>
      <c r="DG16" s="9">
        <v>6307.9660000000003</v>
      </c>
      <c r="DH16" s="9">
        <v>5798.4480000000003</v>
      </c>
      <c r="DI16" s="9">
        <v>1768.2460000000001</v>
      </c>
      <c r="DJ16" s="9">
        <v>887.19</v>
      </c>
      <c r="DK16" s="9">
        <v>881.05600000000004</v>
      </c>
      <c r="DL16" s="9">
        <v>1113.6110000000001</v>
      </c>
      <c r="DM16" s="9">
        <v>412.14800000000002</v>
      </c>
      <c r="DN16" s="9">
        <v>701.46299999999997</v>
      </c>
      <c r="DO16" s="9">
        <v>581.39300000000003</v>
      </c>
      <c r="DP16" s="9">
        <v>252.73099999999999</v>
      </c>
      <c r="DQ16" s="9">
        <v>328.66199999999998</v>
      </c>
      <c r="DR16" s="9">
        <v>1143.27</v>
      </c>
      <c r="DS16" s="9">
        <v>465.62299999999999</v>
      </c>
      <c r="DT16" s="9">
        <v>677.64700000000005</v>
      </c>
      <c r="DU16" s="9">
        <v>1052.194</v>
      </c>
      <c r="DV16" s="9">
        <v>392.83199999999999</v>
      </c>
      <c r="DW16" s="9">
        <v>659.36199999999997</v>
      </c>
      <c r="DX16" s="9">
        <v>2307.2570000000001</v>
      </c>
      <c r="DY16" s="9">
        <v>1175.5429999999999</v>
      </c>
      <c r="DZ16" s="9">
        <v>1131.7139999999999</v>
      </c>
      <c r="EA16" s="9">
        <v>9799.1569999999992</v>
      </c>
      <c r="EB16" s="9">
        <v>5132.4229999999998</v>
      </c>
      <c r="EC16" s="9">
        <v>4666.7340000000004</v>
      </c>
      <c r="ED16" s="9">
        <v>2125.4430000000002</v>
      </c>
      <c r="EE16" s="9">
        <v>1070.1659999999999</v>
      </c>
      <c r="EF16" s="9">
        <v>1055.278</v>
      </c>
      <c r="EG16" s="9">
        <v>8130.1670000000004</v>
      </c>
      <c r="EH16" s="9">
        <v>4052.9430000000002</v>
      </c>
      <c r="EI16" s="9">
        <v>4077.2240000000002</v>
      </c>
      <c r="EJ16" s="9">
        <v>1026.7919999999999</v>
      </c>
      <c r="EK16" s="9">
        <v>508.31099999999998</v>
      </c>
      <c r="EL16" s="9">
        <v>518.48099999999999</v>
      </c>
      <c r="EM16" s="9">
        <v>12893.368</v>
      </c>
      <c r="EN16" s="9">
        <v>6664.6629999999996</v>
      </c>
      <c r="EO16" s="9">
        <v>6228.7049999999999</v>
      </c>
      <c r="EP16" s="9">
        <v>11486.659</v>
      </c>
      <c r="EQ16" s="9">
        <v>5976.2070000000003</v>
      </c>
      <c r="ER16" s="9">
        <v>5510.4520000000002</v>
      </c>
      <c r="ES16" s="9">
        <v>10813.915000000001</v>
      </c>
      <c r="ET16" s="9">
        <v>5681.4780000000001</v>
      </c>
      <c r="EU16" s="9">
        <v>5132.4359999999997</v>
      </c>
      <c r="EV16" s="9">
        <v>3011.3539999999998</v>
      </c>
      <c r="EW16" s="9">
        <v>1492.3530000000001</v>
      </c>
      <c r="EX16" s="9">
        <v>1519.002</v>
      </c>
      <c r="EY16" s="9">
        <v>1806.1289999999999</v>
      </c>
      <c r="EZ16" s="9">
        <v>911.94</v>
      </c>
      <c r="FA16" s="9">
        <v>894.18899999999996</v>
      </c>
      <c r="FB16" s="9">
        <v>1019.175</v>
      </c>
      <c r="FC16" s="9">
        <v>555.24300000000005</v>
      </c>
      <c r="FD16" s="9">
        <v>463.93299999999999</v>
      </c>
      <c r="FE16" s="9">
        <v>664.428</v>
      </c>
      <c r="FF16" s="9">
        <v>352.79599999999999</v>
      </c>
      <c r="FG16" s="9">
        <v>311.63200000000001</v>
      </c>
      <c r="FH16" s="9">
        <v>3372.6419999999998</v>
      </c>
      <c r="FI16" s="9">
        <v>1301.604</v>
      </c>
      <c r="FJ16" s="9">
        <v>2071.0369999999998</v>
      </c>
      <c r="FK16" s="9">
        <v>1195.2049999999999</v>
      </c>
      <c r="FL16" s="9">
        <v>420.99099999999999</v>
      </c>
      <c r="FM16" s="9">
        <v>774.21400000000006</v>
      </c>
      <c r="FN16" s="9">
        <v>355.77199999999999</v>
      </c>
      <c r="FO16" s="9">
        <v>142.483</v>
      </c>
      <c r="FP16" s="9">
        <v>213.28899999999999</v>
      </c>
      <c r="FQ16" s="9">
        <v>1009.951</v>
      </c>
      <c r="FR16" s="9">
        <v>359.95499999999998</v>
      </c>
      <c r="FS16" s="9">
        <v>649.99599999999998</v>
      </c>
      <c r="FT16" s="9">
        <v>205.102</v>
      </c>
      <c r="FU16" s="9">
        <v>81.546999999999997</v>
      </c>
      <c r="FV16" s="9">
        <v>123.55500000000001</v>
      </c>
      <c r="FW16" s="9">
        <v>745.14</v>
      </c>
      <c r="FX16" s="9">
        <v>253.191</v>
      </c>
      <c r="FY16" s="9">
        <v>491.94900000000001</v>
      </c>
      <c r="FZ16" s="9">
        <v>66.52</v>
      </c>
      <c r="GA16" s="9">
        <v>24.146000000000001</v>
      </c>
      <c r="GB16" s="9">
        <v>42.375</v>
      </c>
      <c r="GC16" s="9">
        <v>193.626</v>
      </c>
      <c r="GD16" s="9">
        <v>64.984999999999999</v>
      </c>
      <c r="GE16" s="9">
        <v>128.64099999999999</v>
      </c>
      <c r="GF16" s="9">
        <v>249.94499999999999</v>
      </c>
      <c r="GG16" s="9">
        <v>16.558</v>
      </c>
      <c r="GH16" s="9">
        <v>233.387</v>
      </c>
      <c r="GI16" s="9">
        <v>1754.912</v>
      </c>
      <c r="GJ16" s="9">
        <v>639.91300000000001</v>
      </c>
      <c r="GK16" s="9">
        <v>1114.998</v>
      </c>
      <c r="GL16" s="9">
        <v>1868.0050000000001</v>
      </c>
      <c r="GM16" s="9">
        <v>777.73599999999999</v>
      </c>
      <c r="GN16" s="9">
        <v>1090.27</v>
      </c>
      <c r="GO16" s="9">
        <v>307.15300000000002</v>
      </c>
      <c r="GP16" s="9">
        <v>133.042</v>
      </c>
      <c r="GQ16" s="9">
        <v>174.11199999999999</v>
      </c>
      <c r="GR16" s="9">
        <v>1560.8520000000001</v>
      </c>
      <c r="GS16" s="9">
        <v>644.69399999999996</v>
      </c>
      <c r="GT16" s="9">
        <v>916.15800000000002</v>
      </c>
      <c r="GU16" s="9">
        <v>12413.566999999999</v>
      </c>
      <c r="GV16" s="9">
        <v>6441.0079999999998</v>
      </c>
      <c r="GW16" s="9">
        <v>5972.56</v>
      </c>
      <c r="GX16" s="9">
        <v>3729.9169999999999</v>
      </c>
      <c r="GY16" s="9">
        <v>1521.3589999999999</v>
      </c>
      <c r="GZ16" s="9">
        <v>2208.558</v>
      </c>
      <c r="HA16" s="9">
        <v>929.24699999999996</v>
      </c>
      <c r="HB16" s="9">
        <v>341.79599999999999</v>
      </c>
      <c r="HC16" s="9">
        <v>587.45000000000005</v>
      </c>
      <c r="HD16" s="9">
        <v>3091.9409999999998</v>
      </c>
      <c r="HE16" s="9">
        <v>1587.569</v>
      </c>
      <c r="HF16" s="9">
        <v>1504.3720000000001</v>
      </c>
      <c r="HG16" s="9">
        <v>1885.9549999999999</v>
      </c>
      <c r="HH16" s="9">
        <v>941.57100000000003</v>
      </c>
      <c r="HI16" s="9">
        <v>944.38400000000001</v>
      </c>
      <c r="HJ16" s="9">
        <v>497.72</v>
      </c>
      <c r="HK16" s="9">
        <v>234.96199999999999</v>
      </c>
      <c r="HL16" s="9">
        <v>262.75799999999998</v>
      </c>
      <c r="HM16" s="9">
        <v>398.38499999999999</v>
      </c>
      <c r="HN16" s="9">
        <v>169.34100000000001</v>
      </c>
      <c r="HO16" s="9">
        <v>229.04400000000001</v>
      </c>
      <c r="HP16" s="9">
        <v>177.92400000000001</v>
      </c>
      <c r="HQ16" s="9">
        <v>83.596999999999994</v>
      </c>
      <c r="HR16" s="9">
        <v>94.326999999999998</v>
      </c>
      <c r="HS16" s="9">
        <v>394.33499999999998</v>
      </c>
      <c r="HT16" s="9">
        <v>171.49600000000001</v>
      </c>
      <c r="HU16" s="9">
        <v>222.839</v>
      </c>
      <c r="HV16" s="9">
        <v>385.05500000000001</v>
      </c>
      <c r="HW16" s="9">
        <v>162.929</v>
      </c>
      <c r="HX16" s="9">
        <v>222.126</v>
      </c>
      <c r="HY16" s="9">
        <v>731.20500000000004</v>
      </c>
      <c r="HZ16" s="9">
        <v>361.87700000000001</v>
      </c>
      <c r="IA16" s="9">
        <v>369.32799999999997</v>
      </c>
      <c r="IB16" s="9">
        <v>1154.75</v>
      </c>
      <c r="IC16" s="9">
        <v>579.69399999999996</v>
      </c>
      <c r="ID16" s="9">
        <v>575.05600000000004</v>
      </c>
      <c r="IE16" s="9">
        <v>710.06500000000005</v>
      </c>
      <c r="IF16" s="9">
        <v>347.786</v>
      </c>
      <c r="IG16" s="9">
        <v>362.279</v>
      </c>
      <c r="IH16" s="9">
        <v>1113.903</v>
      </c>
      <c r="II16" s="9">
        <v>554.55799999999999</v>
      </c>
      <c r="IJ16" s="9">
        <v>559.34500000000003</v>
      </c>
      <c r="IK16" s="9">
        <v>197.45599999999999</v>
      </c>
      <c r="IL16" s="9">
        <v>86.34</v>
      </c>
      <c r="IM16" s="9">
        <v>111.11499999999999</v>
      </c>
      <c r="IN16" s="9">
        <v>2133.0169999999998</v>
      </c>
      <c r="IO16" s="9">
        <v>1070.8240000000001</v>
      </c>
      <c r="IP16" s="9">
        <v>1062.193</v>
      </c>
      <c r="IQ16" s="9">
        <v>1538.845</v>
      </c>
    </row>
    <row r="17" spans="1:251">
      <c r="A17" s="10">
        <v>44228</v>
      </c>
      <c r="B17" s="9">
        <v>20154.904999999999</v>
      </c>
      <c r="C17" s="9">
        <v>9866.1039999999994</v>
      </c>
      <c r="D17" s="9">
        <v>10288.799999999999</v>
      </c>
      <c r="E17" s="9">
        <v>12659.332</v>
      </c>
      <c r="F17" s="9">
        <v>6626.9319999999998</v>
      </c>
      <c r="G17" s="9">
        <v>6032.4</v>
      </c>
      <c r="H17" s="9">
        <v>1595.5360000000001</v>
      </c>
      <c r="I17" s="9">
        <v>842.34299999999996</v>
      </c>
      <c r="J17" s="9">
        <v>753.19299999999998</v>
      </c>
      <c r="K17" s="9">
        <v>1006.32</v>
      </c>
      <c r="L17" s="9">
        <v>397.952</v>
      </c>
      <c r="M17" s="9">
        <v>608.36800000000005</v>
      </c>
      <c r="N17" s="9">
        <v>537.875</v>
      </c>
      <c r="O17" s="9">
        <v>261.65899999999999</v>
      </c>
      <c r="P17" s="9">
        <v>276.21600000000001</v>
      </c>
      <c r="Q17" s="9">
        <v>1095.9760000000001</v>
      </c>
      <c r="R17" s="9">
        <v>482.483</v>
      </c>
      <c r="S17" s="9">
        <v>613.49199999999996</v>
      </c>
      <c r="T17" s="9">
        <v>952.82100000000003</v>
      </c>
      <c r="U17" s="9">
        <v>383.13200000000001</v>
      </c>
      <c r="V17" s="9">
        <v>569.68799999999999</v>
      </c>
      <c r="W17" s="9">
        <v>2210.114</v>
      </c>
      <c r="X17" s="9">
        <v>1107.0540000000001</v>
      </c>
      <c r="Y17" s="9">
        <v>1103.06</v>
      </c>
      <c r="Z17" s="9">
        <v>10449.218000000001</v>
      </c>
      <c r="AA17" s="9">
        <v>5519.8770000000004</v>
      </c>
      <c r="AB17" s="9">
        <v>4929.3410000000003</v>
      </c>
      <c r="AC17" s="9">
        <v>2034.174</v>
      </c>
      <c r="AD17" s="9">
        <v>1007.5359999999999</v>
      </c>
      <c r="AE17" s="9">
        <v>1026.6379999999999</v>
      </c>
      <c r="AF17" s="9">
        <v>8488.9539999999997</v>
      </c>
      <c r="AG17" s="9">
        <v>4259.6980000000003</v>
      </c>
      <c r="AH17" s="9">
        <v>4229.2569999999996</v>
      </c>
      <c r="AI17" s="9">
        <v>991.32399999999996</v>
      </c>
      <c r="AJ17" s="9">
        <v>479.05099999999999</v>
      </c>
      <c r="AK17" s="9">
        <v>512.27300000000002</v>
      </c>
      <c r="AL17" s="9">
        <v>13474.014999999999</v>
      </c>
      <c r="AM17" s="9">
        <v>6995.8379999999997</v>
      </c>
      <c r="AN17" s="9">
        <v>6478.1769999999997</v>
      </c>
      <c r="AO17" s="9">
        <v>12196.222</v>
      </c>
      <c r="AP17" s="9">
        <v>6369.201</v>
      </c>
      <c r="AQ17" s="9">
        <v>5827.0219999999999</v>
      </c>
      <c r="AR17" s="9">
        <v>11405.866</v>
      </c>
      <c r="AS17" s="9">
        <v>6001.5730000000003</v>
      </c>
      <c r="AT17" s="9">
        <v>5404.2929999999997</v>
      </c>
      <c r="AU17" s="9">
        <v>3008.3409999999999</v>
      </c>
      <c r="AV17" s="9">
        <v>1437.222</v>
      </c>
      <c r="AW17" s="9">
        <v>1571.1189999999999</v>
      </c>
      <c r="AX17" s="9">
        <v>1758.2349999999999</v>
      </c>
      <c r="AY17" s="9">
        <v>860.99400000000003</v>
      </c>
      <c r="AZ17" s="9">
        <v>897.24099999999999</v>
      </c>
      <c r="BA17" s="9">
        <v>943.55200000000002</v>
      </c>
      <c r="BB17" s="9">
        <v>492.08800000000002</v>
      </c>
      <c r="BC17" s="9">
        <v>451.464</v>
      </c>
      <c r="BD17" s="9">
        <v>793.21600000000001</v>
      </c>
      <c r="BE17" s="9">
        <v>441.62</v>
      </c>
      <c r="BF17" s="9">
        <v>351.596</v>
      </c>
      <c r="BG17" s="9">
        <v>6702.357</v>
      </c>
      <c r="BH17" s="9">
        <v>2797.5529999999999</v>
      </c>
      <c r="BI17" s="9">
        <v>3904.8040000000001</v>
      </c>
      <c r="BJ17" s="9">
        <v>1336.2570000000001</v>
      </c>
      <c r="BK17" s="9">
        <v>500.19600000000003</v>
      </c>
      <c r="BL17" s="9">
        <v>836.06200000000001</v>
      </c>
      <c r="BM17" s="9">
        <v>394.91300000000001</v>
      </c>
      <c r="BN17" s="9">
        <v>166.45500000000001</v>
      </c>
      <c r="BO17" s="9">
        <v>228.458</v>
      </c>
      <c r="BP17" s="9">
        <v>1130.8699999999999</v>
      </c>
      <c r="BQ17" s="9">
        <v>431.83100000000002</v>
      </c>
      <c r="BR17" s="9">
        <v>699.03899999999999</v>
      </c>
      <c r="BS17" s="9">
        <v>214.72499999999999</v>
      </c>
      <c r="BT17" s="9">
        <v>80.703999999999994</v>
      </c>
      <c r="BU17" s="9">
        <v>134.02199999999999</v>
      </c>
      <c r="BV17" s="9">
        <v>843.65499999999997</v>
      </c>
      <c r="BW17" s="9">
        <v>326.952</v>
      </c>
      <c r="BX17" s="9">
        <v>516.70299999999997</v>
      </c>
      <c r="BY17" s="9">
        <v>109.51300000000001</v>
      </c>
      <c r="BZ17" s="9">
        <v>48.868000000000002</v>
      </c>
      <c r="CA17" s="9">
        <v>60.645000000000003</v>
      </c>
      <c r="CB17" s="9">
        <v>213.673</v>
      </c>
      <c r="CC17" s="9">
        <v>72.495999999999995</v>
      </c>
      <c r="CD17" s="9">
        <v>141.17599999999999</v>
      </c>
      <c r="CE17" s="9">
        <v>238.309</v>
      </c>
      <c r="CF17" s="9">
        <v>21.779</v>
      </c>
      <c r="CG17" s="9">
        <v>216.529</v>
      </c>
      <c r="CH17" s="9">
        <v>2830.163</v>
      </c>
      <c r="CI17" s="9">
        <v>1238.4480000000001</v>
      </c>
      <c r="CJ17" s="9">
        <v>1591.7149999999999</v>
      </c>
      <c r="CK17" s="9">
        <v>2137.7579999999998</v>
      </c>
      <c r="CL17" s="9">
        <v>945.947</v>
      </c>
      <c r="CM17" s="9">
        <v>1191.8109999999999</v>
      </c>
      <c r="CN17" s="9">
        <v>333.02600000000001</v>
      </c>
      <c r="CO17" s="9">
        <v>142.01400000000001</v>
      </c>
      <c r="CP17" s="9">
        <v>191.012</v>
      </c>
      <c r="CQ17" s="9">
        <v>1804.732</v>
      </c>
      <c r="CR17" s="9">
        <v>803.93399999999997</v>
      </c>
      <c r="CS17" s="9">
        <v>1000.799</v>
      </c>
      <c r="CT17" s="9">
        <v>12992.358</v>
      </c>
      <c r="CU17" s="9">
        <v>6768.9459999999999</v>
      </c>
      <c r="CV17" s="9">
        <v>6223.4129999999996</v>
      </c>
      <c r="CW17" s="9">
        <v>7162.5460000000003</v>
      </c>
      <c r="CX17" s="9">
        <v>3097.1590000000001</v>
      </c>
      <c r="CY17" s="9">
        <v>4065.3870000000002</v>
      </c>
      <c r="CZ17" s="9">
        <v>1055.6500000000001</v>
      </c>
      <c r="DA17" s="9">
        <v>412.19799999999998</v>
      </c>
      <c r="DB17" s="9">
        <v>643.452</v>
      </c>
      <c r="DC17" s="9">
        <v>16073.573</v>
      </c>
      <c r="DD17" s="9">
        <v>7937.701</v>
      </c>
      <c r="DE17" s="9">
        <v>8135.8720000000003</v>
      </c>
      <c r="DF17" s="9">
        <v>12025.046</v>
      </c>
      <c r="DG17" s="9">
        <v>6240.7089999999998</v>
      </c>
      <c r="DH17" s="9">
        <v>5784.3379999999997</v>
      </c>
      <c r="DI17" s="9">
        <v>1549.0139999999999</v>
      </c>
      <c r="DJ17" s="9">
        <v>815.40899999999999</v>
      </c>
      <c r="DK17" s="9">
        <v>733.60599999999999</v>
      </c>
      <c r="DL17" s="9">
        <v>971.33</v>
      </c>
      <c r="DM17" s="9">
        <v>379.983</v>
      </c>
      <c r="DN17" s="9">
        <v>591.34699999999998</v>
      </c>
      <c r="DO17" s="9">
        <v>525.87699999999995</v>
      </c>
      <c r="DP17" s="9">
        <v>253.756</v>
      </c>
      <c r="DQ17" s="9">
        <v>272.12099999999998</v>
      </c>
      <c r="DR17" s="9">
        <v>1055.779</v>
      </c>
      <c r="DS17" s="9">
        <v>460.44</v>
      </c>
      <c r="DT17" s="9">
        <v>595.33900000000006</v>
      </c>
      <c r="DU17" s="9">
        <v>919.25</v>
      </c>
      <c r="DV17" s="9">
        <v>366.58199999999999</v>
      </c>
      <c r="DW17" s="9">
        <v>552.66700000000003</v>
      </c>
      <c r="DX17" s="9">
        <v>2189.2489999999998</v>
      </c>
      <c r="DY17" s="9">
        <v>1093.9960000000001</v>
      </c>
      <c r="DZ17" s="9">
        <v>1095.2529999999999</v>
      </c>
      <c r="EA17" s="9">
        <v>9835.7980000000007</v>
      </c>
      <c r="EB17" s="9">
        <v>5146.7129999999997</v>
      </c>
      <c r="EC17" s="9">
        <v>4689.085</v>
      </c>
      <c r="ED17" s="9">
        <v>2019.4590000000001</v>
      </c>
      <c r="EE17" s="9">
        <v>998.04</v>
      </c>
      <c r="EF17" s="9">
        <v>1021.418</v>
      </c>
      <c r="EG17" s="9">
        <v>8175.5379999999996</v>
      </c>
      <c r="EH17" s="9">
        <v>4094.2779999999998</v>
      </c>
      <c r="EI17" s="9">
        <v>4081.26</v>
      </c>
      <c r="EJ17" s="9">
        <v>974.37400000000002</v>
      </c>
      <c r="EK17" s="9">
        <v>470.43299999999999</v>
      </c>
      <c r="EL17" s="9">
        <v>503.94099999999997</v>
      </c>
      <c r="EM17" s="9">
        <v>12751.537</v>
      </c>
      <c r="EN17" s="9">
        <v>6558.2160000000003</v>
      </c>
      <c r="EO17" s="9">
        <v>6193.3209999999999</v>
      </c>
      <c r="EP17" s="9">
        <v>11477.764999999999</v>
      </c>
      <c r="EQ17" s="9">
        <v>5932.0060000000003</v>
      </c>
      <c r="ER17" s="9">
        <v>5545.759</v>
      </c>
      <c r="ES17" s="9">
        <v>10787.516</v>
      </c>
      <c r="ET17" s="9">
        <v>5624.84</v>
      </c>
      <c r="EU17" s="9">
        <v>5162.6769999999997</v>
      </c>
      <c r="EV17" s="9">
        <v>2856.4029999999998</v>
      </c>
      <c r="EW17" s="9">
        <v>1345.19</v>
      </c>
      <c r="EX17" s="9">
        <v>1511.2139999999999</v>
      </c>
      <c r="EY17" s="9">
        <v>1664.58</v>
      </c>
      <c r="EZ17" s="9">
        <v>805.94799999999998</v>
      </c>
      <c r="FA17" s="9">
        <v>858.63300000000004</v>
      </c>
      <c r="FB17" s="9">
        <v>938.08900000000006</v>
      </c>
      <c r="FC17" s="9">
        <v>488.44099999999997</v>
      </c>
      <c r="FD17" s="9">
        <v>449.649</v>
      </c>
      <c r="FE17" s="9">
        <v>779.41099999999994</v>
      </c>
      <c r="FF17" s="9">
        <v>433.88</v>
      </c>
      <c r="FG17" s="9">
        <v>345.53100000000001</v>
      </c>
      <c r="FH17" s="9">
        <v>3269.1149999999998</v>
      </c>
      <c r="FI17" s="9">
        <v>1263.1130000000001</v>
      </c>
      <c r="FJ17" s="9">
        <v>2006.0029999999999</v>
      </c>
      <c r="FK17" s="9">
        <v>1211.3150000000001</v>
      </c>
      <c r="FL17" s="9">
        <v>430.85500000000002</v>
      </c>
      <c r="FM17" s="9">
        <v>780.46</v>
      </c>
      <c r="FN17" s="9">
        <v>377.37400000000002</v>
      </c>
      <c r="FO17" s="9">
        <v>156.05799999999999</v>
      </c>
      <c r="FP17" s="9">
        <v>221.31700000000001</v>
      </c>
      <c r="FQ17" s="9">
        <v>1018.881</v>
      </c>
      <c r="FR17" s="9">
        <v>370.44200000000001</v>
      </c>
      <c r="FS17" s="9">
        <v>648.44000000000005</v>
      </c>
      <c r="FT17" s="9">
        <v>197.72499999999999</v>
      </c>
      <c r="FU17" s="9">
        <v>71.497</v>
      </c>
      <c r="FV17" s="9">
        <v>126.22799999999999</v>
      </c>
      <c r="FW17" s="9">
        <v>749.87599999999998</v>
      </c>
      <c r="FX17" s="9">
        <v>274.76900000000001</v>
      </c>
      <c r="FY17" s="9">
        <v>475.10700000000003</v>
      </c>
      <c r="FZ17" s="9">
        <v>78.84</v>
      </c>
      <c r="GA17" s="9">
        <v>32.875999999999998</v>
      </c>
      <c r="GB17" s="9">
        <v>45.963999999999999</v>
      </c>
      <c r="GC17" s="9">
        <v>198.346</v>
      </c>
      <c r="GD17" s="9">
        <v>63.887</v>
      </c>
      <c r="GE17" s="9">
        <v>134.459</v>
      </c>
      <c r="GF17" s="9">
        <v>234.42599999999999</v>
      </c>
      <c r="GG17" s="9">
        <v>18.422000000000001</v>
      </c>
      <c r="GH17" s="9">
        <v>216.00399999999999</v>
      </c>
      <c r="GI17" s="9">
        <v>1716.546</v>
      </c>
      <c r="GJ17" s="9">
        <v>626.09100000000001</v>
      </c>
      <c r="GK17" s="9">
        <v>1090.4549999999999</v>
      </c>
      <c r="GL17" s="9">
        <v>1996.6389999999999</v>
      </c>
      <c r="GM17" s="9">
        <v>868.20899999999995</v>
      </c>
      <c r="GN17" s="9">
        <v>1128.43</v>
      </c>
      <c r="GO17" s="9">
        <v>311.81700000000001</v>
      </c>
      <c r="GP17" s="9">
        <v>131.24100000000001</v>
      </c>
      <c r="GQ17" s="9">
        <v>180.57599999999999</v>
      </c>
      <c r="GR17" s="9">
        <v>1684.8219999999999</v>
      </c>
      <c r="GS17" s="9">
        <v>736.96699999999998</v>
      </c>
      <c r="GT17" s="9">
        <v>947.85400000000004</v>
      </c>
      <c r="GU17" s="9">
        <v>12336.862999999999</v>
      </c>
      <c r="GV17" s="9">
        <v>6371.95</v>
      </c>
      <c r="GW17" s="9">
        <v>5964.9139999999998</v>
      </c>
      <c r="GX17" s="9">
        <v>3736.71</v>
      </c>
      <c r="GY17" s="9">
        <v>1565.751</v>
      </c>
      <c r="GZ17" s="9">
        <v>2170.9580000000001</v>
      </c>
      <c r="HA17" s="9">
        <v>948.36900000000003</v>
      </c>
      <c r="HB17" s="9">
        <v>352.65300000000002</v>
      </c>
      <c r="HC17" s="9">
        <v>595.71600000000001</v>
      </c>
      <c r="HD17" s="9">
        <v>2983.6550000000002</v>
      </c>
      <c r="HE17" s="9">
        <v>1534.1010000000001</v>
      </c>
      <c r="HF17" s="9">
        <v>1449.5540000000001</v>
      </c>
      <c r="HG17" s="9">
        <v>1805.675</v>
      </c>
      <c r="HH17" s="9">
        <v>898.42899999999997</v>
      </c>
      <c r="HI17" s="9">
        <v>907.24599999999998</v>
      </c>
      <c r="HJ17" s="9">
        <v>405.72899999999998</v>
      </c>
      <c r="HK17" s="9">
        <v>201.58600000000001</v>
      </c>
      <c r="HL17" s="9">
        <v>204.143</v>
      </c>
      <c r="HM17" s="9">
        <v>325.02800000000002</v>
      </c>
      <c r="HN17" s="9">
        <v>147.68299999999999</v>
      </c>
      <c r="HO17" s="9">
        <v>177.34399999999999</v>
      </c>
      <c r="HP17" s="9">
        <v>141.86600000000001</v>
      </c>
      <c r="HQ17" s="9">
        <v>73.936000000000007</v>
      </c>
      <c r="HR17" s="9">
        <v>67.930000000000007</v>
      </c>
      <c r="HS17" s="9">
        <v>329.41</v>
      </c>
      <c r="HT17" s="9">
        <v>152.69499999999999</v>
      </c>
      <c r="HU17" s="9">
        <v>176.714</v>
      </c>
      <c r="HV17" s="9">
        <v>316.798</v>
      </c>
      <c r="HW17" s="9">
        <v>143.851</v>
      </c>
      <c r="HX17" s="9">
        <v>172.947</v>
      </c>
      <c r="HY17" s="9">
        <v>718.04399999999998</v>
      </c>
      <c r="HZ17" s="9">
        <v>351.11799999999999</v>
      </c>
      <c r="IA17" s="9">
        <v>366.92599999999999</v>
      </c>
      <c r="IB17" s="9">
        <v>1087.6310000000001</v>
      </c>
      <c r="IC17" s="9">
        <v>547.31100000000004</v>
      </c>
      <c r="ID17" s="9">
        <v>540.32000000000005</v>
      </c>
      <c r="IE17" s="9">
        <v>701.29200000000003</v>
      </c>
      <c r="IF17" s="9">
        <v>341.39100000000002</v>
      </c>
      <c r="IG17" s="9">
        <v>359.90100000000001</v>
      </c>
      <c r="IH17" s="9">
        <v>1057.499</v>
      </c>
      <c r="II17" s="9">
        <v>527.10299999999995</v>
      </c>
      <c r="IJ17" s="9">
        <v>530.39599999999996</v>
      </c>
      <c r="IK17" s="9">
        <v>174.06899999999999</v>
      </c>
      <c r="IL17" s="9">
        <v>82.658000000000001</v>
      </c>
      <c r="IM17" s="9">
        <v>91.411000000000001</v>
      </c>
      <c r="IN17" s="9">
        <v>2001.867</v>
      </c>
      <c r="IO17" s="9">
        <v>1000.546</v>
      </c>
      <c r="IP17" s="9">
        <v>1001.321</v>
      </c>
      <c r="IQ17" s="9">
        <v>1469.3879999999999</v>
      </c>
    </row>
    <row r="18" spans="1:251">
      <c r="A18" s="10">
        <v>44593</v>
      </c>
      <c r="B18" s="9">
        <v>20419.240000000002</v>
      </c>
      <c r="C18" s="9">
        <v>10000.337</v>
      </c>
      <c r="D18" s="9">
        <v>10418.903</v>
      </c>
      <c r="E18" s="9">
        <v>13135.263999999999</v>
      </c>
      <c r="F18" s="9">
        <v>6846.6850000000004</v>
      </c>
      <c r="G18" s="9">
        <v>6288.5789999999997</v>
      </c>
      <c r="H18" s="9">
        <v>1379.7339999999999</v>
      </c>
      <c r="I18" s="9">
        <v>704.46100000000001</v>
      </c>
      <c r="J18" s="9">
        <v>675.27300000000002</v>
      </c>
      <c r="K18" s="9">
        <v>860.10299999999995</v>
      </c>
      <c r="L18" s="9">
        <v>342.54700000000003</v>
      </c>
      <c r="M18" s="9">
        <v>517.55600000000004</v>
      </c>
      <c r="N18" s="9">
        <v>403.411</v>
      </c>
      <c r="O18" s="9">
        <v>198.762</v>
      </c>
      <c r="P18" s="9">
        <v>204.649</v>
      </c>
      <c r="Q18" s="9">
        <v>882.60299999999995</v>
      </c>
      <c r="R18" s="9">
        <v>381.14100000000002</v>
      </c>
      <c r="S18" s="9">
        <v>501.46199999999999</v>
      </c>
      <c r="T18" s="9">
        <v>786.67499999999995</v>
      </c>
      <c r="U18" s="9">
        <v>315.04399999999998</v>
      </c>
      <c r="V18" s="9">
        <v>471.63099999999997</v>
      </c>
      <c r="W18" s="9">
        <v>2781.2220000000002</v>
      </c>
      <c r="X18" s="9">
        <v>1365.08</v>
      </c>
      <c r="Y18" s="9">
        <v>1416.143</v>
      </c>
      <c r="Z18" s="9">
        <v>10354.040999999999</v>
      </c>
      <c r="AA18" s="9">
        <v>5481.6049999999996</v>
      </c>
      <c r="AB18" s="9">
        <v>4872.4359999999997</v>
      </c>
      <c r="AC18" s="9">
        <v>2592.6590000000001</v>
      </c>
      <c r="AD18" s="9">
        <v>1256.5</v>
      </c>
      <c r="AE18" s="9">
        <v>1336.1590000000001</v>
      </c>
      <c r="AF18" s="9">
        <v>8406.5370000000003</v>
      </c>
      <c r="AG18" s="9">
        <v>4207.1689999999999</v>
      </c>
      <c r="AH18" s="9">
        <v>4199.3680000000004</v>
      </c>
      <c r="AI18" s="9">
        <v>881.27700000000004</v>
      </c>
      <c r="AJ18" s="9">
        <v>423.51100000000002</v>
      </c>
      <c r="AK18" s="9">
        <v>457.76499999999999</v>
      </c>
      <c r="AL18" s="9">
        <v>13957.183999999999</v>
      </c>
      <c r="AM18" s="9">
        <v>7221.5720000000001</v>
      </c>
      <c r="AN18" s="9">
        <v>6735.6130000000003</v>
      </c>
      <c r="AO18" s="9">
        <v>12317.647999999999</v>
      </c>
      <c r="AP18" s="9">
        <v>6424.2960000000003</v>
      </c>
      <c r="AQ18" s="9">
        <v>5893.3519999999999</v>
      </c>
      <c r="AR18" s="9">
        <v>11593.98</v>
      </c>
      <c r="AS18" s="9">
        <v>6095.3940000000002</v>
      </c>
      <c r="AT18" s="9">
        <v>5498.5860000000002</v>
      </c>
      <c r="AU18" s="9">
        <v>3413.1840000000002</v>
      </c>
      <c r="AV18" s="9">
        <v>1623.335</v>
      </c>
      <c r="AW18" s="9">
        <v>1789.8489999999999</v>
      </c>
      <c r="AX18" s="9">
        <v>2072.768</v>
      </c>
      <c r="AY18" s="9">
        <v>1001.751</v>
      </c>
      <c r="AZ18" s="9">
        <v>1071.0170000000001</v>
      </c>
      <c r="BA18" s="9">
        <v>1250.847</v>
      </c>
      <c r="BB18" s="9">
        <v>626.86400000000003</v>
      </c>
      <c r="BC18" s="9">
        <v>623.98299999999995</v>
      </c>
      <c r="BD18" s="9">
        <v>547.01199999999994</v>
      </c>
      <c r="BE18" s="9">
        <v>292.22500000000002</v>
      </c>
      <c r="BF18" s="9">
        <v>254.78700000000001</v>
      </c>
      <c r="BG18" s="9">
        <v>6736.9639999999999</v>
      </c>
      <c r="BH18" s="9">
        <v>2861.4279999999999</v>
      </c>
      <c r="BI18" s="9">
        <v>3875.5360000000001</v>
      </c>
      <c r="BJ18" s="9">
        <v>1229.923</v>
      </c>
      <c r="BK18" s="9">
        <v>487.74400000000003</v>
      </c>
      <c r="BL18" s="9">
        <v>742.178</v>
      </c>
      <c r="BM18" s="9">
        <v>339.66300000000001</v>
      </c>
      <c r="BN18" s="9">
        <v>147.66200000000001</v>
      </c>
      <c r="BO18" s="9">
        <v>192.001</v>
      </c>
      <c r="BP18" s="9">
        <v>1049.422</v>
      </c>
      <c r="BQ18" s="9">
        <v>427.392</v>
      </c>
      <c r="BR18" s="9">
        <v>622.03</v>
      </c>
      <c r="BS18" s="9">
        <v>242.74799999999999</v>
      </c>
      <c r="BT18" s="9">
        <v>85.94</v>
      </c>
      <c r="BU18" s="9">
        <v>156.80699999999999</v>
      </c>
      <c r="BV18" s="9">
        <v>744.64</v>
      </c>
      <c r="BW18" s="9">
        <v>315.53100000000001</v>
      </c>
      <c r="BX18" s="9">
        <v>429.10899999999998</v>
      </c>
      <c r="BY18" s="9">
        <v>88.677999999999997</v>
      </c>
      <c r="BZ18" s="9">
        <v>42.143999999999998</v>
      </c>
      <c r="CA18" s="9">
        <v>46.533999999999999</v>
      </c>
      <c r="CB18" s="9">
        <v>189.63499999999999</v>
      </c>
      <c r="CC18" s="9">
        <v>65.921000000000006</v>
      </c>
      <c r="CD18" s="9">
        <v>123.71299999999999</v>
      </c>
      <c r="CE18" s="9">
        <v>194.904</v>
      </c>
      <c r="CF18" s="9">
        <v>16.28</v>
      </c>
      <c r="CG18" s="9">
        <v>178.624</v>
      </c>
      <c r="CH18" s="9">
        <v>2860.5929999999998</v>
      </c>
      <c r="CI18" s="9">
        <v>1294.434</v>
      </c>
      <c r="CJ18" s="9">
        <v>1566.1590000000001</v>
      </c>
      <c r="CK18" s="9">
        <v>1786.069</v>
      </c>
      <c r="CL18" s="9">
        <v>785.53800000000001</v>
      </c>
      <c r="CM18" s="9">
        <v>1000.5309999999999</v>
      </c>
      <c r="CN18" s="9">
        <v>357.40499999999997</v>
      </c>
      <c r="CO18" s="9">
        <v>144.38</v>
      </c>
      <c r="CP18" s="9">
        <v>213.02500000000001</v>
      </c>
      <c r="CQ18" s="9">
        <v>1428.664</v>
      </c>
      <c r="CR18" s="9">
        <v>641.15800000000002</v>
      </c>
      <c r="CS18" s="9">
        <v>787.50599999999997</v>
      </c>
      <c r="CT18" s="9">
        <v>13492.668</v>
      </c>
      <c r="CU18" s="9">
        <v>6991.0640000000003</v>
      </c>
      <c r="CV18" s="9">
        <v>6501.6040000000003</v>
      </c>
      <c r="CW18" s="9">
        <v>6926.5720000000001</v>
      </c>
      <c r="CX18" s="9">
        <v>3009.2730000000001</v>
      </c>
      <c r="CY18" s="9">
        <v>3917.299</v>
      </c>
      <c r="CZ18" s="9">
        <v>966.96699999999998</v>
      </c>
      <c r="DA18" s="9">
        <v>404.28399999999999</v>
      </c>
      <c r="DB18" s="9">
        <v>562.68299999999999</v>
      </c>
      <c r="DC18" s="9">
        <v>16189.067999999999</v>
      </c>
      <c r="DD18" s="9">
        <v>8004.7730000000001</v>
      </c>
      <c r="DE18" s="9">
        <v>8184.2950000000001</v>
      </c>
      <c r="DF18" s="9">
        <v>12506.089</v>
      </c>
      <c r="DG18" s="9">
        <v>6467.1530000000002</v>
      </c>
      <c r="DH18" s="9">
        <v>6038.9359999999997</v>
      </c>
      <c r="DI18" s="9">
        <v>1355.076</v>
      </c>
      <c r="DJ18" s="9">
        <v>687.73500000000001</v>
      </c>
      <c r="DK18" s="9">
        <v>667.34100000000001</v>
      </c>
      <c r="DL18" s="9">
        <v>843.00900000000001</v>
      </c>
      <c r="DM18" s="9">
        <v>332.02300000000002</v>
      </c>
      <c r="DN18" s="9">
        <v>510.98700000000002</v>
      </c>
      <c r="DO18" s="9">
        <v>398.58199999999999</v>
      </c>
      <c r="DP18" s="9">
        <v>194.43600000000001</v>
      </c>
      <c r="DQ18" s="9">
        <v>204.14599999999999</v>
      </c>
      <c r="DR18" s="9">
        <v>860.72199999999998</v>
      </c>
      <c r="DS18" s="9">
        <v>367.65300000000002</v>
      </c>
      <c r="DT18" s="9">
        <v>493.07</v>
      </c>
      <c r="DU18" s="9">
        <v>771.08699999999999</v>
      </c>
      <c r="DV18" s="9">
        <v>306.02499999999998</v>
      </c>
      <c r="DW18" s="9">
        <v>465.06200000000001</v>
      </c>
      <c r="DX18" s="9">
        <v>2753.3090000000002</v>
      </c>
      <c r="DY18" s="9">
        <v>1351.3969999999999</v>
      </c>
      <c r="DZ18" s="9">
        <v>1401.912</v>
      </c>
      <c r="EA18" s="9">
        <v>9752.7800000000007</v>
      </c>
      <c r="EB18" s="9">
        <v>5115.7560000000003</v>
      </c>
      <c r="EC18" s="9">
        <v>4637.0240000000003</v>
      </c>
      <c r="ED18" s="9">
        <v>2567.7040000000002</v>
      </c>
      <c r="EE18" s="9">
        <v>1244.6769999999999</v>
      </c>
      <c r="EF18" s="9">
        <v>1323.027</v>
      </c>
      <c r="EG18" s="9">
        <v>8080.5150000000003</v>
      </c>
      <c r="EH18" s="9">
        <v>4035.2020000000002</v>
      </c>
      <c r="EI18" s="9">
        <v>4045.3130000000001</v>
      </c>
      <c r="EJ18" s="9">
        <v>871.827</v>
      </c>
      <c r="EK18" s="9">
        <v>417.50900000000001</v>
      </c>
      <c r="EL18" s="9">
        <v>454.31799999999998</v>
      </c>
      <c r="EM18" s="9">
        <v>13216.984</v>
      </c>
      <c r="EN18" s="9">
        <v>6786.402</v>
      </c>
      <c r="EO18" s="9">
        <v>6430.5820000000003</v>
      </c>
      <c r="EP18" s="9">
        <v>11594.992</v>
      </c>
      <c r="EQ18" s="9">
        <v>5996.2960000000003</v>
      </c>
      <c r="ER18" s="9">
        <v>5598.6959999999999</v>
      </c>
      <c r="ES18" s="9">
        <v>10983.968999999999</v>
      </c>
      <c r="ET18" s="9">
        <v>5726.5439999999999</v>
      </c>
      <c r="EU18" s="9">
        <v>5257.424</v>
      </c>
      <c r="EV18" s="9">
        <v>3242.6239999999998</v>
      </c>
      <c r="EW18" s="9">
        <v>1530.3789999999999</v>
      </c>
      <c r="EX18" s="9">
        <v>1712.2460000000001</v>
      </c>
      <c r="EY18" s="9">
        <v>1952.4179999999999</v>
      </c>
      <c r="EZ18" s="9">
        <v>943.10799999999995</v>
      </c>
      <c r="FA18" s="9">
        <v>1009.31</v>
      </c>
      <c r="FB18" s="9">
        <v>1241.5229999999999</v>
      </c>
      <c r="FC18" s="9">
        <v>623.85900000000004</v>
      </c>
      <c r="FD18" s="9">
        <v>617.66399999999999</v>
      </c>
      <c r="FE18" s="9">
        <v>532.07299999999998</v>
      </c>
      <c r="FF18" s="9">
        <v>283.60300000000001</v>
      </c>
      <c r="FG18" s="9">
        <v>248.47</v>
      </c>
      <c r="FH18" s="9">
        <v>3150.9059999999999</v>
      </c>
      <c r="FI18" s="9">
        <v>1254.0160000000001</v>
      </c>
      <c r="FJ18" s="9">
        <v>1896.89</v>
      </c>
      <c r="FK18" s="9">
        <v>1083.6659999999999</v>
      </c>
      <c r="FL18" s="9">
        <v>408.154</v>
      </c>
      <c r="FM18" s="9">
        <v>675.51199999999994</v>
      </c>
      <c r="FN18" s="9">
        <v>322.786</v>
      </c>
      <c r="FO18" s="9">
        <v>137.39099999999999</v>
      </c>
      <c r="FP18" s="9">
        <v>185.39500000000001</v>
      </c>
      <c r="FQ18" s="9">
        <v>918.29899999999998</v>
      </c>
      <c r="FR18" s="9">
        <v>353.08499999999998</v>
      </c>
      <c r="FS18" s="9">
        <v>565.21400000000006</v>
      </c>
      <c r="FT18" s="9">
        <v>228.59200000000001</v>
      </c>
      <c r="FU18" s="9">
        <v>78.144000000000005</v>
      </c>
      <c r="FV18" s="9">
        <v>150.44900000000001</v>
      </c>
      <c r="FW18" s="9">
        <v>628.57600000000002</v>
      </c>
      <c r="FX18" s="9">
        <v>249.92500000000001</v>
      </c>
      <c r="FY18" s="9">
        <v>378.65199999999999</v>
      </c>
      <c r="FZ18" s="9">
        <v>58.811999999999998</v>
      </c>
      <c r="GA18" s="9">
        <v>25.584</v>
      </c>
      <c r="GB18" s="9">
        <v>33.228000000000002</v>
      </c>
      <c r="GC18" s="9">
        <v>174.20500000000001</v>
      </c>
      <c r="GD18" s="9">
        <v>60.341000000000001</v>
      </c>
      <c r="GE18" s="9">
        <v>113.864</v>
      </c>
      <c r="GF18" s="9">
        <v>188.99</v>
      </c>
      <c r="GG18" s="9">
        <v>14.746</v>
      </c>
      <c r="GH18" s="9">
        <v>174.244</v>
      </c>
      <c r="GI18" s="9">
        <v>1690.288</v>
      </c>
      <c r="GJ18" s="9">
        <v>663.524</v>
      </c>
      <c r="GK18" s="9">
        <v>1026.7639999999999</v>
      </c>
      <c r="GL18" s="9">
        <v>1624.577</v>
      </c>
      <c r="GM18" s="9">
        <v>697.029</v>
      </c>
      <c r="GN18" s="9">
        <v>927.548</v>
      </c>
      <c r="GO18" s="9">
        <v>337.70499999999998</v>
      </c>
      <c r="GP18" s="9">
        <v>133.37700000000001</v>
      </c>
      <c r="GQ18" s="9">
        <v>204.328</v>
      </c>
      <c r="GR18" s="9">
        <v>1286.8720000000001</v>
      </c>
      <c r="GS18" s="9">
        <v>563.65300000000002</v>
      </c>
      <c r="GT18" s="9">
        <v>723.21900000000005</v>
      </c>
      <c r="GU18" s="9">
        <v>12843.794</v>
      </c>
      <c r="GV18" s="9">
        <v>6600.53</v>
      </c>
      <c r="GW18" s="9">
        <v>6243.2640000000001</v>
      </c>
      <c r="GX18" s="9">
        <v>3345.2739999999999</v>
      </c>
      <c r="GY18" s="9">
        <v>1404.2429999999999</v>
      </c>
      <c r="GZ18" s="9">
        <v>1941.0309999999999</v>
      </c>
      <c r="HA18" s="9">
        <v>839.56</v>
      </c>
      <c r="HB18" s="9">
        <v>331.95299999999997</v>
      </c>
      <c r="HC18" s="9">
        <v>507.60700000000003</v>
      </c>
      <c r="HD18" s="9">
        <v>3014.8620000000001</v>
      </c>
      <c r="HE18" s="9">
        <v>1549.625</v>
      </c>
      <c r="HF18" s="9">
        <v>1465.2370000000001</v>
      </c>
      <c r="HG18" s="9">
        <v>1953.1959999999999</v>
      </c>
      <c r="HH18" s="9">
        <v>981.63300000000004</v>
      </c>
      <c r="HI18" s="9">
        <v>971.56200000000001</v>
      </c>
      <c r="HJ18" s="9">
        <v>375.82600000000002</v>
      </c>
      <c r="HK18" s="9">
        <v>178.875</v>
      </c>
      <c r="HL18" s="9">
        <v>196.95099999999999</v>
      </c>
      <c r="HM18" s="9">
        <v>303.74400000000003</v>
      </c>
      <c r="HN18" s="9">
        <v>137.73699999999999</v>
      </c>
      <c r="HO18" s="9">
        <v>166.00700000000001</v>
      </c>
      <c r="HP18" s="9">
        <v>113.41200000000001</v>
      </c>
      <c r="HQ18" s="9">
        <v>63.271000000000001</v>
      </c>
      <c r="HR18" s="9">
        <v>50.142000000000003</v>
      </c>
      <c r="HS18" s="9">
        <v>294.23200000000003</v>
      </c>
      <c r="HT18" s="9">
        <v>135.227</v>
      </c>
      <c r="HU18" s="9">
        <v>159.005</v>
      </c>
      <c r="HV18" s="9">
        <v>287.31700000000001</v>
      </c>
      <c r="HW18" s="9">
        <v>130.72200000000001</v>
      </c>
      <c r="HX18" s="9">
        <v>156.595</v>
      </c>
      <c r="HY18" s="9">
        <v>870.35900000000004</v>
      </c>
      <c r="HZ18" s="9">
        <v>422.82400000000001</v>
      </c>
      <c r="IA18" s="9">
        <v>447.53500000000003</v>
      </c>
      <c r="IB18" s="9">
        <v>1082.836</v>
      </c>
      <c r="IC18" s="9">
        <v>558.80899999999997</v>
      </c>
      <c r="ID18" s="9">
        <v>524.02700000000004</v>
      </c>
      <c r="IE18" s="9">
        <v>848.94500000000005</v>
      </c>
      <c r="IF18" s="9">
        <v>405.19400000000002</v>
      </c>
      <c r="IG18" s="9">
        <v>443.75</v>
      </c>
      <c r="IH18" s="9">
        <v>1042.5709999999999</v>
      </c>
      <c r="II18" s="9">
        <v>536.54</v>
      </c>
      <c r="IJ18" s="9">
        <v>506.03100000000001</v>
      </c>
      <c r="IK18" s="9">
        <v>148.08600000000001</v>
      </c>
      <c r="IL18" s="9">
        <v>60.476999999999997</v>
      </c>
      <c r="IM18" s="9">
        <v>87.608999999999995</v>
      </c>
      <c r="IN18" s="9">
        <v>2161.79</v>
      </c>
      <c r="IO18" s="9">
        <v>1097.5309999999999</v>
      </c>
      <c r="IP18" s="9">
        <v>1064.259</v>
      </c>
      <c r="IQ18" s="9">
        <v>1512.1869999999999</v>
      </c>
    </row>
    <row r="19" spans="1:251">
      <c r="A19" s="10">
        <v>44958</v>
      </c>
      <c r="B19" s="9">
        <v>20984.755000000001</v>
      </c>
      <c r="C19" s="9">
        <v>10280.99</v>
      </c>
      <c r="D19" s="9">
        <v>10703.764999999999</v>
      </c>
      <c r="E19" s="9">
        <v>13646.01</v>
      </c>
      <c r="F19" s="9">
        <v>7117.5439999999999</v>
      </c>
      <c r="G19" s="9">
        <v>6528.4660000000003</v>
      </c>
      <c r="H19" s="9">
        <v>1478.567</v>
      </c>
      <c r="I19" s="9">
        <v>769.75300000000004</v>
      </c>
      <c r="J19" s="9">
        <v>708.81399999999996</v>
      </c>
      <c r="K19" s="9">
        <v>879.29899999999998</v>
      </c>
      <c r="L19" s="9">
        <v>351.98700000000002</v>
      </c>
      <c r="M19" s="9">
        <v>527.31200000000001</v>
      </c>
      <c r="N19" s="9">
        <v>401.87700000000001</v>
      </c>
      <c r="O19" s="9">
        <v>180.917</v>
      </c>
      <c r="P19" s="9">
        <v>220.96</v>
      </c>
      <c r="Q19" s="9">
        <v>864.55600000000004</v>
      </c>
      <c r="R19" s="9">
        <v>369.06099999999998</v>
      </c>
      <c r="S19" s="9">
        <v>495.495</v>
      </c>
      <c r="T19" s="9">
        <v>802.70100000000002</v>
      </c>
      <c r="U19" s="9">
        <v>326.875</v>
      </c>
      <c r="V19" s="9">
        <v>475.82600000000002</v>
      </c>
      <c r="W19" s="9">
        <v>2882.42</v>
      </c>
      <c r="X19" s="9">
        <v>1437.7329999999999</v>
      </c>
      <c r="Y19" s="9">
        <v>1444.6869999999999</v>
      </c>
      <c r="Z19" s="9">
        <v>10763.59</v>
      </c>
      <c r="AA19" s="9">
        <v>5679.8109999999997</v>
      </c>
      <c r="AB19" s="9">
        <v>5083.7780000000002</v>
      </c>
      <c r="AC19" s="9">
        <v>2686.2130000000002</v>
      </c>
      <c r="AD19" s="9">
        <v>1320.1659999999999</v>
      </c>
      <c r="AE19" s="9">
        <v>1366.047</v>
      </c>
      <c r="AF19" s="9">
        <v>8792.89</v>
      </c>
      <c r="AG19" s="9">
        <v>4411.6009999999997</v>
      </c>
      <c r="AH19" s="9">
        <v>4381.2889999999998</v>
      </c>
      <c r="AI19" s="9">
        <v>940.91099999999994</v>
      </c>
      <c r="AJ19" s="9">
        <v>432.87200000000001</v>
      </c>
      <c r="AK19" s="9">
        <v>508.04</v>
      </c>
      <c r="AL19" s="9">
        <v>14640.182000000001</v>
      </c>
      <c r="AM19" s="9">
        <v>7578.7749999999996</v>
      </c>
      <c r="AN19" s="9">
        <v>7061.4059999999999</v>
      </c>
      <c r="AO19" s="9">
        <v>12850.029</v>
      </c>
      <c r="AP19" s="9">
        <v>6715.9880000000003</v>
      </c>
      <c r="AQ19" s="9">
        <v>6134.0410000000002</v>
      </c>
      <c r="AR19" s="9">
        <v>12054.09</v>
      </c>
      <c r="AS19" s="9">
        <v>6350.27</v>
      </c>
      <c r="AT19" s="9">
        <v>5703.82</v>
      </c>
      <c r="AU19" s="9">
        <v>3734.346</v>
      </c>
      <c r="AV19" s="9">
        <v>1807.0139999999999</v>
      </c>
      <c r="AW19" s="9">
        <v>1927.3320000000001</v>
      </c>
      <c r="AX19" s="9">
        <v>2297.6619999999998</v>
      </c>
      <c r="AY19" s="9">
        <v>1149.7929999999999</v>
      </c>
      <c r="AZ19" s="9">
        <v>1147.8689999999999</v>
      </c>
      <c r="BA19" s="9">
        <v>1303.49</v>
      </c>
      <c r="BB19" s="9">
        <v>688.56100000000004</v>
      </c>
      <c r="BC19" s="9">
        <v>614.92899999999997</v>
      </c>
      <c r="BD19" s="9">
        <v>502.709</v>
      </c>
      <c r="BE19" s="9">
        <v>271.69200000000001</v>
      </c>
      <c r="BF19" s="9">
        <v>231.017</v>
      </c>
      <c r="BG19" s="9">
        <v>6836.0360000000001</v>
      </c>
      <c r="BH19" s="9">
        <v>2891.7539999999999</v>
      </c>
      <c r="BI19" s="9">
        <v>3944.2820000000002</v>
      </c>
      <c r="BJ19" s="9">
        <v>1263.03</v>
      </c>
      <c r="BK19" s="9">
        <v>475.83</v>
      </c>
      <c r="BL19" s="9">
        <v>787.20100000000002</v>
      </c>
      <c r="BM19" s="9">
        <v>369.41199999999998</v>
      </c>
      <c r="BN19" s="9">
        <v>152.59399999999999</v>
      </c>
      <c r="BO19" s="9">
        <v>216.81700000000001</v>
      </c>
      <c r="BP19" s="9">
        <v>1069.2439999999999</v>
      </c>
      <c r="BQ19" s="9">
        <v>403.822</v>
      </c>
      <c r="BR19" s="9">
        <v>665.42200000000003</v>
      </c>
      <c r="BS19" s="9">
        <v>243.203</v>
      </c>
      <c r="BT19" s="9">
        <v>81.501000000000005</v>
      </c>
      <c r="BU19" s="9">
        <v>161.703</v>
      </c>
      <c r="BV19" s="9">
        <v>758.15899999999999</v>
      </c>
      <c r="BW19" s="9">
        <v>298.24799999999999</v>
      </c>
      <c r="BX19" s="9">
        <v>459.911</v>
      </c>
      <c r="BY19" s="9">
        <v>86.025999999999996</v>
      </c>
      <c r="BZ19" s="9">
        <v>33.915999999999997</v>
      </c>
      <c r="CA19" s="9">
        <v>52.11</v>
      </c>
      <c r="CB19" s="9">
        <v>207.64500000000001</v>
      </c>
      <c r="CC19" s="9">
        <v>78.028000000000006</v>
      </c>
      <c r="CD19" s="9">
        <v>129.61699999999999</v>
      </c>
      <c r="CE19" s="9">
        <v>210.35900000000001</v>
      </c>
      <c r="CF19" s="9">
        <v>18.581</v>
      </c>
      <c r="CG19" s="9">
        <v>191.77799999999999</v>
      </c>
      <c r="CH19" s="9">
        <v>2908.857</v>
      </c>
      <c r="CI19" s="9">
        <v>1287.9259999999999</v>
      </c>
      <c r="CJ19" s="9">
        <v>1620.931</v>
      </c>
      <c r="CK19" s="9">
        <v>1779.598</v>
      </c>
      <c r="CL19" s="9">
        <v>753.54200000000003</v>
      </c>
      <c r="CM19" s="9">
        <v>1026.057</v>
      </c>
      <c r="CN19" s="9">
        <v>351.79899999999998</v>
      </c>
      <c r="CO19" s="9">
        <v>136.00899999999999</v>
      </c>
      <c r="CP19" s="9">
        <v>215.791</v>
      </c>
      <c r="CQ19" s="9">
        <v>1427.799</v>
      </c>
      <c r="CR19" s="9">
        <v>617.53300000000002</v>
      </c>
      <c r="CS19" s="9">
        <v>810.26599999999996</v>
      </c>
      <c r="CT19" s="9">
        <v>13997.808999999999</v>
      </c>
      <c r="CU19" s="9">
        <v>7253.5529999999999</v>
      </c>
      <c r="CV19" s="9">
        <v>6744.2560000000003</v>
      </c>
      <c r="CW19" s="9">
        <v>6986.9459999999999</v>
      </c>
      <c r="CX19" s="9">
        <v>3027.4369999999999</v>
      </c>
      <c r="CY19" s="9">
        <v>3959.509</v>
      </c>
      <c r="CZ19" s="9">
        <v>982.88199999999995</v>
      </c>
      <c r="DA19" s="9">
        <v>386.05099999999999</v>
      </c>
      <c r="DB19" s="9">
        <v>596.83000000000004</v>
      </c>
      <c r="DC19" s="9">
        <v>16641.103999999999</v>
      </c>
      <c r="DD19" s="9">
        <v>8228.27</v>
      </c>
      <c r="DE19" s="9">
        <v>8412.8340000000007</v>
      </c>
      <c r="DF19" s="9">
        <v>12981.734</v>
      </c>
      <c r="DG19" s="9">
        <v>6716.5290000000005</v>
      </c>
      <c r="DH19" s="9">
        <v>6265.2049999999999</v>
      </c>
      <c r="DI19" s="9">
        <v>1433.12</v>
      </c>
      <c r="DJ19" s="9">
        <v>743.54399999999998</v>
      </c>
      <c r="DK19" s="9">
        <v>689.57600000000002</v>
      </c>
      <c r="DL19" s="9">
        <v>842.65</v>
      </c>
      <c r="DM19" s="9">
        <v>332.36799999999999</v>
      </c>
      <c r="DN19" s="9">
        <v>510.28100000000001</v>
      </c>
      <c r="DO19" s="9">
        <v>394.697</v>
      </c>
      <c r="DP19" s="9">
        <v>176.33600000000001</v>
      </c>
      <c r="DQ19" s="9">
        <v>218.36099999999999</v>
      </c>
      <c r="DR19" s="9">
        <v>827.63800000000003</v>
      </c>
      <c r="DS19" s="9">
        <v>348.30900000000003</v>
      </c>
      <c r="DT19" s="9">
        <v>479.32900000000001</v>
      </c>
      <c r="DU19" s="9">
        <v>767.45100000000002</v>
      </c>
      <c r="DV19" s="9">
        <v>307.25599999999997</v>
      </c>
      <c r="DW19" s="9">
        <v>460.19400000000002</v>
      </c>
      <c r="DX19" s="9">
        <v>2831.4659999999999</v>
      </c>
      <c r="DY19" s="9">
        <v>1406.2280000000001</v>
      </c>
      <c r="DZ19" s="9">
        <v>1425.2380000000001</v>
      </c>
      <c r="EA19" s="9">
        <v>10150.268</v>
      </c>
      <c r="EB19" s="9">
        <v>5310.3010000000004</v>
      </c>
      <c r="EC19" s="9">
        <v>4839.9669999999996</v>
      </c>
      <c r="ED19" s="9">
        <v>2641.3829999999998</v>
      </c>
      <c r="EE19" s="9">
        <v>1293.3530000000001</v>
      </c>
      <c r="EF19" s="9">
        <v>1348.029</v>
      </c>
      <c r="EG19" s="9">
        <v>8455.0149999999994</v>
      </c>
      <c r="EH19" s="9">
        <v>4224.402</v>
      </c>
      <c r="EI19" s="9">
        <v>4230.6120000000001</v>
      </c>
      <c r="EJ19" s="9">
        <v>919.42600000000004</v>
      </c>
      <c r="EK19" s="9">
        <v>420.68799999999999</v>
      </c>
      <c r="EL19" s="9">
        <v>498.738</v>
      </c>
      <c r="EM19" s="9">
        <v>13838.457</v>
      </c>
      <c r="EN19" s="9">
        <v>7103.875</v>
      </c>
      <c r="EO19" s="9">
        <v>6734.5820000000003</v>
      </c>
      <c r="EP19" s="9">
        <v>12107.642</v>
      </c>
      <c r="EQ19" s="9">
        <v>6273.6580000000004</v>
      </c>
      <c r="ER19" s="9">
        <v>5833.9830000000002</v>
      </c>
      <c r="ES19" s="9">
        <v>11427.323</v>
      </c>
      <c r="ET19" s="9">
        <v>5972.6350000000002</v>
      </c>
      <c r="EU19" s="9">
        <v>5454.6890000000003</v>
      </c>
      <c r="EV19" s="9">
        <v>3504.4679999999998</v>
      </c>
      <c r="EW19" s="9">
        <v>1678.2</v>
      </c>
      <c r="EX19" s="9">
        <v>1826.268</v>
      </c>
      <c r="EY19" s="9">
        <v>2145.7689999999998</v>
      </c>
      <c r="EZ19" s="9">
        <v>1067.317</v>
      </c>
      <c r="FA19" s="9">
        <v>1078.452</v>
      </c>
      <c r="FB19" s="9">
        <v>1289.046</v>
      </c>
      <c r="FC19" s="9">
        <v>679.971</v>
      </c>
      <c r="FD19" s="9">
        <v>609.07500000000005</v>
      </c>
      <c r="FE19" s="9">
        <v>493.43099999999998</v>
      </c>
      <c r="FF19" s="9">
        <v>266.017</v>
      </c>
      <c r="FG19" s="9">
        <v>227.41399999999999</v>
      </c>
      <c r="FH19" s="9">
        <v>3165.9380000000001</v>
      </c>
      <c r="FI19" s="9">
        <v>1245.723</v>
      </c>
      <c r="FJ19" s="9">
        <v>1920.2149999999999</v>
      </c>
      <c r="FK19" s="9">
        <v>1092.231</v>
      </c>
      <c r="FL19" s="9">
        <v>392.96600000000001</v>
      </c>
      <c r="FM19" s="9">
        <v>699.26400000000001</v>
      </c>
      <c r="FN19" s="9">
        <v>334.53899999999999</v>
      </c>
      <c r="FO19" s="9">
        <v>132.71799999999999</v>
      </c>
      <c r="FP19" s="9">
        <v>201.821</v>
      </c>
      <c r="FQ19" s="9">
        <v>914.97299999999996</v>
      </c>
      <c r="FR19" s="9">
        <v>330.142</v>
      </c>
      <c r="FS19" s="9">
        <v>584.83100000000002</v>
      </c>
      <c r="FT19" s="9">
        <v>229.08799999999999</v>
      </c>
      <c r="FU19" s="9">
        <v>75.869</v>
      </c>
      <c r="FV19" s="9">
        <v>153.21899999999999</v>
      </c>
      <c r="FW19" s="9">
        <v>620.80499999999995</v>
      </c>
      <c r="FX19" s="9">
        <v>231.69200000000001</v>
      </c>
      <c r="FY19" s="9">
        <v>389.113</v>
      </c>
      <c r="FZ19" s="9">
        <v>52.179000000000002</v>
      </c>
      <c r="GA19" s="9">
        <v>16.844000000000001</v>
      </c>
      <c r="GB19" s="9">
        <v>35.335000000000001</v>
      </c>
      <c r="GC19" s="9">
        <v>189.11500000000001</v>
      </c>
      <c r="GD19" s="9">
        <v>67.8</v>
      </c>
      <c r="GE19" s="9">
        <v>121.315</v>
      </c>
      <c r="GF19" s="9">
        <v>204.95</v>
      </c>
      <c r="GG19" s="9">
        <v>16.260999999999999</v>
      </c>
      <c r="GH19" s="9">
        <v>188.68899999999999</v>
      </c>
      <c r="GI19" s="9">
        <v>1711.248</v>
      </c>
      <c r="GJ19" s="9">
        <v>649.04399999999998</v>
      </c>
      <c r="GK19" s="9">
        <v>1062.204</v>
      </c>
      <c r="GL19" s="9">
        <v>1597.519</v>
      </c>
      <c r="GM19" s="9">
        <v>663.95899999999995</v>
      </c>
      <c r="GN19" s="9">
        <v>933.56</v>
      </c>
      <c r="GO19" s="9">
        <v>334.63900000000001</v>
      </c>
      <c r="GP19" s="9">
        <v>128.989</v>
      </c>
      <c r="GQ19" s="9">
        <v>205.65100000000001</v>
      </c>
      <c r="GR19" s="9">
        <v>1262.8800000000001</v>
      </c>
      <c r="GS19" s="9">
        <v>534.971</v>
      </c>
      <c r="GT19" s="9">
        <v>727.90899999999999</v>
      </c>
      <c r="GU19" s="9">
        <v>13316.373</v>
      </c>
      <c r="GV19" s="9">
        <v>6845.518</v>
      </c>
      <c r="GW19" s="9">
        <v>6470.8559999999998</v>
      </c>
      <c r="GX19" s="9">
        <v>3324.73</v>
      </c>
      <c r="GY19" s="9">
        <v>1382.752</v>
      </c>
      <c r="GZ19" s="9">
        <v>1941.9780000000001</v>
      </c>
      <c r="HA19" s="9">
        <v>836.59400000000005</v>
      </c>
      <c r="HB19" s="9">
        <v>315.233</v>
      </c>
      <c r="HC19" s="9">
        <v>521.36099999999999</v>
      </c>
      <c r="HD19" s="9">
        <v>3186.8470000000002</v>
      </c>
      <c r="HE19" s="9">
        <v>1639.76</v>
      </c>
      <c r="HF19" s="9">
        <v>1547.087</v>
      </c>
      <c r="HG19" s="9">
        <v>2135.1999999999998</v>
      </c>
      <c r="HH19" s="9">
        <v>1078.4000000000001</v>
      </c>
      <c r="HI19" s="9">
        <v>1056.8</v>
      </c>
      <c r="HJ19" s="9">
        <v>434.44400000000002</v>
      </c>
      <c r="HK19" s="9">
        <v>212.09299999999999</v>
      </c>
      <c r="HL19" s="9">
        <v>222.351</v>
      </c>
      <c r="HM19" s="9">
        <v>336.01299999999998</v>
      </c>
      <c r="HN19" s="9">
        <v>151.36799999999999</v>
      </c>
      <c r="HO19" s="9">
        <v>184.64500000000001</v>
      </c>
      <c r="HP19" s="9">
        <v>127.617</v>
      </c>
      <c r="HQ19" s="9">
        <v>56.216999999999999</v>
      </c>
      <c r="HR19" s="9">
        <v>71.400000000000006</v>
      </c>
      <c r="HS19" s="9">
        <v>325.351</v>
      </c>
      <c r="HT19" s="9">
        <v>146.547</v>
      </c>
      <c r="HU19" s="9">
        <v>178.804</v>
      </c>
      <c r="HV19" s="9">
        <v>318.53899999999999</v>
      </c>
      <c r="HW19" s="9">
        <v>143.071</v>
      </c>
      <c r="HX19" s="9">
        <v>175.46799999999999</v>
      </c>
      <c r="HY19" s="9">
        <v>933.55899999999997</v>
      </c>
      <c r="HZ19" s="9">
        <v>456.44099999999997</v>
      </c>
      <c r="IA19" s="9">
        <v>477.11799999999999</v>
      </c>
      <c r="IB19" s="9">
        <v>1201.6410000000001</v>
      </c>
      <c r="IC19" s="9">
        <v>621.96</v>
      </c>
      <c r="ID19" s="9">
        <v>579.68200000000002</v>
      </c>
      <c r="IE19" s="9">
        <v>909.13499999999999</v>
      </c>
      <c r="IF19" s="9">
        <v>439.721</v>
      </c>
      <c r="IG19" s="9">
        <v>469.41399999999999</v>
      </c>
      <c r="IH19" s="9">
        <v>1154.44</v>
      </c>
      <c r="II19" s="9">
        <v>595.85900000000004</v>
      </c>
      <c r="IJ19" s="9">
        <v>558.58100000000002</v>
      </c>
      <c r="IK19" s="9">
        <v>185.041</v>
      </c>
      <c r="IL19" s="9">
        <v>77.153000000000006</v>
      </c>
      <c r="IM19" s="9">
        <v>107.889</v>
      </c>
      <c r="IN19" s="9">
        <v>2382.518</v>
      </c>
      <c r="IO19" s="9">
        <v>1214.8130000000001</v>
      </c>
      <c r="IP19" s="9">
        <v>1167.7049999999999</v>
      </c>
      <c r="IQ19" s="9">
        <v>1656.35</v>
      </c>
    </row>
    <row r="20" spans="1:251">
      <c r="A20" s="10">
        <v>45323</v>
      </c>
      <c r="B20" s="9">
        <v>21602.008999999998</v>
      </c>
      <c r="C20" s="9">
        <v>10593.175999999999</v>
      </c>
      <c r="D20" s="9">
        <v>11008.833000000001</v>
      </c>
      <c r="E20" s="9">
        <v>14031.870999999999</v>
      </c>
      <c r="F20" s="9">
        <v>7286.1369999999997</v>
      </c>
      <c r="G20" s="9">
        <v>6745.7340000000004</v>
      </c>
      <c r="H20" s="9">
        <v>1614.13</v>
      </c>
      <c r="I20" s="9">
        <v>841.69</v>
      </c>
      <c r="J20" s="9">
        <v>772.44</v>
      </c>
      <c r="K20" s="9">
        <v>989.83100000000002</v>
      </c>
      <c r="L20" s="9">
        <v>397.78100000000001</v>
      </c>
      <c r="M20" s="9">
        <v>592.04999999999995</v>
      </c>
      <c r="N20" s="9">
        <v>495.75900000000001</v>
      </c>
      <c r="O20" s="9">
        <v>225.267</v>
      </c>
      <c r="P20" s="9">
        <v>270.49200000000002</v>
      </c>
      <c r="Q20" s="9">
        <v>973.17899999999997</v>
      </c>
      <c r="R20" s="9">
        <v>415.875</v>
      </c>
      <c r="S20" s="9">
        <v>557.30399999999997</v>
      </c>
      <c r="T20" s="9">
        <v>889.84299999999996</v>
      </c>
      <c r="U20" s="9">
        <v>359.72899999999998</v>
      </c>
      <c r="V20" s="9">
        <v>530.11400000000003</v>
      </c>
      <c r="W20" s="9">
        <v>2608.6550000000002</v>
      </c>
      <c r="X20" s="9">
        <v>1306.8440000000001</v>
      </c>
      <c r="Y20" s="9">
        <v>1301.8109999999999</v>
      </c>
      <c r="Z20" s="9">
        <v>11423.216</v>
      </c>
      <c r="AA20" s="9">
        <v>5979.2929999999997</v>
      </c>
      <c r="AB20" s="9">
        <v>5443.9229999999998</v>
      </c>
      <c r="AC20" s="9">
        <v>2437.48</v>
      </c>
      <c r="AD20" s="9">
        <v>1209.46</v>
      </c>
      <c r="AE20" s="9">
        <v>1228.02</v>
      </c>
      <c r="AF20" s="9">
        <v>9413.0849999999991</v>
      </c>
      <c r="AG20" s="9">
        <v>4682.6930000000002</v>
      </c>
      <c r="AH20" s="9">
        <v>4730.393</v>
      </c>
      <c r="AI20" s="9">
        <v>1058.575</v>
      </c>
      <c r="AJ20" s="9">
        <v>513.49800000000005</v>
      </c>
      <c r="AK20" s="9">
        <v>545.07600000000002</v>
      </c>
      <c r="AL20" s="9">
        <v>15039.847</v>
      </c>
      <c r="AM20" s="9">
        <v>7746.6180000000004</v>
      </c>
      <c r="AN20" s="9">
        <v>7293.23</v>
      </c>
      <c r="AO20" s="9">
        <v>13378.882</v>
      </c>
      <c r="AP20" s="9">
        <v>6930.4769999999999</v>
      </c>
      <c r="AQ20" s="9">
        <v>6448.4049999999997</v>
      </c>
      <c r="AR20" s="9">
        <v>12556.272999999999</v>
      </c>
      <c r="AS20" s="9">
        <v>6555.6289999999999</v>
      </c>
      <c r="AT20" s="9">
        <v>6000.6440000000002</v>
      </c>
      <c r="AU20" s="9">
        <v>3710.2950000000001</v>
      </c>
      <c r="AV20" s="9">
        <v>1791.7750000000001</v>
      </c>
      <c r="AW20" s="9">
        <v>1918.521</v>
      </c>
      <c r="AX20" s="9">
        <v>2137.3939999999998</v>
      </c>
      <c r="AY20" s="9">
        <v>1037.366</v>
      </c>
      <c r="AZ20" s="9">
        <v>1100.028</v>
      </c>
      <c r="BA20" s="9">
        <v>1129.4169999999999</v>
      </c>
      <c r="BB20" s="9">
        <v>576.88499999999999</v>
      </c>
      <c r="BC20" s="9">
        <v>552.53200000000004</v>
      </c>
      <c r="BD20" s="9">
        <v>554.36500000000001</v>
      </c>
      <c r="BE20" s="9">
        <v>292.71699999999998</v>
      </c>
      <c r="BF20" s="9">
        <v>261.64800000000002</v>
      </c>
      <c r="BG20" s="9">
        <v>7015.7730000000001</v>
      </c>
      <c r="BH20" s="9">
        <v>3014.3220000000001</v>
      </c>
      <c r="BI20" s="9">
        <v>4001.45</v>
      </c>
      <c r="BJ20" s="9">
        <v>1314.088</v>
      </c>
      <c r="BK20" s="9">
        <v>536.37199999999996</v>
      </c>
      <c r="BL20" s="9">
        <v>777.71600000000001</v>
      </c>
      <c r="BM20" s="9">
        <v>384.654</v>
      </c>
      <c r="BN20" s="9">
        <v>190.392</v>
      </c>
      <c r="BO20" s="9">
        <v>194.262</v>
      </c>
      <c r="BP20" s="9">
        <v>1102.3109999999999</v>
      </c>
      <c r="BQ20" s="9">
        <v>466.00700000000001</v>
      </c>
      <c r="BR20" s="9">
        <v>636.30399999999997</v>
      </c>
      <c r="BS20" s="9">
        <v>224.14</v>
      </c>
      <c r="BT20" s="9">
        <v>87.564999999999998</v>
      </c>
      <c r="BU20" s="9">
        <v>136.57499999999999</v>
      </c>
      <c r="BV20" s="9">
        <v>809.60900000000004</v>
      </c>
      <c r="BW20" s="9">
        <v>349.01799999999997</v>
      </c>
      <c r="BX20" s="9">
        <v>460.59100000000001</v>
      </c>
      <c r="BY20" s="9">
        <v>73.408000000000001</v>
      </c>
      <c r="BZ20" s="9">
        <v>35.06</v>
      </c>
      <c r="CA20" s="9">
        <v>38.348999999999997</v>
      </c>
      <c r="CB20" s="9">
        <v>223.88300000000001</v>
      </c>
      <c r="CC20" s="9">
        <v>76.900999999999996</v>
      </c>
      <c r="CD20" s="9">
        <v>146.98099999999999</v>
      </c>
      <c r="CE20" s="9">
        <v>196.58699999999999</v>
      </c>
      <c r="CF20" s="9">
        <v>19.960999999999999</v>
      </c>
      <c r="CG20" s="9">
        <v>176.626</v>
      </c>
      <c r="CH20" s="9">
        <v>2878.0329999999999</v>
      </c>
      <c r="CI20" s="9">
        <v>1298.9190000000001</v>
      </c>
      <c r="CJ20" s="9">
        <v>1579.114</v>
      </c>
      <c r="CK20" s="9">
        <v>1880.558</v>
      </c>
      <c r="CL20" s="9">
        <v>835.625</v>
      </c>
      <c r="CM20" s="9">
        <v>1044.933</v>
      </c>
      <c r="CN20" s="9">
        <v>328.45600000000002</v>
      </c>
      <c r="CO20" s="9">
        <v>144.16399999999999</v>
      </c>
      <c r="CP20" s="9">
        <v>184.292</v>
      </c>
      <c r="CQ20" s="9">
        <v>1552.1020000000001</v>
      </c>
      <c r="CR20" s="9">
        <v>691.46100000000001</v>
      </c>
      <c r="CS20" s="9">
        <v>860.64099999999996</v>
      </c>
      <c r="CT20" s="9">
        <v>14360.326999999999</v>
      </c>
      <c r="CU20" s="9">
        <v>7430.3010000000004</v>
      </c>
      <c r="CV20" s="9">
        <v>6930.0259999999998</v>
      </c>
      <c r="CW20" s="9">
        <v>7241.6819999999998</v>
      </c>
      <c r="CX20" s="9">
        <v>3162.875</v>
      </c>
      <c r="CY20" s="9">
        <v>4078.8069999999998</v>
      </c>
      <c r="CZ20" s="9">
        <v>1016.225</v>
      </c>
      <c r="DA20" s="9">
        <v>437.94799999999998</v>
      </c>
      <c r="DB20" s="9">
        <v>578.27700000000004</v>
      </c>
      <c r="DC20" s="9">
        <v>17115.039000000001</v>
      </c>
      <c r="DD20" s="9">
        <v>8477.4719999999998</v>
      </c>
      <c r="DE20" s="9">
        <v>8637.5679999999993</v>
      </c>
      <c r="DF20" s="9">
        <v>13300.687</v>
      </c>
      <c r="DG20" s="9">
        <v>6849.62</v>
      </c>
      <c r="DH20" s="9">
        <v>6451.067</v>
      </c>
      <c r="DI20" s="9">
        <v>1563.605</v>
      </c>
      <c r="DJ20" s="9">
        <v>808.23299999999995</v>
      </c>
      <c r="DK20" s="9">
        <v>755.37199999999996</v>
      </c>
      <c r="DL20" s="9">
        <v>949.39</v>
      </c>
      <c r="DM20" s="9">
        <v>372.37799999999999</v>
      </c>
      <c r="DN20" s="9">
        <v>577.01199999999994</v>
      </c>
      <c r="DO20" s="9">
        <v>483.34300000000002</v>
      </c>
      <c r="DP20" s="9">
        <v>217.33699999999999</v>
      </c>
      <c r="DQ20" s="9">
        <v>266.00599999999997</v>
      </c>
      <c r="DR20" s="9">
        <v>929.476</v>
      </c>
      <c r="DS20" s="9">
        <v>388.685</v>
      </c>
      <c r="DT20" s="9">
        <v>540.79100000000005</v>
      </c>
      <c r="DU20" s="9">
        <v>853.14400000000001</v>
      </c>
      <c r="DV20" s="9">
        <v>338.06700000000001</v>
      </c>
      <c r="DW20" s="9">
        <v>515.077</v>
      </c>
      <c r="DX20" s="9">
        <v>2569.7170000000001</v>
      </c>
      <c r="DY20" s="9">
        <v>1282.038</v>
      </c>
      <c r="DZ20" s="9">
        <v>1287.6790000000001</v>
      </c>
      <c r="EA20" s="9">
        <v>10730.968999999999</v>
      </c>
      <c r="EB20" s="9">
        <v>5567.5820000000003</v>
      </c>
      <c r="EC20" s="9">
        <v>5163.3879999999999</v>
      </c>
      <c r="ED20" s="9">
        <v>2403.6999999999998</v>
      </c>
      <c r="EE20" s="9">
        <v>1187.913</v>
      </c>
      <c r="EF20" s="9">
        <v>1215.787</v>
      </c>
      <c r="EG20" s="9">
        <v>9002.6929999999993</v>
      </c>
      <c r="EH20" s="9">
        <v>4460.0770000000002</v>
      </c>
      <c r="EI20" s="9">
        <v>4542.616</v>
      </c>
      <c r="EJ20" s="9">
        <v>1037.816</v>
      </c>
      <c r="EK20" s="9">
        <v>498.15300000000002</v>
      </c>
      <c r="EL20" s="9">
        <v>539.66300000000001</v>
      </c>
      <c r="EM20" s="9">
        <v>14164.473</v>
      </c>
      <c r="EN20" s="9">
        <v>7234.424</v>
      </c>
      <c r="EO20" s="9">
        <v>6930.049</v>
      </c>
      <c r="EP20" s="9">
        <v>12548.12</v>
      </c>
      <c r="EQ20" s="9">
        <v>6442.95</v>
      </c>
      <c r="ER20" s="9">
        <v>6105.17</v>
      </c>
      <c r="ES20" s="9">
        <v>11849.876</v>
      </c>
      <c r="ET20" s="9">
        <v>6134.5659999999998</v>
      </c>
      <c r="EU20" s="9">
        <v>5715.31</v>
      </c>
      <c r="EV20" s="9">
        <v>3464.1779999999999</v>
      </c>
      <c r="EW20" s="9">
        <v>1651.652</v>
      </c>
      <c r="EX20" s="9">
        <v>1812.5260000000001</v>
      </c>
      <c r="EY20" s="9">
        <v>1980.4960000000001</v>
      </c>
      <c r="EZ20" s="9">
        <v>954.19299999999998</v>
      </c>
      <c r="FA20" s="9">
        <v>1026.3030000000001</v>
      </c>
      <c r="FB20" s="9">
        <v>1116.71</v>
      </c>
      <c r="FC20" s="9">
        <v>569.38800000000003</v>
      </c>
      <c r="FD20" s="9">
        <v>547.322</v>
      </c>
      <c r="FE20" s="9">
        <v>543.35500000000002</v>
      </c>
      <c r="FF20" s="9">
        <v>288.05599999999998</v>
      </c>
      <c r="FG20" s="9">
        <v>255.298</v>
      </c>
      <c r="FH20" s="9">
        <v>3270.998</v>
      </c>
      <c r="FI20" s="9">
        <v>1339.796</v>
      </c>
      <c r="FJ20" s="9">
        <v>1931.202</v>
      </c>
      <c r="FK20" s="9">
        <v>1144.8309999999999</v>
      </c>
      <c r="FL20" s="9">
        <v>452.88799999999998</v>
      </c>
      <c r="FM20" s="9">
        <v>691.94299999999998</v>
      </c>
      <c r="FN20" s="9">
        <v>357.23700000000002</v>
      </c>
      <c r="FO20" s="9">
        <v>175.91900000000001</v>
      </c>
      <c r="FP20" s="9">
        <v>181.31800000000001</v>
      </c>
      <c r="FQ20" s="9">
        <v>954.40599999999995</v>
      </c>
      <c r="FR20" s="9">
        <v>392.93099999999998</v>
      </c>
      <c r="FS20" s="9">
        <v>561.47500000000002</v>
      </c>
      <c r="FT20" s="9">
        <v>203.82900000000001</v>
      </c>
      <c r="FU20" s="9">
        <v>78.86</v>
      </c>
      <c r="FV20" s="9">
        <v>124.968</v>
      </c>
      <c r="FW20" s="9">
        <v>684.39499999999998</v>
      </c>
      <c r="FX20" s="9">
        <v>285.38400000000001</v>
      </c>
      <c r="FY20" s="9">
        <v>399.01100000000002</v>
      </c>
      <c r="FZ20" s="9">
        <v>45.21</v>
      </c>
      <c r="GA20" s="9">
        <v>19.393000000000001</v>
      </c>
      <c r="GB20" s="9">
        <v>25.817</v>
      </c>
      <c r="GC20" s="9">
        <v>201.30199999999999</v>
      </c>
      <c r="GD20" s="9">
        <v>65.884</v>
      </c>
      <c r="GE20" s="9">
        <v>135.41800000000001</v>
      </c>
      <c r="GF20" s="9">
        <v>192.67099999999999</v>
      </c>
      <c r="GG20" s="9">
        <v>18.585000000000001</v>
      </c>
      <c r="GH20" s="9">
        <v>174.08699999999999</v>
      </c>
      <c r="GI20" s="9">
        <v>1692.327</v>
      </c>
      <c r="GJ20" s="9">
        <v>677.625</v>
      </c>
      <c r="GK20" s="9">
        <v>1014.702</v>
      </c>
      <c r="GL20" s="9">
        <v>1699.0619999999999</v>
      </c>
      <c r="GM20" s="9">
        <v>746.87</v>
      </c>
      <c r="GN20" s="9">
        <v>952.19100000000003</v>
      </c>
      <c r="GO20" s="9">
        <v>305.197</v>
      </c>
      <c r="GP20" s="9">
        <v>134.559</v>
      </c>
      <c r="GQ20" s="9">
        <v>170.63900000000001</v>
      </c>
      <c r="GR20" s="9">
        <v>1393.864</v>
      </c>
      <c r="GS20" s="9">
        <v>612.31200000000001</v>
      </c>
      <c r="GT20" s="9">
        <v>781.553</v>
      </c>
      <c r="GU20" s="9">
        <v>13605.884</v>
      </c>
      <c r="GV20" s="9">
        <v>6984.1790000000001</v>
      </c>
      <c r="GW20" s="9">
        <v>6621.7060000000001</v>
      </c>
      <c r="GX20" s="9">
        <v>3509.1550000000002</v>
      </c>
      <c r="GY20" s="9">
        <v>1493.2929999999999</v>
      </c>
      <c r="GZ20" s="9">
        <v>2015.8620000000001</v>
      </c>
      <c r="HA20" s="9">
        <v>877.89700000000005</v>
      </c>
      <c r="HB20" s="9">
        <v>370.25</v>
      </c>
      <c r="HC20" s="9">
        <v>507.64600000000002</v>
      </c>
      <c r="HD20" s="9">
        <v>3342.3519999999999</v>
      </c>
      <c r="HE20" s="9">
        <v>1726.1980000000001</v>
      </c>
      <c r="HF20" s="9">
        <v>1616.154</v>
      </c>
      <c r="HG20" s="9">
        <v>2154.61</v>
      </c>
      <c r="HH20" s="9">
        <v>1088.4580000000001</v>
      </c>
      <c r="HI20" s="9">
        <v>1066.152</v>
      </c>
      <c r="HJ20" s="9">
        <v>473.59199999999998</v>
      </c>
      <c r="HK20" s="9">
        <v>237.77500000000001</v>
      </c>
      <c r="HL20" s="9">
        <v>235.816</v>
      </c>
      <c r="HM20" s="9">
        <v>377.67500000000001</v>
      </c>
      <c r="HN20" s="9">
        <v>173.51599999999999</v>
      </c>
      <c r="HO20" s="9">
        <v>204.15799999999999</v>
      </c>
      <c r="HP20" s="9">
        <v>155.304</v>
      </c>
      <c r="HQ20" s="9">
        <v>79.78</v>
      </c>
      <c r="HR20" s="9">
        <v>75.524000000000001</v>
      </c>
      <c r="HS20" s="9">
        <v>356.161</v>
      </c>
      <c r="HT20" s="9">
        <v>167.68</v>
      </c>
      <c r="HU20" s="9">
        <v>188.48</v>
      </c>
      <c r="HV20" s="9">
        <v>345.59500000000003</v>
      </c>
      <c r="HW20" s="9">
        <v>160.32400000000001</v>
      </c>
      <c r="HX20" s="9">
        <v>185.27199999999999</v>
      </c>
      <c r="HY20" s="9">
        <v>820.61699999999996</v>
      </c>
      <c r="HZ20" s="9">
        <v>415.50099999999998</v>
      </c>
      <c r="IA20" s="9">
        <v>405.11599999999999</v>
      </c>
      <c r="IB20" s="9">
        <v>1333.9929999999999</v>
      </c>
      <c r="IC20" s="9">
        <v>672.95699999999999</v>
      </c>
      <c r="ID20" s="9">
        <v>661.03599999999994</v>
      </c>
      <c r="IE20" s="9">
        <v>800.81799999999998</v>
      </c>
      <c r="IF20" s="9">
        <v>404.69299999999998</v>
      </c>
      <c r="IG20" s="9">
        <v>396.125</v>
      </c>
      <c r="IH20" s="9">
        <v>1294.5899999999999</v>
      </c>
      <c r="II20" s="9">
        <v>648.024</v>
      </c>
      <c r="IJ20" s="9">
        <v>646.56600000000003</v>
      </c>
      <c r="IK20" s="9">
        <v>187.95400000000001</v>
      </c>
      <c r="IL20" s="9">
        <v>80.653999999999996</v>
      </c>
      <c r="IM20" s="9">
        <v>107.3</v>
      </c>
      <c r="IN20" s="9">
        <v>2435.8330000000001</v>
      </c>
      <c r="IO20" s="9">
        <v>1232.6289999999999</v>
      </c>
      <c r="IP20" s="9">
        <v>1203.204</v>
      </c>
      <c r="IQ20" s="9">
        <v>1773.36</v>
      </c>
    </row>
  </sheetData>
  <pageMargins left="0.7" right="0.7" top="0.75" bottom="0.75" header="0.3" footer="0.3"/>
  <pageSetup paperSize="0" orientation="portrait" horizontalDpi="0" verticalDpi="0" copie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Q20"/>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512</v>
      </c>
      <c r="C1" s="3" t="s">
        <v>513</v>
      </c>
      <c r="D1" s="3" t="s">
        <v>514</v>
      </c>
      <c r="E1" s="3" t="s">
        <v>515</v>
      </c>
      <c r="F1" s="3" t="s">
        <v>516</v>
      </c>
      <c r="G1" s="3" t="s">
        <v>517</v>
      </c>
      <c r="H1" s="3" t="s">
        <v>518</v>
      </c>
      <c r="I1" s="3" t="s">
        <v>519</v>
      </c>
      <c r="J1" s="3" t="s">
        <v>520</v>
      </c>
      <c r="K1" s="3" t="s">
        <v>521</v>
      </c>
      <c r="L1" s="3" t="s">
        <v>522</v>
      </c>
      <c r="M1" s="3" t="s">
        <v>523</v>
      </c>
      <c r="N1" s="3" t="s">
        <v>524</v>
      </c>
      <c r="O1" s="3" t="s">
        <v>525</v>
      </c>
      <c r="P1" s="3" t="s">
        <v>526</v>
      </c>
      <c r="Q1" s="3" t="s">
        <v>527</v>
      </c>
      <c r="R1" s="3" t="s">
        <v>528</v>
      </c>
      <c r="S1" s="3" t="s">
        <v>529</v>
      </c>
      <c r="T1" s="3" t="s">
        <v>530</v>
      </c>
      <c r="U1" s="3" t="s">
        <v>531</v>
      </c>
      <c r="V1" s="3" t="s">
        <v>532</v>
      </c>
      <c r="W1" s="3" t="s">
        <v>533</v>
      </c>
      <c r="X1" s="3" t="s">
        <v>534</v>
      </c>
      <c r="Y1" s="3" t="s">
        <v>535</v>
      </c>
      <c r="Z1" s="3" t="s">
        <v>536</v>
      </c>
      <c r="AA1" s="3" t="s">
        <v>537</v>
      </c>
      <c r="AB1" s="3" t="s">
        <v>538</v>
      </c>
      <c r="AC1" s="3" t="s">
        <v>539</v>
      </c>
      <c r="AD1" s="3" t="s">
        <v>540</v>
      </c>
      <c r="AE1" s="3" t="s">
        <v>541</v>
      </c>
      <c r="AF1" s="3" t="s">
        <v>542</v>
      </c>
      <c r="AG1" s="3" t="s">
        <v>543</v>
      </c>
      <c r="AH1" s="3" t="s">
        <v>544</v>
      </c>
      <c r="AI1" s="3" t="s">
        <v>545</v>
      </c>
      <c r="AJ1" s="3" t="s">
        <v>546</v>
      </c>
      <c r="AK1" s="3" t="s">
        <v>547</v>
      </c>
      <c r="AL1" s="3" t="s">
        <v>548</v>
      </c>
      <c r="AM1" s="3" t="s">
        <v>549</v>
      </c>
      <c r="AN1" s="3" t="s">
        <v>550</v>
      </c>
      <c r="AO1" s="3" t="s">
        <v>551</v>
      </c>
      <c r="AP1" s="3" t="s">
        <v>552</v>
      </c>
      <c r="AQ1" s="3" t="s">
        <v>553</v>
      </c>
      <c r="AR1" s="3" t="s">
        <v>554</v>
      </c>
      <c r="AS1" s="3" t="s">
        <v>555</v>
      </c>
      <c r="AT1" s="3" t="s">
        <v>556</v>
      </c>
      <c r="AU1" s="3" t="s">
        <v>557</v>
      </c>
      <c r="AV1" s="3" t="s">
        <v>558</v>
      </c>
      <c r="AW1" s="3" t="s">
        <v>559</v>
      </c>
      <c r="AX1" s="3" t="s">
        <v>560</v>
      </c>
      <c r="AY1" s="3" t="s">
        <v>561</v>
      </c>
      <c r="AZ1" s="3" t="s">
        <v>562</v>
      </c>
      <c r="BA1" s="3" t="s">
        <v>563</v>
      </c>
      <c r="BB1" s="3" t="s">
        <v>564</v>
      </c>
      <c r="BC1" s="3" t="s">
        <v>565</v>
      </c>
      <c r="BD1" s="3" t="s">
        <v>566</v>
      </c>
      <c r="BE1" s="3" t="s">
        <v>567</v>
      </c>
      <c r="BF1" s="3" t="s">
        <v>568</v>
      </c>
      <c r="BG1" s="3" t="s">
        <v>569</v>
      </c>
      <c r="BH1" s="3" t="s">
        <v>570</v>
      </c>
      <c r="BI1" s="3" t="s">
        <v>571</v>
      </c>
      <c r="BJ1" s="3" t="s">
        <v>572</v>
      </c>
      <c r="BK1" s="3" t="s">
        <v>573</v>
      </c>
      <c r="BL1" s="3" t="s">
        <v>574</v>
      </c>
      <c r="BM1" s="3" t="s">
        <v>575</v>
      </c>
      <c r="BN1" s="3" t="s">
        <v>576</v>
      </c>
      <c r="BO1" s="3" t="s">
        <v>577</v>
      </c>
      <c r="BP1" s="3" t="s">
        <v>578</v>
      </c>
      <c r="BQ1" s="3" t="s">
        <v>579</v>
      </c>
      <c r="BR1" s="3" t="s">
        <v>580</v>
      </c>
      <c r="BS1" s="3" t="s">
        <v>581</v>
      </c>
      <c r="BT1" s="3" t="s">
        <v>582</v>
      </c>
      <c r="BU1" s="3" t="s">
        <v>583</v>
      </c>
      <c r="BV1" s="3" t="s">
        <v>584</v>
      </c>
      <c r="BW1" s="3" t="s">
        <v>585</v>
      </c>
      <c r="BX1" s="3" t="s">
        <v>586</v>
      </c>
      <c r="BY1" s="3" t="s">
        <v>587</v>
      </c>
      <c r="BZ1" s="3" t="s">
        <v>588</v>
      </c>
      <c r="CA1" s="3" t="s">
        <v>589</v>
      </c>
      <c r="CB1" s="3" t="s">
        <v>590</v>
      </c>
      <c r="CC1" s="3" t="s">
        <v>591</v>
      </c>
      <c r="CD1" s="3" t="s">
        <v>592</v>
      </c>
      <c r="CE1" s="3" t="s">
        <v>593</v>
      </c>
      <c r="CF1" s="3" t="s">
        <v>594</v>
      </c>
      <c r="CG1" s="3" t="s">
        <v>595</v>
      </c>
      <c r="CH1" s="3" t="s">
        <v>596</v>
      </c>
      <c r="CI1" s="3" t="s">
        <v>597</v>
      </c>
      <c r="CJ1" s="3" t="s">
        <v>598</v>
      </c>
      <c r="CK1" s="3" t="s">
        <v>599</v>
      </c>
      <c r="CL1" s="3" t="s">
        <v>600</v>
      </c>
      <c r="CM1" s="3" t="s">
        <v>601</v>
      </c>
      <c r="CN1" s="3" t="s">
        <v>602</v>
      </c>
      <c r="CO1" s="3" t="s">
        <v>603</v>
      </c>
      <c r="CP1" s="3" t="s">
        <v>604</v>
      </c>
      <c r="CQ1" s="3" t="s">
        <v>605</v>
      </c>
      <c r="CR1" s="3" t="s">
        <v>606</v>
      </c>
      <c r="CS1" s="3" t="s">
        <v>607</v>
      </c>
      <c r="CT1" s="3" t="s">
        <v>608</v>
      </c>
      <c r="CU1" s="3" t="s">
        <v>609</v>
      </c>
      <c r="CV1" s="3" t="s">
        <v>610</v>
      </c>
      <c r="CW1" s="3" t="s">
        <v>611</v>
      </c>
      <c r="CX1" s="3" t="s">
        <v>612</v>
      </c>
      <c r="CY1" s="3" t="s">
        <v>613</v>
      </c>
      <c r="CZ1" s="3" t="s">
        <v>614</v>
      </c>
      <c r="DA1" s="3" t="s">
        <v>615</v>
      </c>
      <c r="DB1" s="3" t="s">
        <v>616</v>
      </c>
      <c r="DC1" s="3" t="s">
        <v>617</v>
      </c>
      <c r="DD1" s="3" t="s">
        <v>618</v>
      </c>
      <c r="DE1" s="3" t="s">
        <v>619</v>
      </c>
      <c r="DF1" s="3" t="s">
        <v>620</v>
      </c>
      <c r="DG1" s="3" t="s">
        <v>621</v>
      </c>
      <c r="DH1" s="3" t="s">
        <v>622</v>
      </c>
      <c r="DI1" s="3" t="s">
        <v>623</v>
      </c>
      <c r="DJ1" s="3" t="s">
        <v>624</v>
      </c>
      <c r="DK1" s="3" t="s">
        <v>625</v>
      </c>
      <c r="DL1" s="3" t="s">
        <v>626</v>
      </c>
      <c r="DM1" s="3" t="s">
        <v>627</v>
      </c>
      <c r="DN1" s="3" t="s">
        <v>628</v>
      </c>
      <c r="DO1" s="3" t="s">
        <v>629</v>
      </c>
      <c r="DP1" s="3" t="s">
        <v>630</v>
      </c>
      <c r="DQ1" s="3" t="s">
        <v>631</v>
      </c>
      <c r="DR1" s="3" t="s">
        <v>632</v>
      </c>
      <c r="DS1" s="3" t="s">
        <v>633</v>
      </c>
      <c r="DT1" s="3" t="s">
        <v>634</v>
      </c>
      <c r="DU1" s="3" t="s">
        <v>635</v>
      </c>
      <c r="DV1" s="3" t="s">
        <v>636</v>
      </c>
      <c r="DW1" s="3" t="s">
        <v>637</v>
      </c>
      <c r="DX1" s="3" t="s">
        <v>638</v>
      </c>
      <c r="DY1" s="3" t="s">
        <v>639</v>
      </c>
      <c r="DZ1" s="3" t="s">
        <v>640</v>
      </c>
      <c r="EA1" s="3" t="s">
        <v>641</v>
      </c>
      <c r="EB1" s="3" t="s">
        <v>642</v>
      </c>
      <c r="EC1" s="3" t="s">
        <v>643</v>
      </c>
      <c r="ED1" s="3" t="s">
        <v>644</v>
      </c>
      <c r="EE1" s="3" t="s">
        <v>645</v>
      </c>
      <c r="EF1" s="3" t="s">
        <v>646</v>
      </c>
      <c r="EG1" s="3" t="s">
        <v>647</v>
      </c>
      <c r="EH1" s="3" t="s">
        <v>648</v>
      </c>
      <c r="EI1" s="3" t="s">
        <v>649</v>
      </c>
      <c r="EJ1" s="3" t="s">
        <v>650</v>
      </c>
      <c r="EK1" s="3" t="s">
        <v>651</v>
      </c>
      <c r="EL1" s="3" t="s">
        <v>652</v>
      </c>
      <c r="EM1" s="3" t="s">
        <v>653</v>
      </c>
      <c r="EN1" s="3" t="s">
        <v>654</v>
      </c>
      <c r="EO1" s="3" t="s">
        <v>655</v>
      </c>
      <c r="EP1" s="3" t="s">
        <v>656</v>
      </c>
      <c r="EQ1" s="3" t="s">
        <v>657</v>
      </c>
      <c r="ER1" s="3" t="s">
        <v>658</v>
      </c>
      <c r="ES1" s="3" t="s">
        <v>659</v>
      </c>
      <c r="ET1" s="3" t="s">
        <v>660</v>
      </c>
      <c r="EU1" s="3" t="s">
        <v>661</v>
      </c>
      <c r="EV1" s="3" t="s">
        <v>662</v>
      </c>
      <c r="EW1" s="3" t="s">
        <v>663</v>
      </c>
      <c r="EX1" s="3" t="s">
        <v>664</v>
      </c>
      <c r="EY1" s="3" t="s">
        <v>665</v>
      </c>
      <c r="EZ1" s="3" t="s">
        <v>666</v>
      </c>
      <c r="FA1" s="3" t="s">
        <v>667</v>
      </c>
      <c r="FB1" s="3" t="s">
        <v>668</v>
      </c>
      <c r="FC1" s="3" t="s">
        <v>669</v>
      </c>
      <c r="FD1" s="3" t="s">
        <v>670</v>
      </c>
      <c r="FE1" s="3" t="s">
        <v>671</v>
      </c>
      <c r="FF1" s="3" t="s">
        <v>672</v>
      </c>
      <c r="FG1" s="3" t="s">
        <v>673</v>
      </c>
      <c r="FH1" s="3" t="s">
        <v>674</v>
      </c>
      <c r="FI1" s="3" t="s">
        <v>675</v>
      </c>
      <c r="FJ1" s="3" t="s">
        <v>676</v>
      </c>
      <c r="FK1" s="3" t="s">
        <v>677</v>
      </c>
      <c r="FL1" s="3" t="s">
        <v>678</v>
      </c>
      <c r="FM1" s="3" t="s">
        <v>679</v>
      </c>
      <c r="FN1" s="3" t="s">
        <v>680</v>
      </c>
      <c r="FO1" s="3" t="s">
        <v>681</v>
      </c>
      <c r="FP1" s="3" t="s">
        <v>682</v>
      </c>
      <c r="FQ1" s="3" t="s">
        <v>683</v>
      </c>
      <c r="FR1" s="3" t="s">
        <v>684</v>
      </c>
      <c r="FS1" s="3" t="s">
        <v>685</v>
      </c>
      <c r="FT1" s="3" t="s">
        <v>686</v>
      </c>
      <c r="FU1" s="3" t="s">
        <v>687</v>
      </c>
      <c r="FV1" s="3" t="s">
        <v>688</v>
      </c>
      <c r="FW1" s="3" t="s">
        <v>689</v>
      </c>
      <c r="FX1" s="3" t="s">
        <v>690</v>
      </c>
      <c r="FY1" s="3" t="s">
        <v>691</v>
      </c>
      <c r="FZ1" s="3" t="s">
        <v>692</v>
      </c>
      <c r="GA1" s="3" t="s">
        <v>693</v>
      </c>
      <c r="GB1" s="3" t="s">
        <v>694</v>
      </c>
      <c r="GC1" s="3" t="s">
        <v>695</v>
      </c>
      <c r="GD1" s="3" t="s">
        <v>696</v>
      </c>
      <c r="GE1" s="3" t="s">
        <v>697</v>
      </c>
      <c r="GF1" s="3" t="s">
        <v>698</v>
      </c>
      <c r="GG1" s="3" t="s">
        <v>699</v>
      </c>
      <c r="GH1" s="3" t="s">
        <v>700</v>
      </c>
      <c r="GI1" s="3" t="s">
        <v>701</v>
      </c>
      <c r="GJ1" s="3" t="s">
        <v>702</v>
      </c>
      <c r="GK1" s="3" t="s">
        <v>703</v>
      </c>
      <c r="GL1" s="3" t="s">
        <v>704</v>
      </c>
      <c r="GM1" s="3" t="s">
        <v>705</v>
      </c>
      <c r="GN1" s="3" t="s">
        <v>706</v>
      </c>
      <c r="GO1" s="3" t="s">
        <v>707</v>
      </c>
      <c r="GP1" s="3" t="s">
        <v>708</v>
      </c>
      <c r="GQ1" s="3" t="s">
        <v>709</v>
      </c>
      <c r="GR1" s="3" t="s">
        <v>710</v>
      </c>
      <c r="GS1" s="3" t="s">
        <v>711</v>
      </c>
      <c r="GT1" s="3" t="s">
        <v>712</v>
      </c>
      <c r="GU1" s="3" t="s">
        <v>713</v>
      </c>
      <c r="GV1" s="3" t="s">
        <v>714</v>
      </c>
      <c r="GW1" s="3" t="s">
        <v>715</v>
      </c>
      <c r="GX1" s="3" t="s">
        <v>716</v>
      </c>
      <c r="GY1" s="3" t="s">
        <v>717</v>
      </c>
      <c r="GZ1" s="3" t="s">
        <v>718</v>
      </c>
      <c r="HA1" s="3" t="s">
        <v>719</v>
      </c>
      <c r="HB1" s="3" t="s">
        <v>720</v>
      </c>
      <c r="HC1" s="3" t="s">
        <v>721</v>
      </c>
      <c r="HD1" s="3" t="s">
        <v>722</v>
      </c>
      <c r="HE1" s="3" t="s">
        <v>723</v>
      </c>
      <c r="HF1" s="3" t="s">
        <v>724</v>
      </c>
      <c r="HG1" s="3" t="s">
        <v>725</v>
      </c>
      <c r="HH1" s="3" t="s">
        <v>726</v>
      </c>
      <c r="HI1" s="3" t="s">
        <v>727</v>
      </c>
      <c r="HJ1" s="3" t="s">
        <v>728</v>
      </c>
      <c r="HK1" s="3" t="s">
        <v>729</v>
      </c>
      <c r="HL1" s="3" t="s">
        <v>730</v>
      </c>
      <c r="HM1" s="3" t="s">
        <v>731</v>
      </c>
      <c r="HN1" s="3" t="s">
        <v>732</v>
      </c>
      <c r="HO1" s="3" t="s">
        <v>733</v>
      </c>
      <c r="HP1" s="3" t="s">
        <v>734</v>
      </c>
      <c r="HQ1" s="3" t="s">
        <v>735</v>
      </c>
      <c r="HR1" s="3" t="s">
        <v>736</v>
      </c>
      <c r="HS1" s="3" t="s">
        <v>737</v>
      </c>
      <c r="HT1" s="3" t="s">
        <v>738</v>
      </c>
      <c r="HU1" s="3" t="s">
        <v>739</v>
      </c>
      <c r="HV1" s="3" t="s">
        <v>740</v>
      </c>
      <c r="HW1" s="3" t="s">
        <v>741</v>
      </c>
      <c r="HX1" s="3" t="s">
        <v>742</v>
      </c>
      <c r="HY1" s="3" t="s">
        <v>743</v>
      </c>
      <c r="HZ1" s="3" t="s">
        <v>744</v>
      </c>
      <c r="IA1" s="3" t="s">
        <v>745</v>
      </c>
      <c r="IB1" s="3" t="s">
        <v>746</v>
      </c>
      <c r="IC1" s="3" t="s">
        <v>747</v>
      </c>
      <c r="ID1" s="3" t="s">
        <v>748</v>
      </c>
      <c r="IE1" s="3" t="s">
        <v>749</v>
      </c>
      <c r="IF1" s="3" t="s">
        <v>750</v>
      </c>
      <c r="IG1" s="3" t="s">
        <v>751</v>
      </c>
      <c r="IH1" s="3" t="s">
        <v>752</v>
      </c>
      <c r="II1" s="3" t="s">
        <v>753</v>
      </c>
      <c r="IJ1" s="3" t="s">
        <v>754</v>
      </c>
      <c r="IK1" s="3" t="s">
        <v>755</v>
      </c>
      <c r="IL1" s="3" t="s">
        <v>756</v>
      </c>
      <c r="IM1" s="3" t="s">
        <v>757</v>
      </c>
      <c r="IN1" s="3" t="s">
        <v>758</v>
      </c>
      <c r="IO1" s="3" t="s">
        <v>759</v>
      </c>
      <c r="IP1" s="3" t="s">
        <v>760</v>
      </c>
      <c r="IQ1" s="3" t="s">
        <v>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45323</v>
      </c>
      <c r="C8" s="6">
        <v>45323</v>
      </c>
      <c r="D8" s="6">
        <v>45323</v>
      </c>
      <c r="E8" s="6">
        <v>45323</v>
      </c>
      <c r="F8" s="6">
        <v>45323</v>
      </c>
      <c r="G8" s="6">
        <v>45323</v>
      </c>
      <c r="H8" s="6">
        <v>45323</v>
      </c>
      <c r="I8" s="6">
        <v>45323</v>
      </c>
      <c r="J8" s="6">
        <v>45323</v>
      </c>
      <c r="K8" s="6">
        <v>45323</v>
      </c>
      <c r="L8" s="6">
        <v>45323</v>
      </c>
      <c r="M8" s="6">
        <v>45323</v>
      </c>
      <c r="N8" s="6">
        <v>45323</v>
      </c>
      <c r="O8" s="6">
        <v>45323</v>
      </c>
      <c r="P8" s="6">
        <v>45323</v>
      </c>
      <c r="Q8" s="6">
        <v>45323</v>
      </c>
      <c r="R8" s="6">
        <v>45323</v>
      </c>
      <c r="S8" s="6">
        <v>45323</v>
      </c>
      <c r="T8" s="6">
        <v>45323</v>
      </c>
      <c r="U8" s="6">
        <v>45323</v>
      </c>
      <c r="V8" s="6">
        <v>45323</v>
      </c>
      <c r="W8" s="6">
        <v>45323</v>
      </c>
      <c r="X8" s="6">
        <v>45323</v>
      </c>
      <c r="Y8" s="6">
        <v>45323</v>
      </c>
      <c r="Z8" s="6">
        <v>45323</v>
      </c>
      <c r="AA8" s="6">
        <v>45323</v>
      </c>
      <c r="AB8" s="6">
        <v>45323</v>
      </c>
      <c r="AC8" s="6">
        <v>45323</v>
      </c>
      <c r="AD8" s="6">
        <v>45323</v>
      </c>
      <c r="AE8" s="6">
        <v>45323</v>
      </c>
      <c r="AF8" s="6">
        <v>45323</v>
      </c>
      <c r="AG8" s="6">
        <v>45323</v>
      </c>
      <c r="AH8" s="6">
        <v>45323</v>
      </c>
      <c r="AI8" s="6">
        <v>45323</v>
      </c>
      <c r="AJ8" s="6">
        <v>45323</v>
      </c>
      <c r="AK8" s="6">
        <v>45323</v>
      </c>
      <c r="AL8" s="6">
        <v>45323</v>
      </c>
      <c r="AM8" s="6">
        <v>45323</v>
      </c>
      <c r="AN8" s="6">
        <v>45323</v>
      </c>
      <c r="AO8" s="6">
        <v>45323</v>
      </c>
      <c r="AP8" s="6">
        <v>45323</v>
      </c>
      <c r="AQ8" s="6">
        <v>45323</v>
      </c>
      <c r="AR8" s="6">
        <v>45323</v>
      </c>
      <c r="AS8" s="6">
        <v>45323</v>
      </c>
      <c r="AT8" s="6">
        <v>45323</v>
      </c>
      <c r="AU8" s="6">
        <v>45323</v>
      </c>
      <c r="AV8" s="6">
        <v>45323</v>
      </c>
      <c r="AW8" s="6">
        <v>45323</v>
      </c>
      <c r="AX8" s="6">
        <v>45323</v>
      </c>
      <c r="AY8" s="6">
        <v>45323</v>
      </c>
      <c r="AZ8" s="6">
        <v>45323</v>
      </c>
      <c r="BA8" s="6">
        <v>45323</v>
      </c>
      <c r="BB8" s="6">
        <v>45323</v>
      </c>
      <c r="BC8" s="6">
        <v>45323</v>
      </c>
      <c r="BD8" s="6">
        <v>45323</v>
      </c>
      <c r="BE8" s="6">
        <v>45323</v>
      </c>
      <c r="BF8" s="6">
        <v>45323</v>
      </c>
      <c r="BG8" s="6">
        <v>45323</v>
      </c>
      <c r="BH8" s="6">
        <v>45323</v>
      </c>
      <c r="BI8" s="6">
        <v>45323</v>
      </c>
      <c r="BJ8" s="6">
        <v>45323</v>
      </c>
      <c r="BK8" s="6">
        <v>45323</v>
      </c>
      <c r="BL8" s="6">
        <v>45323</v>
      </c>
      <c r="BM8" s="6">
        <v>45323</v>
      </c>
      <c r="BN8" s="6">
        <v>45323</v>
      </c>
      <c r="BO8" s="6">
        <v>45323</v>
      </c>
      <c r="BP8" s="6">
        <v>45323</v>
      </c>
      <c r="BQ8" s="6">
        <v>45323</v>
      </c>
      <c r="BR8" s="6">
        <v>45323</v>
      </c>
      <c r="BS8" s="6">
        <v>45323</v>
      </c>
      <c r="BT8" s="6">
        <v>45323</v>
      </c>
      <c r="BU8" s="6">
        <v>45323</v>
      </c>
      <c r="BV8" s="6">
        <v>45323</v>
      </c>
      <c r="BW8" s="6">
        <v>45323</v>
      </c>
      <c r="BX8" s="6">
        <v>45323</v>
      </c>
      <c r="BY8" s="6">
        <v>45323</v>
      </c>
      <c r="BZ8" s="6">
        <v>45323</v>
      </c>
      <c r="CA8" s="6">
        <v>45323</v>
      </c>
      <c r="CB8" s="6">
        <v>45323</v>
      </c>
      <c r="CC8" s="6">
        <v>45323</v>
      </c>
      <c r="CD8" s="6">
        <v>45323</v>
      </c>
      <c r="CE8" s="6">
        <v>45323</v>
      </c>
      <c r="CF8" s="6">
        <v>45323</v>
      </c>
      <c r="CG8" s="6">
        <v>45323</v>
      </c>
      <c r="CH8" s="6">
        <v>45323</v>
      </c>
      <c r="CI8" s="6">
        <v>45323</v>
      </c>
      <c r="CJ8" s="6">
        <v>45323</v>
      </c>
      <c r="CK8" s="6">
        <v>45323</v>
      </c>
      <c r="CL8" s="6">
        <v>45323</v>
      </c>
      <c r="CM8" s="6">
        <v>45323</v>
      </c>
      <c r="CN8" s="6">
        <v>45323</v>
      </c>
      <c r="CO8" s="6">
        <v>45323</v>
      </c>
      <c r="CP8" s="6">
        <v>45323</v>
      </c>
      <c r="CQ8" s="6">
        <v>45323</v>
      </c>
      <c r="CR8" s="6">
        <v>45323</v>
      </c>
      <c r="CS8" s="6">
        <v>45323</v>
      </c>
      <c r="CT8" s="6">
        <v>45323</v>
      </c>
      <c r="CU8" s="6">
        <v>45323</v>
      </c>
      <c r="CV8" s="6">
        <v>45323</v>
      </c>
      <c r="CW8" s="6">
        <v>45323</v>
      </c>
      <c r="CX8" s="6">
        <v>45323</v>
      </c>
      <c r="CY8" s="6">
        <v>45323</v>
      </c>
      <c r="CZ8" s="6">
        <v>45323</v>
      </c>
      <c r="DA8" s="6">
        <v>45323</v>
      </c>
      <c r="DB8" s="6">
        <v>45323</v>
      </c>
      <c r="DC8" s="6">
        <v>45323</v>
      </c>
      <c r="DD8" s="6">
        <v>45323</v>
      </c>
      <c r="DE8" s="6">
        <v>45323</v>
      </c>
      <c r="DF8" s="6">
        <v>45323</v>
      </c>
      <c r="DG8" s="6">
        <v>45323</v>
      </c>
      <c r="DH8" s="6">
        <v>45323</v>
      </c>
      <c r="DI8" s="6">
        <v>45323</v>
      </c>
      <c r="DJ8" s="6">
        <v>45323</v>
      </c>
      <c r="DK8" s="6">
        <v>45323</v>
      </c>
      <c r="DL8" s="6">
        <v>45323</v>
      </c>
      <c r="DM8" s="6">
        <v>45323</v>
      </c>
      <c r="DN8" s="6">
        <v>45323</v>
      </c>
      <c r="DO8" s="6">
        <v>45323</v>
      </c>
      <c r="DP8" s="6">
        <v>45323</v>
      </c>
      <c r="DQ8" s="6">
        <v>45323</v>
      </c>
      <c r="DR8" s="6">
        <v>45323</v>
      </c>
      <c r="DS8" s="6">
        <v>45323</v>
      </c>
      <c r="DT8" s="6">
        <v>45323</v>
      </c>
      <c r="DU8" s="6">
        <v>45323</v>
      </c>
      <c r="DV8" s="6">
        <v>45323</v>
      </c>
      <c r="DW8" s="6">
        <v>45323</v>
      </c>
      <c r="DX8" s="6">
        <v>45323</v>
      </c>
      <c r="DY8" s="6">
        <v>45323</v>
      </c>
      <c r="DZ8" s="6">
        <v>45323</v>
      </c>
      <c r="EA8" s="6">
        <v>45323</v>
      </c>
      <c r="EB8" s="6">
        <v>45323</v>
      </c>
      <c r="EC8" s="6">
        <v>45323</v>
      </c>
      <c r="ED8" s="6">
        <v>45323</v>
      </c>
      <c r="EE8" s="6">
        <v>45323</v>
      </c>
      <c r="EF8" s="6">
        <v>45323</v>
      </c>
      <c r="EG8" s="6">
        <v>45323</v>
      </c>
      <c r="EH8" s="6">
        <v>45323</v>
      </c>
      <c r="EI8" s="6">
        <v>45323</v>
      </c>
      <c r="EJ8" s="6">
        <v>45323</v>
      </c>
      <c r="EK8" s="6">
        <v>45323</v>
      </c>
      <c r="EL8" s="6">
        <v>45323</v>
      </c>
      <c r="EM8" s="6">
        <v>45323</v>
      </c>
      <c r="EN8" s="6">
        <v>45323</v>
      </c>
      <c r="EO8" s="6">
        <v>45323</v>
      </c>
      <c r="EP8" s="6">
        <v>45323</v>
      </c>
      <c r="EQ8" s="6">
        <v>45323</v>
      </c>
      <c r="ER8" s="6">
        <v>45323</v>
      </c>
      <c r="ES8" s="6">
        <v>45323</v>
      </c>
      <c r="ET8" s="6">
        <v>45323</v>
      </c>
      <c r="EU8" s="6">
        <v>45323</v>
      </c>
      <c r="EV8" s="6">
        <v>45323</v>
      </c>
      <c r="EW8" s="6">
        <v>45323</v>
      </c>
      <c r="EX8" s="6">
        <v>45323</v>
      </c>
      <c r="EY8" s="6">
        <v>45323</v>
      </c>
      <c r="EZ8" s="6">
        <v>45323</v>
      </c>
      <c r="FA8" s="6">
        <v>45323</v>
      </c>
      <c r="FB8" s="6">
        <v>45323</v>
      </c>
      <c r="FC8" s="6">
        <v>45323</v>
      </c>
      <c r="FD8" s="6">
        <v>45323</v>
      </c>
      <c r="FE8" s="6">
        <v>45323</v>
      </c>
      <c r="FF8" s="6">
        <v>45323</v>
      </c>
      <c r="FG8" s="6">
        <v>45323</v>
      </c>
      <c r="FH8" s="6">
        <v>45323</v>
      </c>
      <c r="FI8" s="6">
        <v>45323</v>
      </c>
      <c r="FJ8" s="6">
        <v>45323</v>
      </c>
      <c r="FK8" s="6">
        <v>45323</v>
      </c>
      <c r="FL8" s="6">
        <v>45323</v>
      </c>
      <c r="FM8" s="6">
        <v>45323</v>
      </c>
      <c r="FN8" s="6">
        <v>45323</v>
      </c>
      <c r="FO8" s="6">
        <v>45323</v>
      </c>
      <c r="FP8" s="6">
        <v>45323</v>
      </c>
      <c r="FQ8" s="6">
        <v>45323</v>
      </c>
      <c r="FR8" s="6">
        <v>45323</v>
      </c>
      <c r="FS8" s="6">
        <v>45323</v>
      </c>
      <c r="FT8" s="6">
        <v>45323</v>
      </c>
      <c r="FU8" s="6">
        <v>45323</v>
      </c>
      <c r="FV8" s="6">
        <v>45323</v>
      </c>
      <c r="FW8" s="6">
        <v>45323</v>
      </c>
      <c r="FX8" s="6">
        <v>45323</v>
      </c>
      <c r="FY8" s="6">
        <v>45323</v>
      </c>
      <c r="FZ8" s="6">
        <v>45323</v>
      </c>
      <c r="GA8" s="6">
        <v>45323</v>
      </c>
      <c r="GB8" s="6">
        <v>45323</v>
      </c>
      <c r="GC8" s="6">
        <v>45323</v>
      </c>
      <c r="GD8" s="6">
        <v>45323</v>
      </c>
      <c r="GE8" s="6">
        <v>45323</v>
      </c>
      <c r="GF8" s="6">
        <v>45323</v>
      </c>
      <c r="GG8" s="6">
        <v>45323</v>
      </c>
      <c r="GH8" s="6">
        <v>45323</v>
      </c>
      <c r="GI8" s="6">
        <v>45323</v>
      </c>
      <c r="GJ8" s="6">
        <v>45323</v>
      </c>
      <c r="GK8" s="6">
        <v>45323</v>
      </c>
      <c r="GL8" s="6">
        <v>45323</v>
      </c>
      <c r="GM8" s="6">
        <v>45323</v>
      </c>
      <c r="GN8" s="6">
        <v>45323</v>
      </c>
      <c r="GO8" s="6">
        <v>45323</v>
      </c>
      <c r="GP8" s="6">
        <v>45323</v>
      </c>
      <c r="GQ8" s="6">
        <v>45323</v>
      </c>
      <c r="GR8" s="6">
        <v>45323</v>
      </c>
      <c r="GS8" s="6">
        <v>45323</v>
      </c>
      <c r="GT8" s="6">
        <v>45323</v>
      </c>
      <c r="GU8" s="6">
        <v>45323</v>
      </c>
      <c r="GV8" s="6">
        <v>45323</v>
      </c>
      <c r="GW8" s="6">
        <v>45323</v>
      </c>
      <c r="GX8" s="6">
        <v>45323</v>
      </c>
      <c r="GY8" s="6">
        <v>45323</v>
      </c>
      <c r="GZ8" s="6">
        <v>45323</v>
      </c>
      <c r="HA8" s="6">
        <v>45323</v>
      </c>
      <c r="HB8" s="6">
        <v>45323</v>
      </c>
      <c r="HC8" s="6">
        <v>45323</v>
      </c>
      <c r="HD8" s="6">
        <v>45323</v>
      </c>
      <c r="HE8" s="6">
        <v>45323</v>
      </c>
      <c r="HF8" s="6">
        <v>45323</v>
      </c>
      <c r="HG8" s="6">
        <v>45323</v>
      </c>
      <c r="HH8" s="6">
        <v>45323</v>
      </c>
      <c r="HI8" s="6">
        <v>45323</v>
      </c>
      <c r="HJ8" s="6">
        <v>45323</v>
      </c>
      <c r="HK8" s="6">
        <v>45323</v>
      </c>
      <c r="HL8" s="6">
        <v>45323</v>
      </c>
      <c r="HM8" s="6">
        <v>45323</v>
      </c>
      <c r="HN8" s="6">
        <v>45323</v>
      </c>
      <c r="HO8" s="6">
        <v>45323</v>
      </c>
      <c r="HP8" s="6">
        <v>45323</v>
      </c>
      <c r="HQ8" s="6">
        <v>45323</v>
      </c>
      <c r="HR8" s="6">
        <v>45323</v>
      </c>
      <c r="HS8" s="6">
        <v>45323</v>
      </c>
      <c r="HT8" s="6">
        <v>45323</v>
      </c>
      <c r="HU8" s="6">
        <v>45323</v>
      </c>
      <c r="HV8" s="6">
        <v>45323</v>
      </c>
      <c r="HW8" s="6">
        <v>45323</v>
      </c>
      <c r="HX8" s="6">
        <v>45323</v>
      </c>
      <c r="HY8" s="6">
        <v>45323</v>
      </c>
      <c r="HZ8" s="6">
        <v>45323</v>
      </c>
      <c r="IA8" s="6">
        <v>45323</v>
      </c>
      <c r="IB8" s="6">
        <v>45323</v>
      </c>
      <c r="IC8" s="6">
        <v>45323</v>
      </c>
      <c r="ID8" s="6">
        <v>45323</v>
      </c>
      <c r="IE8" s="6">
        <v>45323</v>
      </c>
      <c r="IF8" s="6">
        <v>45323</v>
      </c>
      <c r="IG8" s="6">
        <v>45323</v>
      </c>
      <c r="IH8" s="6">
        <v>45323</v>
      </c>
      <c r="II8" s="6">
        <v>45323</v>
      </c>
      <c r="IJ8" s="6">
        <v>45323</v>
      </c>
      <c r="IK8" s="6">
        <v>45323</v>
      </c>
      <c r="IL8" s="6">
        <v>45323</v>
      </c>
      <c r="IM8" s="6">
        <v>45323</v>
      </c>
      <c r="IN8" s="6">
        <v>45323</v>
      </c>
      <c r="IO8" s="6">
        <v>45323</v>
      </c>
      <c r="IP8" s="6">
        <v>45323</v>
      </c>
      <c r="IQ8" s="6">
        <v>45323</v>
      </c>
    </row>
    <row r="9" spans="1:251">
      <c r="A9" s="4" t="s">
        <v>257</v>
      </c>
      <c r="B9" s="1">
        <v>10</v>
      </c>
      <c r="C9" s="1">
        <v>10</v>
      </c>
      <c r="D9" s="1">
        <v>10</v>
      </c>
      <c r="E9" s="1">
        <v>10</v>
      </c>
      <c r="F9" s="1">
        <v>10</v>
      </c>
      <c r="G9" s="1">
        <v>10</v>
      </c>
      <c r="H9" s="1">
        <v>10</v>
      </c>
      <c r="I9" s="1">
        <v>10</v>
      </c>
      <c r="J9" s="1">
        <v>10</v>
      </c>
      <c r="K9" s="1">
        <v>10</v>
      </c>
      <c r="L9" s="1">
        <v>10</v>
      </c>
      <c r="M9" s="1">
        <v>10</v>
      </c>
      <c r="N9" s="1">
        <v>10</v>
      </c>
      <c r="O9" s="1">
        <v>10</v>
      </c>
      <c r="P9" s="1">
        <v>10</v>
      </c>
      <c r="Q9" s="1">
        <v>10</v>
      </c>
      <c r="R9" s="1">
        <v>10</v>
      </c>
      <c r="S9" s="1">
        <v>10</v>
      </c>
      <c r="T9" s="1">
        <v>10</v>
      </c>
      <c r="U9" s="1">
        <v>10</v>
      </c>
      <c r="V9" s="1">
        <v>10</v>
      </c>
      <c r="W9" s="1">
        <v>10</v>
      </c>
      <c r="X9" s="1">
        <v>10</v>
      </c>
      <c r="Y9" s="1">
        <v>10</v>
      </c>
      <c r="Z9" s="1">
        <v>10</v>
      </c>
      <c r="AA9" s="1">
        <v>10</v>
      </c>
      <c r="AB9" s="1">
        <v>10</v>
      </c>
      <c r="AC9" s="1">
        <v>10</v>
      </c>
      <c r="AD9" s="1">
        <v>10</v>
      </c>
      <c r="AE9" s="1">
        <v>10</v>
      </c>
      <c r="AF9" s="1">
        <v>10</v>
      </c>
      <c r="AG9" s="1">
        <v>10</v>
      </c>
      <c r="AH9" s="1">
        <v>10</v>
      </c>
      <c r="AI9" s="1">
        <v>10</v>
      </c>
      <c r="AJ9" s="1">
        <v>10</v>
      </c>
      <c r="AK9" s="1">
        <v>10</v>
      </c>
      <c r="AL9" s="1">
        <v>10</v>
      </c>
      <c r="AM9" s="1">
        <v>10</v>
      </c>
      <c r="AN9" s="1">
        <v>10</v>
      </c>
      <c r="AO9" s="1">
        <v>10</v>
      </c>
      <c r="AP9" s="1">
        <v>10</v>
      </c>
      <c r="AQ9" s="1">
        <v>10</v>
      </c>
      <c r="AR9" s="1">
        <v>10</v>
      </c>
      <c r="AS9" s="1">
        <v>10</v>
      </c>
      <c r="AT9" s="1">
        <v>10</v>
      </c>
      <c r="AU9" s="1">
        <v>10</v>
      </c>
      <c r="AV9" s="1">
        <v>10</v>
      </c>
      <c r="AW9" s="1">
        <v>10</v>
      </c>
      <c r="AX9" s="1">
        <v>10</v>
      </c>
      <c r="AY9" s="1">
        <v>10</v>
      </c>
      <c r="AZ9" s="1">
        <v>10</v>
      </c>
      <c r="BA9" s="1">
        <v>10</v>
      </c>
      <c r="BB9" s="1">
        <v>10</v>
      </c>
      <c r="BC9" s="1">
        <v>10</v>
      </c>
      <c r="BD9" s="1">
        <v>10</v>
      </c>
      <c r="BE9" s="1">
        <v>10</v>
      </c>
      <c r="BF9" s="1">
        <v>10</v>
      </c>
      <c r="BG9" s="1">
        <v>10</v>
      </c>
      <c r="BH9" s="1">
        <v>10</v>
      </c>
      <c r="BI9" s="1">
        <v>10</v>
      </c>
      <c r="BJ9" s="1">
        <v>10</v>
      </c>
      <c r="BK9" s="1">
        <v>10</v>
      </c>
      <c r="BL9" s="1">
        <v>10</v>
      </c>
      <c r="BM9" s="1">
        <v>10</v>
      </c>
      <c r="BN9" s="1">
        <v>10</v>
      </c>
      <c r="BO9" s="1">
        <v>10</v>
      </c>
      <c r="BP9" s="1">
        <v>10</v>
      </c>
      <c r="BQ9" s="1">
        <v>10</v>
      </c>
      <c r="BR9" s="1">
        <v>10</v>
      </c>
      <c r="BS9" s="1">
        <v>10</v>
      </c>
      <c r="BT9" s="1">
        <v>10</v>
      </c>
      <c r="BU9" s="1">
        <v>10</v>
      </c>
      <c r="BV9" s="1">
        <v>10</v>
      </c>
      <c r="BW9" s="1">
        <v>10</v>
      </c>
      <c r="BX9" s="1">
        <v>10</v>
      </c>
      <c r="BY9" s="1">
        <v>10</v>
      </c>
      <c r="BZ9" s="1">
        <v>10</v>
      </c>
      <c r="CA9" s="1">
        <v>10</v>
      </c>
      <c r="CB9" s="1">
        <v>10</v>
      </c>
      <c r="CC9" s="1">
        <v>10</v>
      </c>
      <c r="CD9" s="1">
        <v>10</v>
      </c>
      <c r="CE9" s="1">
        <v>10</v>
      </c>
      <c r="CF9" s="1">
        <v>10</v>
      </c>
      <c r="CG9" s="1">
        <v>10</v>
      </c>
      <c r="CH9" s="1">
        <v>10</v>
      </c>
      <c r="CI9" s="1">
        <v>10</v>
      </c>
      <c r="CJ9" s="1">
        <v>10</v>
      </c>
      <c r="CK9" s="1">
        <v>10</v>
      </c>
      <c r="CL9" s="1">
        <v>10</v>
      </c>
      <c r="CM9" s="1">
        <v>10</v>
      </c>
      <c r="CN9" s="1">
        <v>10</v>
      </c>
      <c r="CO9" s="1">
        <v>10</v>
      </c>
      <c r="CP9" s="1">
        <v>10</v>
      </c>
      <c r="CQ9" s="1">
        <v>10</v>
      </c>
      <c r="CR9" s="1">
        <v>10</v>
      </c>
      <c r="CS9" s="1">
        <v>10</v>
      </c>
      <c r="CT9" s="1">
        <v>10</v>
      </c>
      <c r="CU9" s="1">
        <v>10</v>
      </c>
      <c r="CV9" s="1">
        <v>10</v>
      </c>
      <c r="CW9" s="1">
        <v>10</v>
      </c>
      <c r="CX9" s="1">
        <v>10</v>
      </c>
      <c r="CY9" s="1">
        <v>10</v>
      </c>
      <c r="CZ9" s="1">
        <v>10</v>
      </c>
      <c r="DA9" s="1">
        <v>10</v>
      </c>
      <c r="DB9" s="1">
        <v>10</v>
      </c>
      <c r="DC9" s="1">
        <v>10</v>
      </c>
      <c r="DD9" s="1">
        <v>10</v>
      </c>
      <c r="DE9" s="1">
        <v>10</v>
      </c>
      <c r="DF9" s="1">
        <v>10</v>
      </c>
      <c r="DG9" s="1">
        <v>10</v>
      </c>
      <c r="DH9" s="1">
        <v>10</v>
      </c>
      <c r="DI9" s="1">
        <v>10</v>
      </c>
      <c r="DJ9" s="1">
        <v>10</v>
      </c>
      <c r="DK9" s="1">
        <v>10</v>
      </c>
      <c r="DL9" s="1">
        <v>10</v>
      </c>
      <c r="DM9" s="1">
        <v>10</v>
      </c>
      <c r="DN9" s="1">
        <v>10</v>
      </c>
      <c r="DO9" s="1">
        <v>10</v>
      </c>
      <c r="DP9" s="1">
        <v>10</v>
      </c>
      <c r="DQ9" s="1">
        <v>10</v>
      </c>
      <c r="DR9" s="1">
        <v>10</v>
      </c>
      <c r="DS9" s="1">
        <v>10</v>
      </c>
      <c r="DT9" s="1">
        <v>10</v>
      </c>
      <c r="DU9" s="1">
        <v>10</v>
      </c>
      <c r="DV9" s="1">
        <v>10</v>
      </c>
      <c r="DW9" s="1">
        <v>10</v>
      </c>
      <c r="DX9" s="1">
        <v>10</v>
      </c>
      <c r="DY9" s="1">
        <v>10</v>
      </c>
      <c r="DZ9" s="1">
        <v>10</v>
      </c>
      <c r="EA9" s="1">
        <v>10</v>
      </c>
      <c r="EB9" s="1">
        <v>10</v>
      </c>
      <c r="EC9" s="1">
        <v>10</v>
      </c>
      <c r="ED9" s="1">
        <v>10</v>
      </c>
      <c r="EE9" s="1">
        <v>10</v>
      </c>
      <c r="EF9" s="1">
        <v>10</v>
      </c>
      <c r="EG9" s="1">
        <v>10</v>
      </c>
      <c r="EH9" s="1">
        <v>10</v>
      </c>
      <c r="EI9" s="1">
        <v>10</v>
      </c>
      <c r="EJ9" s="1">
        <v>10</v>
      </c>
      <c r="EK9" s="1">
        <v>10</v>
      </c>
      <c r="EL9" s="1">
        <v>10</v>
      </c>
      <c r="EM9" s="1">
        <v>10</v>
      </c>
      <c r="EN9" s="1">
        <v>10</v>
      </c>
      <c r="EO9" s="1">
        <v>10</v>
      </c>
      <c r="EP9" s="1">
        <v>10</v>
      </c>
      <c r="EQ9" s="1">
        <v>10</v>
      </c>
      <c r="ER9" s="1">
        <v>10</v>
      </c>
      <c r="ES9" s="1">
        <v>10</v>
      </c>
      <c r="ET9" s="1">
        <v>10</v>
      </c>
      <c r="EU9" s="1">
        <v>10</v>
      </c>
      <c r="EV9" s="1">
        <v>10</v>
      </c>
      <c r="EW9" s="1">
        <v>10</v>
      </c>
      <c r="EX9" s="1">
        <v>10</v>
      </c>
      <c r="EY9" s="1">
        <v>10</v>
      </c>
      <c r="EZ9" s="1">
        <v>10</v>
      </c>
      <c r="FA9" s="1">
        <v>10</v>
      </c>
      <c r="FB9" s="1">
        <v>10</v>
      </c>
      <c r="FC9" s="1">
        <v>10</v>
      </c>
      <c r="FD9" s="1">
        <v>10</v>
      </c>
      <c r="FE9" s="1">
        <v>10</v>
      </c>
      <c r="FF9" s="1">
        <v>10</v>
      </c>
      <c r="FG9" s="1">
        <v>10</v>
      </c>
      <c r="FH9" s="1">
        <v>10</v>
      </c>
      <c r="FI9" s="1">
        <v>10</v>
      </c>
      <c r="FJ9" s="1">
        <v>10</v>
      </c>
      <c r="FK9" s="1">
        <v>10</v>
      </c>
      <c r="FL9" s="1">
        <v>10</v>
      </c>
      <c r="FM9" s="1">
        <v>10</v>
      </c>
      <c r="FN9" s="1">
        <v>10</v>
      </c>
      <c r="FO9" s="1">
        <v>10</v>
      </c>
      <c r="FP9" s="1">
        <v>10</v>
      </c>
      <c r="FQ9" s="1">
        <v>10</v>
      </c>
      <c r="FR9" s="1">
        <v>10</v>
      </c>
      <c r="FS9" s="1">
        <v>10</v>
      </c>
      <c r="FT9" s="1">
        <v>10</v>
      </c>
      <c r="FU9" s="1">
        <v>10</v>
      </c>
      <c r="FV9" s="1">
        <v>10</v>
      </c>
      <c r="FW9" s="1">
        <v>10</v>
      </c>
      <c r="FX9" s="1">
        <v>10</v>
      </c>
      <c r="FY9" s="1">
        <v>10</v>
      </c>
      <c r="FZ9" s="1">
        <v>10</v>
      </c>
      <c r="GA9" s="1">
        <v>10</v>
      </c>
      <c r="GB9" s="1">
        <v>10</v>
      </c>
      <c r="GC9" s="1">
        <v>10</v>
      </c>
      <c r="GD9" s="1">
        <v>10</v>
      </c>
      <c r="GE9" s="1">
        <v>10</v>
      </c>
      <c r="GF9" s="1">
        <v>10</v>
      </c>
      <c r="GG9" s="1">
        <v>10</v>
      </c>
      <c r="GH9" s="1">
        <v>10</v>
      </c>
      <c r="GI9" s="1">
        <v>10</v>
      </c>
      <c r="GJ9" s="1">
        <v>10</v>
      </c>
      <c r="GK9" s="1">
        <v>10</v>
      </c>
      <c r="GL9" s="1">
        <v>10</v>
      </c>
      <c r="GM9" s="1">
        <v>10</v>
      </c>
      <c r="GN9" s="1">
        <v>10</v>
      </c>
      <c r="GO9" s="1">
        <v>10</v>
      </c>
      <c r="GP9" s="1">
        <v>10</v>
      </c>
      <c r="GQ9" s="1">
        <v>10</v>
      </c>
      <c r="GR9" s="1">
        <v>10</v>
      </c>
      <c r="GS9" s="1">
        <v>10</v>
      </c>
      <c r="GT9" s="1">
        <v>10</v>
      </c>
      <c r="GU9" s="1">
        <v>10</v>
      </c>
      <c r="GV9" s="1">
        <v>10</v>
      </c>
      <c r="GW9" s="1">
        <v>10</v>
      </c>
      <c r="GX9" s="1">
        <v>10</v>
      </c>
      <c r="GY9" s="1">
        <v>10</v>
      </c>
      <c r="GZ9" s="1">
        <v>10</v>
      </c>
      <c r="HA9" s="1">
        <v>10</v>
      </c>
      <c r="HB9" s="1">
        <v>10</v>
      </c>
      <c r="HC9" s="1">
        <v>10</v>
      </c>
      <c r="HD9" s="1">
        <v>10</v>
      </c>
      <c r="HE9" s="1">
        <v>10</v>
      </c>
      <c r="HF9" s="1">
        <v>10</v>
      </c>
      <c r="HG9" s="1">
        <v>10</v>
      </c>
      <c r="HH9" s="1">
        <v>10</v>
      </c>
      <c r="HI9" s="1">
        <v>10</v>
      </c>
      <c r="HJ9" s="1">
        <v>10</v>
      </c>
      <c r="HK9" s="1">
        <v>10</v>
      </c>
      <c r="HL9" s="1">
        <v>10</v>
      </c>
      <c r="HM9" s="1">
        <v>10</v>
      </c>
      <c r="HN9" s="1">
        <v>10</v>
      </c>
      <c r="HO9" s="1">
        <v>10</v>
      </c>
      <c r="HP9" s="1">
        <v>10</v>
      </c>
      <c r="HQ9" s="1">
        <v>10</v>
      </c>
      <c r="HR9" s="1">
        <v>10</v>
      </c>
      <c r="HS9" s="1">
        <v>10</v>
      </c>
      <c r="HT9" s="1">
        <v>10</v>
      </c>
      <c r="HU9" s="1">
        <v>10</v>
      </c>
      <c r="HV9" s="1">
        <v>10</v>
      </c>
      <c r="HW9" s="1">
        <v>10</v>
      </c>
      <c r="HX9" s="1">
        <v>10</v>
      </c>
      <c r="HY9" s="1">
        <v>10</v>
      </c>
      <c r="HZ9" s="1">
        <v>10</v>
      </c>
      <c r="IA9" s="1">
        <v>10</v>
      </c>
      <c r="IB9" s="1">
        <v>10</v>
      </c>
      <c r="IC9" s="1">
        <v>10</v>
      </c>
      <c r="ID9" s="1">
        <v>10</v>
      </c>
      <c r="IE9" s="1">
        <v>10</v>
      </c>
      <c r="IF9" s="1">
        <v>10</v>
      </c>
      <c r="IG9" s="1">
        <v>10</v>
      </c>
      <c r="IH9" s="1">
        <v>10</v>
      </c>
      <c r="II9" s="1">
        <v>10</v>
      </c>
      <c r="IJ9" s="1">
        <v>10</v>
      </c>
      <c r="IK9" s="1">
        <v>10</v>
      </c>
      <c r="IL9" s="1">
        <v>10</v>
      </c>
      <c r="IM9" s="1">
        <v>10</v>
      </c>
      <c r="IN9" s="1">
        <v>10</v>
      </c>
      <c r="IO9" s="1">
        <v>10</v>
      </c>
      <c r="IP9" s="1">
        <v>10</v>
      </c>
      <c r="IQ9" s="1">
        <v>10</v>
      </c>
    </row>
    <row r="10" spans="1:251">
      <c r="A10" s="4" t="s">
        <v>258</v>
      </c>
      <c r="B10" s="8" t="s">
        <v>762</v>
      </c>
      <c r="C10" s="8" t="s">
        <v>763</v>
      </c>
      <c r="D10" s="8" t="s">
        <v>764</v>
      </c>
      <c r="E10" s="8" t="s">
        <v>765</v>
      </c>
      <c r="F10" s="8" t="s">
        <v>766</v>
      </c>
      <c r="G10" s="8" t="s">
        <v>767</v>
      </c>
      <c r="H10" s="8" t="s">
        <v>768</v>
      </c>
      <c r="I10" s="8" t="s">
        <v>769</v>
      </c>
      <c r="J10" s="8" t="s">
        <v>770</v>
      </c>
      <c r="K10" s="8" t="s">
        <v>771</v>
      </c>
      <c r="L10" s="8" t="s">
        <v>772</v>
      </c>
      <c r="M10" s="8" t="s">
        <v>773</v>
      </c>
      <c r="N10" s="8" t="s">
        <v>774</v>
      </c>
      <c r="O10" s="8" t="s">
        <v>775</v>
      </c>
      <c r="P10" s="8" t="s">
        <v>776</v>
      </c>
      <c r="Q10" s="8" t="s">
        <v>777</v>
      </c>
      <c r="R10" s="8" t="s">
        <v>778</v>
      </c>
      <c r="S10" s="8" t="s">
        <v>779</v>
      </c>
      <c r="T10" s="8" t="s">
        <v>780</v>
      </c>
      <c r="U10" s="8" t="s">
        <v>781</v>
      </c>
      <c r="V10" s="8" t="s">
        <v>782</v>
      </c>
      <c r="W10" s="8" t="s">
        <v>783</v>
      </c>
      <c r="X10" s="8" t="s">
        <v>784</v>
      </c>
      <c r="Y10" s="8" t="s">
        <v>785</v>
      </c>
      <c r="Z10" s="8" t="s">
        <v>786</v>
      </c>
      <c r="AA10" s="8" t="s">
        <v>787</v>
      </c>
      <c r="AB10" s="8" t="s">
        <v>788</v>
      </c>
      <c r="AC10" s="8" t="s">
        <v>789</v>
      </c>
      <c r="AD10" s="8" t="s">
        <v>790</v>
      </c>
      <c r="AE10" s="8" t="s">
        <v>791</v>
      </c>
      <c r="AF10" s="8" t="s">
        <v>792</v>
      </c>
      <c r="AG10" s="8" t="s">
        <v>793</v>
      </c>
      <c r="AH10" s="8" t="s">
        <v>794</v>
      </c>
      <c r="AI10" s="8" t="s">
        <v>795</v>
      </c>
      <c r="AJ10" s="8" t="s">
        <v>796</v>
      </c>
      <c r="AK10" s="8" t="s">
        <v>797</v>
      </c>
      <c r="AL10" s="8" t="s">
        <v>798</v>
      </c>
      <c r="AM10" s="8" t="s">
        <v>799</v>
      </c>
      <c r="AN10" s="8" t="s">
        <v>800</v>
      </c>
      <c r="AO10" s="8" t="s">
        <v>801</v>
      </c>
      <c r="AP10" s="8" t="s">
        <v>802</v>
      </c>
      <c r="AQ10" s="8" t="s">
        <v>803</v>
      </c>
      <c r="AR10" s="8" t="s">
        <v>804</v>
      </c>
      <c r="AS10" s="8" t="s">
        <v>805</v>
      </c>
      <c r="AT10" s="8" t="s">
        <v>806</v>
      </c>
      <c r="AU10" s="8" t="s">
        <v>807</v>
      </c>
      <c r="AV10" s="8" t="s">
        <v>808</v>
      </c>
      <c r="AW10" s="8" t="s">
        <v>809</v>
      </c>
      <c r="AX10" s="8" t="s">
        <v>810</v>
      </c>
      <c r="AY10" s="8" t="s">
        <v>811</v>
      </c>
      <c r="AZ10" s="8" t="s">
        <v>812</v>
      </c>
      <c r="BA10" s="8" t="s">
        <v>813</v>
      </c>
      <c r="BB10" s="8" t="s">
        <v>814</v>
      </c>
      <c r="BC10" s="8" t="s">
        <v>815</v>
      </c>
      <c r="BD10" s="8" t="s">
        <v>816</v>
      </c>
      <c r="BE10" s="8" t="s">
        <v>817</v>
      </c>
      <c r="BF10" s="8" t="s">
        <v>818</v>
      </c>
      <c r="BG10" s="8" t="s">
        <v>819</v>
      </c>
      <c r="BH10" s="8" t="s">
        <v>820</v>
      </c>
      <c r="BI10" s="8" t="s">
        <v>821</v>
      </c>
      <c r="BJ10" s="8" t="s">
        <v>822</v>
      </c>
      <c r="BK10" s="8" t="s">
        <v>823</v>
      </c>
      <c r="BL10" s="8" t="s">
        <v>824</v>
      </c>
      <c r="BM10" s="8" t="s">
        <v>825</v>
      </c>
      <c r="BN10" s="8" t="s">
        <v>826</v>
      </c>
      <c r="BO10" s="8" t="s">
        <v>827</v>
      </c>
      <c r="BP10" s="8" t="s">
        <v>828</v>
      </c>
      <c r="BQ10" s="8" t="s">
        <v>829</v>
      </c>
      <c r="BR10" s="8" t="s">
        <v>830</v>
      </c>
      <c r="BS10" s="8" t="s">
        <v>831</v>
      </c>
      <c r="BT10" s="8" t="s">
        <v>832</v>
      </c>
      <c r="BU10" s="8" t="s">
        <v>833</v>
      </c>
      <c r="BV10" s="8" t="s">
        <v>834</v>
      </c>
      <c r="BW10" s="8" t="s">
        <v>835</v>
      </c>
      <c r="BX10" s="8" t="s">
        <v>836</v>
      </c>
      <c r="BY10" s="8" t="s">
        <v>837</v>
      </c>
      <c r="BZ10" s="8" t="s">
        <v>838</v>
      </c>
      <c r="CA10" s="8" t="s">
        <v>839</v>
      </c>
      <c r="CB10" s="8" t="s">
        <v>840</v>
      </c>
      <c r="CC10" s="8" t="s">
        <v>841</v>
      </c>
      <c r="CD10" s="8" t="s">
        <v>842</v>
      </c>
      <c r="CE10" s="8" t="s">
        <v>843</v>
      </c>
      <c r="CF10" s="8" t="s">
        <v>844</v>
      </c>
      <c r="CG10" s="8" t="s">
        <v>845</v>
      </c>
      <c r="CH10" s="8" t="s">
        <v>846</v>
      </c>
      <c r="CI10" s="8" t="s">
        <v>847</v>
      </c>
      <c r="CJ10" s="8" t="s">
        <v>848</v>
      </c>
      <c r="CK10" s="8" t="s">
        <v>849</v>
      </c>
      <c r="CL10" s="8" t="s">
        <v>850</v>
      </c>
      <c r="CM10" s="8" t="s">
        <v>851</v>
      </c>
      <c r="CN10" s="8" t="s">
        <v>852</v>
      </c>
      <c r="CO10" s="8" t="s">
        <v>853</v>
      </c>
      <c r="CP10" s="8" t="s">
        <v>854</v>
      </c>
      <c r="CQ10" s="8" t="s">
        <v>855</v>
      </c>
      <c r="CR10" s="8" t="s">
        <v>856</v>
      </c>
      <c r="CS10" s="8" t="s">
        <v>857</v>
      </c>
      <c r="CT10" s="8" t="s">
        <v>858</v>
      </c>
      <c r="CU10" s="8" t="s">
        <v>859</v>
      </c>
      <c r="CV10" s="8" t="s">
        <v>860</v>
      </c>
      <c r="CW10" s="8" t="s">
        <v>861</v>
      </c>
      <c r="CX10" s="8" t="s">
        <v>862</v>
      </c>
      <c r="CY10" s="8" t="s">
        <v>863</v>
      </c>
      <c r="CZ10" s="8" t="s">
        <v>864</v>
      </c>
      <c r="DA10" s="8" t="s">
        <v>865</v>
      </c>
      <c r="DB10" s="8" t="s">
        <v>866</v>
      </c>
      <c r="DC10" s="8" t="s">
        <v>867</v>
      </c>
      <c r="DD10" s="8" t="s">
        <v>868</v>
      </c>
      <c r="DE10" s="8" t="s">
        <v>869</v>
      </c>
      <c r="DF10" s="8" t="s">
        <v>870</v>
      </c>
      <c r="DG10" s="8" t="s">
        <v>871</v>
      </c>
      <c r="DH10" s="8" t="s">
        <v>872</v>
      </c>
      <c r="DI10" s="8" t="s">
        <v>873</v>
      </c>
      <c r="DJ10" s="8" t="s">
        <v>874</v>
      </c>
      <c r="DK10" s="8" t="s">
        <v>875</v>
      </c>
      <c r="DL10" s="8" t="s">
        <v>876</v>
      </c>
      <c r="DM10" s="8" t="s">
        <v>877</v>
      </c>
      <c r="DN10" s="8" t="s">
        <v>878</v>
      </c>
      <c r="DO10" s="8" t="s">
        <v>879</v>
      </c>
      <c r="DP10" s="8" t="s">
        <v>880</v>
      </c>
      <c r="DQ10" s="8" t="s">
        <v>881</v>
      </c>
      <c r="DR10" s="8" t="s">
        <v>882</v>
      </c>
      <c r="DS10" s="8" t="s">
        <v>883</v>
      </c>
      <c r="DT10" s="8" t="s">
        <v>884</v>
      </c>
      <c r="DU10" s="8" t="s">
        <v>885</v>
      </c>
      <c r="DV10" s="8" t="s">
        <v>886</v>
      </c>
      <c r="DW10" s="8" t="s">
        <v>887</v>
      </c>
      <c r="DX10" s="8" t="s">
        <v>888</v>
      </c>
      <c r="DY10" s="8" t="s">
        <v>889</v>
      </c>
      <c r="DZ10" s="8" t="s">
        <v>890</v>
      </c>
      <c r="EA10" s="8" t="s">
        <v>891</v>
      </c>
      <c r="EB10" s="8" t="s">
        <v>892</v>
      </c>
      <c r="EC10" s="8" t="s">
        <v>893</v>
      </c>
      <c r="ED10" s="8" t="s">
        <v>894</v>
      </c>
      <c r="EE10" s="8" t="s">
        <v>895</v>
      </c>
      <c r="EF10" s="8" t="s">
        <v>896</v>
      </c>
      <c r="EG10" s="8" t="s">
        <v>897</v>
      </c>
      <c r="EH10" s="8" t="s">
        <v>898</v>
      </c>
      <c r="EI10" s="8" t="s">
        <v>899</v>
      </c>
      <c r="EJ10" s="8" t="s">
        <v>900</v>
      </c>
      <c r="EK10" s="8" t="s">
        <v>901</v>
      </c>
      <c r="EL10" s="8" t="s">
        <v>902</v>
      </c>
      <c r="EM10" s="8" t="s">
        <v>903</v>
      </c>
      <c r="EN10" s="8" t="s">
        <v>904</v>
      </c>
      <c r="EO10" s="8" t="s">
        <v>905</v>
      </c>
      <c r="EP10" s="8" t="s">
        <v>906</v>
      </c>
      <c r="EQ10" s="8" t="s">
        <v>907</v>
      </c>
      <c r="ER10" s="8" t="s">
        <v>908</v>
      </c>
      <c r="ES10" s="8" t="s">
        <v>909</v>
      </c>
      <c r="ET10" s="8" t="s">
        <v>910</v>
      </c>
      <c r="EU10" s="8" t="s">
        <v>911</v>
      </c>
      <c r="EV10" s="8" t="s">
        <v>912</v>
      </c>
      <c r="EW10" s="8" t="s">
        <v>913</v>
      </c>
      <c r="EX10" s="8" t="s">
        <v>914</v>
      </c>
      <c r="EY10" s="8" t="s">
        <v>915</v>
      </c>
      <c r="EZ10" s="8" t="s">
        <v>916</v>
      </c>
      <c r="FA10" s="8" t="s">
        <v>917</v>
      </c>
      <c r="FB10" s="8" t="s">
        <v>918</v>
      </c>
      <c r="FC10" s="8" t="s">
        <v>919</v>
      </c>
      <c r="FD10" s="8" t="s">
        <v>920</v>
      </c>
      <c r="FE10" s="8" t="s">
        <v>921</v>
      </c>
      <c r="FF10" s="8" t="s">
        <v>922</v>
      </c>
      <c r="FG10" s="8" t="s">
        <v>923</v>
      </c>
      <c r="FH10" s="8" t="s">
        <v>924</v>
      </c>
      <c r="FI10" s="8" t="s">
        <v>925</v>
      </c>
      <c r="FJ10" s="8" t="s">
        <v>926</v>
      </c>
      <c r="FK10" s="8" t="s">
        <v>927</v>
      </c>
      <c r="FL10" s="8" t="s">
        <v>928</v>
      </c>
      <c r="FM10" s="8" t="s">
        <v>929</v>
      </c>
      <c r="FN10" s="8" t="s">
        <v>930</v>
      </c>
      <c r="FO10" s="8" t="s">
        <v>931</v>
      </c>
      <c r="FP10" s="8" t="s">
        <v>932</v>
      </c>
      <c r="FQ10" s="8" t="s">
        <v>933</v>
      </c>
      <c r="FR10" s="8" t="s">
        <v>934</v>
      </c>
      <c r="FS10" s="8" t="s">
        <v>935</v>
      </c>
      <c r="FT10" s="8" t="s">
        <v>936</v>
      </c>
      <c r="FU10" s="8" t="s">
        <v>937</v>
      </c>
      <c r="FV10" s="8" t="s">
        <v>938</v>
      </c>
      <c r="FW10" s="8" t="s">
        <v>939</v>
      </c>
      <c r="FX10" s="8" t="s">
        <v>940</v>
      </c>
      <c r="FY10" s="8" t="s">
        <v>941</v>
      </c>
      <c r="FZ10" s="8" t="s">
        <v>942</v>
      </c>
      <c r="GA10" s="8" t="s">
        <v>943</v>
      </c>
      <c r="GB10" s="8" t="s">
        <v>944</v>
      </c>
      <c r="GC10" s="8" t="s">
        <v>945</v>
      </c>
      <c r="GD10" s="8" t="s">
        <v>946</v>
      </c>
      <c r="GE10" s="8" t="s">
        <v>947</v>
      </c>
      <c r="GF10" s="8" t="s">
        <v>948</v>
      </c>
      <c r="GG10" s="8" t="s">
        <v>949</v>
      </c>
      <c r="GH10" s="8" t="s">
        <v>950</v>
      </c>
      <c r="GI10" s="8" t="s">
        <v>951</v>
      </c>
      <c r="GJ10" s="8" t="s">
        <v>952</v>
      </c>
      <c r="GK10" s="8" t="s">
        <v>953</v>
      </c>
      <c r="GL10" s="8" t="s">
        <v>954</v>
      </c>
      <c r="GM10" s="8" t="s">
        <v>955</v>
      </c>
      <c r="GN10" s="8" t="s">
        <v>956</v>
      </c>
      <c r="GO10" s="8" t="s">
        <v>957</v>
      </c>
      <c r="GP10" s="8" t="s">
        <v>958</v>
      </c>
      <c r="GQ10" s="8" t="s">
        <v>959</v>
      </c>
      <c r="GR10" s="8" t="s">
        <v>960</v>
      </c>
      <c r="GS10" s="8" t="s">
        <v>961</v>
      </c>
      <c r="GT10" s="8" t="s">
        <v>962</v>
      </c>
      <c r="GU10" s="8" t="s">
        <v>963</v>
      </c>
      <c r="GV10" s="8" t="s">
        <v>964</v>
      </c>
      <c r="GW10" s="8" t="s">
        <v>965</v>
      </c>
      <c r="GX10" s="8" t="s">
        <v>966</v>
      </c>
      <c r="GY10" s="8" t="s">
        <v>967</v>
      </c>
      <c r="GZ10" s="8" t="s">
        <v>968</v>
      </c>
      <c r="HA10" s="8" t="s">
        <v>969</v>
      </c>
      <c r="HB10" s="8" t="s">
        <v>970</v>
      </c>
      <c r="HC10" s="8" t="s">
        <v>971</v>
      </c>
      <c r="HD10" s="8" t="s">
        <v>972</v>
      </c>
      <c r="HE10" s="8" t="s">
        <v>973</v>
      </c>
      <c r="HF10" s="8" t="s">
        <v>974</v>
      </c>
      <c r="HG10" s="8" t="s">
        <v>975</v>
      </c>
      <c r="HH10" s="8" t="s">
        <v>976</v>
      </c>
      <c r="HI10" s="8" t="s">
        <v>977</v>
      </c>
      <c r="HJ10" s="8" t="s">
        <v>978</v>
      </c>
      <c r="HK10" s="8" t="s">
        <v>979</v>
      </c>
      <c r="HL10" s="8" t="s">
        <v>980</v>
      </c>
      <c r="HM10" s="8" t="s">
        <v>981</v>
      </c>
      <c r="HN10" s="8" t="s">
        <v>982</v>
      </c>
      <c r="HO10" s="8" t="s">
        <v>983</v>
      </c>
      <c r="HP10" s="8" t="s">
        <v>984</v>
      </c>
      <c r="HQ10" s="8" t="s">
        <v>985</v>
      </c>
      <c r="HR10" s="8" t="s">
        <v>986</v>
      </c>
      <c r="HS10" s="8" t="s">
        <v>987</v>
      </c>
      <c r="HT10" s="8" t="s">
        <v>988</v>
      </c>
      <c r="HU10" s="8" t="s">
        <v>989</v>
      </c>
      <c r="HV10" s="8" t="s">
        <v>990</v>
      </c>
      <c r="HW10" s="8" t="s">
        <v>991</v>
      </c>
      <c r="HX10" s="8" t="s">
        <v>992</v>
      </c>
      <c r="HY10" s="8" t="s">
        <v>993</v>
      </c>
      <c r="HZ10" s="8" t="s">
        <v>994</v>
      </c>
      <c r="IA10" s="8" t="s">
        <v>995</v>
      </c>
      <c r="IB10" s="8" t="s">
        <v>996</v>
      </c>
      <c r="IC10" s="8" t="s">
        <v>997</v>
      </c>
      <c r="ID10" s="8" t="s">
        <v>998</v>
      </c>
      <c r="IE10" s="8" t="s">
        <v>999</v>
      </c>
      <c r="IF10" s="8" t="s">
        <v>1000</v>
      </c>
      <c r="IG10" s="8" t="s">
        <v>1001</v>
      </c>
      <c r="IH10" s="8" t="s">
        <v>1002</v>
      </c>
      <c r="II10" s="8" t="s">
        <v>1003</v>
      </c>
      <c r="IJ10" s="8" t="s">
        <v>1004</v>
      </c>
      <c r="IK10" s="8" t="s">
        <v>1005</v>
      </c>
      <c r="IL10" s="8" t="s">
        <v>1006</v>
      </c>
      <c r="IM10" s="8" t="s">
        <v>1007</v>
      </c>
      <c r="IN10" s="8" t="s">
        <v>1008</v>
      </c>
      <c r="IO10" s="8" t="s">
        <v>1009</v>
      </c>
      <c r="IP10" s="8" t="s">
        <v>1010</v>
      </c>
      <c r="IQ10" s="8" t="s">
        <v>1011</v>
      </c>
    </row>
    <row r="11" spans="1:251">
      <c r="A11" s="10">
        <v>42036</v>
      </c>
      <c r="B11" s="9">
        <v>769.01599999999996</v>
      </c>
      <c r="C11" s="9">
        <v>759.75400000000002</v>
      </c>
      <c r="D11" s="9">
        <v>1360.5329999999999</v>
      </c>
      <c r="E11" s="9">
        <v>685.76400000000001</v>
      </c>
      <c r="F11" s="9">
        <v>674.76900000000001</v>
      </c>
      <c r="G11" s="9">
        <v>694.66899999999998</v>
      </c>
      <c r="H11" s="9">
        <v>344.08699999999999</v>
      </c>
      <c r="I11" s="9">
        <v>350.58199999999999</v>
      </c>
      <c r="J11" s="9">
        <v>489.03899999999999</v>
      </c>
      <c r="K11" s="9">
        <v>245.83099999999999</v>
      </c>
      <c r="L11" s="9">
        <v>243.208</v>
      </c>
      <c r="M11" s="9">
        <v>232.858</v>
      </c>
      <c r="N11" s="9">
        <v>110.614</v>
      </c>
      <c r="O11" s="9">
        <v>122.244</v>
      </c>
      <c r="P11" s="9">
        <v>292.72899999999998</v>
      </c>
      <c r="Q11" s="9">
        <v>159.649</v>
      </c>
      <c r="R11" s="9">
        <v>133.08000000000001</v>
      </c>
      <c r="S11" s="9">
        <v>989.58799999999997</v>
      </c>
      <c r="T11" s="9">
        <v>495.19</v>
      </c>
      <c r="U11" s="9">
        <v>494.39800000000002</v>
      </c>
      <c r="V11" s="9">
        <v>397.14699999999999</v>
      </c>
      <c r="W11" s="9">
        <v>194.68799999999999</v>
      </c>
      <c r="X11" s="9">
        <v>202.459</v>
      </c>
      <c r="Y11" s="9">
        <v>120.16800000000001</v>
      </c>
      <c r="Z11" s="9">
        <v>58.625</v>
      </c>
      <c r="AA11" s="9">
        <v>61.542000000000002</v>
      </c>
      <c r="AB11" s="9">
        <v>339.59</v>
      </c>
      <c r="AC11" s="9">
        <v>169.55600000000001</v>
      </c>
      <c r="AD11" s="9">
        <v>170.03299999999999</v>
      </c>
      <c r="AE11" s="9">
        <v>40.302999999999997</v>
      </c>
      <c r="AF11" s="9">
        <v>22.510999999999999</v>
      </c>
      <c r="AG11" s="9">
        <v>17.792000000000002</v>
      </c>
      <c r="AH11" s="9">
        <v>285.03300000000002</v>
      </c>
      <c r="AI11" s="9">
        <v>142.37200000000001</v>
      </c>
      <c r="AJ11" s="9">
        <v>142.661</v>
      </c>
      <c r="AK11" s="9">
        <v>18.315000000000001</v>
      </c>
      <c r="AL11" s="9">
        <v>12.509</v>
      </c>
      <c r="AM11" s="9">
        <v>5.806</v>
      </c>
      <c r="AN11" s="9">
        <v>57.755000000000003</v>
      </c>
      <c r="AO11" s="9">
        <v>25.131</v>
      </c>
      <c r="AP11" s="9">
        <v>32.624000000000002</v>
      </c>
      <c r="AQ11" s="9">
        <v>32.435000000000002</v>
      </c>
      <c r="AR11" s="9">
        <v>2.2919999999999998</v>
      </c>
      <c r="AS11" s="9">
        <v>30.141999999999999</v>
      </c>
      <c r="AT11" s="9">
        <v>295.10199999999998</v>
      </c>
      <c r="AU11" s="9">
        <v>129.15600000000001</v>
      </c>
      <c r="AV11" s="9">
        <v>165.94499999999999</v>
      </c>
      <c r="AW11" s="9">
        <v>690.07299999999998</v>
      </c>
      <c r="AX11" s="9">
        <v>354.33699999999999</v>
      </c>
      <c r="AY11" s="9">
        <v>335.73599999999999</v>
      </c>
      <c r="AZ11" s="9">
        <v>81.295000000000002</v>
      </c>
      <c r="BA11" s="9">
        <v>45.584000000000003</v>
      </c>
      <c r="BB11" s="9">
        <v>35.710999999999999</v>
      </c>
      <c r="BC11" s="9">
        <v>608.77800000000002</v>
      </c>
      <c r="BD11" s="9">
        <v>308.75200000000001</v>
      </c>
      <c r="BE11" s="9">
        <v>300.02600000000001</v>
      </c>
      <c r="BF11" s="9">
        <v>1911.115</v>
      </c>
      <c r="BG11" s="9">
        <v>980.72199999999998</v>
      </c>
      <c r="BH11" s="9">
        <v>930.39300000000003</v>
      </c>
      <c r="BI11" s="9">
        <v>1201.0219999999999</v>
      </c>
      <c r="BJ11" s="9">
        <v>609.255</v>
      </c>
      <c r="BK11" s="9">
        <v>591.76700000000005</v>
      </c>
      <c r="BL11" s="9">
        <v>333.49799999999999</v>
      </c>
      <c r="BM11" s="9">
        <v>167.49299999999999</v>
      </c>
      <c r="BN11" s="9">
        <v>166.005</v>
      </c>
      <c r="BO11" s="9">
        <v>6634.5839999999998</v>
      </c>
      <c r="BP11" s="9">
        <v>3296.4549999999999</v>
      </c>
      <c r="BQ11" s="9">
        <v>3338.1289999999999</v>
      </c>
      <c r="BR11" s="9">
        <v>5281.1530000000002</v>
      </c>
      <c r="BS11" s="9">
        <v>2887.8629999999998</v>
      </c>
      <c r="BT11" s="9">
        <v>2393.29</v>
      </c>
      <c r="BU11" s="9">
        <v>681.00800000000004</v>
      </c>
      <c r="BV11" s="9">
        <v>374.47399999999999</v>
      </c>
      <c r="BW11" s="9">
        <v>306.53399999999999</v>
      </c>
      <c r="BX11" s="9">
        <v>371.59</v>
      </c>
      <c r="BY11" s="9">
        <v>128.261</v>
      </c>
      <c r="BZ11" s="9">
        <v>243.328</v>
      </c>
      <c r="CA11" s="9">
        <v>223.13900000000001</v>
      </c>
      <c r="CB11" s="9">
        <v>102.57899999999999</v>
      </c>
      <c r="CC11" s="9">
        <v>120.56</v>
      </c>
      <c r="CD11" s="9">
        <v>365.1</v>
      </c>
      <c r="CE11" s="9">
        <v>140.977</v>
      </c>
      <c r="CF11" s="9">
        <v>224.12299999999999</v>
      </c>
      <c r="CG11" s="9">
        <v>335.09300000000002</v>
      </c>
      <c r="CH11" s="9">
        <v>116.562</v>
      </c>
      <c r="CI11" s="9">
        <v>218.53100000000001</v>
      </c>
      <c r="CJ11" s="9">
        <v>1003.913</v>
      </c>
      <c r="CK11" s="9">
        <v>540.61199999999997</v>
      </c>
      <c r="CL11" s="9">
        <v>463.30099999999999</v>
      </c>
      <c r="CM11" s="9">
        <v>4277.24</v>
      </c>
      <c r="CN11" s="9">
        <v>2347.2510000000002</v>
      </c>
      <c r="CO11" s="9">
        <v>1929.99</v>
      </c>
      <c r="CP11" s="9">
        <v>892.149</v>
      </c>
      <c r="CQ11" s="9">
        <v>479.75599999999997</v>
      </c>
      <c r="CR11" s="9">
        <v>412.39299999999997</v>
      </c>
      <c r="CS11" s="9">
        <v>3614.8270000000002</v>
      </c>
      <c r="CT11" s="9">
        <v>1937.239</v>
      </c>
      <c r="CU11" s="9">
        <v>1677.588</v>
      </c>
      <c r="CV11" s="9">
        <v>438.51299999999998</v>
      </c>
      <c r="CW11" s="9">
        <v>236.709</v>
      </c>
      <c r="CX11" s="9">
        <v>201.804</v>
      </c>
      <c r="CY11" s="9">
        <v>5621.7489999999998</v>
      </c>
      <c r="CZ11" s="9">
        <v>3028.636</v>
      </c>
      <c r="DA11" s="9">
        <v>2593.1129999999998</v>
      </c>
      <c r="DB11" s="9">
        <v>5085.79</v>
      </c>
      <c r="DC11" s="9">
        <v>2784.9180000000001</v>
      </c>
      <c r="DD11" s="9">
        <v>2300.873</v>
      </c>
      <c r="DE11" s="9">
        <v>4784.9219999999996</v>
      </c>
      <c r="DF11" s="9">
        <v>2659.3470000000002</v>
      </c>
      <c r="DG11" s="9">
        <v>2125.5749999999998</v>
      </c>
      <c r="DH11" s="9">
        <v>1330.0060000000001</v>
      </c>
      <c r="DI11" s="9">
        <v>681.88599999999997</v>
      </c>
      <c r="DJ11" s="9">
        <v>648.12</v>
      </c>
      <c r="DK11" s="9">
        <v>834.45600000000002</v>
      </c>
      <c r="DL11" s="9">
        <v>442.63600000000002</v>
      </c>
      <c r="DM11" s="9">
        <v>391.82</v>
      </c>
      <c r="DN11" s="9">
        <v>493.86</v>
      </c>
      <c r="DO11" s="9">
        <v>301.86200000000002</v>
      </c>
      <c r="DP11" s="9">
        <v>191.99700000000001</v>
      </c>
      <c r="DQ11" s="9">
        <v>292.10199999999998</v>
      </c>
      <c r="DR11" s="9">
        <v>152.19999999999999</v>
      </c>
      <c r="DS11" s="9">
        <v>139.90199999999999</v>
      </c>
      <c r="DT11" s="9">
        <v>1061.329</v>
      </c>
      <c r="DU11" s="9">
        <v>256.392</v>
      </c>
      <c r="DV11" s="9">
        <v>804.93700000000001</v>
      </c>
      <c r="DW11" s="9">
        <v>527.57899999999995</v>
      </c>
      <c r="DX11" s="9">
        <v>114.074</v>
      </c>
      <c r="DY11" s="9">
        <v>413.505</v>
      </c>
      <c r="DZ11" s="9">
        <v>123.458</v>
      </c>
      <c r="EA11" s="9">
        <v>40.973999999999997</v>
      </c>
      <c r="EB11" s="9">
        <v>82.483999999999995</v>
      </c>
      <c r="EC11" s="9">
        <v>440.41</v>
      </c>
      <c r="ED11" s="9">
        <v>89.07</v>
      </c>
      <c r="EE11" s="9">
        <v>351.339</v>
      </c>
      <c r="EF11" s="9">
        <v>83.679000000000002</v>
      </c>
      <c r="EG11" s="9">
        <v>20.481999999999999</v>
      </c>
      <c r="EH11" s="9">
        <v>63.197000000000003</v>
      </c>
      <c r="EI11" s="9">
        <v>332.78800000000001</v>
      </c>
      <c r="EJ11" s="9">
        <v>57.063000000000002</v>
      </c>
      <c r="EK11" s="9">
        <v>275.72500000000002</v>
      </c>
      <c r="EL11" s="9">
        <v>22.873999999999999</v>
      </c>
      <c r="EM11" s="9">
        <v>2.4249999999999998</v>
      </c>
      <c r="EN11" s="9">
        <v>20.449000000000002</v>
      </c>
      <c r="EO11" s="9">
        <v>90.153000000000006</v>
      </c>
      <c r="EP11" s="9">
        <v>25.641999999999999</v>
      </c>
      <c r="EQ11" s="9">
        <v>64.512</v>
      </c>
      <c r="ER11" s="9">
        <v>205.45599999999999</v>
      </c>
      <c r="ES11" s="9">
        <v>9.6780000000000008</v>
      </c>
      <c r="ET11" s="9">
        <v>195.77799999999999</v>
      </c>
      <c r="EU11" s="9">
        <v>739.00099999999998</v>
      </c>
      <c r="EV11" s="9">
        <v>180.17500000000001</v>
      </c>
      <c r="EW11" s="9">
        <v>558.827</v>
      </c>
      <c r="EX11" s="9">
        <v>822.66499999999996</v>
      </c>
      <c r="EY11" s="9">
        <v>266.91199999999998</v>
      </c>
      <c r="EZ11" s="9">
        <v>555.75300000000004</v>
      </c>
      <c r="FA11" s="9">
        <v>117.93899999999999</v>
      </c>
      <c r="FB11" s="9">
        <v>38.026000000000003</v>
      </c>
      <c r="FC11" s="9">
        <v>79.912999999999997</v>
      </c>
      <c r="FD11" s="9">
        <v>704.726</v>
      </c>
      <c r="FE11" s="9">
        <v>228.886</v>
      </c>
      <c r="FF11" s="9">
        <v>475.84</v>
      </c>
      <c r="FG11" s="9">
        <v>5399.0919999999996</v>
      </c>
      <c r="FH11" s="9">
        <v>2925.8890000000001</v>
      </c>
      <c r="FI11" s="9">
        <v>2473.203</v>
      </c>
      <c r="FJ11" s="9">
        <v>1235.492</v>
      </c>
      <c r="FK11" s="9">
        <v>370.56599999999997</v>
      </c>
      <c r="FL11" s="9">
        <v>864.92600000000004</v>
      </c>
      <c r="FM11" s="9">
        <v>399.351</v>
      </c>
      <c r="FN11" s="9">
        <v>85.275000000000006</v>
      </c>
      <c r="FO11" s="9">
        <v>314.077</v>
      </c>
      <c r="FP11" s="9">
        <v>5781.3130000000001</v>
      </c>
      <c r="FQ11" s="9">
        <v>2838.8690000000001</v>
      </c>
      <c r="FR11" s="9">
        <v>2942.444</v>
      </c>
      <c r="FS11" s="9">
        <v>4116.3980000000001</v>
      </c>
      <c r="FT11" s="9">
        <v>2197.7730000000001</v>
      </c>
      <c r="FU11" s="9">
        <v>1918.625</v>
      </c>
      <c r="FV11" s="9">
        <v>467.33199999999999</v>
      </c>
      <c r="FW11" s="9">
        <v>224.154</v>
      </c>
      <c r="FX11" s="9">
        <v>243.178</v>
      </c>
      <c r="FY11" s="9">
        <v>279.39699999999999</v>
      </c>
      <c r="FZ11" s="9">
        <v>87.843999999999994</v>
      </c>
      <c r="GA11" s="9">
        <v>191.553</v>
      </c>
      <c r="GB11" s="9">
        <v>146.274</v>
      </c>
      <c r="GC11" s="9">
        <v>66.807000000000002</v>
      </c>
      <c r="GD11" s="9">
        <v>79.465999999999994</v>
      </c>
      <c r="GE11" s="9">
        <v>294.95699999999999</v>
      </c>
      <c r="GF11" s="9">
        <v>104.443</v>
      </c>
      <c r="GG11" s="9">
        <v>190.51499999999999</v>
      </c>
      <c r="GH11" s="9">
        <v>268.54599999999999</v>
      </c>
      <c r="GI11" s="9">
        <v>85.546999999999997</v>
      </c>
      <c r="GJ11" s="9">
        <v>182.999</v>
      </c>
      <c r="GK11" s="9">
        <v>405.40499999999997</v>
      </c>
      <c r="GL11" s="9">
        <v>221.892</v>
      </c>
      <c r="GM11" s="9">
        <v>183.512</v>
      </c>
      <c r="GN11" s="9">
        <v>3710.9929999999999</v>
      </c>
      <c r="GO11" s="9">
        <v>1975.88</v>
      </c>
      <c r="GP11" s="9">
        <v>1735.1130000000001</v>
      </c>
      <c r="GQ11" s="9">
        <v>355.15699999999998</v>
      </c>
      <c r="GR11" s="9">
        <v>187.95599999999999</v>
      </c>
      <c r="GS11" s="9">
        <v>167.20099999999999</v>
      </c>
      <c r="GT11" s="9">
        <v>2795.6370000000002</v>
      </c>
      <c r="GU11" s="9">
        <v>1370.4380000000001</v>
      </c>
      <c r="GV11" s="9">
        <v>1425.1990000000001</v>
      </c>
      <c r="GW11" s="9">
        <v>259.8</v>
      </c>
      <c r="GX11" s="9">
        <v>117.467</v>
      </c>
      <c r="GY11" s="9">
        <v>142.333</v>
      </c>
      <c r="GZ11" s="9">
        <v>4348.7659999999996</v>
      </c>
      <c r="HA11" s="9">
        <v>2307.1889999999999</v>
      </c>
      <c r="HB11" s="9">
        <v>2041.577</v>
      </c>
      <c r="HC11" s="9">
        <v>4138.6270000000004</v>
      </c>
      <c r="HD11" s="9">
        <v>2202.5859999999998</v>
      </c>
      <c r="HE11" s="9">
        <v>1936.0409999999999</v>
      </c>
      <c r="HF11" s="9">
        <v>3920.5990000000002</v>
      </c>
      <c r="HG11" s="9">
        <v>2099.34</v>
      </c>
      <c r="HH11" s="9">
        <v>1821.258</v>
      </c>
      <c r="HI11" s="9">
        <v>821.851</v>
      </c>
      <c r="HJ11" s="9">
        <v>407.74799999999999</v>
      </c>
      <c r="HK11" s="9">
        <v>414.10199999999998</v>
      </c>
      <c r="HL11" s="9">
        <v>422.40499999999997</v>
      </c>
      <c r="HM11" s="9">
        <v>222.53899999999999</v>
      </c>
      <c r="HN11" s="9">
        <v>199.86600000000001</v>
      </c>
      <c r="HO11" s="9">
        <v>190.03700000000001</v>
      </c>
      <c r="HP11" s="9">
        <v>113.122</v>
      </c>
      <c r="HQ11" s="9">
        <v>76.915000000000006</v>
      </c>
      <c r="HR11" s="9">
        <v>170.64599999999999</v>
      </c>
      <c r="HS11" s="9">
        <v>95.421999999999997</v>
      </c>
      <c r="HT11" s="9">
        <v>75.224000000000004</v>
      </c>
      <c r="HU11" s="9">
        <v>1494.269</v>
      </c>
      <c r="HV11" s="9">
        <v>545.67399999999998</v>
      </c>
      <c r="HW11" s="9">
        <v>948.59500000000003</v>
      </c>
      <c r="HX11" s="9">
        <v>325.39699999999999</v>
      </c>
      <c r="HY11" s="9">
        <v>112.28400000000001</v>
      </c>
      <c r="HZ11" s="9">
        <v>213.113</v>
      </c>
      <c r="IA11" s="9">
        <v>76.347999999999999</v>
      </c>
      <c r="IB11" s="9">
        <v>35.176000000000002</v>
      </c>
      <c r="IC11" s="9">
        <v>41.170999999999999</v>
      </c>
      <c r="ID11" s="9">
        <v>262.834</v>
      </c>
      <c r="IE11" s="9">
        <v>87.188999999999993</v>
      </c>
      <c r="IF11" s="9">
        <v>175.64500000000001</v>
      </c>
      <c r="IG11" s="9">
        <v>36.411000000000001</v>
      </c>
      <c r="IH11" s="9">
        <v>11.922000000000001</v>
      </c>
      <c r="II11" s="9">
        <v>24.489000000000001</v>
      </c>
      <c r="IJ11" s="9">
        <v>213.56</v>
      </c>
      <c r="IK11" s="9">
        <v>69.022999999999996</v>
      </c>
      <c r="IL11" s="9">
        <v>144.53800000000001</v>
      </c>
      <c r="IM11" s="9">
        <v>39.097000000000001</v>
      </c>
      <c r="IN11" s="9">
        <v>18.434000000000001</v>
      </c>
      <c r="IO11" s="9">
        <v>20.663</v>
      </c>
      <c r="IP11" s="9">
        <v>64.082999999999998</v>
      </c>
      <c r="IQ11" s="9">
        <v>25.481000000000002</v>
      </c>
    </row>
    <row r="12" spans="1:251">
      <c r="A12" s="10">
        <v>42401</v>
      </c>
      <c r="B12" s="9">
        <v>759</v>
      </c>
      <c r="C12" s="9">
        <v>785.69</v>
      </c>
      <c r="D12" s="9">
        <v>1395.0909999999999</v>
      </c>
      <c r="E12" s="9">
        <v>683.22199999999998</v>
      </c>
      <c r="F12" s="9">
        <v>711.86900000000003</v>
      </c>
      <c r="G12" s="9">
        <v>701.88</v>
      </c>
      <c r="H12" s="9">
        <v>338</v>
      </c>
      <c r="I12" s="9">
        <v>363.88</v>
      </c>
      <c r="J12" s="9">
        <v>492.54399999999998</v>
      </c>
      <c r="K12" s="9">
        <v>244.23099999999999</v>
      </c>
      <c r="L12" s="9">
        <v>248.31299999999999</v>
      </c>
      <c r="M12" s="9">
        <v>245.101</v>
      </c>
      <c r="N12" s="9">
        <v>112.67400000000001</v>
      </c>
      <c r="O12" s="9">
        <v>132.42699999999999</v>
      </c>
      <c r="P12" s="9">
        <v>254.971</v>
      </c>
      <c r="Q12" s="9">
        <v>148.35300000000001</v>
      </c>
      <c r="R12" s="9">
        <v>106.61799999999999</v>
      </c>
      <c r="S12" s="9">
        <v>990.34699999999998</v>
      </c>
      <c r="T12" s="9">
        <v>502.87299999999999</v>
      </c>
      <c r="U12" s="9">
        <v>487.47300000000001</v>
      </c>
      <c r="V12" s="9">
        <v>372.62299999999999</v>
      </c>
      <c r="W12" s="9">
        <v>197.00200000000001</v>
      </c>
      <c r="X12" s="9">
        <v>175.62100000000001</v>
      </c>
      <c r="Y12" s="9">
        <v>128.38399999999999</v>
      </c>
      <c r="Z12" s="9">
        <v>61.953000000000003</v>
      </c>
      <c r="AA12" s="9">
        <v>66.430999999999997</v>
      </c>
      <c r="AB12" s="9">
        <v>323.596</v>
      </c>
      <c r="AC12" s="9">
        <v>169.93899999999999</v>
      </c>
      <c r="AD12" s="9">
        <v>153.65600000000001</v>
      </c>
      <c r="AE12" s="9">
        <v>30.233000000000001</v>
      </c>
      <c r="AF12" s="9">
        <v>18.244</v>
      </c>
      <c r="AG12" s="9">
        <v>11.989000000000001</v>
      </c>
      <c r="AH12" s="9">
        <v>280.64400000000001</v>
      </c>
      <c r="AI12" s="9">
        <v>147.38499999999999</v>
      </c>
      <c r="AJ12" s="9">
        <v>133.25899999999999</v>
      </c>
      <c r="AK12" s="9">
        <v>13.894</v>
      </c>
      <c r="AL12" s="9">
        <v>7.7169999999999996</v>
      </c>
      <c r="AM12" s="9">
        <v>6.1769999999999996</v>
      </c>
      <c r="AN12" s="9">
        <v>49.027000000000001</v>
      </c>
      <c r="AO12" s="9">
        <v>27.062000000000001</v>
      </c>
      <c r="AP12" s="9">
        <v>21.965</v>
      </c>
      <c r="AQ12" s="9">
        <v>24.08</v>
      </c>
      <c r="AR12" s="9">
        <v>0.81499999999999995</v>
      </c>
      <c r="AS12" s="9">
        <v>23.263999999999999</v>
      </c>
      <c r="AT12" s="9">
        <v>283.23899999999998</v>
      </c>
      <c r="AU12" s="9">
        <v>120.55800000000001</v>
      </c>
      <c r="AV12" s="9">
        <v>162.68199999999999</v>
      </c>
      <c r="AW12" s="9">
        <v>627.59400000000005</v>
      </c>
      <c r="AX12" s="9">
        <v>345.35399999999998</v>
      </c>
      <c r="AY12" s="9">
        <v>282.23899999999998</v>
      </c>
      <c r="AZ12" s="9">
        <v>59.707999999999998</v>
      </c>
      <c r="BA12" s="9">
        <v>36.043999999999997</v>
      </c>
      <c r="BB12" s="9">
        <v>23.664000000000001</v>
      </c>
      <c r="BC12" s="9">
        <v>567.88599999999997</v>
      </c>
      <c r="BD12" s="9">
        <v>309.31099999999998</v>
      </c>
      <c r="BE12" s="9">
        <v>258.57499999999999</v>
      </c>
      <c r="BF12" s="9">
        <v>1942.9829999999999</v>
      </c>
      <c r="BG12" s="9">
        <v>984.07299999999998</v>
      </c>
      <c r="BH12" s="9">
        <v>958.91099999999994</v>
      </c>
      <c r="BI12" s="9">
        <v>1185.6089999999999</v>
      </c>
      <c r="BJ12" s="9">
        <v>615.18200000000002</v>
      </c>
      <c r="BK12" s="9">
        <v>570.42700000000002</v>
      </c>
      <c r="BL12" s="9">
        <v>318.42700000000002</v>
      </c>
      <c r="BM12" s="9">
        <v>167.505</v>
      </c>
      <c r="BN12" s="9">
        <v>150.922</v>
      </c>
      <c r="BO12" s="9">
        <v>6705.2629999999999</v>
      </c>
      <c r="BP12" s="9">
        <v>3322.6840000000002</v>
      </c>
      <c r="BQ12" s="9">
        <v>3382.58</v>
      </c>
      <c r="BR12" s="9">
        <v>5357.107</v>
      </c>
      <c r="BS12" s="9">
        <v>2916.9690000000001</v>
      </c>
      <c r="BT12" s="9">
        <v>2440.1379999999999</v>
      </c>
      <c r="BU12" s="9">
        <v>663.10599999999999</v>
      </c>
      <c r="BV12" s="9">
        <v>358.39299999999997</v>
      </c>
      <c r="BW12" s="9">
        <v>304.71300000000002</v>
      </c>
      <c r="BX12" s="9">
        <v>363.28699999999998</v>
      </c>
      <c r="BY12" s="9">
        <v>121.98699999999999</v>
      </c>
      <c r="BZ12" s="9">
        <v>241.3</v>
      </c>
      <c r="CA12" s="9">
        <v>215.988</v>
      </c>
      <c r="CB12" s="9">
        <v>98.715999999999994</v>
      </c>
      <c r="CC12" s="9">
        <v>117.273</v>
      </c>
      <c r="CD12" s="9">
        <v>363.73899999999998</v>
      </c>
      <c r="CE12" s="9">
        <v>136.25800000000001</v>
      </c>
      <c r="CF12" s="9">
        <v>227.48099999999999</v>
      </c>
      <c r="CG12" s="9">
        <v>333.45100000000002</v>
      </c>
      <c r="CH12" s="9">
        <v>114.218</v>
      </c>
      <c r="CI12" s="9">
        <v>219.233</v>
      </c>
      <c r="CJ12" s="9">
        <v>1029.604</v>
      </c>
      <c r="CK12" s="9">
        <v>553.80700000000002</v>
      </c>
      <c r="CL12" s="9">
        <v>475.79599999999999</v>
      </c>
      <c r="CM12" s="9">
        <v>4327.5029999999997</v>
      </c>
      <c r="CN12" s="9">
        <v>2363.1619999999998</v>
      </c>
      <c r="CO12" s="9">
        <v>1964.3420000000001</v>
      </c>
      <c r="CP12" s="9">
        <v>919.95899999999995</v>
      </c>
      <c r="CQ12" s="9">
        <v>490.33600000000001</v>
      </c>
      <c r="CR12" s="9">
        <v>429.62299999999999</v>
      </c>
      <c r="CS12" s="9">
        <v>3634.1950000000002</v>
      </c>
      <c r="CT12" s="9">
        <v>1912.0820000000001</v>
      </c>
      <c r="CU12" s="9">
        <v>1722.1130000000001</v>
      </c>
      <c r="CV12" s="9">
        <v>419.916</v>
      </c>
      <c r="CW12" s="9">
        <v>211.732</v>
      </c>
      <c r="CX12" s="9">
        <v>208.18299999999999</v>
      </c>
      <c r="CY12" s="9">
        <v>5682.8010000000004</v>
      </c>
      <c r="CZ12" s="9">
        <v>3046.5590000000002</v>
      </c>
      <c r="DA12" s="9">
        <v>2636.2420000000002</v>
      </c>
      <c r="DB12" s="9">
        <v>5125.0429999999997</v>
      </c>
      <c r="DC12" s="9">
        <v>2769.873</v>
      </c>
      <c r="DD12" s="9">
        <v>2355.1709999999998</v>
      </c>
      <c r="DE12" s="9">
        <v>4845.4870000000001</v>
      </c>
      <c r="DF12" s="9">
        <v>2667.5889999999999</v>
      </c>
      <c r="DG12" s="9">
        <v>2177.8980000000001</v>
      </c>
      <c r="DH12" s="9">
        <v>1305.06</v>
      </c>
      <c r="DI12" s="9">
        <v>653.57600000000002</v>
      </c>
      <c r="DJ12" s="9">
        <v>651.48400000000004</v>
      </c>
      <c r="DK12" s="9">
        <v>839.48199999999997</v>
      </c>
      <c r="DL12" s="9">
        <v>433.69499999999999</v>
      </c>
      <c r="DM12" s="9">
        <v>405.78699999999998</v>
      </c>
      <c r="DN12" s="9">
        <v>513.78700000000003</v>
      </c>
      <c r="DO12" s="9">
        <v>304.10399999999998</v>
      </c>
      <c r="DP12" s="9">
        <v>209.68299999999999</v>
      </c>
      <c r="DQ12" s="9">
        <v>280.851</v>
      </c>
      <c r="DR12" s="9">
        <v>135.38499999999999</v>
      </c>
      <c r="DS12" s="9">
        <v>145.46700000000001</v>
      </c>
      <c r="DT12" s="9">
        <v>1067.3050000000001</v>
      </c>
      <c r="DU12" s="9">
        <v>270.33</v>
      </c>
      <c r="DV12" s="9">
        <v>796.97500000000002</v>
      </c>
      <c r="DW12" s="9">
        <v>513.37800000000004</v>
      </c>
      <c r="DX12" s="9">
        <v>103.637</v>
      </c>
      <c r="DY12" s="9">
        <v>409.74099999999999</v>
      </c>
      <c r="DZ12" s="9">
        <v>135.18600000000001</v>
      </c>
      <c r="EA12" s="9">
        <v>41.113999999999997</v>
      </c>
      <c r="EB12" s="9">
        <v>94.072000000000003</v>
      </c>
      <c r="EC12" s="9">
        <v>411.10700000000003</v>
      </c>
      <c r="ED12" s="9">
        <v>78.72</v>
      </c>
      <c r="EE12" s="9">
        <v>332.387</v>
      </c>
      <c r="EF12" s="9">
        <v>82.372</v>
      </c>
      <c r="EG12" s="9">
        <v>21.105</v>
      </c>
      <c r="EH12" s="9">
        <v>61.267000000000003</v>
      </c>
      <c r="EI12" s="9">
        <v>300.89499999999998</v>
      </c>
      <c r="EJ12" s="9">
        <v>49.26</v>
      </c>
      <c r="EK12" s="9">
        <v>251.63499999999999</v>
      </c>
      <c r="EL12" s="9">
        <v>24.428999999999998</v>
      </c>
      <c r="EM12" s="9">
        <v>5.4989999999999997</v>
      </c>
      <c r="EN12" s="9">
        <v>18.93</v>
      </c>
      <c r="EO12" s="9">
        <v>104.13</v>
      </c>
      <c r="EP12" s="9">
        <v>26.219000000000001</v>
      </c>
      <c r="EQ12" s="9">
        <v>77.911000000000001</v>
      </c>
      <c r="ER12" s="9">
        <v>198.72499999999999</v>
      </c>
      <c r="ES12" s="9">
        <v>9.2639999999999993</v>
      </c>
      <c r="ET12" s="9">
        <v>189.46199999999999</v>
      </c>
      <c r="EU12" s="9">
        <v>723.63300000000004</v>
      </c>
      <c r="EV12" s="9">
        <v>173.88399999999999</v>
      </c>
      <c r="EW12" s="9">
        <v>549.74900000000002</v>
      </c>
      <c r="EX12" s="9">
        <v>796.08900000000006</v>
      </c>
      <c r="EY12" s="9">
        <v>240.32400000000001</v>
      </c>
      <c r="EZ12" s="9">
        <v>555.76499999999999</v>
      </c>
      <c r="FA12" s="9">
        <v>127.846</v>
      </c>
      <c r="FB12" s="9">
        <v>45.079000000000001</v>
      </c>
      <c r="FC12" s="9">
        <v>82.766999999999996</v>
      </c>
      <c r="FD12" s="9">
        <v>668.24199999999996</v>
      </c>
      <c r="FE12" s="9">
        <v>195.244</v>
      </c>
      <c r="FF12" s="9">
        <v>472.99799999999999</v>
      </c>
      <c r="FG12" s="9">
        <v>5484.9530000000004</v>
      </c>
      <c r="FH12" s="9">
        <v>2962.0479999999998</v>
      </c>
      <c r="FI12" s="9">
        <v>2522.9050000000002</v>
      </c>
      <c r="FJ12" s="9">
        <v>1220.31</v>
      </c>
      <c r="FK12" s="9">
        <v>360.63600000000002</v>
      </c>
      <c r="FL12" s="9">
        <v>859.67399999999998</v>
      </c>
      <c r="FM12" s="9">
        <v>371.887</v>
      </c>
      <c r="FN12" s="9">
        <v>73.197000000000003</v>
      </c>
      <c r="FO12" s="9">
        <v>298.69</v>
      </c>
      <c r="FP12" s="9">
        <v>5864.4840000000004</v>
      </c>
      <c r="FQ12" s="9">
        <v>2873.3649999999998</v>
      </c>
      <c r="FR12" s="9">
        <v>2991.12</v>
      </c>
      <c r="FS12" s="9">
        <v>4231.8239999999996</v>
      </c>
      <c r="FT12" s="9">
        <v>2239.777</v>
      </c>
      <c r="FU12" s="9">
        <v>1992.047</v>
      </c>
      <c r="FV12" s="9">
        <v>455.96800000000002</v>
      </c>
      <c r="FW12" s="9">
        <v>219.566</v>
      </c>
      <c r="FX12" s="9">
        <v>236.40199999999999</v>
      </c>
      <c r="FY12" s="9">
        <v>290.21800000000002</v>
      </c>
      <c r="FZ12" s="9">
        <v>100.916</v>
      </c>
      <c r="GA12" s="9">
        <v>189.30099999999999</v>
      </c>
      <c r="GB12" s="9">
        <v>151.863</v>
      </c>
      <c r="GC12" s="9">
        <v>68.064999999999998</v>
      </c>
      <c r="GD12" s="9">
        <v>83.796999999999997</v>
      </c>
      <c r="GE12" s="9">
        <v>302.45999999999998</v>
      </c>
      <c r="GF12" s="9">
        <v>116.271</v>
      </c>
      <c r="GG12" s="9">
        <v>186.18899999999999</v>
      </c>
      <c r="GH12" s="9">
        <v>274.63900000000001</v>
      </c>
      <c r="GI12" s="9">
        <v>94.366</v>
      </c>
      <c r="GJ12" s="9">
        <v>180.273</v>
      </c>
      <c r="GK12" s="9">
        <v>410.69099999999997</v>
      </c>
      <c r="GL12" s="9">
        <v>227.429</v>
      </c>
      <c r="GM12" s="9">
        <v>183.262</v>
      </c>
      <c r="GN12" s="9">
        <v>3821.1320000000001</v>
      </c>
      <c r="GO12" s="9">
        <v>2012.347</v>
      </c>
      <c r="GP12" s="9">
        <v>1808.7850000000001</v>
      </c>
      <c r="GQ12" s="9">
        <v>352.91199999999998</v>
      </c>
      <c r="GR12" s="9">
        <v>191.328</v>
      </c>
      <c r="GS12" s="9">
        <v>161.584</v>
      </c>
      <c r="GT12" s="9">
        <v>2872.1779999999999</v>
      </c>
      <c r="GU12" s="9">
        <v>1392.7049999999999</v>
      </c>
      <c r="GV12" s="9">
        <v>1479.473</v>
      </c>
      <c r="GW12" s="9">
        <v>272.53100000000001</v>
      </c>
      <c r="GX12" s="9">
        <v>132.327</v>
      </c>
      <c r="GY12" s="9">
        <v>140.20400000000001</v>
      </c>
      <c r="GZ12" s="9">
        <v>4472.3280000000004</v>
      </c>
      <c r="HA12" s="9">
        <v>2355.855</v>
      </c>
      <c r="HB12" s="9">
        <v>2116.473</v>
      </c>
      <c r="HC12" s="9">
        <v>4225.1229999999996</v>
      </c>
      <c r="HD12" s="9">
        <v>2233.375</v>
      </c>
      <c r="HE12" s="9">
        <v>1991.748</v>
      </c>
      <c r="HF12" s="9">
        <v>4010.2429999999999</v>
      </c>
      <c r="HG12" s="9">
        <v>2124.127</v>
      </c>
      <c r="HH12" s="9">
        <v>1886.116</v>
      </c>
      <c r="HI12" s="9">
        <v>829.17200000000003</v>
      </c>
      <c r="HJ12" s="9">
        <v>420.82</v>
      </c>
      <c r="HK12" s="9">
        <v>408.351</v>
      </c>
      <c r="HL12" s="9">
        <v>427.80500000000001</v>
      </c>
      <c r="HM12" s="9">
        <v>225.77099999999999</v>
      </c>
      <c r="HN12" s="9">
        <v>202.03399999999999</v>
      </c>
      <c r="HO12" s="9">
        <v>187.30099999999999</v>
      </c>
      <c r="HP12" s="9">
        <v>109.693</v>
      </c>
      <c r="HQ12" s="9">
        <v>77.608000000000004</v>
      </c>
      <c r="HR12" s="9">
        <v>180.214</v>
      </c>
      <c r="HS12" s="9">
        <v>98.855000000000004</v>
      </c>
      <c r="HT12" s="9">
        <v>81.358999999999995</v>
      </c>
      <c r="HU12" s="9">
        <v>1452.4469999999999</v>
      </c>
      <c r="HV12" s="9">
        <v>534.73299999999995</v>
      </c>
      <c r="HW12" s="9">
        <v>917.71400000000006</v>
      </c>
      <c r="HX12" s="9">
        <v>331.03300000000002</v>
      </c>
      <c r="HY12" s="9">
        <v>130.333</v>
      </c>
      <c r="HZ12" s="9">
        <v>200.7</v>
      </c>
      <c r="IA12" s="9">
        <v>92.54</v>
      </c>
      <c r="IB12" s="9">
        <v>40.220999999999997</v>
      </c>
      <c r="IC12" s="9">
        <v>52.32</v>
      </c>
      <c r="ID12" s="9">
        <v>274.483</v>
      </c>
      <c r="IE12" s="9">
        <v>104.889</v>
      </c>
      <c r="IF12" s="9">
        <v>169.59399999999999</v>
      </c>
      <c r="IG12" s="9">
        <v>42.484000000000002</v>
      </c>
      <c r="IH12" s="9">
        <v>16.995999999999999</v>
      </c>
      <c r="II12" s="9">
        <v>25.486999999999998</v>
      </c>
      <c r="IJ12" s="9">
        <v>214.67400000000001</v>
      </c>
      <c r="IK12" s="9">
        <v>79.971000000000004</v>
      </c>
      <c r="IL12" s="9">
        <v>134.703</v>
      </c>
      <c r="IM12" s="9">
        <v>32.384999999999998</v>
      </c>
      <c r="IN12" s="9">
        <v>12.971</v>
      </c>
      <c r="IO12" s="9">
        <v>19.414999999999999</v>
      </c>
      <c r="IP12" s="9">
        <v>60.926000000000002</v>
      </c>
      <c r="IQ12" s="9">
        <v>27.059000000000001</v>
      </c>
    </row>
    <row r="13" spans="1:251">
      <c r="A13" s="10">
        <v>42767</v>
      </c>
      <c r="B13" s="9">
        <v>728.12099999999998</v>
      </c>
      <c r="C13" s="9">
        <v>712.92499999999995</v>
      </c>
      <c r="D13" s="9">
        <v>1298.287</v>
      </c>
      <c r="E13" s="9">
        <v>660.48400000000004</v>
      </c>
      <c r="F13" s="9">
        <v>637.803</v>
      </c>
      <c r="G13" s="9">
        <v>630.05399999999997</v>
      </c>
      <c r="H13" s="9">
        <v>302.185</v>
      </c>
      <c r="I13" s="9">
        <v>327.86900000000003</v>
      </c>
      <c r="J13" s="9">
        <v>475.40699999999998</v>
      </c>
      <c r="K13" s="9">
        <v>237.93</v>
      </c>
      <c r="L13" s="9">
        <v>237.477</v>
      </c>
      <c r="M13" s="9">
        <v>236.71600000000001</v>
      </c>
      <c r="N13" s="9">
        <v>123.679</v>
      </c>
      <c r="O13" s="9">
        <v>113.03700000000001</v>
      </c>
      <c r="P13" s="9">
        <v>264.13</v>
      </c>
      <c r="Q13" s="9">
        <v>150.40299999999999</v>
      </c>
      <c r="R13" s="9">
        <v>113.727</v>
      </c>
      <c r="S13" s="9">
        <v>1008.08</v>
      </c>
      <c r="T13" s="9">
        <v>500.90600000000001</v>
      </c>
      <c r="U13" s="9">
        <v>507.17399999999998</v>
      </c>
      <c r="V13" s="9">
        <v>392.32900000000001</v>
      </c>
      <c r="W13" s="9">
        <v>193.45500000000001</v>
      </c>
      <c r="X13" s="9">
        <v>198.874</v>
      </c>
      <c r="Y13" s="9">
        <v>123.43300000000001</v>
      </c>
      <c r="Z13" s="9">
        <v>67.742000000000004</v>
      </c>
      <c r="AA13" s="9">
        <v>55.691000000000003</v>
      </c>
      <c r="AB13" s="9">
        <v>345.65600000000001</v>
      </c>
      <c r="AC13" s="9">
        <v>174.15700000000001</v>
      </c>
      <c r="AD13" s="9">
        <v>171.499</v>
      </c>
      <c r="AE13" s="9">
        <v>39.408999999999999</v>
      </c>
      <c r="AF13" s="9">
        <v>18.972000000000001</v>
      </c>
      <c r="AG13" s="9">
        <v>20.437999999999999</v>
      </c>
      <c r="AH13" s="9">
        <v>294.08199999999999</v>
      </c>
      <c r="AI13" s="9">
        <v>149.43299999999999</v>
      </c>
      <c r="AJ13" s="9">
        <v>144.649</v>
      </c>
      <c r="AK13" s="9">
        <v>23.651</v>
      </c>
      <c r="AL13" s="9">
        <v>11.31</v>
      </c>
      <c r="AM13" s="9">
        <v>12.340999999999999</v>
      </c>
      <c r="AN13" s="9">
        <v>47.075000000000003</v>
      </c>
      <c r="AO13" s="9">
        <v>19.7</v>
      </c>
      <c r="AP13" s="9">
        <v>27.375</v>
      </c>
      <c r="AQ13" s="9">
        <v>26.776</v>
      </c>
      <c r="AR13" s="9">
        <v>1.395</v>
      </c>
      <c r="AS13" s="9">
        <v>25.381</v>
      </c>
      <c r="AT13" s="9">
        <v>253.59</v>
      </c>
      <c r="AU13" s="9">
        <v>106.10899999999999</v>
      </c>
      <c r="AV13" s="9">
        <v>147.48099999999999</v>
      </c>
      <c r="AW13" s="9">
        <v>656.86099999999999</v>
      </c>
      <c r="AX13" s="9">
        <v>344.26</v>
      </c>
      <c r="AY13" s="9">
        <v>312.601</v>
      </c>
      <c r="AZ13" s="9">
        <v>64.143000000000001</v>
      </c>
      <c r="BA13" s="9">
        <v>32.335000000000001</v>
      </c>
      <c r="BB13" s="9">
        <v>31.808</v>
      </c>
      <c r="BC13" s="9">
        <v>592.71799999999996</v>
      </c>
      <c r="BD13" s="9">
        <v>311.92500000000001</v>
      </c>
      <c r="BE13" s="9">
        <v>280.79300000000001</v>
      </c>
      <c r="BF13" s="9">
        <v>1863.559</v>
      </c>
      <c r="BG13" s="9">
        <v>942.39300000000003</v>
      </c>
      <c r="BH13" s="9">
        <v>921.16499999999996</v>
      </c>
      <c r="BI13" s="9">
        <v>1208.066</v>
      </c>
      <c r="BJ13" s="9">
        <v>618.97400000000005</v>
      </c>
      <c r="BK13" s="9">
        <v>589.09299999999996</v>
      </c>
      <c r="BL13" s="9">
        <v>339.91199999999998</v>
      </c>
      <c r="BM13" s="9">
        <v>172.654</v>
      </c>
      <c r="BN13" s="9">
        <v>167.25800000000001</v>
      </c>
      <c r="BO13" s="9">
        <v>6686.6629999999996</v>
      </c>
      <c r="BP13" s="9">
        <v>3284.2060000000001</v>
      </c>
      <c r="BQ13" s="9">
        <v>3402.4569999999999</v>
      </c>
      <c r="BR13" s="9">
        <v>5360.9080000000004</v>
      </c>
      <c r="BS13" s="9">
        <v>2902.4920000000002</v>
      </c>
      <c r="BT13" s="9">
        <v>2458.4160000000002</v>
      </c>
      <c r="BU13" s="9">
        <v>723.85500000000002</v>
      </c>
      <c r="BV13" s="9">
        <v>383.78300000000002</v>
      </c>
      <c r="BW13" s="9">
        <v>340.072</v>
      </c>
      <c r="BX13" s="9">
        <v>395.654</v>
      </c>
      <c r="BY13" s="9">
        <v>139.13900000000001</v>
      </c>
      <c r="BZ13" s="9">
        <v>256.51499999999999</v>
      </c>
      <c r="CA13" s="9">
        <v>237.495</v>
      </c>
      <c r="CB13" s="9">
        <v>111.806</v>
      </c>
      <c r="CC13" s="9">
        <v>125.68899999999999</v>
      </c>
      <c r="CD13" s="9">
        <v>399.59699999999998</v>
      </c>
      <c r="CE13" s="9">
        <v>155.06899999999999</v>
      </c>
      <c r="CF13" s="9">
        <v>244.52799999999999</v>
      </c>
      <c r="CG13" s="9">
        <v>365.99700000000001</v>
      </c>
      <c r="CH13" s="9">
        <v>131.643</v>
      </c>
      <c r="CI13" s="9">
        <v>234.35400000000001</v>
      </c>
      <c r="CJ13" s="9">
        <v>1012.518</v>
      </c>
      <c r="CK13" s="9">
        <v>558.23900000000003</v>
      </c>
      <c r="CL13" s="9">
        <v>454.279</v>
      </c>
      <c r="CM13" s="9">
        <v>4348.3900000000003</v>
      </c>
      <c r="CN13" s="9">
        <v>2344.2539999999999</v>
      </c>
      <c r="CO13" s="9">
        <v>2004.1369999999999</v>
      </c>
      <c r="CP13" s="9">
        <v>902.447</v>
      </c>
      <c r="CQ13" s="9">
        <v>489.80399999999997</v>
      </c>
      <c r="CR13" s="9">
        <v>412.64299999999997</v>
      </c>
      <c r="CS13" s="9">
        <v>3697.2429999999999</v>
      </c>
      <c r="CT13" s="9">
        <v>1917.9380000000001</v>
      </c>
      <c r="CU13" s="9">
        <v>1779.3050000000001</v>
      </c>
      <c r="CV13" s="9">
        <v>423.76</v>
      </c>
      <c r="CW13" s="9">
        <v>200.46799999999999</v>
      </c>
      <c r="CX13" s="9">
        <v>223.29300000000001</v>
      </c>
      <c r="CY13" s="9">
        <v>5723.473</v>
      </c>
      <c r="CZ13" s="9">
        <v>3035.2739999999999</v>
      </c>
      <c r="DA13" s="9">
        <v>2688.2</v>
      </c>
      <c r="DB13" s="9">
        <v>5152.7569999999996</v>
      </c>
      <c r="DC13" s="9">
        <v>2755.2750000000001</v>
      </c>
      <c r="DD13" s="9">
        <v>2397.482</v>
      </c>
      <c r="DE13" s="9">
        <v>4834.0320000000002</v>
      </c>
      <c r="DF13" s="9">
        <v>2640.491</v>
      </c>
      <c r="DG13" s="9">
        <v>2193.5410000000002</v>
      </c>
      <c r="DH13" s="9">
        <v>1295.5119999999999</v>
      </c>
      <c r="DI13" s="9">
        <v>636.46699999999998</v>
      </c>
      <c r="DJ13" s="9">
        <v>659.04499999999996</v>
      </c>
      <c r="DK13" s="9">
        <v>857.93600000000004</v>
      </c>
      <c r="DL13" s="9">
        <v>431.56</v>
      </c>
      <c r="DM13" s="9">
        <v>426.37700000000001</v>
      </c>
      <c r="DN13" s="9">
        <v>495.37099999999998</v>
      </c>
      <c r="DO13" s="9">
        <v>298.77800000000002</v>
      </c>
      <c r="DP13" s="9">
        <v>196.59299999999999</v>
      </c>
      <c r="DQ13" s="9">
        <v>269.03899999999999</v>
      </c>
      <c r="DR13" s="9">
        <v>127.504</v>
      </c>
      <c r="DS13" s="9">
        <v>141.535</v>
      </c>
      <c r="DT13" s="9">
        <v>1056.7159999999999</v>
      </c>
      <c r="DU13" s="9">
        <v>254.209</v>
      </c>
      <c r="DV13" s="9">
        <v>802.50699999999995</v>
      </c>
      <c r="DW13" s="9">
        <v>521.24199999999996</v>
      </c>
      <c r="DX13" s="9">
        <v>105.447</v>
      </c>
      <c r="DY13" s="9">
        <v>415.79500000000002</v>
      </c>
      <c r="DZ13" s="9">
        <v>125.012</v>
      </c>
      <c r="EA13" s="9">
        <v>33.488999999999997</v>
      </c>
      <c r="EB13" s="9">
        <v>91.524000000000001</v>
      </c>
      <c r="EC13" s="9">
        <v>425.35300000000001</v>
      </c>
      <c r="ED13" s="9">
        <v>83.052000000000007</v>
      </c>
      <c r="EE13" s="9">
        <v>342.3</v>
      </c>
      <c r="EF13" s="9">
        <v>102.077</v>
      </c>
      <c r="EG13" s="9">
        <v>21.141999999999999</v>
      </c>
      <c r="EH13" s="9">
        <v>80.935000000000002</v>
      </c>
      <c r="EI13" s="9">
        <v>298.47399999999999</v>
      </c>
      <c r="EJ13" s="9">
        <v>55.972999999999999</v>
      </c>
      <c r="EK13" s="9">
        <v>242.501</v>
      </c>
      <c r="EL13" s="9">
        <v>19.568999999999999</v>
      </c>
      <c r="EM13" s="9">
        <v>5.3819999999999997</v>
      </c>
      <c r="EN13" s="9">
        <v>14.186999999999999</v>
      </c>
      <c r="EO13" s="9">
        <v>97.084000000000003</v>
      </c>
      <c r="EP13" s="9">
        <v>22.395</v>
      </c>
      <c r="EQ13" s="9">
        <v>74.688999999999993</v>
      </c>
      <c r="ER13" s="9">
        <v>199.58699999999999</v>
      </c>
      <c r="ES13" s="9">
        <v>9.5579999999999998</v>
      </c>
      <c r="ET13" s="9">
        <v>190.029</v>
      </c>
      <c r="EU13" s="9">
        <v>692.971</v>
      </c>
      <c r="EV13" s="9">
        <v>166.93600000000001</v>
      </c>
      <c r="EW13" s="9">
        <v>526.03499999999997</v>
      </c>
      <c r="EX13" s="9">
        <v>791.476</v>
      </c>
      <c r="EY13" s="9">
        <v>232.95099999999999</v>
      </c>
      <c r="EZ13" s="9">
        <v>558.524</v>
      </c>
      <c r="FA13" s="9">
        <v>143.59200000000001</v>
      </c>
      <c r="FB13" s="9">
        <v>38.344000000000001</v>
      </c>
      <c r="FC13" s="9">
        <v>105.248</v>
      </c>
      <c r="FD13" s="9">
        <v>647.88400000000001</v>
      </c>
      <c r="FE13" s="9">
        <v>194.608</v>
      </c>
      <c r="FF13" s="9">
        <v>453.27600000000001</v>
      </c>
      <c r="FG13" s="9">
        <v>5504.5</v>
      </c>
      <c r="FH13" s="9">
        <v>2940.8359999999998</v>
      </c>
      <c r="FI13" s="9">
        <v>2563.6640000000002</v>
      </c>
      <c r="FJ13" s="9">
        <v>1182.163</v>
      </c>
      <c r="FK13" s="9">
        <v>343.37</v>
      </c>
      <c r="FL13" s="9">
        <v>838.79399999999998</v>
      </c>
      <c r="FM13" s="9">
        <v>373.24200000000002</v>
      </c>
      <c r="FN13" s="9">
        <v>78.930000000000007</v>
      </c>
      <c r="FO13" s="9">
        <v>294.31200000000001</v>
      </c>
      <c r="FP13" s="9">
        <v>5848.384</v>
      </c>
      <c r="FQ13" s="9">
        <v>2842.0479999999998</v>
      </c>
      <c r="FR13" s="9">
        <v>3006.335</v>
      </c>
      <c r="FS13" s="9">
        <v>4223.1210000000001</v>
      </c>
      <c r="FT13" s="9">
        <v>2209.3040000000001</v>
      </c>
      <c r="FU13" s="9">
        <v>2013.817</v>
      </c>
      <c r="FV13" s="9">
        <v>444.66300000000001</v>
      </c>
      <c r="FW13" s="9">
        <v>220.768</v>
      </c>
      <c r="FX13" s="9">
        <v>223.89500000000001</v>
      </c>
      <c r="FY13" s="9">
        <v>282.03100000000001</v>
      </c>
      <c r="FZ13" s="9">
        <v>96.802000000000007</v>
      </c>
      <c r="GA13" s="9">
        <v>185.22900000000001</v>
      </c>
      <c r="GB13" s="9">
        <v>151.90100000000001</v>
      </c>
      <c r="GC13" s="9">
        <v>68.322000000000003</v>
      </c>
      <c r="GD13" s="9">
        <v>83.578999999999994</v>
      </c>
      <c r="GE13" s="9">
        <v>302.73</v>
      </c>
      <c r="GF13" s="9">
        <v>116.735</v>
      </c>
      <c r="GG13" s="9">
        <v>185.994</v>
      </c>
      <c r="GH13" s="9">
        <v>266.96100000000001</v>
      </c>
      <c r="GI13" s="9">
        <v>90.596999999999994</v>
      </c>
      <c r="GJ13" s="9">
        <v>176.364</v>
      </c>
      <c r="GK13" s="9">
        <v>380.27699999999999</v>
      </c>
      <c r="GL13" s="9">
        <v>206.97200000000001</v>
      </c>
      <c r="GM13" s="9">
        <v>173.30500000000001</v>
      </c>
      <c r="GN13" s="9">
        <v>3842.8429999999998</v>
      </c>
      <c r="GO13" s="9">
        <v>2002.3320000000001</v>
      </c>
      <c r="GP13" s="9">
        <v>1840.5119999999999</v>
      </c>
      <c r="GQ13" s="9">
        <v>327.97899999999998</v>
      </c>
      <c r="GR13" s="9">
        <v>172.96799999999999</v>
      </c>
      <c r="GS13" s="9">
        <v>155.011</v>
      </c>
      <c r="GT13" s="9">
        <v>2918.819</v>
      </c>
      <c r="GU13" s="9">
        <v>1395.038</v>
      </c>
      <c r="GV13" s="9">
        <v>1523.7809999999999</v>
      </c>
      <c r="GW13" s="9">
        <v>254.56800000000001</v>
      </c>
      <c r="GX13" s="9">
        <v>122.128</v>
      </c>
      <c r="GY13" s="9">
        <v>132.44</v>
      </c>
      <c r="GZ13" s="9">
        <v>4479.5110000000004</v>
      </c>
      <c r="HA13" s="9">
        <v>2328.0569999999998</v>
      </c>
      <c r="HB13" s="9">
        <v>2151.4540000000002</v>
      </c>
      <c r="HC13" s="9">
        <v>4249.67</v>
      </c>
      <c r="HD13" s="9">
        <v>2205.2370000000001</v>
      </c>
      <c r="HE13" s="9">
        <v>2044.434</v>
      </c>
      <c r="HF13" s="9">
        <v>4009.3389999999999</v>
      </c>
      <c r="HG13" s="9">
        <v>2094.268</v>
      </c>
      <c r="HH13" s="9">
        <v>1915.0709999999999</v>
      </c>
      <c r="HI13" s="9">
        <v>797.81</v>
      </c>
      <c r="HJ13" s="9">
        <v>381.56900000000002</v>
      </c>
      <c r="HK13" s="9">
        <v>416.24099999999999</v>
      </c>
      <c r="HL13" s="9">
        <v>424.58800000000002</v>
      </c>
      <c r="HM13" s="9">
        <v>212.25200000000001</v>
      </c>
      <c r="HN13" s="9">
        <v>212.33600000000001</v>
      </c>
      <c r="HO13" s="9">
        <v>168.19800000000001</v>
      </c>
      <c r="HP13" s="9">
        <v>93.498999999999995</v>
      </c>
      <c r="HQ13" s="9">
        <v>74.698999999999998</v>
      </c>
      <c r="HR13" s="9">
        <v>177.346</v>
      </c>
      <c r="HS13" s="9">
        <v>89.489000000000004</v>
      </c>
      <c r="HT13" s="9">
        <v>87.856999999999999</v>
      </c>
      <c r="HU13" s="9">
        <v>1447.9179999999999</v>
      </c>
      <c r="HV13" s="9">
        <v>543.255</v>
      </c>
      <c r="HW13" s="9">
        <v>904.66200000000003</v>
      </c>
      <c r="HX13" s="9">
        <v>309.59899999999999</v>
      </c>
      <c r="HY13" s="9">
        <v>106.19199999999999</v>
      </c>
      <c r="HZ13" s="9">
        <v>203.40600000000001</v>
      </c>
      <c r="IA13" s="9">
        <v>89.426000000000002</v>
      </c>
      <c r="IB13" s="9">
        <v>33.859000000000002</v>
      </c>
      <c r="IC13" s="9">
        <v>55.566000000000003</v>
      </c>
      <c r="ID13" s="9">
        <v>256.97699999999998</v>
      </c>
      <c r="IE13" s="9">
        <v>89.918999999999997</v>
      </c>
      <c r="IF13" s="9">
        <v>167.059</v>
      </c>
      <c r="IG13" s="9">
        <v>39.781999999999996</v>
      </c>
      <c r="IH13" s="9">
        <v>14.195</v>
      </c>
      <c r="II13" s="9">
        <v>25.587</v>
      </c>
      <c r="IJ13" s="9">
        <v>200.11600000000001</v>
      </c>
      <c r="IK13" s="9">
        <v>70.382000000000005</v>
      </c>
      <c r="IL13" s="9">
        <v>129.73400000000001</v>
      </c>
      <c r="IM13" s="9">
        <v>24.704000000000001</v>
      </c>
      <c r="IN13" s="9">
        <v>7.0229999999999997</v>
      </c>
      <c r="IO13" s="9">
        <v>17.681000000000001</v>
      </c>
      <c r="IP13" s="9">
        <v>53.368000000000002</v>
      </c>
      <c r="IQ13" s="9">
        <v>17.02</v>
      </c>
    </row>
    <row r="14" spans="1:251">
      <c r="A14" s="10">
        <v>43132</v>
      </c>
      <c r="B14" s="9">
        <v>732.952</v>
      </c>
      <c r="C14" s="9">
        <v>736.95</v>
      </c>
      <c r="D14" s="9">
        <v>1324.636</v>
      </c>
      <c r="E14" s="9">
        <v>662.43</v>
      </c>
      <c r="F14" s="9">
        <v>662.20500000000004</v>
      </c>
      <c r="G14" s="9">
        <v>664.91200000000003</v>
      </c>
      <c r="H14" s="9">
        <v>307.75200000000001</v>
      </c>
      <c r="I14" s="9">
        <v>357.15899999999999</v>
      </c>
      <c r="J14" s="9">
        <v>474.56400000000002</v>
      </c>
      <c r="K14" s="9">
        <v>232.49199999999999</v>
      </c>
      <c r="L14" s="9">
        <v>242.072</v>
      </c>
      <c r="M14" s="9">
        <v>229.095</v>
      </c>
      <c r="N14" s="9">
        <v>109.455</v>
      </c>
      <c r="O14" s="9">
        <v>119.64</v>
      </c>
      <c r="P14" s="9">
        <v>273.75</v>
      </c>
      <c r="Q14" s="9">
        <v>147.36099999999999</v>
      </c>
      <c r="R14" s="9">
        <v>126.389</v>
      </c>
      <c r="S14" s="9">
        <v>957.22699999999998</v>
      </c>
      <c r="T14" s="9">
        <v>489.62400000000002</v>
      </c>
      <c r="U14" s="9">
        <v>467.60199999999998</v>
      </c>
      <c r="V14" s="9">
        <v>379.75599999999997</v>
      </c>
      <c r="W14" s="9">
        <v>190.089</v>
      </c>
      <c r="X14" s="9">
        <v>189.667</v>
      </c>
      <c r="Y14" s="9">
        <v>130.81100000000001</v>
      </c>
      <c r="Z14" s="9">
        <v>74.938999999999993</v>
      </c>
      <c r="AA14" s="9">
        <v>55.871000000000002</v>
      </c>
      <c r="AB14" s="9">
        <v>321.15199999999999</v>
      </c>
      <c r="AC14" s="9">
        <v>158.59399999999999</v>
      </c>
      <c r="AD14" s="9">
        <v>162.55799999999999</v>
      </c>
      <c r="AE14" s="9">
        <v>38.101999999999997</v>
      </c>
      <c r="AF14" s="9">
        <v>20.228000000000002</v>
      </c>
      <c r="AG14" s="9">
        <v>17.873999999999999</v>
      </c>
      <c r="AH14" s="9">
        <v>272.68099999999998</v>
      </c>
      <c r="AI14" s="9">
        <v>133.09700000000001</v>
      </c>
      <c r="AJ14" s="9">
        <v>139.58500000000001</v>
      </c>
      <c r="AK14" s="9">
        <v>13.029</v>
      </c>
      <c r="AL14" s="9">
        <v>6.2130000000000001</v>
      </c>
      <c r="AM14" s="9">
        <v>6.8159999999999998</v>
      </c>
      <c r="AN14" s="9">
        <v>59.252000000000002</v>
      </c>
      <c r="AO14" s="9">
        <v>31.495000000000001</v>
      </c>
      <c r="AP14" s="9">
        <v>27.757000000000001</v>
      </c>
      <c r="AQ14" s="9">
        <v>29.327000000000002</v>
      </c>
      <c r="AR14" s="9">
        <v>0.47599999999999998</v>
      </c>
      <c r="AS14" s="9">
        <v>28.850999999999999</v>
      </c>
      <c r="AT14" s="9">
        <v>258.25700000000001</v>
      </c>
      <c r="AU14" s="9">
        <v>110.762</v>
      </c>
      <c r="AV14" s="9">
        <v>147.495</v>
      </c>
      <c r="AW14" s="9">
        <v>654.15499999999997</v>
      </c>
      <c r="AX14" s="9">
        <v>337.45</v>
      </c>
      <c r="AY14" s="9">
        <v>316.70400000000001</v>
      </c>
      <c r="AZ14" s="9">
        <v>72.921000000000006</v>
      </c>
      <c r="BA14" s="9">
        <v>38.673999999999999</v>
      </c>
      <c r="BB14" s="9">
        <v>34.247</v>
      </c>
      <c r="BC14" s="9">
        <v>581.23400000000004</v>
      </c>
      <c r="BD14" s="9">
        <v>298.77699999999999</v>
      </c>
      <c r="BE14" s="9">
        <v>282.45800000000003</v>
      </c>
      <c r="BF14" s="9">
        <v>1928.152</v>
      </c>
      <c r="BG14" s="9">
        <v>975.44100000000003</v>
      </c>
      <c r="BH14" s="9">
        <v>952.71199999999999</v>
      </c>
      <c r="BI14" s="9">
        <v>1158.057</v>
      </c>
      <c r="BJ14" s="9">
        <v>598.31200000000001</v>
      </c>
      <c r="BK14" s="9">
        <v>559.745</v>
      </c>
      <c r="BL14" s="9">
        <v>315.33999999999997</v>
      </c>
      <c r="BM14" s="9">
        <v>157.297</v>
      </c>
      <c r="BN14" s="9">
        <v>158.04300000000001</v>
      </c>
      <c r="BO14" s="9">
        <v>6759.692</v>
      </c>
      <c r="BP14" s="9">
        <v>3315.877</v>
      </c>
      <c r="BQ14" s="9">
        <v>3443.8159999999998</v>
      </c>
      <c r="BR14" s="9">
        <v>5507.5990000000002</v>
      </c>
      <c r="BS14" s="9">
        <v>2934.902</v>
      </c>
      <c r="BT14" s="9">
        <v>2572.6970000000001</v>
      </c>
      <c r="BU14" s="9">
        <v>718.87699999999995</v>
      </c>
      <c r="BV14" s="9">
        <v>368.1</v>
      </c>
      <c r="BW14" s="9">
        <v>350.77699999999999</v>
      </c>
      <c r="BX14" s="9">
        <v>403.53300000000002</v>
      </c>
      <c r="BY14" s="9">
        <v>133.768</v>
      </c>
      <c r="BZ14" s="9">
        <v>269.76400000000001</v>
      </c>
      <c r="CA14" s="9">
        <v>243.428</v>
      </c>
      <c r="CB14" s="9">
        <v>104.81100000000001</v>
      </c>
      <c r="CC14" s="9">
        <v>138.61699999999999</v>
      </c>
      <c r="CD14" s="9">
        <v>394.44</v>
      </c>
      <c r="CE14" s="9">
        <v>153.71899999999999</v>
      </c>
      <c r="CF14" s="9">
        <v>240.721</v>
      </c>
      <c r="CG14" s="9">
        <v>359.971</v>
      </c>
      <c r="CH14" s="9">
        <v>124.596</v>
      </c>
      <c r="CI14" s="9">
        <v>235.375</v>
      </c>
      <c r="CJ14" s="9">
        <v>1123.28</v>
      </c>
      <c r="CK14" s="9">
        <v>596.08500000000004</v>
      </c>
      <c r="CL14" s="9">
        <v>527.19500000000005</v>
      </c>
      <c r="CM14" s="9">
        <v>4384.3180000000002</v>
      </c>
      <c r="CN14" s="9">
        <v>2338.8159999999998</v>
      </c>
      <c r="CO14" s="9">
        <v>2045.502</v>
      </c>
      <c r="CP14" s="9">
        <v>1011.985</v>
      </c>
      <c r="CQ14" s="9">
        <v>528.27300000000002</v>
      </c>
      <c r="CR14" s="9">
        <v>483.71199999999999</v>
      </c>
      <c r="CS14" s="9">
        <v>3708.105</v>
      </c>
      <c r="CT14" s="9">
        <v>1902.6389999999999</v>
      </c>
      <c r="CU14" s="9">
        <v>1805.4659999999999</v>
      </c>
      <c r="CV14" s="9">
        <v>445.21100000000001</v>
      </c>
      <c r="CW14" s="9">
        <v>210.45599999999999</v>
      </c>
      <c r="CX14" s="9">
        <v>234.755</v>
      </c>
      <c r="CY14" s="9">
        <v>5801.2359999999999</v>
      </c>
      <c r="CZ14" s="9">
        <v>3047.4560000000001</v>
      </c>
      <c r="DA14" s="9">
        <v>2753.7809999999999</v>
      </c>
      <c r="DB14" s="9">
        <v>5193.2349999999997</v>
      </c>
      <c r="DC14" s="9">
        <v>2756.2649999999999</v>
      </c>
      <c r="DD14" s="9">
        <v>2436.9690000000001</v>
      </c>
      <c r="DE14" s="9">
        <v>4936.9409999999998</v>
      </c>
      <c r="DF14" s="9">
        <v>2658.6419999999998</v>
      </c>
      <c r="DG14" s="9">
        <v>2278.299</v>
      </c>
      <c r="DH14" s="9">
        <v>1316.0340000000001</v>
      </c>
      <c r="DI14" s="9">
        <v>663.26300000000003</v>
      </c>
      <c r="DJ14" s="9">
        <v>652.77200000000005</v>
      </c>
      <c r="DK14" s="9">
        <v>847.94600000000003</v>
      </c>
      <c r="DL14" s="9">
        <v>441.46300000000002</v>
      </c>
      <c r="DM14" s="9">
        <v>406.483</v>
      </c>
      <c r="DN14" s="9">
        <v>554.30799999999999</v>
      </c>
      <c r="DO14" s="9">
        <v>328.90899999999999</v>
      </c>
      <c r="DP14" s="9">
        <v>225.4</v>
      </c>
      <c r="DQ14" s="9">
        <v>249.91</v>
      </c>
      <c r="DR14" s="9">
        <v>121.149</v>
      </c>
      <c r="DS14" s="9">
        <v>128.761</v>
      </c>
      <c r="DT14" s="9">
        <v>1002.183</v>
      </c>
      <c r="DU14" s="9">
        <v>259.82600000000002</v>
      </c>
      <c r="DV14" s="9">
        <v>742.35799999999995</v>
      </c>
      <c r="DW14" s="9">
        <v>500.17200000000003</v>
      </c>
      <c r="DX14" s="9">
        <v>111.97499999999999</v>
      </c>
      <c r="DY14" s="9">
        <v>388.197</v>
      </c>
      <c r="DZ14" s="9">
        <v>139.93700000000001</v>
      </c>
      <c r="EA14" s="9">
        <v>46.548000000000002</v>
      </c>
      <c r="EB14" s="9">
        <v>93.388999999999996</v>
      </c>
      <c r="EC14" s="9">
        <v>413.43799999999999</v>
      </c>
      <c r="ED14" s="9">
        <v>87.403000000000006</v>
      </c>
      <c r="EE14" s="9">
        <v>326.03500000000003</v>
      </c>
      <c r="EF14" s="9">
        <v>88.816999999999993</v>
      </c>
      <c r="EG14" s="9">
        <v>18.012</v>
      </c>
      <c r="EH14" s="9">
        <v>70.805000000000007</v>
      </c>
      <c r="EI14" s="9">
        <v>297.66199999999998</v>
      </c>
      <c r="EJ14" s="9">
        <v>63.42</v>
      </c>
      <c r="EK14" s="9">
        <v>234.24199999999999</v>
      </c>
      <c r="EL14" s="9">
        <v>21.018000000000001</v>
      </c>
      <c r="EM14" s="9">
        <v>4.8490000000000002</v>
      </c>
      <c r="EN14" s="9">
        <v>16.170000000000002</v>
      </c>
      <c r="EO14" s="9">
        <v>89.414000000000001</v>
      </c>
      <c r="EP14" s="9">
        <v>25.25</v>
      </c>
      <c r="EQ14" s="9">
        <v>64.162999999999997</v>
      </c>
      <c r="ER14" s="9">
        <v>199.07</v>
      </c>
      <c r="ES14" s="9">
        <v>14.704000000000001</v>
      </c>
      <c r="ET14" s="9">
        <v>184.36500000000001</v>
      </c>
      <c r="EU14" s="9">
        <v>679.08100000000002</v>
      </c>
      <c r="EV14" s="9">
        <v>173.72800000000001</v>
      </c>
      <c r="EW14" s="9">
        <v>505.35199999999998</v>
      </c>
      <c r="EX14" s="9">
        <v>752.76199999999994</v>
      </c>
      <c r="EY14" s="9">
        <v>233.80199999999999</v>
      </c>
      <c r="EZ14" s="9">
        <v>518.95899999999995</v>
      </c>
      <c r="FA14" s="9">
        <v>120.96299999999999</v>
      </c>
      <c r="FB14" s="9">
        <v>31.01</v>
      </c>
      <c r="FC14" s="9">
        <v>89.953000000000003</v>
      </c>
      <c r="FD14" s="9">
        <v>631.79899999999998</v>
      </c>
      <c r="FE14" s="9">
        <v>202.792</v>
      </c>
      <c r="FF14" s="9">
        <v>429.00700000000001</v>
      </c>
      <c r="FG14" s="9">
        <v>5628.5619999999999</v>
      </c>
      <c r="FH14" s="9">
        <v>2965.9119999999998</v>
      </c>
      <c r="FI14" s="9">
        <v>2662.65</v>
      </c>
      <c r="FJ14" s="9">
        <v>1131.1310000000001</v>
      </c>
      <c r="FK14" s="9">
        <v>349.96499999999997</v>
      </c>
      <c r="FL14" s="9">
        <v>781.16600000000005</v>
      </c>
      <c r="FM14" s="9">
        <v>366.87299999999999</v>
      </c>
      <c r="FN14" s="9">
        <v>84.685000000000002</v>
      </c>
      <c r="FO14" s="9">
        <v>282.18799999999999</v>
      </c>
      <c r="FP14" s="9">
        <v>5906.4979999999996</v>
      </c>
      <c r="FQ14" s="9">
        <v>2869.9749999999999</v>
      </c>
      <c r="FR14" s="9">
        <v>3036.5230000000001</v>
      </c>
      <c r="FS14" s="9">
        <v>4309.8209999999999</v>
      </c>
      <c r="FT14" s="9">
        <v>2249.1039999999998</v>
      </c>
      <c r="FU14" s="9">
        <v>2060.7170000000001</v>
      </c>
      <c r="FV14" s="9">
        <v>456.15600000000001</v>
      </c>
      <c r="FW14" s="9">
        <v>209.92099999999999</v>
      </c>
      <c r="FX14" s="9">
        <v>246.23500000000001</v>
      </c>
      <c r="FY14" s="9">
        <v>300.36700000000002</v>
      </c>
      <c r="FZ14" s="9">
        <v>98.888000000000005</v>
      </c>
      <c r="GA14" s="9">
        <v>201.47800000000001</v>
      </c>
      <c r="GB14" s="9">
        <v>153.26599999999999</v>
      </c>
      <c r="GC14" s="9">
        <v>64.864000000000004</v>
      </c>
      <c r="GD14" s="9">
        <v>88.402000000000001</v>
      </c>
      <c r="GE14" s="9">
        <v>316.53399999999999</v>
      </c>
      <c r="GF14" s="9">
        <v>115.67700000000001</v>
      </c>
      <c r="GG14" s="9">
        <v>200.85599999999999</v>
      </c>
      <c r="GH14" s="9">
        <v>287.58199999999999</v>
      </c>
      <c r="GI14" s="9">
        <v>93.921999999999997</v>
      </c>
      <c r="GJ14" s="9">
        <v>193.65899999999999</v>
      </c>
      <c r="GK14" s="9">
        <v>453.78699999999998</v>
      </c>
      <c r="GL14" s="9">
        <v>239.48699999999999</v>
      </c>
      <c r="GM14" s="9">
        <v>214.3</v>
      </c>
      <c r="GN14" s="9">
        <v>3856.0340000000001</v>
      </c>
      <c r="GO14" s="9">
        <v>2009.617</v>
      </c>
      <c r="GP14" s="9">
        <v>1846.4169999999999</v>
      </c>
      <c r="GQ14" s="9">
        <v>397.392</v>
      </c>
      <c r="GR14" s="9">
        <v>204.35599999999999</v>
      </c>
      <c r="GS14" s="9">
        <v>193.035</v>
      </c>
      <c r="GT14" s="9">
        <v>2948.7150000000001</v>
      </c>
      <c r="GU14" s="9">
        <v>1397.598</v>
      </c>
      <c r="GV14" s="9">
        <v>1551.1179999999999</v>
      </c>
      <c r="GW14" s="9">
        <v>280.11599999999999</v>
      </c>
      <c r="GX14" s="9">
        <v>125.643</v>
      </c>
      <c r="GY14" s="9">
        <v>154.47200000000001</v>
      </c>
      <c r="GZ14" s="9">
        <v>4541.0950000000003</v>
      </c>
      <c r="HA14" s="9">
        <v>2355.8449999999998</v>
      </c>
      <c r="HB14" s="9">
        <v>2185.25</v>
      </c>
      <c r="HC14" s="9">
        <v>4264.5770000000002</v>
      </c>
      <c r="HD14" s="9">
        <v>2213.9270000000001</v>
      </c>
      <c r="HE14" s="9">
        <v>2050.65</v>
      </c>
      <c r="HF14" s="9">
        <v>4049.7979999999998</v>
      </c>
      <c r="HG14" s="9">
        <v>2118.63</v>
      </c>
      <c r="HH14" s="9">
        <v>1931.1679999999999</v>
      </c>
      <c r="HI14" s="9">
        <v>811.23099999999999</v>
      </c>
      <c r="HJ14" s="9">
        <v>400.74299999999999</v>
      </c>
      <c r="HK14" s="9">
        <v>410.488</v>
      </c>
      <c r="HL14" s="9">
        <v>426.25200000000001</v>
      </c>
      <c r="HM14" s="9">
        <v>219.792</v>
      </c>
      <c r="HN14" s="9">
        <v>206.459</v>
      </c>
      <c r="HO14" s="9">
        <v>194.97800000000001</v>
      </c>
      <c r="HP14" s="9">
        <v>113.05200000000001</v>
      </c>
      <c r="HQ14" s="9">
        <v>81.926000000000002</v>
      </c>
      <c r="HR14" s="9">
        <v>174.29</v>
      </c>
      <c r="HS14" s="9">
        <v>94.676000000000002</v>
      </c>
      <c r="HT14" s="9">
        <v>79.614000000000004</v>
      </c>
      <c r="HU14" s="9">
        <v>1422.3869999999999</v>
      </c>
      <c r="HV14" s="9">
        <v>526.19500000000005</v>
      </c>
      <c r="HW14" s="9">
        <v>896.19299999999998</v>
      </c>
      <c r="HX14" s="9">
        <v>318.726</v>
      </c>
      <c r="HY14" s="9">
        <v>125.127</v>
      </c>
      <c r="HZ14" s="9">
        <v>193.59899999999999</v>
      </c>
      <c r="IA14" s="9">
        <v>91.3</v>
      </c>
      <c r="IB14" s="9">
        <v>43.933999999999997</v>
      </c>
      <c r="IC14" s="9">
        <v>47.366</v>
      </c>
      <c r="ID14" s="9">
        <v>258.709</v>
      </c>
      <c r="IE14" s="9">
        <v>99.11</v>
      </c>
      <c r="IF14" s="9">
        <v>159.59899999999999</v>
      </c>
      <c r="IG14" s="9">
        <v>45.816000000000003</v>
      </c>
      <c r="IH14" s="9">
        <v>16.023</v>
      </c>
      <c r="II14" s="9">
        <v>29.792999999999999</v>
      </c>
      <c r="IJ14" s="9">
        <v>197.91</v>
      </c>
      <c r="IK14" s="9">
        <v>74.673000000000002</v>
      </c>
      <c r="IL14" s="9">
        <v>123.23699999999999</v>
      </c>
      <c r="IM14" s="9">
        <v>37.020000000000003</v>
      </c>
      <c r="IN14" s="9">
        <v>17.471</v>
      </c>
      <c r="IO14" s="9">
        <v>19.548999999999999</v>
      </c>
      <c r="IP14" s="9">
        <v>62.628999999999998</v>
      </c>
      <c r="IQ14" s="9">
        <v>27.742999999999999</v>
      </c>
    </row>
    <row r="15" spans="1:251">
      <c r="A15" s="10">
        <v>43497</v>
      </c>
      <c r="B15" s="9">
        <v>804.66499999999996</v>
      </c>
      <c r="C15" s="9">
        <v>776.01499999999999</v>
      </c>
      <c r="D15" s="9">
        <v>1423.1849999999999</v>
      </c>
      <c r="E15" s="9">
        <v>726.09500000000003</v>
      </c>
      <c r="F15" s="9">
        <v>697.08900000000006</v>
      </c>
      <c r="G15" s="9">
        <v>709.95100000000002</v>
      </c>
      <c r="H15" s="9">
        <v>333.31900000000002</v>
      </c>
      <c r="I15" s="9">
        <v>376.63200000000001</v>
      </c>
      <c r="J15" s="9">
        <v>513.14599999999996</v>
      </c>
      <c r="K15" s="9">
        <v>254.53800000000001</v>
      </c>
      <c r="L15" s="9">
        <v>258.608</v>
      </c>
      <c r="M15" s="9">
        <v>273.10599999999999</v>
      </c>
      <c r="N15" s="9">
        <v>134.04400000000001</v>
      </c>
      <c r="O15" s="9">
        <v>139.06200000000001</v>
      </c>
      <c r="P15" s="9">
        <v>246.12799999999999</v>
      </c>
      <c r="Q15" s="9">
        <v>133.81200000000001</v>
      </c>
      <c r="R15" s="9">
        <v>112.316</v>
      </c>
      <c r="S15" s="9">
        <v>961.33799999999997</v>
      </c>
      <c r="T15" s="9">
        <v>486.85300000000001</v>
      </c>
      <c r="U15" s="9">
        <v>474.48500000000001</v>
      </c>
      <c r="V15" s="9">
        <v>383.95400000000001</v>
      </c>
      <c r="W15" s="9">
        <v>195.24600000000001</v>
      </c>
      <c r="X15" s="9">
        <v>188.708</v>
      </c>
      <c r="Y15" s="9">
        <v>133.09100000000001</v>
      </c>
      <c r="Z15" s="9">
        <v>69.790999999999997</v>
      </c>
      <c r="AA15" s="9">
        <v>63.3</v>
      </c>
      <c r="AB15" s="9">
        <v>336.87700000000001</v>
      </c>
      <c r="AC15" s="9">
        <v>173.97200000000001</v>
      </c>
      <c r="AD15" s="9">
        <v>162.905</v>
      </c>
      <c r="AE15" s="9">
        <v>43.408999999999999</v>
      </c>
      <c r="AF15" s="9">
        <v>20.027000000000001</v>
      </c>
      <c r="AG15" s="9">
        <v>23.382000000000001</v>
      </c>
      <c r="AH15" s="9">
        <v>275.16800000000001</v>
      </c>
      <c r="AI15" s="9">
        <v>146.26900000000001</v>
      </c>
      <c r="AJ15" s="9">
        <v>128.899</v>
      </c>
      <c r="AK15" s="9">
        <v>12.866</v>
      </c>
      <c r="AL15" s="9">
        <v>8.3559999999999999</v>
      </c>
      <c r="AM15" s="9">
        <v>4.5090000000000003</v>
      </c>
      <c r="AN15" s="9">
        <v>48.758000000000003</v>
      </c>
      <c r="AO15" s="9">
        <v>21.824000000000002</v>
      </c>
      <c r="AP15" s="9">
        <v>26.934000000000001</v>
      </c>
      <c r="AQ15" s="9">
        <v>23.32</v>
      </c>
      <c r="AR15" s="9">
        <v>1.79</v>
      </c>
      <c r="AS15" s="9">
        <v>21.53</v>
      </c>
      <c r="AT15" s="9">
        <v>261.41199999999998</v>
      </c>
      <c r="AU15" s="9">
        <v>120.871</v>
      </c>
      <c r="AV15" s="9">
        <v>140.541</v>
      </c>
      <c r="AW15" s="9">
        <v>631.76300000000003</v>
      </c>
      <c r="AX15" s="9">
        <v>329.608</v>
      </c>
      <c r="AY15" s="9">
        <v>302.15499999999997</v>
      </c>
      <c r="AZ15" s="9">
        <v>84.564999999999998</v>
      </c>
      <c r="BA15" s="9">
        <v>44.33</v>
      </c>
      <c r="BB15" s="9">
        <v>40.234999999999999</v>
      </c>
      <c r="BC15" s="9">
        <v>547.19799999999998</v>
      </c>
      <c r="BD15" s="9">
        <v>285.27800000000002</v>
      </c>
      <c r="BE15" s="9">
        <v>261.92</v>
      </c>
      <c r="BF15" s="9">
        <v>2010.6780000000001</v>
      </c>
      <c r="BG15" s="9">
        <v>1026.057</v>
      </c>
      <c r="BH15" s="9">
        <v>984.62099999999998</v>
      </c>
      <c r="BI15" s="9">
        <v>1122.9010000000001</v>
      </c>
      <c r="BJ15" s="9">
        <v>576.33500000000004</v>
      </c>
      <c r="BK15" s="9">
        <v>546.56600000000003</v>
      </c>
      <c r="BL15" s="9">
        <v>327.06299999999999</v>
      </c>
      <c r="BM15" s="9">
        <v>172.024</v>
      </c>
      <c r="BN15" s="9">
        <v>155.04</v>
      </c>
      <c r="BO15" s="9">
        <v>6873.0259999999998</v>
      </c>
      <c r="BP15" s="9">
        <v>3374.0830000000001</v>
      </c>
      <c r="BQ15" s="9">
        <v>3498.9430000000002</v>
      </c>
      <c r="BR15" s="9">
        <v>5622.4790000000003</v>
      </c>
      <c r="BS15" s="9">
        <v>2993.1590000000001</v>
      </c>
      <c r="BT15" s="9">
        <v>2629.3209999999999</v>
      </c>
      <c r="BU15" s="9">
        <v>715.077</v>
      </c>
      <c r="BV15" s="9">
        <v>376.935</v>
      </c>
      <c r="BW15" s="9">
        <v>338.142</v>
      </c>
      <c r="BX15" s="9">
        <v>405.88600000000002</v>
      </c>
      <c r="BY15" s="9">
        <v>145.804</v>
      </c>
      <c r="BZ15" s="9">
        <v>260.08199999999999</v>
      </c>
      <c r="CA15" s="9">
        <v>231.858</v>
      </c>
      <c r="CB15" s="9">
        <v>106.315</v>
      </c>
      <c r="CC15" s="9">
        <v>125.54300000000001</v>
      </c>
      <c r="CD15" s="9">
        <v>403.15100000000001</v>
      </c>
      <c r="CE15" s="9">
        <v>160.559</v>
      </c>
      <c r="CF15" s="9">
        <v>242.59200000000001</v>
      </c>
      <c r="CG15" s="9">
        <v>364.91500000000002</v>
      </c>
      <c r="CH15" s="9">
        <v>135.59</v>
      </c>
      <c r="CI15" s="9">
        <v>229.32499999999999</v>
      </c>
      <c r="CJ15" s="9">
        <v>1122.615</v>
      </c>
      <c r="CK15" s="9">
        <v>572.74900000000002</v>
      </c>
      <c r="CL15" s="9">
        <v>549.86599999999999</v>
      </c>
      <c r="CM15" s="9">
        <v>4499.8639999999996</v>
      </c>
      <c r="CN15" s="9">
        <v>2420.41</v>
      </c>
      <c r="CO15" s="9">
        <v>2079.4549999999999</v>
      </c>
      <c r="CP15" s="9">
        <v>1014.072</v>
      </c>
      <c r="CQ15" s="9">
        <v>509.40499999999997</v>
      </c>
      <c r="CR15" s="9">
        <v>504.66699999999997</v>
      </c>
      <c r="CS15" s="9">
        <v>3790.1889999999999</v>
      </c>
      <c r="CT15" s="9">
        <v>1966.87</v>
      </c>
      <c r="CU15" s="9">
        <v>1823.32</v>
      </c>
      <c r="CV15" s="9">
        <v>437.90199999999999</v>
      </c>
      <c r="CW15" s="9">
        <v>218.232</v>
      </c>
      <c r="CX15" s="9">
        <v>219.66900000000001</v>
      </c>
      <c r="CY15" s="9">
        <v>5933.0550000000003</v>
      </c>
      <c r="CZ15" s="9">
        <v>3111.76</v>
      </c>
      <c r="DA15" s="9">
        <v>2821.2950000000001</v>
      </c>
      <c r="DB15" s="9">
        <v>5337.5479999999998</v>
      </c>
      <c r="DC15" s="9">
        <v>2831.7040000000002</v>
      </c>
      <c r="DD15" s="9">
        <v>2505.8440000000001</v>
      </c>
      <c r="DE15" s="9">
        <v>5061.8639999999996</v>
      </c>
      <c r="DF15" s="9">
        <v>2730.5839999999998</v>
      </c>
      <c r="DG15" s="9">
        <v>2331.2800000000002</v>
      </c>
      <c r="DH15" s="9">
        <v>1393.463</v>
      </c>
      <c r="DI15" s="9">
        <v>686.47900000000004</v>
      </c>
      <c r="DJ15" s="9">
        <v>706.98299999999995</v>
      </c>
      <c r="DK15" s="9">
        <v>874.27200000000005</v>
      </c>
      <c r="DL15" s="9">
        <v>432.68700000000001</v>
      </c>
      <c r="DM15" s="9">
        <v>441.58499999999998</v>
      </c>
      <c r="DN15" s="9">
        <v>563.69600000000003</v>
      </c>
      <c r="DO15" s="9">
        <v>314.08600000000001</v>
      </c>
      <c r="DP15" s="9">
        <v>249.61</v>
      </c>
      <c r="DQ15" s="9">
        <v>241.52500000000001</v>
      </c>
      <c r="DR15" s="9">
        <v>120.95</v>
      </c>
      <c r="DS15" s="9">
        <v>120.575</v>
      </c>
      <c r="DT15" s="9">
        <v>1009.022</v>
      </c>
      <c r="DU15" s="9">
        <v>259.97500000000002</v>
      </c>
      <c r="DV15" s="9">
        <v>749.048</v>
      </c>
      <c r="DW15" s="9">
        <v>486.28399999999999</v>
      </c>
      <c r="DX15" s="9">
        <v>108.092</v>
      </c>
      <c r="DY15" s="9">
        <v>378.19200000000001</v>
      </c>
      <c r="DZ15" s="9">
        <v>138.196</v>
      </c>
      <c r="EA15" s="9">
        <v>48.776000000000003</v>
      </c>
      <c r="EB15" s="9">
        <v>89.421000000000006</v>
      </c>
      <c r="EC15" s="9">
        <v>404.86099999999999</v>
      </c>
      <c r="ED15" s="9">
        <v>91.1</v>
      </c>
      <c r="EE15" s="9">
        <v>313.76100000000002</v>
      </c>
      <c r="EF15" s="9">
        <v>95.682000000000002</v>
      </c>
      <c r="EG15" s="9">
        <v>21.497</v>
      </c>
      <c r="EH15" s="9">
        <v>74.185000000000002</v>
      </c>
      <c r="EI15" s="9">
        <v>283.10000000000002</v>
      </c>
      <c r="EJ15" s="9">
        <v>58.76</v>
      </c>
      <c r="EK15" s="9">
        <v>224.34</v>
      </c>
      <c r="EL15" s="9">
        <v>20.733000000000001</v>
      </c>
      <c r="EM15" s="9">
        <v>6.3140000000000001</v>
      </c>
      <c r="EN15" s="9">
        <v>14.419</v>
      </c>
      <c r="EO15" s="9">
        <v>85.307000000000002</v>
      </c>
      <c r="EP15" s="9">
        <v>18.742000000000001</v>
      </c>
      <c r="EQ15" s="9">
        <v>66.564999999999998</v>
      </c>
      <c r="ER15" s="9">
        <v>180.96899999999999</v>
      </c>
      <c r="ES15" s="9">
        <v>7.5940000000000003</v>
      </c>
      <c r="ET15" s="9">
        <v>173.375</v>
      </c>
      <c r="EU15" s="9">
        <v>679.89800000000002</v>
      </c>
      <c r="EV15" s="9">
        <v>173.93799999999999</v>
      </c>
      <c r="EW15" s="9">
        <v>505.96</v>
      </c>
      <c r="EX15" s="9">
        <v>731.69299999999998</v>
      </c>
      <c r="EY15" s="9">
        <v>230.792</v>
      </c>
      <c r="EZ15" s="9">
        <v>500.9</v>
      </c>
      <c r="FA15" s="9">
        <v>138.19300000000001</v>
      </c>
      <c r="FB15" s="9">
        <v>40.837000000000003</v>
      </c>
      <c r="FC15" s="9">
        <v>97.355999999999995</v>
      </c>
      <c r="FD15" s="9">
        <v>593.49900000000002</v>
      </c>
      <c r="FE15" s="9">
        <v>189.95500000000001</v>
      </c>
      <c r="FF15" s="9">
        <v>403.54399999999998</v>
      </c>
      <c r="FG15" s="9">
        <v>5760.6719999999996</v>
      </c>
      <c r="FH15" s="9">
        <v>3033.9960000000001</v>
      </c>
      <c r="FI15" s="9">
        <v>2726.6770000000001</v>
      </c>
      <c r="FJ15" s="9">
        <v>1112.354</v>
      </c>
      <c r="FK15" s="9">
        <v>340.08800000000002</v>
      </c>
      <c r="FL15" s="9">
        <v>772.26599999999996</v>
      </c>
      <c r="FM15" s="9">
        <v>355.29899999999998</v>
      </c>
      <c r="FN15" s="9">
        <v>83.936999999999998</v>
      </c>
      <c r="FO15" s="9">
        <v>271.36200000000002</v>
      </c>
      <c r="FP15" s="9">
        <v>5975.6059999999998</v>
      </c>
      <c r="FQ15" s="9">
        <v>2906.3029999999999</v>
      </c>
      <c r="FR15" s="9">
        <v>3069.3020000000001</v>
      </c>
      <c r="FS15" s="9">
        <v>4384.9480000000003</v>
      </c>
      <c r="FT15" s="9">
        <v>2281.0729999999999</v>
      </c>
      <c r="FU15" s="9">
        <v>2103.875</v>
      </c>
      <c r="FV15" s="9">
        <v>449.57299999999998</v>
      </c>
      <c r="FW15" s="9">
        <v>214.55699999999999</v>
      </c>
      <c r="FX15" s="9">
        <v>235.01599999999999</v>
      </c>
      <c r="FY15" s="9">
        <v>279.09399999999999</v>
      </c>
      <c r="FZ15" s="9">
        <v>96.778999999999996</v>
      </c>
      <c r="GA15" s="9">
        <v>182.315</v>
      </c>
      <c r="GB15" s="9">
        <v>149.6</v>
      </c>
      <c r="GC15" s="9">
        <v>66.248000000000005</v>
      </c>
      <c r="GD15" s="9">
        <v>83.352999999999994</v>
      </c>
      <c r="GE15" s="9">
        <v>289.77800000000002</v>
      </c>
      <c r="GF15" s="9">
        <v>112.301</v>
      </c>
      <c r="GG15" s="9">
        <v>177.476</v>
      </c>
      <c r="GH15" s="9">
        <v>261.40899999999999</v>
      </c>
      <c r="GI15" s="9">
        <v>90.316999999999993</v>
      </c>
      <c r="GJ15" s="9">
        <v>171.09200000000001</v>
      </c>
      <c r="GK15" s="9">
        <v>452.74799999999999</v>
      </c>
      <c r="GL15" s="9">
        <v>239.86799999999999</v>
      </c>
      <c r="GM15" s="9">
        <v>212.88</v>
      </c>
      <c r="GN15" s="9">
        <v>3932.2</v>
      </c>
      <c r="GO15" s="9">
        <v>2041.2049999999999</v>
      </c>
      <c r="GP15" s="9">
        <v>1890.9949999999999</v>
      </c>
      <c r="GQ15" s="9">
        <v>410.851</v>
      </c>
      <c r="GR15" s="9">
        <v>214.24700000000001</v>
      </c>
      <c r="GS15" s="9">
        <v>196.60400000000001</v>
      </c>
      <c r="GT15" s="9">
        <v>3008.567</v>
      </c>
      <c r="GU15" s="9">
        <v>1445.992</v>
      </c>
      <c r="GV15" s="9">
        <v>1562.5740000000001</v>
      </c>
      <c r="GW15" s="9">
        <v>280.92599999999999</v>
      </c>
      <c r="GX15" s="9">
        <v>131.90899999999999</v>
      </c>
      <c r="GY15" s="9">
        <v>149.01599999999999</v>
      </c>
      <c r="GZ15" s="9">
        <v>4614.335</v>
      </c>
      <c r="HA15" s="9">
        <v>2387.9749999999999</v>
      </c>
      <c r="HB15" s="9">
        <v>2226.3609999999999</v>
      </c>
      <c r="HC15" s="9">
        <v>4378.3209999999999</v>
      </c>
      <c r="HD15" s="9">
        <v>2269.375</v>
      </c>
      <c r="HE15" s="9">
        <v>2108.9459999999999</v>
      </c>
      <c r="HF15" s="9">
        <v>4142.1719999999996</v>
      </c>
      <c r="HG15" s="9">
        <v>2161.4549999999999</v>
      </c>
      <c r="HH15" s="9">
        <v>1980.7159999999999</v>
      </c>
      <c r="HI15" s="9">
        <v>838.13</v>
      </c>
      <c r="HJ15" s="9">
        <v>413.25799999999998</v>
      </c>
      <c r="HK15" s="9">
        <v>424.87200000000001</v>
      </c>
      <c r="HL15" s="9">
        <v>438.37200000000001</v>
      </c>
      <c r="HM15" s="9">
        <v>228.869</v>
      </c>
      <c r="HN15" s="9">
        <v>209.50299999999999</v>
      </c>
      <c r="HO15" s="9">
        <v>208.98500000000001</v>
      </c>
      <c r="HP15" s="9">
        <v>121.967</v>
      </c>
      <c r="HQ15" s="9">
        <v>87.018000000000001</v>
      </c>
      <c r="HR15" s="9">
        <v>160.72999999999999</v>
      </c>
      <c r="HS15" s="9">
        <v>84.370999999999995</v>
      </c>
      <c r="HT15" s="9">
        <v>76.358999999999995</v>
      </c>
      <c r="HU15" s="9">
        <v>1429.9269999999999</v>
      </c>
      <c r="HV15" s="9">
        <v>540.86</v>
      </c>
      <c r="HW15" s="9">
        <v>889.06700000000001</v>
      </c>
      <c r="HX15" s="9">
        <v>281.33100000000002</v>
      </c>
      <c r="HY15" s="9">
        <v>108.78400000000001</v>
      </c>
      <c r="HZ15" s="9">
        <v>172.547</v>
      </c>
      <c r="IA15" s="9">
        <v>78.963999999999999</v>
      </c>
      <c r="IB15" s="9">
        <v>31.939</v>
      </c>
      <c r="IC15" s="9">
        <v>47.024999999999999</v>
      </c>
      <c r="ID15" s="9">
        <v>239.09200000000001</v>
      </c>
      <c r="IE15" s="9">
        <v>93.506</v>
      </c>
      <c r="IF15" s="9">
        <v>145.58600000000001</v>
      </c>
      <c r="IG15" s="9">
        <v>45.277000000000001</v>
      </c>
      <c r="IH15" s="9">
        <v>23.724</v>
      </c>
      <c r="II15" s="9">
        <v>21.553000000000001</v>
      </c>
      <c r="IJ15" s="9">
        <v>177.523</v>
      </c>
      <c r="IK15" s="9">
        <v>62.247</v>
      </c>
      <c r="IL15" s="9">
        <v>115.276</v>
      </c>
      <c r="IM15" s="9">
        <v>26.152999999999999</v>
      </c>
      <c r="IN15" s="9">
        <v>7.8239999999999998</v>
      </c>
      <c r="IO15" s="9">
        <v>18.329000000000001</v>
      </c>
      <c r="IP15" s="9">
        <v>44.652999999999999</v>
      </c>
      <c r="IQ15" s="9">
        <v>16.459</v>
      </c>
    </row>
    <row r="16" spans="1:251">
      <c r="A16" s="10">
        <v>43862</v>
      </c>
      <c r="B16" s="9">
        <v>759.13699999999994</v>
      </c>
      <c r="C16" s="9">
        <v>779.70899999999995</v>
      </c>
      <c r="D16" s="9">
        <v>1383.336</v>
      </c>
      <c r="E16" s="9">
        <v>684.16099999999994</v>
      </c>
      <c r="F16" s="9">
        <v>699.17499999999995</v>
      </c>
      <c r="G16" s="9">
        <v>692.26300000000003</v>
      </c>
      <c r="H16" s="9">
        <v>330.423</v>
      </c>
      <c r="I16" s="9">
        <v>361.84100000000001</v>
      </c>
      <c r="J16" s="9">
        <v>488.233</v>
      </c>
      <c r="K16" s="9">
        <v>241.01900000000001</v>
      </c>
      <c r="L16" s="9">
        <v>247.214</v>
      </c>
      <c r="M16" s="9">
        <v>241.172</v>
      </c>
      <c r="N16" s="9">
        <v>111.767</v>
      </c>
      <c r="O16" s="9">
        <v>129.405</v>
      </c>
      <c r="P16" s="9">
        <v>265.322</v>
      </c>
      <c r="Q16" s="9">
        <v>149.73400000000001</v>
      </c>
      <c r="R16" s="9">
        <v>115.589</v>
      </c>
      <c r="S16" s="9">
        <v>940.66300000000001</v>
      </c>
      <c r="T16" s="9">
        <v>496.26299999999998</v>
      </c>
      <c r="U16" s="9">
        <v>444.4</v>
      </c>
      <c r="V16" s="9">
        <v>370.37</v>
      </c>
      <c r="W16" s="9">
        <v>189.36799999999999</v>
      </c>
      <c r="X16" s="9">
        <v>181.00200000000001</v>
      </c>
      <c r="Y16" s="9">
        <v>121.10599999999999</v>
      </c>
      <c r="Z16" s="9">
        <v>56.201999999999998</v>
      </c>
      <c r="AA16" s="9">
        <v>64.903999999999996</v>
      </c>
      <c r="AB16" s="9">
        <v>318.87700000000001</v>
      </c>
      <c r="AC16" s="9">
        <v>162.31399999999999</v>
      </c>
      <c r="AD16" s="9">
        <v>156.56299999999999</v>
      </c>
      <c r="AE16" s="9">
        <v>49.646000000000001</v>
      </c>
      <c r="AF16" s="9">
        <v>31.145</v>
      </c>
      <c r="AG16" s="9">
        <v>18.501999999999999</v>
      </c>
      <c r="AH16" s="9">
        <v>253.84899999999999</v>
      </c>
      <c r="AI16" s="9">
        <v>124.73</v>
      </c>
      <c r="AJ16" s="9">
        <v>129.119</v>
      </c>
      <c r="AK16" s="9">
        <v>18.202000000000002</v>
      </c>
      <c r="AL16" s="9">
        <v>9.173</v>
      </c>
      <c r="AM16" s="9">
        <v>9.0289999999999999</v>
      </c>
      <c r="AN16" s="9">
        <v>52.042000000000002</v>
      </c>
      <c r="AO16" s="9">
        <v>27.053999999999998</v>
      </c>
      <c r="AP16" s="9">
        <v>24.988</v>
      </c>
      <c r="AQ16" s="9">
        <v>15.75</v>
      </c>
      <c r="AR16" s="9">
        <v>0.54200000000000004</v>
      </c>
      <c r="AS16" s="9">
        <v>15.209</v>
      </c>
      <c r="AT16" s="9">
        <v>266.33999999999997</v>
      </c>
      <c r="AU16" s="9">
        <v>123.246</v>
      </c>
      <c r="AV16" s="9">
        <v>143.09399999999999</v>
      </c>
      <c r="AW16" s="9">
        <v>636.24199999999996</v>
      </c>
      <c r="AX16" s="9">
        <v>339.10199999999998</v>
      </c>
      <c r="AY16" s="9">
        <v>297.14</v>
      </c>
      <c r="AZ16" s="9">
        <v>87.846999999999994</v>
      </c>
      <c r="BA16" s="9">
        <v>52.609000000000002</v>
      </c>
      <c r="BB16" s="9">
        <v>35.237000000000002</v>
      </c>
      <c r="BC16" s="9">
        <v>548.39499999999998</v>
      </c>
      <c r="BD16" s="9">
        <v>286.49200000000002</v>
      </c>
      <c r="BE16" s="9">
        <v>261.90300000000002</v>
      </c>
      <c r="BF16" s="9">
        <v>1973.8019999999999</v>
      </c>
      <c r="BG16" s="9">
        <v>994.18100000000004</v>
      </c>
      <c r="BH16" s="9">
        <v>979.62099999999998</v>
      </c>
      <c r="BI16" s="9">
        <v>1118.1389999999999</v>
      </c>
      <c r="BJ16" s="9">
        <v>593.38800000000003</v>
      </c>
      <c r="BK16" s="9">
        <v>524.75099999999998</v>
      </c>
      <c r="BL16" s="9">
        <v>308.48399999999998</v>
      </c>
      <c r="BM16" s="9">
        <v>157.19200000000001</v>
      </c>
      <c r="BN16" s="9">
        <v>151.292</v>
      </c>
      <c r="BO16" s="9">
        <v>6986.03</v>
      </c>
      <c r="BP16" s="9">
        <v>3426.9650000000001</v>
      </c>
      <c r="BQ16" s="9">
        <v>3559.0659999999998</v>
      </c>
      <c r="BR16" s="9">
        <v>5744.07</v>
      </c>
      <c r="BS16" s="9">
        <v>3028.8589999999999</v>
      </c>
      <c r="BT16" s="9">
        <v>2715.2109999999998</v>
      </c>
      <c r="BU16" s="9">
        <v>768.37199999999996</v>
      </c>
      <c r="BV16" s="9">
        <v>411.46600000000001</v>
      </c>
      <c r="BW16" s="9">
        <v>356.90600000000001</v>
      </c>
      <c r="BX16" s="9">
        <v>405.99700000000001</v>
      </c>
      <c r="BY16" s="9">
        <v>141.22999999999999</v>
      </c>
      <c r="BZ16" s="9">
        <v>264.76799999999997</v>
      </c>
      <c r="CA16" s="9">
        <v>239.28100000000001</v>
      </c>
      <c r="CB16" s="9">
        <v>101.95</v>
      </c>
      <c r="CC16" s="9">
        <v>137.33099999999999</v>
      </c>
      <c r="CD16" s="9">
        <v>410.077</v>
      </c>
      <c r="CE16" s="9">
        <v>166.048</v>
      </c>
      <c r="CF16" s="9">
        <v>244.029</v>
      </c>
      <c r="CG16" s="9">
        <v>368.77499999999998</v>
      </c>
      <c r="CH16" s="9">
        <v>132.32300000000001</v>
      </c>
      <c r="CI16" s="9">
        <v>236.452</v>
      </c>
      <c r="CJ16" s="9">
        <v>1133.4580000000001</v>
      </c>
      <c r="CK16" s="9">
        <v>587.73299999999995</v>
      </c>
      <c r="CL16" s="9">
        <v>545.72500000000002</v>
      </c>
      <c r="CM16" s="9">
        <v>4610.6130000000003</v>
      </c>
      <c r="CN16" s="9">
        <v>2441.1260000000002</v>
      </c>
      <c r="CO16" s="9">
        <v>2169.4859999999999</v>
      </c>
      <c r="CP16" s="9">
        <v>1018.27</v>
      </c>
      <c r="CQ16" s="9">
        <v>522.10199999999998</v>
      </c>
      <c r="CR16" s="9">
        <v>496.16699999999997</v>
      </c>
      <c r="CS16" s="9">
        <v>3915.125</v>
      </c>
      <c r="CT16" s="9">
        <v>1986.346</v>
      </c>
      <c r="CU16" s="9">
        <v>1928.779</v>
      </c>
      <c r="CV16" s="9">
        <v>519.57000000000005</v>
      </c>
      <c r="CW16" s="9">
        <v>268.75799999999998</v>
      </c>
      <c r="CX16" s="9">
        <v>250.81200000000001</v>
      </c>
      <c r="CY16" s="9">
        <v>6053.1610000000001</v>
      </c>
      <c r="CZ16" s="9">
        <v>3148.71</v>
      </c>
      <c r="DA16" s="9">
        <v>2904.45</v>
      </c>
      <c r="DB16" s="9">
        <v>5456.7330000000002</v>
      </c>
      <c r="DC16" s="9">
        <v>2873.6619999999998</v>
      </c>
      <c r="DD16" s="9">
        <v>2583.0709999999999</v>
      </c>
      <c r="DE16" s="9">
        <v>5175.8980000000001</v>
      </c>
      <c r="DF16" s="9">
        <v>2765.029</v>
      </c>
      <c r="DG16" s="9">
        <v>2410.8690000000001</v>
      </c>
      <c r="DH16" s="9">
        <v>1429.6849999999999</v>
      </c>
      <c r="DI16" s="9">
        <v>725.971</v>
      </c>
      <c r="DJ16" s="9">
        <v>703.71400000000006</v>
      </c>
      <c r="DK16" s="9">
        <v>872.26099999999997</v>
      </c>
      <c r="DL16" s="9">
        <v>443.33800000000002</v>
      </c>
      <c r="DM16" s="9">
        <v>428.923</v>
      </c>
      <c r="DN16" s="9">
        <v>563.17100000000005</v>
      </c>
      <c r="DO16" s="9">
        <v>323.48700000000002</v>
      </c>
      <c r="DP16" s="9">
        <v>239.684</v>
      </c>
      <c r="DQ16" s="9">
        <v>234.24299999999999</v>
      </c>
      <c r="DR16" s="9">
        <v>120.91</v>
      </c>
      <c r="DS16" s="9">
        <v>113.333</v>
      </c>
      <c r="DT16" s="9">
        <v>1007.717</v>
      </c>
      <c r="DU16" s="9">
        <v>277.19600000000003</v>
      </c>
      <c r="DV16" s="9">
        <v>730.52099999999996</v>
      </c>
      <c r="DW16" s="9">
        <v>524.76700000000005</v>
      </c>
      <c r="DX16" s="9">
        <v>120.952</v>
      </c>
      <c r="DY16" s="9">
        <v>403.815</v>
      </c>
      <c r="DZ16" s="9">
        <v>134.72399999999999</v>
      </c>
      <c r="EA16" s="9">
        <v>45.43</v>
      </c>
      <c r="EB16" s="9">
        <v>89.293999999999997</v>
      </c>
      <c r="EC16" s="9">
        <v>442.92399999999998</v>
      </c>
      <c r="ED16" s="9">
        <v>102.81100000000001</v>
      </c>
      <c r="EE16" s="9">
        <v>340.11399999999998</v>
      </c>
      <c r="EF16" s="9">
        <v>106.16</v>
      </c>
      <c r="EG16" s="9">
        <v>26.882999999999999</v>
      </c>
      <c r="EH16" s="9">
        <v>79.278000000000006</v>
      </c>
      <c r="EI16" s="9">
        <v>309.07600000000002</v>
      </c>
      <c r="EJ16" s="9">
        <v>64.637</v>
      </c>
      <c r="EK16" s="9">
        <v>244.43799999999999</v>
      </c>
      <c r="EL16" s="9">
        <v>21.087</v>
      </c>
      <c r="EM16" s="9">
        <v>5.3529999999999998</v>
      </c>
      <c r="EN16" s="9">
        <v>15.734</v>
      </c>
      <c r="EO16" s="9">
        <v>84.436000000000007</v>
      </c>
      <c r="EP16" s="9">
        <v>19.677</v>
      </c>
      <c r="EQ16" s="9">
        <v>64.759</v>
      </c>
      <c r="ER16" s="9">
        <v>201.50700000000001</v>
      </c>
      <c r="ES16" s="9">
        <v>13.175000000000001</v>
      </c>
      <c r="ET16" s="9">
        <v>188.33199999999999</v>
      </c>
      <c r="EU16" s="9">
        <v>673.50800000000004</v>
      </c>
      <c r="EV16" s="9">
        <v>180.2</v>
      </c>
      <c r="EW16" s="9">
        <v>493.30799999999999</v>
      </c>
      <c r="EX16" s="9">
        <v>761.60299999999995</v>
      </c>
      <c r="EY16" s="9">
        <v>243.39699999999999</v>
      </c>
      <c r="EZ16" s="9">
        <v>518.20600000000002</v>
      </c>
      <c r="FA16" s="9">
        <v>146.047</v>
      </c>
      <c r="FB16" s="9">
        <v>46.768999999999998</v>
      </c>
      <c r="FC16" s="9">
        <v>99.277000000000001</v>
      </c>
      <c r="FD16" s="9">
        <v>615.55600000000004</v>
      </c>
      <c r="FE16" s="9">
        <v>196.62799999999999</v>
      </c>
      <c r="FF16" s="9">
        <v>418.928</v>
      </c>
      <c r="FG16" s="9">
        <v>5890.1170000000002</v>
      </c>
      <c r="FH16" s="9">
        <v>3075.6280000000002</v>
      </c>
      <c r="FI16" s="9">
        <v>2814.489</v>
      </c>
      <c r="FJ16" s="9">
        <v>1095.913</v>
      </c>
      <c r="FK16" s="9">
        <v>351.33600000000001</v>
      </c>
      <c r="FL16" s="9">
        <v>744.577</v>
      </c>
      <c r="FM16" s="9">
        <v>394.892</v>
      </c>
      <c r="FN16" s="9">
        <v>97.98</v>
      </c>
      <c r="FO16" s="9">
        <v>296.91300000000001</v>
      </c>
      <c r="FP16" s="9">
        <v>6065.5129999999999</v>
      </c>
      <c r="FQ16" s="9">
        <v>2947.8330000000001</v>
      </c>
      <c r="FR16" s="9">
        <v>3117.68</v>
      </c>
      <c r="FS16" s="9">
        <v>4476.3879999999999</v>
      </c>
      <c r="FT16" s="9">
        <v>2337.5360000000001</v>
      </c>
      <c r="FU16" s="9">
        <v>2138.8530000000001</v>
      </c>
      <c r="FV16" s="9">
        <v>502.15300000000002</v>
      </c>
      <c r="FW16" s="9">
        <v>240.762</v>
      </c>
      <c r="FX16" s="9">
        <v>261.39100000000002</v>
      </c>
      <c r="FY16" s="9">
        <v>309.22899999999998</v>
      </c>
      <c r="FZ16" s="9">
        <v>101.577</v>
      </c>
      <c r="GA16" s="9">
        <v>207.65199999999999</v>
      </c>
      <c r="GB16" s="9">
        <v>164.18799999999999</v>
      </c>
      <c r="GC16" s="9">
        <v>67.183999999999997</v>
      </c>
      <c r="GD16" s="9">
        <v>97.004000000000005</v>
      </c>
      <c r="GE16" s="9">
        <v>338.858</v>
      </c>
      <c r="GF16" s="9">
        <v>128.07900000000001</v>
      </c>
      <c r="GG16" s="9">
        <v>210.779</v>
      </c>
      <c r="GH16" s="9">
        <v>298.36399999999998</v>
      </c>
      <c r="GI16" s="9">
        <v>97.581000000000003</v>
      </c>
      <c r="GJ16" s="9">
        <v>200.78399999999999</v>
      </c>
      <c r="GK16" s="9">
        <v>442.59399999999999</v>
      </c>
      <c r="GL16" s="9">
        <v>225.934</v>
      </c>
      <c r="GM16" s="9">
        <v>216.661</v>
      </c>
      <c r="GN16" s="9">
        <v>4033.7939999999999</v>
      </c>
      <c r="GO16" s="9">
        <v>2111.6019999999999</v>
      </c>
      <c r="GP16" s="9">
        <v>1922.192</v>
      </c>
      <c r="GQ16" s="9">
        <v>397.108</v>
      </c>
      <c r="GR16" s="9">
        <v>200.27699999999999</v>
      </c>
      <c r="GS16" s="9">
        <v>196.83099999999999</v>
      </c>
      <c r="GT16" s="9">
        <v>3101.1390000000001</v>
      </c>
      <c r="GU16" s="9">
        <v>1512.039</v>
      </c>
      <c r="GV16" s="9">
        <v>1589.1</v>
      </c>
      <c r="GW16" s="9">
        <v>309.76600000000002</v>
      </c>
      <c r="GX16" s="9">
        <v>153.21299999999999</v>
      </c>
      <c r="GY16" s="9">
        <v>156.554</v>
      </c>
      <c r="GZ16" s="9">
        <v>4707.1899999999996</v>
      </c>
      <c r="HA16" s="9">
        <v>2445.1289999999999</v>
      </c>
      <c r="HB16" s="9">
        <v>2262.0610000000001</v>
      </c>
      <c r="HC16" s="9">
        <v>4491.0810000000001</v>
      </c>
      <c r="HD16" s="9">
        <v>2343.4090000000001</v>
      </c>
      <c r="HE16" s="9">
        <v>2147.6729999999998</v>
      </c>
      <c r="HF16" s="9">
        <v>4254.6809999999996</v>
      </c>
      <c r="HG16" s="9">
        <v>2232.288</v>
      </c>
      <c r="HH16" s="9">
        <v>2022.3920000000001</v>
      </c>
      <c r="HI16" s="9">
        <v>889.40599999999995</v>
      </c>
      <c r="HJ16" s="9">
        <v>435.959</v>
      </c>
      <c r="HK16" s="9">
        <v>453.447</v>
      </c>
      <c r="HL16" s="9">
        <v>445.63499999999999</v>
      </c>
      <c r="HM16" s="9">
        <v>227.583</v>
      </c>
      <c r="HN16" s="9">
        <v>218.05199999999999</v>
      </c>
      <c r="HO16" s="9">
        <v>214.833</v>
      </c>
      <c r="HP16" s="9">
        <v>119.989</v>
      </c>
      <c r="HQ16" s="9">
        <v>94.843000000000004</v>
      </c>
      <c r="HR16" s="9">
        <v>164.863</v>
      </c>
      <c r="HS16" s="9">
        <v>82.153000000000006</v>
      </c>
      <c r="HT16" s="9">
        <v>82.710999999999999</v>
      </c>
      <c r="HU16" s="9">
        <v>1424.261</v>
      </c>
      <c r="HV16" s="9">
        <v>528.14499999999998</v>
      </c>
      <c r="HW16" s="9">
        <v>896.11599999999999</v>
      </c>
      <c r="HX16" s="9">
        <v>300.06799999999998</v>
      </c>
      <c r="HY16" s="9">
        <v>110.67100000000001</v>
      </c>
      <c r="HZ16" s="9">
        <v>189.39699999999999</v>
      </c>
      <c r="IA16" s="9">
        <v>99.941999999999993</v>
      </c>
      <c r="IB16" s="9">
        <v>40.850999999999999</v>
      </c>
      <c r="IC16" s="9">
        <v>59.091000000000001</v>
      </c>
      <c r="ID16" s="9">
        <v>248.149</v>
      </c>
      <c r="IE16" s="9">
        <v>94.83</v>
      </c>
      <c r="IF16" s="9">
        <v>153.31899999999999</v>
      </c>
      <c r="IG16" s="9">
        <v>49.295999999999999</v>
      </c>
      <c r="IH16" s="9">
        <v>23.52</v>
      </c>
      <c r="II16" s="9">
        <v>25.776</v>
      </c>
      <c r="IJ16" s="9">
        <v>182.215</v>
      </c>
      <c r="IK16" s="9">
        <v>63.823</v>
      </c>
      <c r="IL16" s="9">
        <v>118.392</v>
      </c>
      <c r="IM16" s="9">
        <v>27.23</v>
      </c>
      <c r="IN16" s="9">
        <v>9.6189999999999998</v>
      </c>
      <c r="IO16" s="9">
        <v>17.611000000000001</v>
      </c>
      <c r="IP16" s="9">
        <v>57.148000000000003</v>
      </c>
      <c r="IQ16" s="9">
        <v>18.254000000000001</v>
      </c>
    </row>
    <row r="17" spans="1:251">
      <c r="A17" s="10">
        <v>44228</v>
      </c>
      <c r="B17" s="9">
        <v>723.86</v>
      </c>
      <c r="C17" s="9">
        <v>745.52800000000002</v>
      </c>
      <c r="D17" s="9">
        <v>1329.8589999999999</v>
      </c>
      <c r="E17" s="9">
        <v>657.09900000000005</v>
      </c>
      <c r="F17" s="9">
        <v>672.76099999999997</v>
      </c>
      <c r="G17" s="9">
        <v>640.94299999999998</v>
      </c>
      <c r="H17" s="9">
        <v>304.32100000000003</v>
      </c>
      <c r="I17" s="9">
        <v>336.62200000000001</v>
      </c>
      <c r="J17" s="9">
        <v>433.11799999999999</v>
      </c>
      <c r="K17" s="9">
        <v>220.37700000000001</v>
      </c>
      <c r="L17" s="9">
        <v>212.74</v>
      </c>
      <c r="M17" s="9">
        <v>236.92599999999999</v>
      </c>
      <c r="N17" s="9">
        <v>118.261</v>
      </c>
      <c r="O17" s="9">
        <v>118.66500000000001</v>
      </c>
      <c r="P17" s="9">
        <v>273.31799999999998</v>
      </c>
      <c r="Q17" s="9">
        <v>159.01900000000001</v>
      </c>
      <c r="R17" s="9">
        <v>114.29900000000001</v>
      </c>
      <c r="S17" s="9">
        <v>904.66200000000003</v>
      </c>
      <c r="T17" s="9">
        <v>476.65300000000002</v>
      </c>
      <c r="U17" s="9">
        <v>428.00900000000001</v>
      </c>
      <c r="V17" s="9">
        <v>371.17500000000001</v>
      </c>
      <c r="W17" s="9">
        <v>202.9</v>
      </c>
      <c r="X17" s="9">
        <v>168.27500000000001</v>
      </c>
      <c r="Y17" s="9">
        <v>129.89400000000001</v>
      </c>
      <c r="Z17" s="9">
        <v>71.647999999999996</v>
      </c>
      <c r="AA17" s="9">
        <v>58.246000000000002</v>
      </c>
      <c r="AB17" s="9">
        <v>321.27100000000002</v>
      </c>
      <c r="AC17" s="9">
        <v>175.21299999999999</v>
      </c>
      <c r="AD17" s="9">
        <v>146.059</v>
      </c>
      <c r="AE17" s="9">
        <v>38.210999999999999</v>
      </c>
      <c r="AF17" s="9">
        <v>22.87</v>
      </c>
      <c r="AG17" s="9">
        <v>15.340999999999999</v>
      </c>
      <c r="AH17" s="9">
        <v>262.19200000000001</v>
      </c>
      <c r="AI17" s="9">
        <v>142.71100000000001</v>
      </c>
      <c r="AJ17" s="9">
        <v>119.48099999999999</v>
      </c>
      <c r="AK17" s="9">
        <v>19.042999999999999</v>
      </c>
      <c r="AL17" s="9">
        <v>12.670999999999999</v>
      </c>
      <c r="AM17" s="9">
        <v>6.3730000000000002</v>
      </c>
      <c r="AN17" s="9">
        <v>50.518000000000001</v>
      </c>
      <c r="AO17" s="9">
        <v>27.687000000000001</v>
      </c>
      <c r="AP17" s="9">
        <v>22.831</v>
      </c>
      <c r="AQ17" s="9">
        <v>14.178000000000001</v>
      </c>
      <c r="AR17" s="9">
        <v>1.657</v>
      </c>
      <c r="AS17" s="9">
        <v>12.522</v>
      </c>
      <c r="AT17" s="9">
        <v>249.14400000000001</v>
      </c>
      <c r="AU17" s="9">
        <v>117.61199999999999</v>
      </c>
      <c r="AV17" s="9">
        <v>131.53299999999999</v>
      </c>
      <c r="AW17" s="9">
        <v>645.10699999999997</v>
      </c>
      <c r="AX17" s="9">
        <v>361.91800000000001</v>
      </c>
      <c r="AY17" s="9">
        <v>283.18900000000002</v>
      </c>
      <c r="AZ17" s="9">
        <v>83.108999999999995</v>
      </c>
      <c r="BA17" s="9">
        <v>48.524999999999999</v>
      </c>
      <c r="BB17" s="9">
        <v>34.584000000000003</v>
      </c>
      <c r="BC17" s="9">
        <v>561.99800000000005</v>
      </c>
      <c r="BD17" s="9">
        <v>313.39299999999997</v>
      </c>
      <c r="BE17" s="9">
        <v>248.60499999999999</v>
      </c>
      <c r="BF17" s="9">
        <v>1888.7840000000001</v>
      </c>
      <c r="BG17" s="9">
        <v>946.95399999999995</v>
      </c>
      <c r="BH17" s="9">
        <v>941.83</v>
      </c>
      <c r="BI17" s="9">
        <v>1094.8710000000001</v>
      </c>
      <c r="BJ17" s="9">
        <v>587.14700000000005</v>
      </c>
      <c r="BK17" s="9">
        <v>507.72399999999999</v>
      </c>
      <c r="BL17" s="9">
        <v>316.55500000000001</v>
      </c>
      <c r="BM17" s="9">
        <v>173.517</v>
      </c>
      <c r="BN17" s="9">
        <v>143.03700000000001</v>
      </c>
      <c r="BO17" s="9">
        <v>6992.9830000000002</v>
      </c>
      <c r="BP17" s="9">
        <v>3434.288</v>
      </c>
      <c r="BQ17" s="9">
        <v>3558.694</v>
      </c>
      <c r="BR17" s="9">
        <v>5741.0720000000001</v>
      </c>
      <c r="BS17" s="9">
        <v>3020.75</v>
      </c>
      <c r="BT17" s="9">
        <v>2720.3220000000001</v>
      </c>
      <c r="BU17" s="9">
        <v>698.02599999999995</v>
      </c>
      <c r="BV17" s="9">
        <v>382.03399999999999</v>
      </c>
      <c r="BW17" s="9">
        <v>315.99200000000002</v>
      </c>
      <c r="BX17" s="9">
        <v>376.29199999999997</v>
      </c>
      <c r="BY17" s="9">
        <v>131.489</v>
      </c>
      <c r="BZ17" s="9">
        <v>244.803</v>
      </c>
      <c r="CA17" s="9">
        <v>235.874</v>
      </c>
      <c r="CB17" s="9">
        <v>107.431</v>
      </c>
      <c r="CC17" s="9">
        <v>128.44300000000001</v>
      </c>
      <c r="CD17" s="9">
        <v>411.70400000000001</v>
      </c>
      <c r="CE17" s="9">
        <v>170.625</v>
      </c>
      <c r="CF17" s="9">
        <v>241.07900000000001</v>
      </c>
      <c r="CG17" s="9">
        <v>347.08699999999999</v>
      </c>
      <c r="CH17" s="9">
        <v>126.8</v>
      </c>
      <c r="CI17" s="9">
        <v>220.28700000000001</v>
      </c>
      <c r="CJ17" s="9">
        <v>1027.231</v>
      </c>
      <c r="CK17" s="9">
        <v>516.149</v>
      </c>
      <c r="CL17" s="9">
        <v>511.08300000000003</v>
      </c>
      <c r="CM17" s="9">
        <v>4713.8410000000003</v>
      </c>
      <c r="CN17" s="9">
        <v>2504.6019999999999</v>
      </c>
      <c r="CO17" s="9">
        <v>2209.239</v>
      </c>
      <c r="CP17" s="9">
        <v>925.75400000000002</v>
      </c>
      <c r="CQ17" s="9">
        <v>459.40499999999997</v>
      </c>
      <c r="CR17" s="9">
        <v>466.34899999999999</v>
      </c>
      <c r="CS17" s="9">
        <v>4025.83</v>
      </c>
      <c r="CT17" s="9">
        <v>2079.8760000000002</v>
      </c>
      <c r="CU17" s="9">
        <v>1945.953</v>
      </c>
      <c r="CV17" s="9">
        <v>505.47</v>
      </c>
      <c r="CW17" s="9">
        <v>243.577</v>
      </c>
      <c r="CX17" s="9">
        <v>261.89299999999997</v>
      </c>
      <c r="CY17" s="9">
        <v>6047.848</v>
      </c>
      <c r="CZ17" s="9">
        <v>3136.3040000000001</v>
      </c>
      <c r="DA17" s="9">
        <v>2911.5439999999999</v>
      </c>
      <c r="DB17" s="9">
        <v>5507.8180000000002</v>
      </c>
      <c r="DC17" s="9">
        <v>2885.6579999999999</v>
      </c>
      <c r="DD17" s="9">
        <v>2622.16</v>
      </c>
      <c r="DE17" s="9">
        <v>5202.299</v>
      </c>
      <c r="DF17" s="9">
        <v>2761.77</v>
      </c>
      <c r="DG17" s="9">
        <v>2440.529</v>
      </c>
      <c r="DH17" s="9">
        <v>1332.9490000000001</v>
      </c>
      <c r="DI17" s="9">
        <v>630.66899999999998</v>
      </c>
      <c r="DJ17" s="9">
        <v>702.28</v>
      </c>
      <c r="DK17" s="9">
        <v>792.42</v>
      </c>
      <c r="DL17" s="9">
        <v>374.76400000000001</v>
      </c>
      <c r="DM17" s="9">
        <v>417.65600000000001</v>
      </c>
      <c r="DN17" s="9">
        <v>485.64400000000001</v>
      </c>
      <c r="DO17" s="9">
        <v>259.21100000000001</v>
      </c>
      <c r="DP17" s="9">
        <v>226.43299999999999</v>
      </c>
      <c r="DQ17" s="9">
        <v>291.62400000000002</v>
      </c>
      <c r="DR17" s="9">
        <v>158.845</v>
      </c>
      <c r="DS17" s="9">
        <v>132.779</v>
      </c>
      <c r="DT17" s="9">
        <v>960.28700000000003</v>
      </c>
      <c r="DU17" s="9">
        <v>254.69300000000001</v>
      </c>
      <c r="DV17" s="9">
        <v>705.59400000000005</v>
      </c>
      <c r="DW17" s="9">
        <v>498.34</v>
      </c>
      <c r="DX17" s="9">
        <v>107.748</v>
      </c>
      <c r="DY17" s="9">
        <v>390.59199999999998</v>
      </c>
      <c r="DZ17" s="9">
        <v>147.35</v>
      </c>
      <c r="EA17" s="9">
        <v>45.466999999999999</v>
      </c>
      <c r="EB17" s="9">
        <v>101.883</v>
      </c>
      <c r="EC17" s="9">
        <v>411.95400000000001</v>
      </c>
      <c r="ED17" s="9">
        <v>91.765000000000001</v>
      </c>
      <c r="EE17" s="9">
        <v>320.18900000000002</v>
      </c>
      <c r="EF17" s="9">
        <v>105.42400000000001</v>
      </c>
      <c r="EG17" s="9">
        <v>23.635000000000002</v>
      </c>
      <c r="EH17" s="9">
        <v>81.787999999999997</v>
      </c>
      <c r="EI17" s="9">
        <v>273.077</v>
      </c>
      <c r="EJ17" s="9">
        <v>56.764000000000003</v>
      </c>
      <c r="EK17" s="9">
        <v>216.31299999999999</v>
      </c>
      <c r="EL17" s="9">
        <v>18.126999999999999</v>
      </c>
      <c r="EM17" s="9">
        <v>3.633</v>
      </c>
      <c r="EN17" s="9">
        <v>14.494</v>
      </c>
      <c r="EO17" s="9">
        <v>88.414000000000001</v>
      </c>
      <c r="EP17" s="9">
        <v>16.666</v>
      </c>
      <c r="EQ17" s="9">
        <v>71.748000000000005</v>
      </c>
      <c r="ER17" s="9">
        <v>182.64699999999999</v>
      </c>
      <c r="ES17" s="9">
        <v>10.01</v>
      </c>
      <c r="ET17" s="9">
        <v>172.637</v>
      </c>
      <c r="EU17" s="9">
        <v>660.15499999999997</v>
      </c>
      <c r="EV17" s="9">
        <v>169.279</v>
      </c>
      <c r="EW17" s="9">
        <v>490.875</v>
      </c>
      <c r="EX17" s="9">
        <v>791.99099999999999</v>
      </c>
      <c r="EY17" s="9">
        <v>267.27600000000001</v>
      </c>
      <c r="EZ17" s="9">
        <v>524.71600000000001</v>
      </c>
      <c r="FA17" s="9">
        <v>145.416</v>
      </c>
      <c r="FB17" s="9">
        <v>43.52</v>
      </c>
      <c r="FC17" s="9">
        <v>101.896</v>
      </c>
      <c r="FD17" s="9">
        <v>646.57500000000005</v>
      </c>
      <c r="FE17" s="9">
        <v>223.756</v>
      </c>
      <c r="FF17" s="9">
        <v>422.81900000000002</v>
      </c>
      <c r="FG17" s="9">
        <v>5886.4880000000003</v>
      </c>
      <c r="FH17" s="9">
        <v>3064.27</v>
      </c>
      <c r="FI17" s="9">
        <v>2822.2179999999998</v>
      </c>
      <c r="FJ17" s="9">
        <v>1106.4939999999999</v>
      </c>
      <c r="FK17" s="9">
        <v>370.01799999999997</v>
      </c>
      <c r="FL17" s="9">
        <v>736.476</v>
      </c>
      <c r="FM17" s="9">
        <v>365.29500000000002</v>
      </c>
      <c r="FN17" s="9">
        <v>85.531000000000006</v>
      </c>
      <c r="FO17" s="9">
        <v>279.76400000000001</v>
      </c>
      <c r="FP17" s="9">
        <v>6096.9359999999997</v>
      </c>
      <c r="FQ17" s="9">
        <v>2969.3119999999999</v>
      </c>
      <c r="FR17" s="9">
        <v>3127.6239999999998</v>
      </c>
      <c r="FS17" s="9">
        <v>4478.299</v>
      </c>
      <c r="FT17" s="9">
        <v>2321.529</v>
      </c>
      <c r="FU17" s="9">
        <v>2156.77</v>
      </c>
      <c r="FV17" s="9">
        <v>445.25900000000001</v>
      </c>
      <c r="FW17" s="9">
        <v>231.78800000000001</v>
      </c>
      <c r="FX17" s="9">
        <v>213.471</v>
      </c>
      <c r="FY17" s="9">
        <v>270.01</v>
      </c>
      <c r="FZ17" s="9">
        <v>100.81100000000001</v>
      </c>
      <c r="GA17" s="9">
        <v>169.19900000000001</v>
      </c>
      <c r="GB17" s="9">
        <v>148.136</v>
      </c>
      <c r="GC17" s="9">
        <v>72.388999999999996</v>
      </c>
      <c r="GD17" s="9">
        <v>75.747</v>
      </c>
      <c r="GE17" s="9">
        <v>314.66500000000002</v>
      </c>
      <c r="GF17" s="9">
        <v>137.12</v>
      </c>
      <c r="GG17" s="9">
        <v>177.54499999999999</v>
      </c>
      <c r="GH17" s="9">
        <v>255.36500000000001</v>
      </c>
      <c r="GI17" s="9">
        <v>95.930999999999997</v>
      </c>
      <c r="GJ17" s="9">
        <v>159.43299999999999</v>
      </c>
      <c r="GK17" s="9">
        <v>443.97399999999999</v>
      </c>
      <c r="GL17" s="9">
        <v>226.72900000000001</v>
      </c>
      <c r="GM17" s="9">
        <v>217.245</v>
      </c>
      <c r="GN17" s="9">
        <v>4034.326</v>
      </c>
      <c r="GO17" s="9">
        <v>2094.8000000000002</v>
      </c>
      <c r="GP17" s="9">
        <v>1939.5260000000001</v>
      </c>
      <c r="GQ17" s="9">
        <v>392.41199999999998</v>
      </c>
      <c r="GR17" s="9">
        <v>197.244</v>
      </c>
      <c r="GS17" s="9">
        <v>195.16800000000001</v>
      </c>
      <c r="GT17" s="9">
        <v>3092.21</v>
      </c>
      <c r="GU17" s="9">
        <v>1487.299</v>
      </c>
      <c r="GV17" s="9">
        <v>1604.91</v>
      </c>
      <c r="GW17" s="9">
        <v>294.83499999999998</v>
      </c>
      <c r="GX17" s="9">
        <v>144.19800000000001</v>
      </c>
      <c r="GY17" s="9">
        <v>150.637</v>
      </c>
      <c r="GZ17" s="9">
        <v>4701.8230000000003</v>
      </c>
      <c r="HA17" s="9">
        <v>2421.366</v>
      </c>
      <c r="HB17" s="9">
        <v>2280.4560000000001</v>
      </c>
      <c r="HC17" s="9">
        <v>4500.5590000000002</v>
      </c>
      <c r="HD17" s="9">
        <v>2322.489</v>
      </c>
      <c r="HE17" s="9">
        <v>2178.0709999999999</v>
      </c>
      <c r="HF17" s="9">
        <v>4255.3580000000002</v>
      </c>
      <c r="HG17" s="9">
        <v>2205.971</v>
      </c>
      <c r="HH17" s="9">
        <v>2049.3870000000002</v>
      </c>
      <c r="HI17" s="9">
        <v>882.51099999999997</v>
      </c>
      <c r="HJ17" s="9">
        <v>410.2</v>
      </c>
      <c r="HK17" s="9">
        <v>472.31200000000001</v>
      </c>
      <c r="HL17" s="9">
        <v>439.04300000000001</v>
      </c>
      <c r="HM17" s="9">
        <v>210.80600000000001</v>
      </c>
      <c r="HN17" s="9">
        <v>228.23599999999999</v>
      </c>
      <c r="HO17" s="9">
        <v>215.52</v>
      </c>
      <c r="HP17" s="9">
        <v>110.96899999999999</v>
      </c>
      <c r="HQ17" s="9">
        <v>104.55</v>
      </c>
      <c r="HR17" s="9">
        <v>214.47</v>
      </c>
      <c r="HS17" s="9">
        <v>116.017</v>
      </c>
      <c r="HT17" s="9">
        <v>98.453000000000003</v>
      </c>
      <c r="HU17" s="9">
        <v>1404.1659999999999</v>
      </c>
      <c r="HV17" s="9">
        <v>531.76599999999996</v>
      </c>
      <c r="HW17" s="9">
        <v>872.4</v>
      </c>
      <c r="HX17" s="9">
        <v>341.8</v>
      </c>
      <c r="HY17" s="9">
        <v>120.20699999999999</v>
      </c>
      <c r="HZ17" s="9">
        <v>221.59299999999999</v>
      </c>
      <c r="IA17" s="9">
        <v>100.131</v>
      </c>
      <c r="IB17" s="9">
        <v>38.942999999999998</v>
      </c>
      <c r="IC17" s="9">
        <v>61.188000000000002</v>
      </c>
      <c r="ID17" s="9">
        <v>285.65600000000001</v>
      </c>
      <c r="IE17" s="9">
        <v>103.465</v>
      </c>
      <c r="IF17" s="9">
        <v>182.19200000000001</v>
      </c>
      <c r="IG17" s="9">
        <v>54.091000000000001</v>
      </c>
      <c r="IH17" s="9">
        <v>24.992000000000001</v>
      </c>
      <c r="II17" s="9">
        <v>29.099</v>
      </c>
      <c r="IJ17" s="9">
        <v>214.607</v>
      </c>
      <c r="IK17" s="9">
        <v>75.293999999999997</v>
      </c>
      <c r="IL17" s="9">
        <v>139.31299999999999</v>
      </c>
      <c r="IM17" s="9">
        <v>41.668999999999997</v>
      </c>
      <c r="IN17" s="9">
        <v>16.571999999999999</v>
      </c>
      <c r="IO17" s="9">
        <v>25.097000000000001</v>
      </c>
      <c r="IP17" s="9">
        <v>59.414000000000001</v>
      </c>
      <c r="IQ17" s="9">
        <v>19.533000000000001</v>
      </c>
    </row>
    <row r="18" spans="1:251">
      <c r="A18" s="10">
        <v>44593</v>
      </c>
      <c r="B18" s="9">
        <v>761.11099999999999</v>
      </c>
      <c r="C18" s="9">
        <v>751.07600000000002</v>
      </c>
      <c r="D18" s="9">
        <v>1384.4110000000001</v>
      </c>
      <c r="E18" s="9">
        <v>694.17100000000005</v>
      </c>
      <c r="F18" s="9">
        <v>690.24099999999999</v>
      </c>
      <c r="G18" s="9">
        <v>758.85900000000004</v>
      </c>
      <c r="H18" s="9">
        <v>357.59699999999998</v>
      </c>
      <c r="I18" s="9">
        <v>401.262</v>
      </c>
      <c r="J18" s="9">
        <v>520.10400000000004</v>
      </c>
      <c r="K18" s="9">
        <v>257.95</v>
      </c>
      <c r="L18" s="9">
        <v>262.154</v>
      </c>
      <c r="M18" s="9">
        <v>311.51</v>
      </c>
      <c r="N18" s="9">
        <v>142.053</v>
      </c>
      <c r="O18" s="9">
        <v>169.458</v>
      </c>
      <c r="P18" s="9">
        <v>195.23699999999999</v>
      </c>
      <c r="Q18" s="9">
        <v>115.19799999999999</v>
      </c>
      <c r="R18" s="9">
        <v>80.039000000000001</v>
      </c>
      <c r="S18" s="9">
        <v>866.42899999999997</v>
      </c>
      <c r="T18" s="9">
        <v>452.79399999999998</v>
      </c>
      <c r="U18" s="9">
        <v>413.63499999999999</v>
      </c>
      <c r="V18" s="9">
        <v>341.31700000000001</v>
      </c>
      <c r="W18" s="9">
        <v>177.30099999999999</v>
      </c>
      <c r="X18" s="9">
        <v>164.01599999999999</v>
      </c>
      <c r="Y18" s="9">
        <v>117.20699999999999</v>
      </c>
      <c r="Z18" s="9">
        <v>61.350999999999999</v>
      </c>
      <c r="AA18" s="9">
        <v>55.856000000000002</v>
      </c>
      <c r="AB18" s="9">
        <v>293.09399999999999</v>
      </c>
      <c r="AC18" s="9">
        <v>154.90100000000001</v>
      </c>
      <c r="AD18" s="9">
        <v>138.19399999999999</v>
      </c>
      <c r="AE18" s="9">
        <v>47.298000000000002</v>
      </c>
      <c r="AF18" s="9">
        <v>24.263999999999999</v>
      </c>
      <c r="AG18" s="9">
        <v>23.033999999999999</v>
      </c>
      <c r="AH18" s="9">
        <v>224.721</v>
      </c>
      <c r="AI18" s="9">
        <v>119.61199999999999</v>
      </c>
      <c r="AJ18" s="9">
        <v>105.10899999999999</v>
      </c>
      <c r="AK18" s="9">
        <v>11.866</v>
      </c>
      <c r="AL18" s="9">
        <v>4.1210000000000004</v>
      </c>
      <c r="AM18" s="9">
        <v>7.7439999999999998</v>
      </c>
      <c r="AN18" s="9">
        <v>50.493000000000002</v>
      </c>
      <c r="AO18" s="9">
        <v>23.56</v>
      </c>
      <c r="AP18" s="9">
        <v>26.933</v>
      </c>
      <c r="AQ18" s="9">
        <v>7.9660000000000002</v>
      </c>
      <c r="AR18" s="9">
        <v>0.54900000000000004</v>
      </c>
      <c r="AS18" s="9">
        <v>7.4169999999999998</v>
      </c>
      <c r="AT18" s="9">
        <v>256.82600000000002</v>
      </c>
      <c r="AU18" s="9">
        <v>128.297</v>
      </c>
      <c r="AV18" s="9">
        <v>128.529</v>
      </c>
      <c r="AW18" s="9">
        <v>538.82399999999996</v>
      </c>
      <c r="AX18" s="9">
        <v>293.65800000000002</v>
      </c>
      <c r="AY18" s="9">
        <v>245.166</v>
      </c>
      <c r="AZ18" s="9">
        <v>87.748999999999995</v>
      </c>
      <c r="BA18" s="9">
        <v>50.808999999999997</v>
      </c>
      <c r="BB18" s="9">
        <v>36.94</v>
      </c>
      <c r="BC18" s="9">
        <v>451.07499999999999</v>
      </c>
      <c r="BD18" s="9">
        <v>242.84899999999999</v>
      </c>
      <c r="BE18" s="9">
        <v>208.226</v>
      </c>
      <c r="BF18" s="9">
        <v>2040.944</v>
      </c>
      <c r="BG18" s="9">
        <v>1032.442</v>
      </c>
      <c r="BH18" s="9">
        <v>1008.502</v>
      </c>
      <c r="BI18" s="9">
        <v>973.91700000000003</v>
      </c>
      <c r="BJ18" s="9">
        <v>517.18299999999999</v>
      </c>
      <c r="BK18" s="9">
        <v>456.73500000000001</v>
      </c>
      <c r="BL18" s="9">
        <v>282.82100000000003</v>
      </c>
      <c r="BM18" s="9">
        <v>150.32900000000001</v>
      </c>
      <c r="BN18" s="9">
        <v>132.49199999999999</v>
      </c>
      <c r="BO18" s="9">
        <v>7039.3810000000003</v>
      </c>
      <c r="BP18" s="9">
        <v>3461.402</v>
      </c>
      <c r="BQ18" s="9">
        <v>3577.9789999999998</v>
      </c>
      <c r="BR18" s="9">
        <v>5898.6369999999997</v>
      </c>
      <c r="BS18" s="9">
        <v>3071.4940000000001</v>
      </c>
      <c r="BT18" s="9">
        <v>2827.1439999999998</v>
      </c>
      <c r="BU18" s="9">
        <v>616.36699999999996</v>
      </c>
      <c r="BV18" s="9">
        <v>329.36900000000003</v>
      </c>
      <c r="BW18" s="9">
        <v>286.99799999999999</v>
      </c>
      <c r="BX18" s="9">
        <v>328.26400000000001</v>
      </c>
      <c r="BY18" s="9">
        <v>120.521</v>
      </c>
      <c r="BZ18" s="9">
        <v>207.74299999999999</v>
      </c>
      <c r="CA18" s="9">
        <v>191.53</v>
      </c>
      <c r="CB18" s="9">
        <v>89.031999999999996</v>
      </c>
      <c r="CC18" s="9">
        <v>102.498</v>
      </c>
      <c r="CD18" s="9">
        <v>324.959</v>
      </c>
      <c r="CE18" s="9">
        <v>134.10599999999999</v>
      </c>
      <c r="CF18" s="9">
        <v>190.85400000000001</v>
      </c>
      <c r="CG18" s="9">
        <v>287.21699999999998</v>
      </c>
      <c r="CH18" s="9">
        <v>106.999</v>
      </c>
      <c r="CI18" s="9">
        <v>180.21799999999999</v>
      </c>
      <c r="CJ18" s="9">
        <v>1319.81</v>
      </c>
      <c r="CK18" s="9">
        <v>657.40200000000004</v>
      </c>
      <c r="CL18" s="9">
        <v>662.40700000000004</v>
      </c>
      <c r="CM18" s="9">
        <v>4578.8280000000004</v>
      </c>
      <c r="CN18" s="9">
        <v>2414.0909999999999</v>
      </c>
      <c r="CO18" s="9">
        <v>2164.7359999999999</v>
      </c>
      <c r="CP18" s="9">
        <v>1209.202</v>
      </c>
      <c r="CQ18" s="9">
        <v>599.37699999999995</v>
      </c>
      <c r="CR18" s="9">
        <v>609.82600000000002</v>
      </c>
      <c r="CS18" s="9">
        <v>3905.14</v>
      </c>
      <c r="CT18" s="9">
        <v>1977.7360000000001</v>
      </c>
      <c r="CU18" s="9">
        <v>1927.404</v>
      </c>
      <c r="CV18" s="9">
        <v>446.44600000000003</v>
      </c>
      <c r="CW18" s="9">
        <v>229.441</v>
      </c>
      <c r="CX18" s="9">
        <v>217.005</v>
      </c>
      <c r="CY18" s="9">
        <v>6190.14</v>
      </c>
      <c r="CZ18" s="9">
        <v>3182.3649999999998</v>
      </c>
      <c r="DA18" s="9">
        <v>3007.7750000000001</v>
      </c>
      <c r="DB18" s="9">
        <v>5496.3140000000003</v>
      </c>
      <c r="DC18" s="9">
        <v>2856.5369999999998</v>
      </c>
      <c r="DD18" s="9">
        <v>2639.777</v>
      </c>
      <c r="DE18" s="9">
        <v>5222.6279999999997</v>
      </c>
      <c r="DF18" s="9">
        <v>2750.1460000000002</v>
      </c>
      <c r="DG18" s="9">
        <v>2472.4810000000002</v>
      </c>
      <c r="DH18" s="9">
        <v>1520.068</v>
      </c>
      <c r="DI18" s="9">
        <v>729.43</v>
      </c>
      <c r="DJ18" s="9">
        <v>790.63699999999994</v>
      </c>
      <c r="DK18" s="9">
        <v>937.70100000000002</v>
      </c>
      <c r="DL18" s="9">
        <v>449.39</v>
      </c>
      <c r="DM18" s="9">
        <v>488.31099999999998</v>
      </c>
      <c r="DN18" s="9">
        <v>646.19899999999996</v>
      </c>
      <c r="DO18" s="9">
        <v>338.51900000000001</v>
      </c>
      <c r="DP18" s="9">
        <v>307.68</v>
      </c>
      <c r="DQ18" s="9">
        <v>203.10499999999999</v>
      </c>
      <c r="DR18" s="9">
        <v>100.66</v>
      </c>
      <c r="DS18" s="9">
        <v>102.44499999999999</v>
      </c>
      <c r="DT18" s="9">
        <v>937.63900000000001</v>
      </c>
      <c r="DU18" s="9">
        <v>289.24900000000002</v>
      </c>
      <c r="DV18" s="9">
        <v>648.39</v>
      </c>
      <c r="DW18" s="9">
        <v>461.42599999999999</v>
      </c>
      <c r="DX18" s="9">
        <v>119.893</v>
      </c>
      <c r="DY18" s="9">
        <v>341.53300000000002</v>
      </c>
      <c r="DZ18" s="9">
        <v>114.334</v>
      </c>
      <c r="EA18" s="9">
        <v>36.689</v>
      </c>
      <c r="EB18" s="9">
        <v>77.644999999999996</v>
      </c>
      <c r="EC18" s="9">
        <v>387.02699999999999</v>
      </c>
      <c r="ED18" s="9">
        <v>105.547</v>
      </c>
      <c r="EE18" s="9">
        <v>281.48099999999999</v>
      </c>
      <c r="EF18" s="9">
        <v>130.303</v>
      </c>
      <c r="EG18" s="9">
        <v>31.117999999999999</v>
      </c>
      <c r="EH18" s="9">
        <v>99.185000000000002</v>
      </c>
      <c r="EI18" s="9">
        <v>231.149</v>
      </c>
      <c r="EJ18" s="9">
        <v>67.531999999999996</v>
      </c>
      <c r="EK18" s="9">
        <v>163.61699999999999</v>
      </c>
      <c r="EL18" s="9">
        <v>19.027000000000001</v>
      </c>
      <c r="EM18" s="9">
        <v>7.4279999999999999</v>
      </c>
      <c r="EN18" s="9">
        <v>11.598000000000001</v>
      </c>
      <c r="EO18" s="9">
        <v>79.619</v>
      </c>
      <c r="EP18" s="9">
        <v>17.879000000000001</v>
      </c>
      <c r="EQ18" s="9">
        <v>61.74</v>
      </c>
      <c r="ER18" s="9">
        <v>147.31800000000001</v>
      </c>
      <c r="ES18" s="9">
        <v>6.8559999999999999</v>
      </c>
      <c r="ET18" s="9">
        <v>140.46199999999999</v>
      </c>
      <c r="EU18" s="9">
        <v>638.79600000000005</v>
      </c>
      <c r="EV18" s="9">
        <v>195.74</v>
      </c>
      <c r="EW18" s="9">
        <v>443.05599999999998</v>
      </c>
      <c r="EX18" s="9">
        <v>669.75199999999995</v>
      </c>
      <c r="EY18" s="9">
        <v>224.08600000000001</v>
      </c>
      <c r="EZ18" s="9">
        <v>445.666</v>
      </c>
      <c r="FA18" s="9">
        <v>173.51499999999999</v>
      </c>
      <c r="FB18" s="9">
        <v>47.32</v>
      </c>
      <c r="FC18" s="9">
        <v>126.19499999999999</v>
      </c>
      <c r="FD18" s="9">
        <v>496.23599999999999</v>
      </c>
      <c r="FE18" s="9">
        <v>176.76599999999999</v>
      </c>
      <c r="FF18" s="9">
        <v>319.47000000000003</v>
      </c>
      <c r="FG18" s="9">
        <v>6072.152</v>
      </c>
      <c r="FH18" s="9">
        <v>3118.8130000000001</v>
      </c>
      <c r="FI18" s="9">
        <v>2953.3389999999999</v>
      </c>
      <c r="FJ18" s="9">
        <v>967.22799999999995</v>
      </c>
      <c r="FK18" s="9">
        <v>342.589</v>
      </c>
      <c r="FL18" s="9">
        <v>624.64</v>
      </c>
      <c r="FM18" s="9">
        <v>334.43299999999999</v>
      </c>
      <c r="FN18" s="9">
        <v>96.399000000000001</v>
      </c>
      <c r="FO18" s="9">
        <v>238.03399999999999</v>
      </c>
      <c r="FP18" s="9">
        <v>6134.826</v>
      </c>
      <c r="FQ18" s="9">
        <v>2993.7460000000001</v>
      </c>
      <c r="FR18" s="9">
        <v>3141.08</v>
      </c>
      <c r="FS18" s="9">
        <v>4654.2560000000003</v>
      </c>
      <c r="FT18" s="9">
        <v>2414.0259999999998</v>
      </c>
      <c r="FU18" s="9">
        <v>2240.23</v>
      </c>
      <c r="FV18" s="9">
        <v>362.88400000000001</v>
      </c>
      <c r="FW18" s="9">
        <v>179.49100000000001</v>
      </c>
      <c r="FX18" s="9">
        <v>183.393</v>
      </c>
      <c r="FY18" s="9">
        <v>211.001</v>
      </c>
      <c r="FZ18" s="9">
        <v>73.765000000000001</v>
      </c>
      <c r="GA18" s="9">
        <v>137.23599999999999</v>
      </c>
      <c r="GB18" s="9">
        <v>93.64</v>
      </c>
      <c r="GC18" s="9">
        <v>42.133000000000003</v>
      </c>
      <c r="GD18" s="9">
        <v>51.506</v>
      </c>
      <c r="GE18" s="9">
        <v>241.53100000000001</v>
      </c>
      <c r="GF18" s="9">
        <v>98.32</v>
      </c>
      <c r="GG18" s="9">
        <v>143.21100000000001</v>
      </c>
      <c r="GH18" s="9">
        <v>196.554</v>
      </c>
      <c r="GI18" s="9">
        <v>68.305000000000007</v>
      </c>
      <c r="GJ18" s="9">
        <v>128.249</v>
      </c>
      <c r="GK18" s="9">
        <v>563.14</v>
      </c>
      <c r="GL18" s="9">
        <v>271.17099999999999</v>
      </c>
      <c r="GM18" s="9">
        <v>291.96899999999999</v>
      </c>
      <c r="GN18" s="9">
        <v>4091.116</v>
      </c>
      <c r="GO18" s="9">
        <v>2142.855</v>
      </c>
      <c r="GP18" s="9">
        <v>1948.26</v>
      </c>
      <c r="GQ18" s="9">
        <v>509.55700000000002</v>
      </c>
      <c r="GR18" s="9">
        <v>240.10599999999999</v>
      </c>
      <c r="GS18" s="9">
        <v>269.452</v>
      </c>
      <c r="GT18" s="9">
        <v>3132.8029999999999</v>
      </c>
      <c r="GU18" s="9">
        <v>1520.925</v>
      </c>
      <c r="GV18" s="9">
        <v>1611.8779999999999</v>
      </c>
      <c r="GW18" s="9">
        <v>277.29599999999999</v>
      </c>
      <c r="GX18" s="9">
        <v>127.592</v>
      </c>
      <c r="GY18" s="9">
        <v>149.70400000000001</v>
      </c>
      <c r="GZ18" s="9">
        <v>4865.0550000000003</v>
      </c>
      <c r="HA18" s="9">
        <v>2506.5070000000001</v>
      </c>
      <c r="HB18" s="9">
        <v>2358.5479999999998</v>
      </c>
      <c r="HC18" s="9">
        <v>4586.4920000000002</v>
      </c>
      <c r="HD18" s="9">
        <v>2378.6489999999999</v>
      </c>
      <c r="HE18" s="9">
        <v>2207.8429999999998</v>
      </c>
      <c r="HF18" s="9">
        <v>4376.93</v>
      </c>
      <c r="HG18" s="9">
        <v>2282.2280000000001</v>
      </c>
      <c r="HH18" s="9">
        <v>2094.7020000000002</v>
      </c>
      <c r="HI18" s="9">
        <v>963.69799999999998</v>
      </c>
      <c r="HJ18" s="9">
        <v>443.351</v>
      </c>
      <c r="HK18" s="9">
        <v>520.34699999999998</v>
      </c>
      <c r="HL18" s="9">
        <v>494.613</v>
      </c>
      <c r="HM18" s="9">
        <v>235.767</v>
      </c>
      <c r="HN18" s="9">
        <v>258.846</v>
      </c>
      <c r="HO18" s="9">
        <v>283.81299999999999</v>
      </c>
      <c r="HP18" s="9">
        <v>143.286</v>
      </c>
      <c r="HQ18" s="9">
        <v>140.52699999999999</v>
      </c>
      <c r="HR18" s="9">
        <v>133.732</v>
      </c>
      <c r="HS18" s="9">
        <v>67.745999999999995</v>
      </c>
      <c r="HT18" s="9">
        <v>65.986000000000004</v>
      </c>
      <c r="HU18" s="9">
        <v>1346.838</v>
      </c>
      <c r="HV18" s="9">
        <v>511.97399999999999</v>
      </c>
      <c r="HW18" s="9">
        <v>834.86500000000001</v>
      </c>
      <c r="HX18" s="9">
        <v>280.92200000000003</v>
      </c>
      <c r="HY18" s="9">
        <v>110.959</v>
      </c>
      <c r="HZ18" s="9">
        <v>169.96299999999999</v>
      </c>
      <c r="IA18" s="9">
        <v>91.245999999999995</v>
      </c>
      <c r="IB18" s="9">
        <v>39.350999999999999</v>
      </c>
      <c r="IC18" s="9">
        <v>51.895000000000003</v>
      </c>
      <c r="ID18" s="9">
        <v>238.17699999999999</v>
      </c>
      <c r="IE18" s="9">
        <v>92.638000000000005</v>
      </c>
      <c r="IF18" s="9">
        <v>145.53899999999999</v>
      </c>
      <c r="IG18" s="9">
        <v>50.991</v>
      </c>
      <c r="IH18" s="9">
        <v>22.762</v>
      </c>
      <c r="II18" s="9">
        <v>28.228999999999999</v>
      </c>
      <c r="IJ18" s="9">
        <v>172.70599999999999</v>
      </c>
      <c r="IK18" s="9">
        <v>62.780999999999999</v>
      </c>
      <c r="IL18" s="9">
        <v>109.925</v>
      </c>
      <c r="IM18" s="9">
        <v>27.919</v>
      </c>
      <c r="IN18" s="9">
        <v>14.034000000000001</v>
      </c>
      <c r="IO18" s="9">
        <v>13.885999999999999</v>
      </c>
      <c r="IP18" s="9">
        <v>44.093000000000004</v>
      </c>
      <c r="IQ18" s="9">
        <v>18.902000000000001</v>
      </c>
    </row>
    <row r="19" spans="1:251">
      <c r="A19" s="10">
        <v>44958</v>
      </c>
      <c r="B19" s="9">
        <v>841.89700000000005</v>
      </c>
      <c r="C19" s="9">
        <v>814.45299999999997</v>
      </c>
      <c r="D19" s="9">
        <v>1510.06</v>
      </c>
      <c r="E19" s="9">
        <v>764.22699999999998</v>
      </c>
      <c r="F19" s="9">
        <v>745.83299999999997</v>
      </c>
      <c r="G19" s="9">
        <v>824.46699999999998</v>
      </c>
      <c r="H19" s="9">
        <v>390.53199999999998</v>
      </c>
      <c r="I19" s="9">
        <v>433.93599999999998</v>
      </c>
      <c r="J19" s="9">
        <v>565.30899999999997</v>
      </c>
      <c r="K19" s="9">
        <v>290.92099999999999</v>
      </c>
      <c r="L19" s="9">
        <v>274.38799999999998</v>
      </c>
      <c r="M19" s="9">
        <v>317.99099999999999</v>
      </c>
      <c r="N19" s="9">
        <v>154.50800000000001</v>
      </c>
      <c r="O19" s="9">
        <v>163.483</v>
      </c>
      <c r="P19" s="9">
        <v>187.47800000000001</v>
      </c>
      <c r="Q19" s="9">
        <v>107.922</v>
      </c>
      <c r="R19" s="9">
        <v>79.555000000000007</v>
      </c>
      <c r="S19" s="9">
        <v>864.17</v>
      </c>
      <c r="T19" s="9">
        <v>453.43799999999999</v>
      </c>
      <c r="U19" s="9">
        <v>410.73200000000003</v>
      </c>
      <c r="V19" s="9">
        <v>340.20800000000003</v>
      </c>
      <c r="W19" s="9">
        <v>183.47800000000001</v>
      </c>
      <c r="X19" s="9">
        <v>156.72999999999999</v>
      </c>
      <c r="Y19" s="9">
        <v>124.86199999999999</v>
      </c>
      <c r="Z19" s="9">
        <v>67.278000000000006</v>
      </c>
      <c r="AA19" s="9">
        <v>57.582999999999998</v>
      </c>
      <c r="AB19" s="9">
        <v>292.49</v>
      </c>
      <c r="AC19" s="9">
        <v>162.77199999999999</v>
      </c>
      <c r="AD19" s="9">
        <v>129.71799999999999</v>
      </c>
      <c r="AE19" s="9">
        <v>46.869</v>
      </c>
      <c r="AF19" s="9">
        <v>25.137</v>
      </c>
      <c r="AG19" s="9">
        <v>21.731000000000002</v>
      </c>
      <c r="AH19" s="9">
        <v>229.53299999999999</v>
      </c>
      <c r="AI19" s="9">
        <v>128.393</v>
      </c>
      <c r="AJ19" s="9">
        <v>101.14</v>
      </c>
      <c r="AK19" s="9">
        <v>13.013</v>
      </c>
      <c r="AL19" s="9">
        <v>5.5529999999999999</v>
      </c>
      <c r="AM19" s="9">
        <v>7.46</v>
      </c>
      <c r="AN19" s="9">
        <v>50.021999999999998</v>
      </c>
      <c r="AO19" s="9">
        <v>22.271000000000001</v>
      </c>
      <c r="AP19" s="9">
        <v>27.751000000000001</v>
      </c>
      <c r="AQ19" s="9">
        <v>15.775</v>
      </c>
      <c r="AR19" s="9">
        <v>0.40100000000000002</v>
      </c>
      <c r="AS19" s="9">
        <v>15.374000000000001</v>
      </c>
      <c r="AT19" s="9">
        <v>262.45699999999999</v>
      </c>
      <c r="AU19" s="9">
        <v>135.48400000000001</v>
      </c>
      <c r="AV19" s="9">
        <v>126.973</v>
      </c>
      <c r="AW19" s="9">
        <v>529.98900000000003</v>
      </c>
      <c r="AX19" s="9">
        <v>292.96499999999997</v>
      </c>
      <c r="AY19" s="9">
        <v>237.024</v>
      </c>
      <c r="AZ19" s="9">
        <v>87.335999999999999</v>
      </c>
      <c r="BA19" s="9">
        <v>47.433</v>
      </c>
      <c r="BB19" s="9">
        <v>39.902999999999999</v>
      </c>
      <c r="BC19" s="9">
        <v>442.65300000000002</v>
      </c>
      <c r="BD19" s="9">
        <v>245.53200000000001</v>
      </c>
      <c r="BE19" s="9">
        <v>197.12100000000001</v>
      </c>
      <c r="BF19" s="9">
        <v>2222.5360000000001</v>
      </c>
      <c r="BG19" s="9">
        <v>1125.8330000000001</v>
      </c>
      <c r="BH19" s="9">
        <v>1096.703</v>
      </c>
      <c r="BI19" s="9">
        <v>964.31100000000004</v>
      </c>
      <c r="BJ19" s="9">
        <v>513.92700000000002</v>
      </c>
      <c r="BK19" s="9">
        <v>450.38400000000001</v>
      </c>
      <c r="BL19" s="9">
        <v>286.62</v>
      </c>
      <c r="BM19" s="9">
        <v>160.12</v>
      </c>
      <c r="BN19" s="9">
        <v>126.5</v>
      </c>
      <c r="BO19" s="9">
        <v>7281.7939999999999</v>
      </c>
      <c r="BP19" s="9">
        <v>3583.8139999999999</v>
      </c>
      <c r="BQ19" s="9">
        <v>3697.98</v>
      </c>
      <c r="BR19" s="9">
        <v>6174.6329999999998</v>
      </c>
      <c r="BS19" s="9">
        <v>3232.4549999999999</v>
      </c>
      <c r="BT19" s="9">
        <v>2942.1779999999999</v>
      </c>
      <c r="BU19" s="9">
        <v>632.173</v>
      </c>
      <c r="BV19" s="9">
        <v>351.137</v>
      </c>
      <c r="BW19" s="9">
        <v>281.036</v>
      </c>
      <c r="BX19" s="9">
        <v>296.42200000000003</v>
      </c>
      <c r="BY19" s="9">
        <v>108.804</v>
      </c>
      <c r="BZ19" s="9">
        <v>187.61799999999999</v>
      </c>
      <c r="CA19" s="9">
        <v>175.303</v>
      </c>
      <c r="CB19" s="9">
        <v>80.596000000000004</v>
      </c>
      <c r="CC19" s="9">
        <v>94.706999999999994</v>
      </c>
      <c r="CD19" s="9">
        <v>281.25099999999998</v>
      </c>
      <c r="CE19" s="9">
        <v>115.541</v>
      </c>
      <c r="CF19" s="9">
        <v>165.71100000000001</v>
      </c>
      <c r="CG19" s="9">
        <v>256.32100000000003</v>
      </c>
      <c r="CH19" s="9">
        <v>99.26</v>
      </c>
      <c r="CI19" s="9">
        <v>157.06200000000001</v>
      </c>
      <c r="CJ19" s="9">
        <v>1342.489</v>
      </c>
      <c r="CK19" s="9">
        <v>684.61699999999996</v>
      </c>
      <c r="CL19" s="9">
        <v>657.87300000000005</v>
      </c>
      <c r="CM19" s="9">
        <v>4832.1440000000002</v>
      </c>
      <c r="CN19" s="9">
        <v>2547.8389999999999</v>
      </c>
      <c r="CO19" s="9">
        <v>2284.3049999999998</v>
      </c>
      <c r="CP19" s="9">
        <v>1230.665</v>
      </c>
      <c r="CQ19" s="9">
        <v>620.23599999999999</v>
      </c>
      <c r="CR19" s="9">
        <v>610.42899999999997</v>
      </c>
      <c r="CS19" s="9">
        <v>4097.1409999999996</v>
      </c>
      <c r="CT19" s="9">
        <v>2070.306</v>
      </c>
      <c r="CU19" s="9">
        <v>2026.835</v>
      </c>
      <c r="CV19" s="9">
        <v>449.74700000000001</v>
      </c>
      <c r="CW19" s="9">
        <v>212.852</v>
      </c>
      <c r="CX19" s="9">
        <v>236.89599999999999</v>
      </c>
      <c r="CY19" s="9">
        <v>6524.0469999999996</v>
      </c>
      <c r="CZ19" s="9">
        <v>3357.6170000000002</v>
      </c>
      <c r="DA19" s="9">
        <v>3166.43</v>
      </c>
      <c r="DB19" s="9">
        <v>5823.7920000000004</v>
      </c>
      <c r="DC19" s="9">
        <v>3033.1480000000001</v>
      </c>
      <c r="DD19" s="9">
        <v>2790.6439999999998</v>
      </c>
      <c r="DE19" s="9">
        <v>5520.7860000000001</v>
      </c>
      <c r="DF19" s="9">
        <v>2926.4520000000002</v>
      </c>
      <c r="DG19" s="9">
        <v>2594.3339999999998</v>
      </c>
      <c r="DH19" s="9">
        <v>1660.047</v>
      </c>
      <c r="DI19" s="9">
        <v>796.60900000000004</v>
      </c>
      <c r="DJ19" s="9">
        <v>863.43700000000001</v>
      </c>
      <c r="DK19" s="9">
        <v>1043.605</v>
      </c>
      <c r="DL19" s="9">
        <v>508.351</v>
      </c>
      <c r="DM19" s="9">
        <v>535.25400000000002</v>
      </c>
      <c r="DN19" s="9">
        <v>694.19100000000003</v>
      </c>
      <c r="DO19" s="9">
        <v>383.18900000000002</v>
      </c>
      <c r="DP19" s="9">
        <v>311.00200000000001</v>
      </c>
      <c r="DQ19" s="9">
        <v>174.09399999999999</v>
      </c>
      <c r="DR19" s="9">
        <v>88.897000000000006</v>
      </c>
      <c r="DS19" s="9">
        <v>85.197000000000003</v>
      </c>
      <c r="DT19" s="9">
        <v>933.06700000000001</v>
      </c>
      <c r="DU19" s="9">
        <v>262.46199999999999</v>
      </c>
      <c r="DV19" s="9">
        <v>670.60500000000002</v>
      </c>
      <c r="DW19" s="9">
        <v>476.548</v>
      </c>
      <c r="DX19" s="9">
        <v>104.473</v>
      </c>
      <c r="DY19" s="9">
        <v>372.07499999999999</v>
      </c>
      <c r="DZ19" s="9">
        <v>124.73</v>
      </c>
      <c r="EA19" s="9">
        <v>32.973999999999997</v>
      </c>
      <c r="EB19" s="9">
        <v>91.756</v>
      </c>
      <c r="EC19" s="9">
        <v>397.71699999999998</v>
      </c>
      <c r="ED19" s="9">
        <v>83.534999999999997</v>
      </c>
      <c r="EE19" s="9">
        <v>314.18099999999998</v>
      </c>
      <c r="EF19" s="9">
        <v>122.89100000000001</v>
      </c>
      <c r="EG19" s="9">
        <v>29.099</v>
      </c>
      <c r="EH19" s="9">
        <v>93.793000000000006</v>
      </c>
      <c r="EI19" s="9">
        <v>244.05699999999999</v>
      </c>
      <c r="EJ19" s="9">
        <v>47.734000000000002</v>
      </c>
      <c r="EK19" s="9">
        <v>196.32300000000001</v>
      </c>
      <c r="EL19" s="9">
        <v>19.413</v>
      </c>
      <c r="EM19" s="9">
        <v>5.6909999999999998</v>
      </c>
      <c r="EN19" s="9">
        <v>13.722</v>
      </c>
      <c r="EO19" s="9">
        <v>82.373999999999995</v>
      </c>
      <c r="EP19" s="9">
        <v>22.271999999999998</v>
      </c>
      <c r="EQ19" s="9">
        <v>60.101999999999997</v>
      </c>
      <c r="ER19" s="9">
        <v>157.56800000000001</v>
      </c>
      <c r="ES19" s="9">
        <v>8.1289999999999996</v>
      </c>
      <c r="ET19" s="9">
        <v>149.43899999999999</v>
      </c>
      <c r="EU19" s="9">
        <v>637.84699999999998</v>
      </c>
      <c r="EV19" s="9">
        <v>165.10599999999999</v>
      </c>
      <c r="EW19" s="9">
        <v>472.74099999999999</v>
      </c>
      <c r="EX19" s="9">
        <v>654.18399999999997</v>
      </c>
      <c r="EY19" s="9">
        <v>194.70500000000001</v>
      </c>
      <c r="EZ19" s="9">
        <v>459.48</v>
      </c>
      <c r="FA19" s="9">
        <v>164.06899999999999</v>
      </c>
      <c r="FB19" s="9">
        <v>47.868000000000002</v>
      </c>
      <c r="FC19" s="9">
        <v>116.20099999999999</v>
      </c>
      <c r="FD19" s="9">
        <v>490.11599999999999</v>
      </c>
      <c r="FE19" s="9">
        <v>146.83699999999999</v>
      </c>
      <c r="FF19" s="9">
        <v>343.279</v>
      </c>
      <c r="FG19" s="9">
        <v>6338.7020000000002</v>
      </c>
      <c r="FH19" s="9">
        <v>3280.3229999999999</v>
      </c>
      <c r="FI19" s="9">
        <v>3058.3789999999999</v>
      </c>
      <c r="FJ19" s="9">
        <v>943.09199999999998</v>
      </c>
      <c r="FK19" s="9">
        <v>303.49099999999999</v>
      </c>
      <c r="FL19" s="9">
        <v>639.601</v>
      </c>
      <c r="FM19" s="9">
        <v>348.476</v>
      </c>
      <c r="FN19" s="9">
        <v>79.852000000000004</v>
      </c>
      <c r="FO19" s="9">
        <v>268.62400000000002</v>
      </c>
      <c r="FP19" s="9">
        <v>6172.4629999999997</v>
      </c>
      <c r="FQ19" s="9">
        <v>3004.6959999999999</v>
      </c>
      <c r="FR19" s="9">
        <v>3167.7669999999998</v>
      </c>
      <c r="FS19" s="9">
        <v>4671.9009999999998</v>
      </c>
      <c r="FT19" s="9">
        <v>2405.674</v>
      </c>
      <c r="FU19" s="9">
        <v>2266.2269999999999</v>
      </c>
      <c r="FV19" s="9">
        <v>366.50200000000001</v>
      </c>
      <c r="FW19" s="9">
        <v>180.31399999999999</v>
      </c>
      <c r="FX19" s="9">
        <v>186.18899999999999</v>
      </c>
      <c r="FY19" s="9">
        <v>210.215</v>
      </c>
      <c r="FZ19" s="9">
        <v>72.195999999999998</v>
      </c>
      <c r="GA19" s="9">
        <v>138.01900000000001</v>
      </c>
      <c r="GB19" s="9">
        <v>91.777000000000001</v>
      </c>
      <c r="GC19" s="9">
        <v>39.523000000000003</v>
      </c>
      <c r="GD19" s="9">
        <v>52.253999999999998</v>
      </c>
      <c r="GE19" s="9">
        <v>221.036</v>
      </c>
      <c r="GF19" s="9">
        <v>86.221999999999994</v>
      </c>
      <c r="GG19" s="9">
        <v>134.81399999999999</v>
      </c>
      <c r="GH19" s="9">
        <v>192.59</v>
      </c>
      <c r="GI19" s="9">
        <v>64.926000000000002</v>
      </c>
      <c r="GJ19" s="9">
        <v>127.664</v>
      </c>
      <c r="GK19" s="9">
        <v>555.41800000000001</v>
      </c>
      <c r="GL19" s="9">
        <v>265.17099999999999</v>
      </c>
      <c r="GM19" s="9">
        <v>290.24700000000001</v>
      </c>
      <c r="GN19" s="9">
        <v>4116.4840000000004</v>
      </c>
      <c r="GO19" s="9">
        <v>2140.5030000000002</v>
      </c>
      <c r="GP19" s="9">
        <v>1975.98</v>
      </c>
      <c r="GQ19" s="9">
        <v>501.58199999999999</v>
      </c>
      <c r="GR19" s="9">
        <v>233.39699999999999</v>
      </c>
      <c r="GS19" s="9">
        <v>268.185</v>
      </c>
      <c r="GT19" s="9">
        <v>3203.4340000000002</v>
      </c>
      <c r="GU19" s="9">
        <v>1558.2370000000001</v>
      </c>
      <c r="GV19" s="9">
        <v>1645.1969999999999</v>
      </c>
      <c r="GW19" s="9">
        <v>284.637</v>
      </c>
      <c r="GX19" s="9">
        <v>130.68299999999999</v>
      </c>
      <c r="GY19" s="9">
        <v>153.95400000000001</v>
      </c>
      <c r="GZ19" s="9">
        <v>4931.8919999999998</v>
      </c>
      <c r="HA19" s="9">
        <v>2531.444</v>
      </c>
      <c r="HB19" s="9">
        <v>2400.4479999999999</v>
      </c>
      <c r="HC19" s="9">
        <v>4627.4989999999998</v>
      </c>
      <c r="HD19" s="9">
        <v>2398.6129999999998</v>
      </c>
      <c r="HE19" s="9">
        <v>2228.8870000000002</v>
      </c>
      <c r="HF19" s="9">
        <v>4396.4780000000001</v>
      </c>
      <c r="HG19" s="9">
        <v>2281.9560000000001</v>
      </c>
      <c r="HH19" s="9">
        <v>2114.5219999999999</v>
      </c>
      <c r="HI19" s="9">
        <v>1019.954</v>
      </c>
      <c r="HJ19" s="9">
        <v>491.05900000000003</v>
      </c>
      <c r="HK19" s="9">
        <v>528.89499999999998</v>
      </c>
      <c r="HL19" s="9">
        <v>536.85500000000002</v>
      </c>
      <c r="HM19" s="9">
        <v>268.04500000000002</v>
      </c>
      <c r="HN19" s="9">
        <v>268.81</v>
      </c>
      <c r="HO19" s="9">
        <v>276.86399999999998</v>
      </c>
      <c r="HP19" s="9">
        <v>142.27500000000001</v>
      </c>
      <c r="HQ19" s="9">
        <v>134.59</v>
      </c>
      <c r="HR19" s="9">
        <v>131.86000000000001</v>
      </c>
      <c r="HS19" s="9">
        <v>69.197999999999993</v>
      </c>
      <c r="HT19" s="9">
        <v>62.661000000000001</v>
      </c>
      <c r="HU19" s="9">
        <v>1368.702</v>
      </c>
      <c r="HV19" s="9">
        <v>529.82399999999996</v>
      </c>
      <c r="HW19" s="9">
        <v>838.87800000000004</v>
      </c>
      <c r="HX19" s="9">
        <v>275.47399999999999</v>
      </c>
      <c r="HY19" s="9">
        <v>105.015</v>
      </c>
      <c r="HZ19" s="9">
        <v>170.459</v>
      </c>
      <c r="IA19" s="9">
        <v>84.947000000000003</v>
      </c>
      <c r="IB19" s="9">
        <v>32.465000000000003</v>
      </c>
      <c r="IC19" s="9">
        <v>52.481999999999999</v>
      </c>
      <c r="ID19" s="9">
        <v>224.767</v>
      </c>
      <c r="IE19" s="9">
        <v>83.834999999999994</v>
      </c>
      <c r="IF19" s="9">
        <v>140.93199999999999</v>
      </c>
      <c r="IG19" s="9">
        <v>59.328000000000003</v>
      </c>
      <c r="IH19" s="9">
        <v>21.632999999999999</v>
      </c>
      <c r="II19" s="9">
        <v>37.695</v>
      </c>
      <c r="IJ19" s="9">
        <v>147.215</v>
      </c>
      <c r="IK19" s="9">
        <v>55.564999999999998</v>
      </c>
      <c r="IL19" s="9">
        <v>91.65</v>
      </c>
      <c r="IM19" s="9">
        <v>19.753</v>
      </c>
      <c r="IN19" s="9">
        <v>5.6</v>
      </c>
      <c r="IO19" s="9">
        <v>14.154</v>
      </c>
      <c r="IP19" s="9">
        <v>56.719000000000001</v>
      </c>
      <c r="IQ19" s="9">
        <v>23.257000000000001</v>
      </c>
    </row>
    <row r="20" spans="1:251">
      <c r="A20" s="10">
        <v>45323</v>
      </c>
      <c r="B20" s="9">
        <v>882.68700000000001</v>
      </c>
      <c r="C20" s="9">
        <v>890.673</v>
      </c>
      <c r="D20" s="9">
        <v>1605.355</v>
      </c>
      <c r="E20" s="9">
        <v>796.20600000000002</v>
      </c>
      <c r="F20" s="9">
        <v>809.149</v>
      </c>
      <c r="G20" s="9">
        <v>799.91499999999996</v>
      </c>
      <c r="H20" s="9">
        <v>367.827</v>
      </c>
      <c r="I20" s="9">
        <v>432.08800000000002</v>
      </c>
      <c r="J20" s="9">
        <v>551.67399999999998</v>
      </c>
      <c r="K20" s="9">
        <v>268.86</v>
      </c>
      <c r="L20" s="9">
        <v>282.81299999999999</v>
      </c>
      <c r="M20" s="9">
        <v>270.45100000000002</v>
      </c>
      <c r="N20" s="9">
        <v>124.68899999999999</v>
      </c>
      <c r="O20" s="9">
        <v>145.762</v>
      </c>
      <c r="P20" s="9">
        <v>223.958</v>
      </c>
      <c r="Q20" s="9">
        <v>125.434</v>
      </c>
      <c r="R20" s="9">
        <v>98.524000000000001</v>
      </c>
      <c r="S20" s="9">
        <v>963.78399999999999</v>
      </c>
      <c r="T20" s="9">
        <v>512.30499999999995</v>
      </c>
      <c r="U20" s="9">
        <v>451.47800000000001</v>
      </c>
      <c r="V20" s="9">
        <v>391.75400000000002</v>
      </c>
      <c r="W20" s="9">
        <v>219.375</v>
      </c>
      <c r="X20" s="9">
        <v>172.37899999999999</v>
      </c>
      <c r="Y20" s="9">
        <v>147.08000000000001</v>
      </c>
      <c r="Z20" s="9">
        <v>85.62</v>
      </c>
      <c r="AA20" s="9">
        <v>61.46</v>
      </c>
      <c r="AB20" s="9">
        <v>344.17899999999997</v>
      </c>
      <c r="AC20" s="9">
        <v>195.36699999999999</v>
      </c>
      <c r="AD20" s="9">
        <v>148.81200000000001</v>
      </c>
      <c r="AE20" s="9">
        <v>49.408999999999999</v>
      </c>
      <c r="AF20" s="9">
        <v>28.225999999999999</v>
      </c>
      <c r="AG20" s="9">
        <v>21.183</v>
      </c>
      <c r="AH20" s="9">
        <v>272.41699999999997</v>
      </c>
      <c r="AI20" s="9">
        <v>155.67400000000001</v>
      </c>
      <c r="AJ20" s="9">
        <v>116.74299999999999</v>
      </c>
      <c r="AK20" s="9">
        <v>14.878</v>
      </c>
      <c r="AL20" s="9">
        <v>8.2319999999999993</v>
      </c>
      <c r="AM20" s="9">
        <v>6.6459999999999999</v>
      </c>
      <c r="AN20" s="9">
        <v>52.162999999999997</v>
      </c>
      <c r="AO20" s="9">
        <v>27.914000000000001</v>
      </c>
      <c r="AP20" s="9">
        <v>24.248999999999999</v>
      </c>
      <c r="AQ20" s="9">
        <v>8.2469999999999999</v>
      </c>
      <c r="AR20" s="9">
        <v>6.8000000000000005E-2</v>
      </c>
      <c r="AS20" s="9">
        <v>8.18</v>
      </c>
      <c r="AT20" s="9">
        <v>295.27600000000001</v>
      </c>
      <c r="AU20" s="9">
        <v>145.06700000000001</v>
      </c>
      <c r="AV20" s="9">
        <v>150.209</v>
      </c>
      <c r="AW20" s="9">
        <v>620.29899999999998</v>
      </c>
      <c r="AX20" s="9">
        <v>348.71499999999997</v>
      </c>
      <c r="AY20" s="9">
        <v>271.584</v>
      </c>
      <c r="AZ20" s="9">
        <v>86.513999999999996</v>
      </c>
      <c r="BA20" s="9">
        <v>47.762</v>
      </c>
      <c r="BB20" s="9">
        <v>38.752000000000002</v>
      </c>
      <c r="BC20" s="9">
        <v>533.78499999999997</v>
      </c>
      <c r="BD20" s="9">
        <v>300.95299999999997</v>
      </c>
      <c r="BE20" s="9">
        <v>232.83199999999999</v>
      </c>
      <c r="BF20" s="9">
        <v>2241.1239999999998</v>
      </c>
      <c r="BG20" s="9">
        <v>1136.22</v>
      </c>
      <c r="BH20" s="9">
        <v>1104.904</v>
      </c>
      <c r="BI20" s="9">
        <v>1101.2270000000001</v>
      </c>
      <c r="BJ20" s="9">
        <v>589.97799999999995</v>
      </c>
      <c r="BK20" s="9">
        <v>511.25</v>
      </c>
      <c r="BL20" s="9">
        <v>335.03100000000001</v>
      </c>
      <c r="BM20" s="9">
        <v>188.79400000000001</v>
      </c>
      <c r="BN20" s="9">
        <v>146.23699999999999</v>
      </c>
      <c r="BO20" s="9">
        <v>7564.5129999999999</v>
      </c>
      <c r="BP20" s="9">
        <v>3728.8490000000002</v>
      </c>
      <c r="BQ20" s="9">
        <v>3835.663</v>
      </c>
      <c r="BR20" s="9">
        <v>6424.2110000000002</v>
      </c>
      <c r="BS20" s="9">
        <v>3330.5859999999998</v>
      </c>
      <c r="BT20" s="9">
        <v>3093.625</v>
      </c>
      <c r="BU20" s="9">
        <v>708.91800000000001</v>
      </c>
      <c r="BV20" s="9">
        <v>382.75599999999997</v>
      </c>
      <c r="BW20" s="9">
        <v>326.16199999999998</v>
      </c>
      <c r="BX20" s="9">
        <v>360.62900000000002</v>
      </c>
      <c r="BY20" s="9">
        <v>128.03399999999999</v>
      </c>
      <c r="BZ20" s="9">
        <v>232.595</v>
      </c>
      <c r="CA20" s="9">
        <v>225.1</v>
      </c>
      <c r="CB20" s="9">
        <v>91.558999999999997</v>
      </c>
      <c r="CC20" s="9">
        <v>133.541</v>
      </c>
      <c r="CD20" s="9">
        <v>352.16800000000001</v>
      </c>
      <c r="CE20" s="9">
        <v>137.64400000000001</v>
      </c>
      <c r="CF20" s="9">
        <v>214.524</v>
      </c>
      <c r="CG20" s="9">
        <v>313.44900000000001</v>
      </c>
      <c r="CH20" s="9">
        <v>112.792</v>
      </c>
      <c r="CI20" s="9">
        <v>200.65700000000001</v>
      </c>
      <c r="CJ20" s="9">
        <v>1246.605</v>
      </c>
      <c r="CK20" s="9">
        <v>614.327</v>
      </c>
      <c r="CL20" s="9">
        <v>632.27700000000004</v>
      </c>
      <c r="CM20" s="9">
        <v>5177.6059999999998</v>
      </c>
      <c r="CN20" s="9">
        <v>2716.259</v>
      </c>
      <c r="CO20" s="9">
        <v>2461.3470000000002</v>
      </c>
      <c r="CP20" s="9">
        <v>1142.6959999999999</v>
      </c>
      <c r="CQ20" s="9">
        <v>553.72</v>
      </c>
      <c r="CR20" s="9">
        <v>588.976</v>
      </c>
      <c r="CS20" s="9">
        <v>4455.9179999999997</v>
      </c>
      <c r="CT20" s="9">
        <v>2238.2449999999999</v>
      </c>
      <c r="CU20" s="9">
        <v>2217.6729999999998</v>
      </c>
      <c r="CV20" s="9">
        <v>539.20600000000002</v>
      </c>
      <c r="CW20" s="9">
        <v>278.98700000000002</v>
      </c>
      <c r="CX20" s="9">
        <v>260.21899999999999</v>
      </c>
      <c r="CY20" s="9">
        <v>6769.2250000000004</v>
      </c>
      <c r="CZ20" s="9">
        <v>3454.9670000000001</v>
      </c>
      <c r="DA20" s="9">
        <v>3314.2579999999998</v>
      </c>
      <c r="DB20" s="9">
        <v>6086.8320000000003</v>
      </c>
      <c r="DC20" s="9">
        <v>3148.049</v>
      </c>
      <c r="DD20" s="9">
        <v>2938.7829999999999</v>
      </c>
      <c r="DE20" s="9">
        <v>5769.8310000000001</v>
      </c>
      <c r="DF20" s="9">
        <v>3029.741</v>
      </c>
      <c r="DG20" s="9">
        <v>2740.09</v>
      </c>
      <c r="DH20" s="9">
        <v>1680.76</v>
      </c>
      <c r="DI20" s="9">
        <v>808.98800000000006</v>
      </c>
      <c r="DJ20" s="9">
        <v>871.77200000000005</v>
      </c>
      <c r="DK20" s="9">
        <v>941.28200000000004</v>
      </c>
      <c r="DL20" s="9">
        <v>439.68799999999999</v>
      </c>
      <c r="DM20" s="9">
        <v>501.59500000000003</v>
      </c>
      <c r="DN20" s="9">
        <v>596.26900000000001</v>
      </c>
      <c r="DO20" s="9">
        <v>315.30700000000002</v>
      </c>
      <c r="DP20" s="9">
        <v>280.96100000000001</v>
      </c>
      <c r="DQ20" s="9">
        <v>190.072</v>
      </c>
      <c r="DR20" s="9">
        <v>95.08</v>
      </c>
      <c r="DS20" s="9">
        <v>94.992999999999995</v>
      </c>
      <c r="DT20" s="9">
        <v>950.22900000000004</v>
      </c>
      <c r="DU20" s="9">
        <v>303.18299999999999</v>
      </c>
      <c r="DV20" s="9">
        <v>647.04600000000005</v>
      </c>
      <c r="DW20" s="9">
        <v>470.15499999999997</v>
      </c>
      <c r="DX20" s="9">
        <v>122.872</v>
      </c>
      <c r="DY20" s="9">
        <v>347.28300000000002</v>
      </c>
      <c r="DZ20" s="9">
        <v>125.464</v>
      </c>
      <c r="EA20" s="9">
        <v>49.911999999999999</v>
      </c>
      <c r="EB20" s="9">
        <v>75.552000000000007</v>
      </c>
      <c r="EC20" s="9">
        <v>378.21899999999999</v>
      </c>
      <c r="ED20" s="9">
        <v>103.18600000000001</v>
      </c>
      <c r="EE20" s="9">
        <v>275.03300000000002</v>
      </c>
      <c r="EF20" s="9">
        <v>101.59699999999999</v>
      </c>
      <c r="EG20" s="9">
        <v>24.212</v>
      </c>
      <c r="EH20" s="9">
        <v>77.385999999999996</v>
      </c>
      <c r="EI20" s="9">
        <v>245.239</v>
      </c>
      <c r="EJ20" s="9">
        <v>67.488</v>
      </c>
      <c r="EK20" s="9">
        <v>177.751</v>
      </c>
      <c r="EL20" s="9">
        <v>11.1</v>
      </c>
      <c r="EM20" s="9">
        <v>2.8109999999999999</v>
      </c>
      <c r="EN20" s="9">
        <v>8.2899999999999991</v>
      </c>
      <c r="EO20" s="9">
        <v>95.191000000000003</v>
      </c>
      <c r="EP20" s="9">
        <v>21.411999999999999</v>
      </c>
      <c r="EQ20" s="9">
        <v>73.778999999999996</v>
      </c>
      <c r="ER20" s="9">
        <v>155.53800000000001</v>
      </c>
      <c r="ES20" s="9">
        <v>13.127000000000001</v>
      </c>
      <c r="ET20" s="9">
        <v>142.41200000000001</v>
      </c>
      <c r="EU20" s="9">
        <v>618.64099999999996</v>
      </c>
      <c r="EV20" s="9">
        <v>193.79400000000001</v>
      </c>
      <c r="EW20" s="9">
        <v>424.846</v>
      </c>
      <c r="EX20" s="9">
        <v>663.48299999999995</v>
      </c>
      <c r="EY20" s="9">
        <v>219.678</v>
      </c>
      <c r="EZ20" s="9">
        <v>443.80500000000001</v>
      </c>
      <c r="FA20" s="9">
        <v>140.79400000000001</v>
      </c>
      <c r="FB20" s="9">
        <v>45.304000000000002</v>
      </c>
      <c r="FC20" s="9">
        <v>95.49</v>
      </c>
      <c r="FD20" s="9">
        <v>522.68899999999996</v>
      </c>
      <c r="FE20" s="9">
        <v>174.374</v>
      </c>
      <c r="FF20" s="9">
        <v>348.31599999999997</v>
      </c>
      <c r="FG20" s="9">
        <v>6565.0039999999999</v>
      </c>
      <c r="FH20" s="9">
        <v>3375.89</v>
      </c>
      <c r="FI20" s="9">
        <v>3189.114</v>
      </c>
      <c r="FJ20" s="9">
        <v>999.50800000000004</v>
      </c>
      <c r="FK20" s="9">
        <v>352.959</v>
      </c>
      <c r="FL20" s="9">
        <v>646.54899999999998</v>
      </c>
      <c r="FM20" s="9">
        <v>329.714</v>
      </c>
      <c r="FN20" s="9">
        <v>95.792000000000002</v>
      </c>
      <c r="FO20" s="9">
        <v>233.923</v>
      </c>
      <c r="FP20" s="9">
        <v>6208.1750000000002</v>
      </c>
      <c r="FQ20" s="9">
        <v>3022.424</v>
      </c>
      <c r="FR20" s="9">
        <v>3185.7510000000002</v>
      </c>
      <c r="FS20" s="9">
        <v>4721.866</v>
      </c>
      <c r="FT20" s="9">
        <v>2430.5749999999998</v>
      </c>
      <c r="FU20" s="9">
        <v>2291.2910000000002</v>
      </c>
      <c r="FV20" s="9">
        <v>381.096</v>
      </c>
      <c r="FW20" s="9">
        <v>187.702</v>
      </c>
      <c r="FX20" s="9">
        <v>193.39400000000001</v>
      </c>
      <c r="FY20" s="9">
        <v>211.08699999999999</v>
      </c>
      <c r="FZ20" s="9">
        <v>70.828000000000003</v>
      </c>
      <c r="GA20" s="9">
        <v>140.25899999999999</v>
      </c>
      <c r="GB20" s="9">
        <v>102.93899999999999</v>
      </c>
      <c r="GC20" s="9">
        <v>45.997999999999998</v>
      </c>
      <c r="GD20" s="9">
        <v>56.941000000000003</v>
      </c>
      <c r="GE20" s="9">
        <v>221.14699999999999</v>
      </c>
      <c r="GF20" s="9">
        <v>83.36</v>
      </c>
      <c r="GG20" s="9">
        <v>137.78700000000001</v>
      </c>
      <c r="GH20" s="9">
        <v>194.09899999999999</v>
      </c>
      <c r="GI20" s="9">
        <v>64.950999999999993</v>
      </c>
      <c r="GJ20" s="9">
        <v>129.148</v>
      </c>
      <c r="GK20" s="9">
        <v>502.495</v>
      </c>
      <c r="GL20" s="9">
        <v>252.21</v>
      </c>
      <c r="GM20" s="9">
        <v>250.286</v>
      </c>
      <c r="GN20" s="9">
        <v>4219.3710000000001</v>
      </c>
      <c r="GO20" s="9">
        <v>2178.366</v>
      </c>
      <c r="GP20" s="9">
        <v>2041.0050000000001</v>
      </c>
      <c r="GQ20" s="9">
        <v>460.18599999999998</v>
      </c>
      <c r="GR20" s="9">
        <v>229.5</v>
      </c>
      <c r="GS20" s="9">
        <v>230.68600000000001</v>
      </c>
      <c r="GT20" s="9">
        <v>3252.1849999999999</v>
      </c>
      <c r="GU20" s="9">
        <v>1573.808</v>
      </c>
      <c r="GV20" s="9">
        <v>1678.377</v>
      </c>
      <c r="GW20" s="9">
        <v>310.65600000000001</v>
      </c>
      <c r="GX20" s="9">
        <v>138.512</v>
      </c>
      <c r="GY20" s="9">
        <v>172.14400000000001</v>
      </c>
      <c r="GZ20" s="9">
        <v>4959.4160000000002</v>
      </c>
      <c r="HA20" s="9">
        <v>2546.828</v>
      </c>
      <c r="HB20" s="9">
        <v>2412.587</v>
      </c>
      <c r="HC20" s="9">
        <v>4687.9279999999999</v>
      </c>
      <c r="HD20" s="9">
        <v>2412.2150000000001</v>
      </c>
      <c r="HE20" s="9">
        <v>2275.7130000000002</v>
      </c>
      <c r="HF20" s="9">
        <v>4474.6899999999996</v>
      </c>
      <c r="HG20" s="9">
        <v>2308.6190000000001</v>
      </c>
      <c r="HH20" s="9">
        <v>2166.0709999999999</v>
      </c>
      <c r="HI20" s="9">
        <v>983.50300000000004</v>
      </c>
      <c r="HJ20" s="9">
        <v>474.83699999999999</v>
      </c>
      <c r="HK20" s="9">
        <v>508.666</v>
      </c>
      <c r="HL20" s="9">
        <v>487.54</v>
      </c>
      <c r="HM20" s="9">
        <v>245.64400000000001</v>
      </c>
      <c r="HN20" s="9">
        <v>241.89599999999999</v>
      </c>
      <c r="HO20" s="9">
        <v>249.99</v>
      </c>
      <c r="HP20" s="9">
        <v>129.39099999999999</v>
      </c>
      <c r="HQ20" s="9">
        <v>120.599</v>
      </c>
      <c r="HR20" s="9">
        <v>129.32400000000001</v>
      </c>
      <c r="HS20" s="9">
        <v>67.542000000000002</v>
      </c>
      <c r="HT20" s="9">
        <v>61.781999999999996</v>
      </c>
      <c r="HU20" s="9">
        <v>1356.9849999999999</v>
      </c>
      <c r="HV20" s="9">
        <v>524.30700000000002</v>
      </c>
      <c r="HW20" s="9">
        <v>832.678</v>
      </c>
      <c r="HX20" s="9">
        <v>282.92200000000003</v>
      </c>
      <c r="HY20" s="9">
        <v>110.64100000000001</v>
      </c>
      <c r="HZ20" s="9">
        <v>172.28100000000001</v>
      </c>
      <c r="IA20" s="9">
        <v>84.694000000000003</v>
      </c>
      <c r="IB20" s="9">
        <v>40.387</v>
      </c>
      <c r="IC20" s="9">
        <v>44.307000000000002</v>
      </c>
      <c r="ID20" s="9">
        <v>232.00700000000001</v>
      </c>
      <c r="IE20" s="9">
        <v>94.378</v>
      </c>
      <c r="IF20" s="9">
        <v>137.63</v>
      </c>
      <c r="IG20" s="9">
        <v>52.823</v>
      </c>
      <c r="IH20" s="9">
        <v>26.422999999999998</v>
      </c>
      <c r="II20" s="9">
        <v>26.4</v>
      </c>
      <c r="IJ20" s="9">
        <v>166.739</v>
      </c>
      <c r="IK20" s="9">
        <v>62.222000000000001</v>
      </c>
      <c r="IL20" s="9">
        <v>104.517</v>
      </c>
      <c r="IM20" s="9">
        <v>19.231999999999999</v>
      </c>
      <c r="IN20" s="9">
        <v>8.35</v>
      </c>
      <c r="IO20" s="9">
        <v>10.881</v>
      </c>
      <c r="IP20" s="9">
        <v>53.948</v>
      </c>
      <c r="IQ20" s="9">
        <v>16.558</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20"/>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1012</v>
      </c>
      <c r="C1" s="3" t="s">
        <v>1013</v>
      </c>
      <c r="D1" s="3" t="s">
        <v>1014</v>
      </c>
      <c r="E1" s="3" t="s">
        <v>1015</v>
      </c>
      <c r="F1" s="3" t="s">
        <v>1016</v>
      </c>
      <c r="G1" s="3" t="s">
        <v>1017</v>
      </c>
      <c r="H1" s="3" t="s">
        <v>1018</v>
      </c>
      <c r="I1" s="3" t="s">
        <v>1019</v>
      </c>
      <c r="J1" s="3" t="s">
        <v>1020</v>
      </c>
      <c r="K1" s="3" t="s">
        <v>1021</v>
      </c>
      <c r="L1" s="3" t="s">
        <v>1022</v>
      </c>
      <c r="M1" s="3" t="s">
        <v>1023</v>
      </c>
      <c r="N1" s="3" t="s">
        <v>1024</v>
      </c>
      <c r="O1" s="3" t="s">
        <v>1025</v>
      </c>
      <c r="P1" s="3" t="s">
        <v>1026</v>
      </c>
      <c r="Q1" s="3" t="s">
        <v>1027</v>
      </c>
      <c r="R1" s="3" t="s">
        <v>1028</v>
      </c>
      <c r="S1" s="3" t="s">
        <v>1029</v>
      </c>
      <c r="T1" s="3" t="s">
        <v>1030</v>
      </c>
      <c r="U1" s="3" t="s">
        <v>1031</v>
      </c>
      <c r="V1" s="3" t="s">
        <v>1032</v>
      </c>
      <c r="W1" s="3" t="s">
        <v>1033</v>
      </c>
      <c r="X1" s="3" t="s">
        <v>1034</v>
      </c>
      <c r="Y1" s="3" t="s">
        <v>1035</v>
      </c>
      <c r="Z1" s="3" t="s">
        <v>1036</v>
      </c>
      <c r="AA1" s="3" t="s">
        <v>1037</v>
      </c>
      <c r="AB1" s="3" t="s">
        <v>1038</v>
      </c>
      <c r="AC1" s="3" t="s">
        <v>1039</v>
      </c>
      <c r="AD1" s="3" t="s">
        <v>1040</v>
      </c>
      <c r="AE1" s="3" t="s">
        <v>1041</v>
      </c>
      <c r="AF1" s="3" t="s">
        <v>1042</v>
      </c>
      <c r="AG1" s="3" t="s">
        <v>1043</v>
      </c>
      <c r="AH1" s="3" t="s">
        <v>1044</v>
      </c>
      <c r="AI1" s="3" t="s">
        <v>1045</v>
      </c>
      <c r="AJ1" s="3" t="s">
        <v>1046</v>
      </c>
      <c r="AK1" s="3" t="s">
        <v>1047</v>
      </c>
      <c r="AL1" s="3" t="s">
        <v>1048</v>
      </c>
      <c r="AM1" s="3" t="s">
        <v>1049</v>
      </c>
      <c r="AN1" s="3" t="s">
        <v>1050</v>
      </c>
      <c r="AO1" s="3" t="s">
        <v>1051</v>
      </c>
      <c r="AP1" s="3" t="s">
        <v>1052</v>
      </c>
      <c r="AQ1" s="3" t="s">
        <v>1053</v>
      </c>
      <c r="AR1" s="3" t="s">
        <v>1054</v>
      </c>
      <c r="AS1" s="3" t="s">
        <v>1055</v>
      </c>
      <c r="AT1" s="3" t="s">
        <v>1056</v>
      </c>
      <c r="AU1" s="3" t="s">
        <v>1057</v>
      </c>
      <c r="AV1" s="3" t="s">
        <v>1058</v>
      </c>
      <c r="AW1" s="3" t="s">
        <v>1059</v>
      </c>
      <c r="AX1" s="3" t="s">
        <v>1060</v>
      </c>
      <c r="AY1" s="3" t="s">
        <v>1061</v>
      </c>
      <c r="AZ1" s="3" t="s">
        <v>1062</v>
      </c>
      <c r="BA1" s="3" t="s">
        <v>1063</v>
      </c>
      <c r="BB1" s="3" t="s">
        <v>1064</v>
      </c>
      <c r="BC1" s="3" t="s">
        <v>1065</v>
      </c>
      <c r="BD1" s="3" t="s">
        <v>1066</v>
      </c>
      <c r="BE1" s="3" t="s">
        <v>1067</v>
      </c>
      <c r="BF1" s="3" t="s">
        <v>1068</v>
      </c>
      <c r="BG1" s="3" t="s">
        <v>1069</v>
      </c>
      <c r="BH1" s="3" t="s">
        <v>1070</v>
      </c>
      <c r="BI1" s="3" t="s">
        <v>1071</v>
      </c>
      <c r="BJ1" s="3" t="s">
        <v>1072</v>
      </c>
      <c r="BK1" s="3" t="s">
        <v>1073</v>
      </c>
      <c r="BL1" s="3" t="s">
        <v>1074</v>
      </c>
      <c r="BM1" s="3" t="s">
        <v>1075</v>
      </c>
      <c r="BN1" s="3" t="s">
        <v>1076</v>
      </c>
      <c r="BO1" s="3" t="s">
        <v>1077</v>
      </c>
      <c r="BP1" s="3" t="s">
        <v>1078</v>
      </c>
      <c r="BQ1" s="3" t="s">
        <v>1079</v>
      </c>
      <c r="BR1" s="3" t="s">
        <v>1080</v>
      </c>
      <c r="BS1" s="3" t="s">
        <v>1081</v>
      </c>
      <c r="BT1" s="3" t="s">
        <v>1082</v>
      </c>
      <c r="BU1" s="3" t="s">
        <v>1083</v>
      </c>
      <c r="BV1" s="3" t="s">
        <v>1084</v>
      </c>
      <c r="BW1" s="3" t="s">
        <v>1085</v>
      </c>
      <c r="BX1" s="3" t="s">
        <v>1086</v>
      </c>
      <c r="BY1" s="3" t="s">
        <v>1087</v>
      </c>
      <c r="BZ1" s="3" t="s">
        <v>1088</v>
      </c>
      <c r="CA1" s="3" t="s">
        <v>1089</v>
      </c>
      <c r="CB1" s="3" t="s">
        <v>1090</v>
      </c>
      <c r="CC1" s="3" t="s">
        <v>1091</v>
      </c>
      <c r="CD1" s="3" t="s">
        <v>1092</v>
      </c>
      <c r="CE1" s="3" t="s">
        <v>1093</v>
      </c>
      <c r="CF1" s="3" t="s">
        <v>1094</v>
      </c>
      <c r="CG1" s="3" t="s">
        <v>1095</v>
      </c>
      <c r="CH1" s="3" t="s">
        <v>1096</v>
      </c>
      <c r="CI1" s="3" t="s">
        <v>1097</v>
      </c>
      <c r="CJ1" s="3" t="s">
        <v>1098</v>
      </c>
      <c r="CK1" s="3" t="s">
        <v>1099</v>
      </c>
      <c r="CL1" s="3" t="s">
        <v>1100</v>
      </c>
      <c r="CM1" s="3" t="s">
        <v>1101</v>
      </c>
      <c r="CN1" s="3" t="s">
        <v>1102</v>
      </c>
      <c r="CO1" s="3" t="s">
        <v>1103</v>
      </c>
      <c r="CP1" s="3" t="s">
        <v>1104</v>
      </c>
      <c r="CQ1" s="3" t="s">
        <v>1105</v>
      </c>
      <c r="CR1" s="3" t="s">
        <v>1106</v>
      </c>
      <c r="CS1" s="3" t="s">
        <v>1107</v>
      </c>
      <c r="CT1" s="3" t="s">
        <v>1108</v>
      </c>
      <c r="CU1" s="3" t="s">
        <v>1109</v>
      </c>
      <c r="CV1" s="3" t="s">
        <v>1110</v>
      </c>
      <c r="CW1" s="3" t="s">
        <v>1111</v>
      </c>
      <c r="CX1" s="3" t="s">
        <v>1112</v>
      </c>
      <c r="CY1" s="3" t="s">
        <v>1113</v>
      </c>
      <c r="CZ1" s="3" t="s">
        <v>1114</v>
      </c>
      <c r="DA1" s="3" t="s">
        <v>1115</v>
      </c>
      <c r="DB1" s="3" t="s">
        <v>1116</v>
      </c>
      <c r="DC1" s="3" t="s">
        <v>1117</v>
      </c>
      <c r="DD1" s="3" t="s">
        <v>1118</v>
      </c>
      <c r="DE1" s="3" t="s">
        <v>1119</v>
      </c>
      <c r="DF1" s="3" t="s">
        <v>1120</v>
      </c>
      <c r="DG1" s="3" t="s">
        <v>1121</v>
      </c>
      <c r="DH1" s="3" t="s">
        <v>1122</v>
      </c>
      <c r="DI1" s="3" t="s">
        <v>1123</v>
      </c>
      <c r="DJ1" s="3" t="s">
        <v>1124</v>
      </c>
      <c r="DK1" s="3" t="s">
        <v>1125</v>
      </c>
      <c r="DL1" s="3" t="s">
        <v>1126</v>
      </c>
      <c r="DM1" s="3" t="s">
        <v>1127</v>
      </c>
      <c r="DN1" s="3" t="s">
        <v>1128</v>
      </c>
      <c r="DO1" s="3" t="s">
        <v>1129</v>
      </c>
      <c r="DP1" s="3" t="s">
        <v>1130</v>
      </c>
      <c r="DQ1" s="3" t="s">
        <v>1131</v>
      </c>
      <c r="DR1" s="3" t="s">
        <v>1132</v>
      </c>
      <c r="DS1" s="3" t="s">
        <v>1133</v>
      </c>
      <c r="DT1" s="3" t="s">
        <v>1134</v>
      </c>
      <c r="DU1" s="3" t="s">
        <v>1135</v>
      </c>
      <c r="DV1" s="3" t="s">
        <v>1136</v>
      </c>
      <c r="DW1" s="3" t="s">
        <v>1137</v>
      </c>
      <c r="DX1" s="3" t="s">
        <v>1138</v>
      </c>
      <c r="DY1" s="3" t="s">
        <v>1139</v>
      </c>
      <c r="DZ1" s="3" t="s">
        <v>1140</v>
      </c>
      <c r="EA1" s="3" t="s">
        <v>1141</v>
      </c>
      <c r="EB1" s="3" t="s">
        <v>1142</v>
      </c>
      <c r="EC1" s="3" t="s">
        <v>1143</v>
      </c>
      <c r="ED1" s="3" t="s">
        <v>1144</v>
      </c>
      <c r="EE1" s="3" t="s">
        <v>1145</v>
      </c>
      <c r="EF1" s="3" t="s">
        <v>1146</v>
      </c>
      <c r="EG1" s="3" t="s">
        <v>1147</v>
      </c>
      <c r="EH1" s="3" t="s">
        <v>1148</v>
      </c>
      <c r="EI1" s="3" t="s">
        <v>1149</v>
      </c>
      <c r="EJ1" s="3" t="s">
        <v>1150</v>
      </c>
      <c r="EK1" s="3" t="s">
        <v>1151</v>
      </c>
      <c r="EL1" s="3" t="s">
        <v>1152</v>
      </c>
      <c r="EM1" s="3" t="s">
        <v>1153</v>
      </c>
      <c r="EN1" s="3" t="s">
        <v>1154</v>
      </c>
      <c r="EO1" s="3" t="s">
        <v>1155</v>
      </c>
      <c r="EP1" s="3" t="s">
        <v>1156</v>
      </c>
      <c r="EQ1" s="3" t="s">
        <v>1157</v>
      </c>
      <c r="ER1" s="3" t="s">
        <v>1158</v>
      </c>
      <c r="ES1" s="3" t="s">
        <v>1159</v>
      </c>
      <c r="ET1" s="3" t="s">
        <v>1160</v>
      </c>
      <c r="EU1" s="3" t="s">
        <v>1161</v>
      </c>
      <c r="EV1" s="3" t="s">
        <v>1162</v>
      </c>
      <c r="EW1" s="3" t="s">
        <v>1163</v>
      </c>
      <c r="EX1" s="3" t="s">
        <v>1164</v>
      </c>
      <c r="EY1" s="3" t="s">
        <v>1165</v>
      </c>
      <c r="EZ1" s="3" t="s">
        <v>1166</v>
      </c>
      <c r="FA1" s="3" t="s">
        <v>1167</v>
      </c>
      <c r="FB1" s="3" t="s">
        <v>1168</v>
      </c>
      <c r="FC1" s="3" t="s">
        <v>1169</v>
      </c>
      <c r="FD1" s="3" t="s">
        <v>1170</v>
      </c>
      <c r="FE1" s="3" t="s">
        <v>1171</v>
      </c>
      <c r="FF1" s="3" t="s">
        <v>1172</v>
      </c>
      <c r="FG1" s="3" t="s">
        <v>1173</v>
      </c>
      <c r="FH1" s="3" t="s">
        <v>1174</v>
      </c>
      <c r="FI1" s="3" t="s">
        <v>1175</v>
      </c>
      <c r="FJ1" s="3" t="s">
        <v>1176</v>
      </c>
      <c r="FK1" s="3" t="s">
        <v>1177</v>
      </c>
      <c r="FL1" s="3" t="s">
        <v>1178</v>
      </c>
      <c r="FM1" s="3" t="s">
        <v>1179</v>
      </c>
      <c r="FN1" s="3" t="s">
        <v>1180</v>
      </c>
      <c r="FO1" s="3" t="s">
        <v>1181</v>
      </c>
      <c r="FP1" s="3" t="s">
        <v>1182</v>
      </c>
      <c r="FQ1" s="3" t="s">
        <v>1183</v>
      </c>
      <c r="FR1" s="3" t="s">
        <v>1184</v>
      </c>
      <c r="FS1" s="3" t="s">
        <v>1185</v>
      </c>
      <c r="FT1" s="3" t="s">
        <v>1186</v>
      </c>
      <c r="FU1" s="3" t="s">
        <v>1187</v>
      </c>
      <c r="FV1" s="3" t="s">
        <v>1188</v>
      </c>
      <c r="FW1" s="3" t="s">
        <v>1189</v>
      </c>
      <c r="FX1" s="3" t="s">
        <v>1190</v>
      </c>
      <c r="FY1" s="3" t="s">
        <v>1191</v>
      </c>
      <c r="FZ1" s="3" t="s">
        <v>1192</v>
      </c>
      <c r="GA1" s="3" t="s">
        <v>1193</v>
      </c>
      <c r="GB1" s="3" t="s">
        <v>1194</v>
      </c>
      <c r="GC1" s="3" t="s">
        <v>1195</v>
      </c>
      <c r="GD1" s="3" t="s">
        <v>1196</v>
      </c>
      <c r="GE1" s="3" t="s">
        <v>1197</v>
      </c>
      <c r="GF1" s="3" t="s">
        <v>1198</v>
      </c>
      <c r="GG1" s="3" t="s">
        <v>1199</v>
      </c>
      <c r="GH1" s="3" t="s">
        <v>1200</v>
      </c>
      <c r="GI1" s="3" t="s">
        <v>1201</v>
      </c>
      <c r="GJ1" s="3" t="s">
        <v>1202</v>
      </c>
      <c r="GK1" s="3" t="s">
        <v>1203</v>
      </c>
      <c r="GL1" s="3" t="s">
        <v>1204</v>
      </c>
      <c r="GM1" s="3" t="s">
        <v>1205</v>
      </c>
      <c r="GN1" s="3" t="s">
        <v>1206</v>
      </c>
      <c r="GO1" s="3" t="s">
        <v>1207</v>
      </c>
      <c r="GP1" s="3" t="s">
        <v>1208</v>
      </c>
      <c r="GQ1" s="3" t="s">
        <v>1209</v>
      </c>
      <c r="GR1" s="3" t="s">
        <v>1210</v>
      </c>
      <c r="GS1" s="3" t="s">
        <v>1211</v>
      </c>
      <c r="GT1" s="3" t="s">
        <v>1212</v>
      </c>
      <c r="GU1" s="3" t="s">
        <v>1213</v>
      </c>
      <c r="GV1" s="3" t="s">
        <v>1214</v>
      </c>
      <c r="GW1" s="3" t="s">
        <v>1215</v>
      </c>
      <c r="GX1" s="3" t="s">
        <v>1216</v>
      </c>
      <c r="GY1" s="3" t="s">
        <v>1217</v>
      </c>
      <c r="GZ1" s="3" t="s">
        <v>1218</v>
      </c>
      <c r="HA1" s="3" t="s">
        <v>1219</v>
      </c>
      <c r="HB1" s="3" t="s">
        <v>1220</v>
      </c>
      <c r="HC1" s="3" t="s">
        <v>1221</v>
      </c>
      <c r="HD1" s="3" t="s">
        <v>1222</v>
      </c>
      <c r="HE1" s="3" t="s">
        <v>1223</v>
      </c>
      <c r="HF1" s="3" t="s">
        <v>1224</v>
      </c>
      <c r="HG1" s="3" t="s">
        <v>1225</v>
      </c>
      <c r="HH1" s="3" t="s">
        <v>1226</v>
      </c>
      <c r="HI1" s="3" t="s">
        <v>1227</v>
      </c>
      <c r="HJ1" s="3" t="s">
        <v>1228</v>
      </c>
      <c r="HK1" s="3" t="s">
        <v>1229</v>
      </c>
      <c r="HL1" s="3" t="s">
        <v>1230</v>
      </c>
      <c r="HM1" s="3" t="s">
        <v>1231</v>
      </c>
      <c r="HN1" s="3" t="s">
        <v>1232</v>
      </c>
      <c r="HO1" s="3" t="s">
        <v>1233</v>
      </c>
      <c r="HP1" s="3" t="s">
        <v>1234</v>
      </c>
      <c r="HQ1" s="3" t="s">
        <v>1235</v>
      </c>
      <c r="HR1" s="3" t="s">
        <v>1236</v>
      </c>
      <c r="HS1" s="3" t="s">
        <v>1237</v>
      </c>
      <c r="HT1" s="3" t="s">
        <v>1238</v>
      </c>
      <c r="HU1" s="3" t="s">
        <v>1239</v>
      </c>
      <c r="HV1" s="3" t="s">
        <v>1240</v>
      </c>
      <c r="HW1" s="3" t="s">
        <v>1241</v>
      </c>
      <c r="HX1" s="3" t="s">
        <v>1242</v>
      </c>
      <c r="HY1" s="3" t="s">
        <v>1243</v>
      </c>
      <c r="HZ1" s="3" t="s">
        <v>1244</v>
      </c>
      <c r="IA1" s="3" t="s">
        <v>1245</v>
      </c>
      <c r="IB1" s="3" t="s">
        <v>1246</v>
      </c>
      <c r="IC1" s="3" t="s">
        <v>1247</v>
      </c>
      <c r="ID1" s="3" t="s">
        <v>1248</v>
      </c>
      <c r="IE1" s="3" t="s">
        <v>1249</v>
      </c>
      <c r="IF1" s="3" t="s">
        <v>1250</v>
      </c>
      <c r="IG1" s="3" t="s">
        <v>1251</v>
      </c>
      <c r="IH1" s="3" t="s">
        <v>1252</v>
      </c>
      <c r="II1" s="3" t="s">
        <v>1253</v>
      </c>
      <c r="IJ1" s="3" t="s">
        <v>1254</v>
      </c>
      <c r="IK1" s="3" t="s">
        <v>1255</v>
      </c>
      <c r="IL1" s="3" t="s">
        <v>1256</v>
      </c>
      <c r="IM1" s="3" t="s">
        <v>1257</v>
      </c>
      <c r="IN1" s="3" t="s">
        <v>1258</v>
      </c>
      <c r="IO1" s="3" t="s">
        <v>1259</v>
      </c>
      <c r="IP1" s="3" t="s">
        <v>1260</v>
      </c>
      <c r="IQ1" s="3" t="s">
        <v>1261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45323</v>
      </c>
      <c r="C8" s="6">
        <v>45323</v>
      </c>
      <c r="D8" s="6">
        <v>45323</v>
      </c>
      <c r="E8" s="6">
        <v>45323</v>
      </c>
      <c r="F8" s="6">
        <v>45323</v>
      </c>
      <c r="G8" s="6">
        <v>45323</v>
      </c>
      <c r="H8" s="6">
        <v>45323</v>
      </c>
      <c r="I8" s="6">
        <v>45323</v>
      </c>
      <c r="J8" s="6">
        <v>45323</v>
      </c>
      <c r="K8" s="6">
        <v>45323</v>
      </c>
      <c r="L8" s="6">
        <v>45323</v>
      </c>
      <c r="M8" s="6">
        <v>45323</v>
      </c>
      <c r="N8" s="6">
        <v>45323</v>
      </c>
      <c r="O8" s="6">
        <v>45323</v>
      </c>
      <c r="P8" s="6">
        <v>45323</v>
      </c>
      <c r="Q8" s="6">
        <v>45323</v>
      </c>
      <c r="R8" s="6">
        <v>45323</v>
      </c>
      <c r="S8" s="6">
        <v>45323</v>
      </c>
      <c r="T8" s="6">
        <v>45323</v>
      </c>
      <c r="U8" s="6">
        <v>45323</v>
      </c>
      <c r="V8" s="6">
        <v>45323</v>
      </c>
      <c r="W8" s="6">
        <v>45323</v>
      </c>
      <c r="X8" s="6">
        <v>45323</v>
      </c>
      <c r="Y8" s="6">
        <v>45323</v>
      </c>
      <c r="Z8" s="6">
        <v>45323</v>
      </c>
      <c r="AA8" s="6">
        <v>45323</v>
      </c>
      <c r="AB8" s="6">
        <v>45323</v>
      </c>
      <c r="AC8" s="6">
        <v>45323</v>
      </c>
      <c r="AD8" s="6">
        <v>45323</v>
      </c>
      <c r="AE8" s="6">
        <v>45323</v>
      </c>
      <c r="AF8" s="6">
        <v>45323</v>
      </c>
      <c r="AG8" s="6">
        <v>45323</v>
      </c>
      <c r="AH8" s="6">
        <v>45323</v>
      </c>
      <c r="AI8" s="6">
        <v>45323</v>
      </c>
      <c r="AJ8" s="6">
        <v>45323</v>
      </c>
      <c r="AK8" s="6">
        <v>45323</v>
      </c>
      <c r="AL8" s="6">
        <v>45323</v>
      </c>
      <c r="AM8" s="6">
        <v>45323</v>
      </c>
      <c r="AN8" s="6">
        <v>45323</v>
      </c>
      <c r="AO8" s="6">
        <v>45323</v>
      </c>
      <c r="AP8" s="6">
        <v>45323</v>
      </c>
      <c r="AQ8" s="6">
        <v>45323</v>
      </c>
      <c r="AR8" s="6">
        <v>45323</v>
      </c>
      <c r="AS8" s="6">
        <v>45323</v>
      </c>
      <c r="AT8" s="6">
        <v>45323</v>
      </c>
      <c r="AU8" s="6">
        <v>45323</v>
      </c>
      <c r="AV8" s="6">
        <v>45323</v>
      </c>
      <c r="AW8" s="6">
        <v>45323</v>
      </c>
      <c r="AX8" s="6">
        <v>45323</v>
      </c>
      <c r="AY8" s="6">
        <v>45323</v>
      </c>
      <c r="AZ8" s="6">
        <v>45323</v>
      </c>
      <c r="BA8" s="6">
        <v>45323</v>
      </c>
      <c r="BB8" s="6">
        <v>45323</v>
      </c>
      <c r="BC8" s="6">
        <v>45323</v>
      </c>
      <c r="BD8" s="6">
        <v>45323</v>
      </c>
      <c r="BE8" s="6">
        <v>45323</v>
      </c>
      <c r="BF8" s="6">
        <v>45323</v>
      </c>
      <c r="BG8" s="6">
        <v>45323</v>
      </c>
      <c r="BH8" s="6">
        <v>45323</v>
      </c>
      <c r="BI8" s="6">
        <v>45323</v>
      </c>
      <c r="BJ8" s="6">
        <v>45323</v>
      </c>
      <c r="BK8" s="6">
        <v>45323</v>
      </c>
      <c r="BL8" s="6">
        <v>45323</v>
      </c>
      <c r="BM8" s="6">
        <v>45323</v>
      </c>
      <c r="BN8" s="6">
        <v>45323</v>
      </c>
      <c r="BO8" s="6">
        <v>45323</v>
      </c>
      <c r="BP8" s="6">
        <v>45323</v>
      </c>
      <c r="BQ8" s="6">
        <v>45323</v>
      </c>
      <c r="BR8" s="6">
        <v>45323</v>
      </c>
      <c r="BS8" s="6">
        <v>45323</v>
      </c>
      <c r="BT8" s="6">
        <v>45323</v>
      </c>
      <c r="BU8" s="6">
        <v>45323</v>
      </c>
      <c r="BV8" s="6">
        <v>45323</v>
      </c>
      <c r="BW8" s="6">
        <v>45323</v>
      </c>
      <c r="BX8" s="6">
        <v>45323</v>
      </c>
      <c r="BY8" s="6">
        <v>45323</v>
      </c>
      <c r="BZ8" s="6">
        <v>45323</v>
      </c>
      <c r="CA8" s="6">
        <v>45323</v>
      </c>
      <c r="CB8" s="6">
        <v>45323</v>
      </c>
      <c r="CC8" s="6">
        <v>45323</v>
      </c>
      <c r="CD8" s="6">
        <v>45323</v>
      </c>
      <c r="CE8" s="6">
        <v>45323</v>
      </c>
      <c r="CF8" s="6">
        <v>45323</v>
      </c>
      <c r="CG8" s="6">
        <v>45323</v>
      </c>
      <c r="CH8" s="6">
        <v>45323</v>
      </c>
      <c r="CI8" s="6">
        <v>45323</v>
      </c>
      <c r="CJ8" s="6">
        <v>45323</v>
      </c>
      <c r="CK8" s="6">
        <v>45323</v>
      </c>
      <c r="CL8" s="6">
        <v>45323</v>
      </c>
      <c r="CM8" s="6">
        <v>45323</v>
      </c>
      <c r="CN8" s="6">
        <v>45323</v>
      </c>
      <c r="CO8" s="6">
        <v>45323</v>
      </c>
      <c r="CP8" s="6">
        <v>45323</v>
      </c>
      <c r="CQ8" s="6">
        <v>45323</v>
      </c>
      <c r="CR8" s="6">
        <v>45323</v>
      </c>
      <c r="CS8" s="6">
        <v>45323</v>
      </c>
      <c r="CT8" s="6">
        <v>45323</v>
      </c>
      <c r="CU8" s="6">
        <v>45323</v>
      </c>
      <c r="CV8" s="6">
        <v>45323</v>
      </c>
      <c r="CW8" s="6">
        <v>45323</v>
      </c>
      <c r="CX8" s="6">
        <v>45323</v>
      </c>
      <c r="CY8" s="6">
        <v>45323</v>
      </c>
      <c r="CZ8" s="6">
        <v>45323</v>
      </c>
      <c r="DA8" s="6">
        <v>45323</v>
      </c>
      <c r="DB8" s="6">
        <v>45323</v>
      </c>
      <c r="DC8" s="6">
        <v>45323</v>
      </c>
      <c r="DD8" s="6">
        <v>45323</v>
      </c>
      <c r="DE8" s="6">
        <v>45323</v>
      </c>
      <c r="DF8" s="6">
        <v>45323</v>
      </c>
      <c r="DG8" s="6">
        <v>45323</v>
      </c>
      <c r="DH8" s="6">
        <v>45323</v>
      </c>
      <c r="DI8" s="6">
        <v>45323</v>
      </c>
      <c r="DJ8" s="6">
        <v>45323</v>
      </c>
      <c r="DK8" s="6">
        <v>45323</v>
      </c>
      <c r="DL8" s="6">
        <v>45323</v>
      </c>
      <c r="DM8" s="6">
        <v>45323</v>
      </c>
      <c r="DN8" s="6">
        <v>45323</v>
      </c>
      <c r="DO8" s="6">
        <v>45323</v>
      </c>
      <c r="DP8" s="6">
        <v>45323</v>
      </c>
      <c r="DQ8" s="6">
        <v>45323</v>
      </c>
      <c r="DR8" s="6">
        <v>45323</v>
      </c>
      <c r="DS8" s="6">
        <v>45323</v>
      </c>
      <c r="DT8" s="6">
        <v>45323</v>
      </c>
      <c r="DU8" s="6">
        <v>45323</v>
      </c>
      <c r="DV8" s="6">
        <v>45323</v>
      </c>
      <c r="DW8" s="6">
        <v>45323</v>
      </c>
      <c r="DX8" s="6">
        <v>45323</v>
      </c>
      <c r="DY8" s="6">
        <v>45323</v>
      </c>
      <c r="DZ8" s="6">
        <v>45323</v>
      </c>
      <c r="EA8" s="6">
        <v>45323</v>
      </c>
      <c r="EB8" s="6">
        <v>45323</v>
      </c>
      <c r="EC8" s="6">
        <v>45323</v>
      </c>
      <c r="ED8" s="6">
        <v>45323</v>
      </c>
      <c r="EE8" s="6">
        <v>45323</v>
      </c>
      <c r="EF8" s="6">
        <v>45323</v>
      </c>
      <c r="EG8" s="6">
        <v>45323</v>
      </c>
      <c r="EH8" s="6">
        <v>45323</v>
      </c>
      <c r="EI8" s="6">
        <v>45323</v>
      </c>
      <c r="EJ8" s="6">
        <v>45323</v>
      </c>
      <c r="EK8" s="6">
        <v>45323</v>
      </c>
      <c r="EL8" s="6">
        <v>45323</v>
      </c>
      <c r="EM8" s="6">
        <v>45323</v>
      </c>
      <c r="EN8" s="6">
        <v>45323</v>
      </c>
      <c r="EO8" s="6">
        <v>45323</v>
      </c>
      <c r="EP8" s="6">
        <v>45323</v>
      </c>
      <c r="EQ8" s="6">
        <v>45323</v>
      </c>
      <c r="ER8" s="6">
        <v>45323</v>
      </c>
      <c r="ES8" s="6">
        <v>45323</v>
      </c>
      <c r="ET8" s="6">
        <v>45323</v>
      </c>
      <c r="EU8" s="6">
        <v>45323</v>
      </c>
      <c r="EV8" s="6">
        <v>45323</v>
      </c>
      <c r="EW8" s="6">
        <v>45323</v>
      </c>
      <c r="EX8" s="6">
        <v>45323</v>
      </c>
      <c r="EY8" s="6">
        <v>45323</v>
      </c>
      <c r="EZ8" s="6">
        <v>45323</v>
      </c>
      <c r="FA8" s="6">
        <v>45323</v>
      </c>
      <c r="FB8" s="6">
        <v>45323</v>
      </c>
      <c r="FC8" s="6">
        <v>45323</v>
      </c>
      <c r="FD8" s="6">
        <v>45323</v>
      </c>
      <c r="FE8" s="6">
        <v>45323</v>
      </c>
      <c r="FF8" s="6">
        <v>45323</v>
      </c>
      <c r="FG8" s="6">
        <v>45323</v>
      </c>
      <c r="FH8" s="6">
        <v>45323</v>
      </c>
      <c r="FI8" s="6">
        <v>45323</v>
      </c>
      <c r="FJ8" s="6">
        <v>45323</v>
      </c>
      <c r="FK8" s="6">
        <v>45323</v>
      </c>
      <c r="FL8" s="6">
        <v>45323</v>
      </c>
      <c r="FM8" s="6">
        <v>45323</v>
      </c>
      <c r="FN8" s="6">
        <v>45323</v>
      </c>
      <c r="FO8" s="6">
        <v>45323</v>
      </c>
      <c r="FP8" s="6">
        <v>45323</v>
      </c>
      <c r="FQ8" s="6">
        <v>45323</v>
      </c>
      <c r="FR8" s="6">
        <v>45323</v>
      </c>
      <c r="FS8" s="6">
        <v>45323</v>
      </c>
      <c r="FT8" s="6">
        <v>45323</v>
      </c>
      <c r="FU8" s="6">
        <v>45323</v>
      </c>
      <c r="FV8" s="6">
        <v>45323</v>
      </c>
      <c r="FW8" s="6">
        <v>45323</v>
      </c>
      <c r="FX8" s="6">
        <v>45323</v>
      </c>
      <c r="FY8" s="6">
        <v>45323</v>
      </c>
      <c r="FZ8" s="6">
        <v>45323</v>
      </c>
      <c r="GA8" s="6">
        <v>45323</v>
      </c>
      <c r="GB8" s="6">
        <v>45323</v>
      </c>
      <c r="GC8" s="6">
        <v>45323</v>
      </c>
      <c r="GD8" s="6">
        <v>45323</v>
      </c>
      <c r="GE8" s="6">
        <v>45323</v>
      </c>
      <c r="GF8" s="6">
        <v>45323</v>
      </c>
      <c r="GG8" s="6">
        <v>45323</v>
      </c>
      <c r="GH8" s="6">
        <v>45323</v>
      </c>
      <c r="GI8" s="6">
        <v>45323</v>
      </c>
      <c r="GJ8" s="6">
        <v>45323</v>
      </c>
      <c r="GK8" s="6">
        <v>45323</v>
      </c>
      <c r="GL8" s="6">
        <v>45323</v>
      </c>
      <c r="GM8" s="6">
        <v>45323</v>
      </c>
      <c r="GN8" s="6">
        <v>45323</v>
      </c>
      <c r="GO8" s="6">
        <v>45323</v>
      </c>
      <c r="GP8" s="6">
        <v>45323</v>
      </c>
      <c r="GQ8" s="6">
        <v>45323</v>
      </c>
      <c r="GR8" s="6">
        <v>45323</v>
      </c>
      <c r="GS8" s="6">
        <v>45323</v>
      </c>
      <c r="GT8" s="6">
        <v>45323</v>
      </c>
      <c r="GU8" s="6">
        <v>45323</v>
      </c>
      <c r="GV8" s="6">
        <v>45323</v>
      </c>
      <c r="GW8" s="6">
        <v>45323</v>
      </c>
      <c r="GX8" s="6">
        <v>45323</v>
      </c>
      <c r="GY8" s="6">
        <v>45323</v>
      </c>
      <c r="GZ8" s="6">
        <v>45323</v>
      </c>
      <c r="HA8" s="6">
        <v>45323</v>
      </c>
      <c r="HB8" s="6">
        <v>45323</v>
      </c>
      <c r="HC8" s="6">
        <v>45323</v>
      </c>
      <c r="HD8" s="6">
        <v>45323</v>
      </c>
      <c r="HE8" s="6">
        <v>45323</v>
      </c>
      <c r="HF8" s="6">
        <v>45323</v>
      </c>
      <c r="HG8" s="6">
        <v>45323</v>
      </c>
      <c r="HH8" s="6">
        <v>45323</v>
      </c>
      <c r="HI8" s="6">
        <v>45323</v>
      </c>
      <c r="HJ8" s="6">
        <v>45323</v>
      </c>
      <c r="HK8" s="6">
        <v>45323</v>
      </c>
      <c r="HL8" s="6">
        <v>45323</v>
      </c>
      <c r="HM8" s="6">
        <v>45323</v>
      </c>
      <c r="HN8" s="6">
        <v>45323</v>
      </c>
      <c r="HO8" s="6">
        <v>45323</v>
      </c>
      <c r="HP8" s="6">
        <v>45323</v>
      </c>
      <c r="HQ8" s="6">
        <v>45323</v>
      </c>
      <c r="HR8" s="6">
        <v>45323</v>
      </c>
      <c r="HS8" s="6">
        <v>45323</v>
      </c>
      <c r="HT8" s="6">
        <v>45323</v>
      </c>
      <c r="HU8" s="6">
        <v>45323</v>
      </c>
      <c r="HV8" s="6">
        <v>45323</v>
      </c>
      <c r="HW8" s="6">
        <v>45323</v>
      </c>
      <c r="HX8" s="6">
        <v>45323</v>
      </c>
      <c r="HY8" s="6">
        <v>45323</v>
      </c>
      <c r="HZ8" s="6">
        <v>45323</v>
      </c>
      <c r="IA8" s="6">
        <v>45323</v>
      </c>
      <c r="IB8" s="6">
        <v>45323</v>
      </c>
      <c r="IC8" s="6">
        <v>45323</v>
      </c>
      <c r="ID8" s="6">
        <v>45323</v>
      </c>
      <c r="IE8" s="6">
        <v>45323</v>
      </c>
      <c r="IF8" s="6">
        <v>45323</v>
      </c>
      <c r="IG8" s="6">
        <v>45323</v>
      </c>
      <c r="IH8" s="6">
        <v>45323</v>
      </c>
      <c r="II8" s="6">
        <v>45323</v>
      </c>
      <c r="IJ8" s="6">
        <v>45323</v>
      </c>
      <c r="IK8" s="6">
        <v>45323</v>
      </c>
      <c r="IL8" s="6">
        <v>45323</v>
      </c>
      <c r="IM8" s="6">
        <v>45323</v>
      </c>
      <c r="IN8" s="6">
        <v>45323</v>
      </c>
      <c r="IO8" s="6">
        <v>45323</v>
      </c>
      <c r="IP8" s="6">
        <v>45323</v>
      </c>
      <c r="IQ8" s="6">
        <v>45323</v>
      </c>
    </row>
    <row r="9" spans="1:251">
      <c r="A9" s="4" t="s">
        <v>257</v>
      </c>
      <c r="B9" s="1">
        <v>10</v>
      </c>
      <c r="C9" s="1">
        <v>10</v>
      </c>
      <c r="D9" s="1">
        <v>10</v>
      </c>
      <c r="E9" s="1">
        <v>10</v>
      </c>
      <c r="F9" s="1">
        <v>10</v>
      </c>
      <c r="G9" s="1">
        <v>10</v>
      </c>
      <c r="H9" s="1">
        <v>10</v>
      </c>
      <c r="I9" s="1">
        <v>10</v>
      </c>
      <c r="J9" s="1">
        <v>10</v>
      </c>
      <c r="K9" s="1">
        <v>10</v>
      </c>
      <c r="L9" s="1">
        <v>10</v>
      </c>
      <c r="M9" s="1">
        <v>10</v>
      </c>
      <c r="N9" s="1">
        <v>10</v>
      </c>
      <c r="O9" s="1">
        <v>10</v>
      </c>
      <c r="P9" s="1">
        <v>10</v>
      </c>
      <c r="Q9" s="1">
        <v>10</v>
      </c>
      <c r="R9" s="1">
        <v>10</v>
      </c>
      <c r="S9" s="1">
        <v>10</v>
      </c>
      <c r="T9" s="1">
        <v>10</v>
      </c>
      <c r="U9" s="1">
        <v>10</v>
      </c>
      <c r="V9" s="1">
        <v>10</v>
      </c>
      <c r="W9" s="1">
        <v>10</v>
      </c>
      <c r="X9" s="1">
        <v>10</v>
      </c>
      <c r="Y9" s="1">
        <v>10</v>
      </c>
      <c r="Z9" s="1">
        <v>10</v>
      </c>
      <c r="AA9" s="1">
        <v>10</v>
      </c>
      <c r="AB9" s="1">
        <v>10</v>
      </c>
      <c r="AC9" s="1">
        <v>10</v>
      </c>
      <c r="AD9" s="1">
        <v>10</v>
      </c>
      <c r="AE9" s="1">
        <v>10</v>
      </c>
      <c r="AF9" s="1">
        <v>10</v>
      </c>
      <c r="AG9" s="1">
        <v>10</v>
      </c>
      <c r="AH9" s="1">
        <v>10</v>
      </c>
      <c r="AI9" s="1">
        <v>10</v>
      </c>
      <c r="AJ9" s="1">
        <v>10</v>
      </c>
      <c r="AK9" s="1">
        <v>10</v>
      </c>
      <c r="AL9" s="1">
        <v>10</v>
      </c>
      <c r="AM9" s="1">
        <v>10</v>
      </c>
      <c r="AN9" s="1">
        <v>10</v>
      </c>
      <c r="AO9" s="1">
        <v>10</v>
      </c>
      <c r="AP9" s="1">
        <v>10</v>
      </c>
      <c r="AQ9" s="1">
        <v>10</v>
      </c>
      <c r="AR9" s="1">
        <v>10</v>
      </c>
      <c r="AS9" s="1">
        <v>10</v>
      </c>
      <c r="AT9" s="1">
        <v>10</v>
      </c>
      <c r="AU9" s="1">
        <v>10</v>
      </c>
      <c r="AV9" s="1">
        <v>10</v>
      </c>
      <c r="AW9" s="1">
        <v>10</v>
      </c>
      <c r="AX9" s="1">
        <v>10</v>
      </c>
      <c r="AY9" s="1">
        <v>10</v>
      </c>
      <c r="AZ9" s="1">
        <v>10</v>
      </c>
      <c r="BA9" s="1">
        <v>10</v>
      </c>
      <c r="BB9" s="1">
        <v>10</v>
      </c>
      <c r="BC9" s="1">
        <v>10</v>
      </c>
      <c r="BD9" s="1">
        <v>10</v>
      </c>
      <c r="BE9" s="1">
        <v>10</v>
      </c>
      <c r="BF9" s="1">
        <v>10</v>
      </c>
      <c r="BG9" s="1">
        <v>10</v>
      </c>
      <c r="BH9" s="1">
        <v>10</v>
      </c>
      <c r="BI9" s="1">
        <v>10</v>
      </c>
      <c r="BJ9" s="1">
        <v>10</v>
      </c>
      <c r="BK9" s="1">
        <v>10</v>
      </c>
      <c r="BL9" s="1">
        <v>10</v>
      </c>
      <c r="BM9" s="1">
        <v>10</v>
      </c>
      <c r="BN9" s="1">
        <v>10</v>
      </c>
      <c r="BO9" s="1">
        <v>10</v>
      </c>
      <c r="BP9" s="1">
        <v>10</v>
      </c>
      <c r="BQ9" s="1">
        <v>10</v>
      </c>
      <c r="BR9" s="1">
        <v>10</v>
      </c>
      <c r="BS9" s="1">
        <v>10</v>
      </c>
      <c r="BT9" s="1">
        <v>10</v>
      </c>
      <c r="BU9" s="1">
        <v>10</v>
      </c>
      <c r="BV9" s="1">
        <v>10</v>
      </c>
      <c r="BW9" s="1">
        <v>10</v>
      </c>
      <c r="BX9" s="1">
        <v>10</v>
      </c>
      <c r="BY9" s="1">
        <v>10</v>
      </c>
      <c r="BZ9" s="1">
        <v>10</v>
      </c>
      <c r="CA9" s="1">
        <v>10</v>
      </c>
      <c r="CB9" s="1">
        <v>10</v>
      </c>
      <c r="CC9" s="1">
        <v>10</v>
      </c>
      <c r="CD9" s="1">
        <v>10</v>
      </c>
      <c r="CE9" s="1">
        <v>10</v>
      </c>
      <c r="CF9" s="1">
        <v>10</v>
      </c>
      <c r="CG9" s="1">
        <v>10</v>
      </c>
      <c r="CH9" s="1">
        <v>10</v>
      </c>
      <c r="CI9" s="1">
        <v>10</v>
      </c>
      <c r="CJ9" s="1">
        <v>10</v>
      </c>
      <c r="CK9" s="1">
        <v>10</v>
      </c>
      <c r="CL9" s="1">
        <v>10</v>
      </c>
      <c r="CM9" s="1">
        <v>10</v>
      </c>
      <c r="CN9" s="1">
        <v>10</v>
      </c>
      <c r="CO9" s="1">
        <v>10</v>
      </c>
      <c r="CP9" s="1">
        <v>10</v>
      </c>
      <c r="CQ9" s="1">
        <v>10</v>
      </c>
      <c r="CR9" s="1">
        <v>10</v>
      </c>
      <c r="CS9" s="1">
        <v>10</v>
      </c>
      <c r="CT9" s="1">
        <v>10</v>
      </c>
      <c r="CU9" s="1">
        <v>10</v>
      </c>
      <c r="CV9" s="1">
        <v>10</v>
      </c>
      <c r="CW9" s="1">
        <v>10</v>
      </c>
      <c r="CX9" s="1">
        <v>10</v>
      </c>
      <c r="CY9" s="1">
        <v>10</v>
      </c>
      <c r="CZ9" s="1">
        <v>10</v>
      </c>
      <c r="DA9" s="1">
        <v>10</v>
      </c>
      <c r="DB9" s="1">
        <v>10</v>
      </c>
      <c r="DC9" s="1">
        <v>10</v>
      </c>
      <c r="DD9" s="1">
        <v>10</v>
      </c>
      <c r="DE9" s="1">
        <v>10</v>
      </c>
      <c r="DF9" s="1">
        <v>10</v>
      </c>
      <c r="DG9" s="1">
        <v>10</v>
      </c>
      <c r="DH9" s="1">
        <v>10</v>
      </c>
      <c r="DI9" s="1">
        <v>10</v>
      </c>
      <c r="DJ9" s="1">
        <v>10</v>
      </c>
      <c r="DK9" s="1">
        <v>10</v>
      </c>
      <c r="DL9" s="1">
        <v>10</v>
      </c>
      <c r="DM9" s="1">
        <v>10</v>
      </c>
      <c r="DN9" s="1">
        <v>10</v>
      </c>
      <c r="DO9" s="1">
        <v>10</v>
      </c>
      <c r="DP9" s="1">
        <v>10</v>
      </c>
      <c r="DQ9" s="1">
        <v>10</v>
      </c>
      <c r="DR9" s="1">
        <v>10</v>
      </c>
      <c r="DS9" s="1">
        <v>10</v>
      </c>
      <c r="DT9" s="1">
        <v>10</v>
      </c>
      <c r="DU9" s="1">
        <v>10</v>
      </c>
      <c r="DV9" s="1">
        <v>10</v>
      </c>
      <c r="DW9" s="1">
        <v>10</v>
      </c>
      <c r="DX9" s="1">
        <v>10</v>
      </c>
      <c r="DY9" s="1">
        <v>10</v>
      </c>
      <c r="DZ9" s="1">
        <v>10</v>
      </c>
      <c r="EA9" s="1">
        <v>10</v>
      </c>
      <c r="EB9" s="1">
        <v>10</v>
      </c>
      <c r="EC9" s="1">
        <v>10</v>
      </c>
      <c r="ED9" s="1">
        <v>10</v>
      </c>
      <c r="EE9" s="1">
        <v>10</v>
      </c>
      <c r="EF9" s="1">
        <v>10</v>
      </c>
      <c r="EG9" s="1">
        <v>10</v>
      </c>
      <c r="EH9" s="1">
        <v>10</v>
      </c>
      <c r="EI9" s="1">
        <v>10</v>
      </c>
      <c r="EJ9" s="1">
        <v>10</v>
      </c>
      <c r="EK9" s="1">
        <v>10</v>
      </c>
      <c r="EL9" s="1">
        <v>10</v>
      </c>
      <c r="EM9" s="1">
        <v>10</v>
      </c>
      <c r="EN9" s="1">
        <v>10</v>
      </c>
      <c r="EO9" s="1">
        <v>10</v>
      </c>
      <c r="EP9" s="1">
        <v>10</v>
      </c>
      <c r="EQ9" s="1">
        <v>10</v>
      </c>
      <c r="ER9" s="1">
        <v>10</v>
      </c>
      <c r="ES9" s="1">
        <v>10</v>
      </c>
      <c r="ET9" s="1">
        <v>10</v>
      </c>
      <c r="EU9" s="1">
        <v>10</v>
      </c>
      <c r="EV9" s="1">
        <v>10</v>
      </c>
      <c r="EW9" s="1">
        <v>10</v>
      </c>
      <c r="EX9" s="1">
        <v>10</v>
      </c>
      <c r="EY9" s="1">
        <v>10</v>
      </c>
      <c r="EZ9" s="1">
        <v>10</v>
      </c>
      <c r="FA9" s="1">
        <v>10</v>
      </c>
      <c r="FB9" s="1">
        <v>10</v>
      </c>
      <c r="FC9" s="1">
        <v>10</v>
      </c>
      <c r="FD9" s="1">
        <v>10</v>
      </c>
      <c r="FE9" s="1">
        <v>10</v>
      </c>
      <c r="FF9" s="1">
        <v>10</v>
      </c>
      <c r="FG9" s="1">
        <v>10</v>
      </c>
      <c r="FH9" s="1">
        <v>10</v>
      </c>
      <c r="FI9" s="1">
        <v>10</v>
      </c>
      <c r="FJ9" s="1">
        <v>10</v>
      </c>
      <c r="FK9" s="1">
        <v>10</v>
      </c>
      <c r="FL9" s="1">
        <v>10</v>
      </c>
      <c r="FM9" s="1">
        <v>10</v>
      </c>
      <c r="FN9" s="1">
        <v>10</v>
      </c>
      <c r="FO9" s="1">
        <v>10</v>
      </c>
      <c r="FP9" s="1">
        <v>10</v>
      </c>
      <c r="FQ9" s="1">
        <v>10</v>
      </c>
      <c r="FR9" s="1">
        <v>10</v>
      </c>
      <c r="FS9" s="1">
        <v>10</v>
      </c>
      <c r="FT9" s="1">
        <v>10</v>
      </c>
      <c r="FU9" s="1">
        <v>10</v>
      </c>
      <c r="FV9" s="1">
        <v>10</v>
      </c>
      <c r="FW9" s="1">
        <v>10</v>
      </c>
      <c r="FX9" s="1">
        <v>10</v>
      </c>
      <c r="FY9" s="1">
        <v>10</v>
      </c>
      <c r="FZ9" s="1">
        <v>10</v>
      </c>
      <c r="GA9" s="1">
        <v>10</v>
      </c>
      <c r="GB9" s="1">
        <v>10</v>
      </c>
      <c r="GC9" s="1">
        <v>10</v>
      </c>
      <c r="GD9" s="1">
        <v>10</v>
      </c>
      <c r="GE9" s="1">
        <v>10</v>
      </c>
      <c r="GF9" s="1">
        <v>10</v>
      </c>
      <c r="GG9" s="1">
        <v>10</v>
      </c>
      <c r="GH9" s="1">
        <v>10</v>
      </c>
      <c r="GI9" s="1">
        <v>10</v>
      </c>
      <c r="GJ9" s="1">
        <v>10</v>
      </c>
      <c r="GK9" s="1">
        <v>10</v>
      </c>
      <c r="GL9" s="1">
        <v>10</v>
      </c>
      <c r="GM9" s="1">
        <v>10</v>
      </c>
      <c r="GN9" s="1">
        <v>10</v>
      </c>
      <c r="GO9" s="1">
        <v>10</v>
      </c>
      <c r="GP9" s="1">
        <v>10</v>
      </c>
      <c r="GQ9" s="1">
        <v>10</v>
      </c>
      <c r="GR9" s="1">
        <v>10</v>
      </c>
      <c r="GS9" s="1">
        <v>10</v>
      </c>
      <c r="GT9" s="1">
        <v>10</v>
      </c>
      <c r="GU9" s="1">
        <v>10</v>
      </c>
      <c r="GV9" s="1">
        <v>10</v>
      </c>
      <c r="GW9" s="1">
        <v>10</v>
      </c>
      <c r="GX9" s="1">
        <v>10</v>
      </c>
      <c r="GY9" s="1">
        <v>10</v>
      </c>
      <c r="GZ9" s="1">
        <v>10</v>
      </c>
      <c r="HA9" s="1">
        <v>10</v>
      </c>
      <c r="HB9" s="1">
        <v>10</v>
      </c>
      <c r="HC9" s="1">
        <v>10</v>
      </c>
      <c r="HD9" s="1">
        <v>10</v>
      </c>
      <c r="HE9" s="1">
        <v>10</v>
      </c>
      <c r="HF9" s="1">
        <v>10</v>
      </c>
      <c r="HG9" s="1">
        <v>10</v>
      </c>
      <c r="HH9" s="1">
        <v>10</v>
      </c>
      <c r="HI9" s="1">
        <v>10</v>
      </c>
      <c r="HJ9" s="1">
        <v>10</v>
      </c>
      <c r="HK9" s="1">
        <v>10</v>
      </c>
      <c r="HL9" s="1">
        <v>10</v>
      </c>
      <c r="HM9" s="1">
        <v>10</v>
      </c>
      <c r="HN9" s="1">
        <v>10</v>
      </c>
      <c r="HO9" s="1">
        <v>10</v>
      </c>
      <c r="HP9" s="1">
        <v>10</v>
      </c>
      <c r="HQ9" s="1">
        <v>10</v>
      </c>
      <c r="HR9" s="1">
        <v>10</v>
      </c>
      <c r="HS9" s="1">
        <v>10</v>
      </c>
      <c r="HT9" s="1">
        <v>10</v>
      </c>
      <c r="HU9" s="1">
        <v>10</v>
      </c>
      <c r="HV9" s="1">
        <v>10</v>
      </c>
      <c r="HW9" s="1">
        <v>10</v>
      </c>
      <c r="HX9" s="1">
        <v>10</v>
      </c>
      <c r="HY9" s="1">
        <v>10</v>
      </c>
      <c r="HZ9" s="1">
        <v>10</v>
      </c>
      <c r="IA9" s="1">
        <v>10</v>
      </c>
      <c r="IB9" s="1">
        <v>10</v>
      </c>
      <c r="IC9" s="1">
        <v>10</v>
      </c>
      <c r="ID9" s="1">
        <v>10</v>
      </c>
      <c r="IE9" s="1">
        <v>10</v>
      </c>
      <c r="IF9" s="1">
        <v>10</v>
      </c>
      <c r="IG9" s="1">
        <v>10</v>
      </c>
      <c r="IH9" s="1">
        <v>10</v>
      </c>
      <c r="II9" s="1">
        <v>10</v>
      </c>
      <c r="IJ9" s="1">
        <v>10</v>
      </c>
      <c r="IK9" s="1">
        <v>10</v>
      </c>
      <c r="IL9" s="1">
        <v>10</v>
      </c>
      <c r="IM9" s="1">
        <v>10</v>
      </c>
      <c r="IN9" s="1">
        <v>10</v>
      </c>
      <c r="IO9" s="1">
        <v>10</v>
      </c>
      <c r="IP9" s="1">
        <v>10</v>
      </c>
      <c r="IQ9" s="1">
        <v>10</v>
      </c>
    </row>
    <row r="10" spans="1:251">
      <c r="A10" s="4" t="s">
        <v>258</v>
      </c>
      <c r="B10" s="8" t="s">
        <v>1262</v>
      </c>
      <c r="C10" s="8" t="s">
        <v>1263</v>
      </c>
      <c r="D10" s="8" t="s">
        <v>1264</v>
      </c>
      <c r="E10" s="8" t="s">
        <v>1265</v>
      </c>
      <c r="F10" s="8" t="s">
        <v>1266</v>
      </c>
      <c r="G10" s="8" t="s">
        <v>1267</v>
      </c>
      <c r="H10" s="8" t="s">
        <v>1268</v>
      </c>
      <c r="I10" s="8" t="s">
        <v>1269</v>
      </c>
      <c r="J10" s="8" t="s">
        <v>1270</v>
      </c>
      <c r="K10" s="8" t="s">
        <v>1271</v>
      </c>
      <c r="L10" s="8" t="s">
        <v>1272</v>
      </c>
      <c r="M10" s="8" t="s">
        <v>1273</v>
      </c>
      <c r="N10" s="8" t="s">
        <v>1274</v>
      </c>
      <c r="O10" s="8" t="s">
        <v>1275</v>
      </c>
      <c r="P10" s="8" t="s">
        <v>1276</v>
      </c>
      <c r="Q10" s="8" t="s">
        <v>1277</v>
      </c>
      <c r="R10" s="8" t="s">
        <v>1278</v>
      </c>
      <c r="S10" s="8" t="s">
        <v>1279</v>
      </c>
      <c r="T10" s="8" t="s">
        <v>1280</v>
      </c>
      <c r="U10" s="8" t="s">
        <v>1281</v>
      </c>
      <c r="V10" s="8" t="s">
        <v>1282</v>
      </c>
      <c r="W10" s="8" t="s">
        <v>1283</v>
      </c>
      <c r="X10" s="8" t="s">
        <v>1284</v>
      </c>
      <c r="Y10" s="8" t="s">
        <v>1285</v>
      </c>
      <c r="Z10" s="8" t="s">
        <v>1286</v>
      </c>
      <c r="AA10" s="8" t="s">
        <v>1287</v>
      </c>
      <c r="AB10" s="8" t="s">
        <v>1288</v>
      </c>
      <c r="AC10" s="8" t="s">
        <v>1289</v>
      </c>
      <c r="AD10" s="8" t="s">
        <v>1290</v>
      </c>
      <c r="AE10" s="8" t="s">
        <v>1291</v>
      </c>
      <c r="AF10" s="8" t="s">
        <v>1292</v>
      </c>
      <c r="AG10" s="8" t="s">
        <v>1293</v>
      </c>
      <c r="AH10" s="8" t="s">
        <v>1294</v>
      </c>
      <c r="AI10" s="8" t="s">
        <v>1295</v>
      </c>
      <c r="AJ10" s="8" t="s">
        <v>1296</v>
      </c>
      <c r="AK10" s="8" t="s">
        <v>1297</v>
      </c>
      <c r="AL10" s="8" t="s">
        <v>1298</v>
      </c>
      <c r="AM10" s="8" t="s">
        <v>1299</v>
      </c>
      <c r="AN10" s="8" t="s">
        <v>1300</v>
      </c>
      <c r="AO10" s="8" t="s">
        <v>1301</v>
      </c>
      <c r="AP10" s="8" t="s">
        <v>1302</v>
      </c>
      <c r="AQ10" s="8" t="s">
        <v>1303</v>
      </c>
      <c r="AR10" s="8" t="s">
        <v>1304</v>
      </c>
      <c r="AS10" s="8" t="s">
        <v>1305</v>
      </c>
      <c r="AT10" s="8" t="s">
        <v>1306</v>
      </c>
      <c r="AU10" s="8" t="s">
        <v>1307</v>
      </c>
      <c r="AV10" s="8" t="s">
        <v>1308</v>
      </c>
      <c r="AW10" s="8" t="s">
        <v>1309</v>
      </c>
      <c r="AX10" s="8" t="s">
        <v>1310</v>
      </c>
      <c r="AY10" s="8" t="s">
        <v>1311</v>
      </c>
      <c r="AZ10" s="8" t="s">
        <v>1312</v>
      </c>
      <c r="BA10" s="8" t="s">
        <v>1313</v>
      </c>
      <c r="BB10" s="8" t="s">
        <v>1314</v>
      </c>
      <c r="BC10" s="8" t="s">
        <v>1315</v>
      </c>
      <c r="BD10" s="8" t="s">
        <v>1316</v>
      </c>
      <c r="BE10" s="8" t="s">
        <v>1317</v>
      </c>
      <c r="BF10" s="8" t="s">
        <v>1318</v>
      </c>
      <c r="BG10" s="8" t="s">
        <v>1319</v>
      </c>
      <c r="BH10" s="8" t="s">
        <v>1320</v>
      </c>
      <c r="BI10" s="8" t="s">
        <v>1321</v>
      </c>
      <c r="BJ10" s="8" t="s">
        <v>1322</v>
      </c>
      <c r="BK10" s="8" t="s">
        <v>1323</v>
      </c>
      <c r="BL10" s="8" t="s">
        <v>1324</v>
      </c>
      <c r="BM10" s="8" t="s">
        <v>1325</v>
      </c>
      <c r="BN10" s="8" t="s">
        <v>1326</v>
      </c>
      <c r="BO10" s="8" t="s">
        <v>1327</v>
      </c>
      <c r="BP10" s="8" t="s">
        <v>1328</v>
      </c>
      <c r="BQ10" s="8" t="s">
        <v>1329</v>
      </c>
      <c r="BR10" s="8" t="s">
        <v>1330</v>
      </c>
      <c r="BS10" s="8" t="s">
        <v>1331</v>
      </c>
      <c r="BT10" s="8" t="s">
        <v>1332</v>
      </c>
      <c r="BU10" s="8" t="s">
        <v>1333</v>
      </c>
      <c r="BV10" s="8" t="s">
        <v>1334</v>
      </c>
      <c r="BW10" s="8" t="s">
        <v>1335</v>
      </c>
      <c r="BX10" s="8" t="s">
        <v>1336</v>
      </c>
      <c r="BY10" s="8" t="s">
        <v>1337</v>
      </c>
      <c r="BZ10" s="8" t="s">
        <v>1338</v>
      </c>
      <c r="CA10" s="8" t="s">
        <v>1339</v>
      </c>
      <c r="CB10" s="8" t="s">
        <v>1340</v>
      </c>
      <c r="CC10" s="8" t="s">
        <v>1341</v>
      </c>
      <c r="CD10" s="8" t="s">
        <v>1342</v>
      </c>
      <c r="CE10" s="8" t="s">
        <v>1343</v>
      </c>
      <c r="CF10" s="8" t="s">
        <v>1344</v>
      </c>
      <c r="CG10" s="8" t="s">
        <v>1345</v>
      </c>
      <c r="CH10" s="8" t="s">
        <v>1346</v>
      </c>
      <c r="CI10" s="8" t="s">
        <v>1347</v>
      </c>
      <c r="CJ10" s="8" t="s">
        <v>1348</v>
      </c>
      <c r="CK10" s="8" t="s">
        <v>1349</v>
      </c>
      <c r="CL10" s="8" t="s">
        <v>1350</v>
      </c>
      <c r="CM10" s="8" t="s">
        <v>1351</v>
      </c>
      <c r="CN10" s="8" t="s">
        <v>1352</v>
      </c>
      <c r="CO10" s="8" t="s">
        <v>1353</v>
      </c>
      <c r="CP10" s="8" t="s">
        <v>1354</v>
      </c>
      <c r="CQ10" s="8" t="s">
        <v>1355</v>
      </c>
      <c r="CR10" s="8" t="s">
        <v>1356</v>
      </c>
      <c r="CS10" s="8" t="s">
        <v>1357</v>
      </c>
      <c r="CT10" s="8" t="s">
        <v>1358</v>
      </c>
      <c r="CU10" s="8" t="s">
        <v>1359</v>
      </c>
      <c r="CV10" s="8" t="s">
        <v>1360</v>
      </c>
      <c r="CW10" s="8" t="s">
        <v>1361</v>
      </c>
      <c r="CX10" s="8" t="s">
        <v>1362</v>
      </c>
      <c r="CY10" s="8" t="s">
        <v>1363</v>
      </c>
      <c r="CZ10" s="8" t="s">
        <v>1364</v>
      </c>
      <c r="DA10" s="8" t="s">
        <v>1365</v>
      </c>
      <c r="DB10" s="8" t="s">
        <v>1366</v>
      </c>
      <c r="DC10" s="8" t="s">
        <v>1367</v>
      </c>
      <c r="DD10" s="8" t="s">
        <v>1368</v>
      </c>
      <c r="DE10" s="8" t="s">
        <v>1369</v>
      </c>
      <c r="DF10" s="8" t="s">
        <v>1370</v>
      </c>
      <c r="DG10" s="8" t="s">
        <v>1371</v>
      </c>
      <c r="DH10" s="8" t="s">
        <v>1372</v>
      </c>
      <c r="DI10" s="8" t="s">
        <v>1373</v>
      </c>
      <c r="DJ10" s="8" t="s">
        <v>1374</v>
      </c>
      <c r="DK10" s="8" t="s">
        <v>1375</v>
      </c>
      <c r="DL10" s="8" t="s">
        <v>1376</v>
      </c>
      <c r="DM10" s="8" t="s">
        <v>1377</v>
      </c>
      <c r="DN10" s="8" t="s">
        <v>1378</v>
      </c>
      <c r="DO10" s="8" t="s">
        <v>1379</v>
      </c>
      <c r="DP10" s="8" t="s">
        <v>1380</v>
      </c>
      <c r="DQ10" s="8" t="s">
        <v>1381</v>
      </c>
      <c r="DR10" s="8" t="s">
        <v>1382</v>
      </c>
      <c r="DS10" s="8" t="s">
        <v>1383</v>
      </c>
      <c r="DT10" s="8" t="s">
        <v>1384</v>
      </c>
      <c r="DU10" s="8" t="s">
        <v>1385</v>
      </c>
      <c r="DV10" s="8" t="s">
        <v>1386</v>
      </c>
      <c r="DW10" s="8" t="s">
        <v>1387</v>
      </c>
      <c r="DX10" s="8" t="s">
        <v>1388</v>
      </c>
      <c r="DY10" s="8" t="s">
        <v>1389</v>
      </c>
      <c r="DZ10" s="8" t="s">
        <v>1390</v>
      </c>
      <c r="EA10" s="8" t="s">
        <v>1391</v>
      </c>
      <c r="EB10" s="8" t="s">
        <v>1392</v>
      </c>
      <c r="EC10" s="8" t="s">
        <v>1393</v>
      </c>
      <c r="ED10" s="8" t="s">
        <v>1394</v>
      </c>
      <c r="EE10" s="8" t="s">
        <v>1395</v>
      </c>
      <c r="EF10" s="8" t="s">
        <v>1396</v>
      </c>
      <c r="EG10" s="8" t="s">
        <v>1397</v>
      </c>
      <c r="EH10" s="8" t="s">
        <v>1398</v>
      </c>
      <c r="EI10" s="8" t="s">
        <v>1399</v>
      </c>
      <c r="EJ10" s="8" t="s">
        <v>1400</v>
      </c>
      <c r="EK10" s="8" t="s">
        <v>1401</v>
      </c>
      <c r="EL10" s="8" t="s">
        <v>1402</v>
      </c>
      <c r="EM10" s="8" t="s">
        <v>1403</v>
      </c>
      <c r="EN10" s="8" t="s">
        <v>1404</v>
      </c>
      <c r="EO10" s="8" t="s">
        <v>1405</v>
      </c>
      <c r="EP10" s="8" t="s">
        <v>1406</v>
      </c>
      <c r="EQ10" s="8" t="s">
        <v>1407</v>
      </c>
      <c r="ER10" s="8" t="s">
        <v>1408</v>
      </c>
      <c r="ES10" s="8" t="s">
        <v>1409</v>
      </c>
      <c r="ET10" s="8" t="s">
        <v>1410</v>
      </c>
      <c r="EU10" s="8" t="s">
        <v>1411</v>
      </c>
      <c r="EV10" s="8" t="s">
        <v>1412</v>
      </c>
      <c r="EW10" s="8" t="s">
        <v>1413</v>
      </c>
      <c r="EX10" s="8" t="s">
        <v>1414</v>
      </c>
      <c r="EY10" s="8" t="s">
        <v>1415</v>
      </c>
      <c r="EZ10" s="8" t="s">
        <v>1416</v>
      </c>
      <c r="FA10" s="8" t="s">
        <v>1417</v>
      </c>
      <c r="FB10" s="8" t="s">
        <v>1418</v>
      </c>
      <c r="FC10" s="8" t="s">
        <v>1419</v>
      </c>
      <c r="FD10" s="8" t="s">
        <v>1420</v>
      </c>
      <c r="FE10" s="8" t="s">
        <v>1421</v>
      </c>
      <c r="FF10" s="8" t="s">
        <v>1422</v>
      </c>
      <c r="FG10" s="8" t="s">
        <v>1423</v>
      </c>
      <c r="FH10" s="8" t="s">
        <v>1424</v>
      </c>
      <c r="FI10" s="8" t="s">
        <v>1425</v>
      </c>
      <c r="FJ10" s="8" t="s">
        <v>1426</v>
      </c>
      <c r="FK10" s="8" t="s">
        <v>1427</v>
      </c>
      <c r="FL10" s="8" t="s">
        <v>1428</v>
      </c>
      <c r="FM10" s="8" t="s">
        <v>1429</v>
      </c>
      <c r="FN10" s="8" t="s">
        <v>1430</v>
      </c>
      <c r="FO10" s="8" t="s">
        <v>1431</v>
      </c>
      <c r="FP10" s="8" t="s">
        <v>1432</v>
      </c>
      <c r="FQ10" s="8" t="s">
        <v>1433</v>
      </c>
      <c r="FR10" s="8" t="s">
        <v>1434</v>
      </c>
      <c r="FS10" s="8" t="s">
        <v>1435</v>
      </c>
      <c r="FT10" s="8" t="s">
        <v>1436</v>
      </c>
      <c r="FU10" s="8" t="s">
        <v>1437</v>
      </c>
      <c r="FV10" s="8" t="s">
        <v>1438</v>
      </c>
      <c r="FW10" s="8" t="s">
        <v>1439</v>
      </c>
      <c r="FX10" s="8" t="s">
        <v>1440</v>
      </c>
      <c r="FY10" s="8" t="s">
        <v>1441</v>
      </c>
      <c r="FZ10" s="8" t="s">
        <v>1442</v>
      </c>
      <c r="GA10" s="8" t="s">
        <v>1443</v>
      </c>
      <c r="GB10" s="8" t="s">
        <v>1444</v>
      </c>
      <c r="GC10" s="8" t="s">
        <v>1445</v>
      </c>
      <c r="GD10" s="8" t="s">
        <v>1446</v>
      </c>
      <c r="GE10" s="8" t="s">
        <v>1447</v>
      </c>
      <c r="GF10" s="8" t="s">
        <v>1448</v>
      </c>
      <c r="GG10" s="8" t="s">
        <v>1449</v>
      </c>
      <c r="GH10" s="8" t="s">
        <v>1450</v>
      </c>
      <c r="GI10" s="8" t="s">
        <v>1451</v>
      </c>
      <c r="GJ10" s="8" t="s">
        <v>1452</v>
      </c>
      <c r="GK10" s="8" t="s">
        <v>1453</v>
      </c>
      <c r="GL10" s="8" t="s">
        <v>1454</v>
      </c>
      <c r="GM10" s="8" t="s">
        <v>1455</v>
      </c>
      <c r="GN10" s="8" t="s">
        <v>1456</v>
      </c>
      <c r="GO10" s="8" t="s">
        <v>1457</v>
      </c>
      <c r="GP10" s="8" t="s">
        <v>1458</v>
      </c>
      <c r="GQ10" s="8" t="s">
        <v>1459</v>
      </c>
      <c r="GR10" s="8" t="s">
        <v>1460</v>
      </c>
      <c r="GS10" s="8" t="s">
        <v>1461</v>
      </c>
      <c r="GT10" s="8" t="s">
        <v>1462</v>
      </c>
      <c r="GU10" s="8" t="s">
        <v>1463</v>
      </c>
      <c r="GV10" s="8" t="s">
        <v>1464</v>
      </c>
      <c r="GW10" s="8" t="s">
        <v>1465</v>
      </c>
      <c r="GX10" s="8" t="s">
        <v>1466</v>
      </c>
      <c r="GY10" s="8" t="s">
        <v>1467</v>
      </c>
      <c r="GZ10" s="8" t="s">
        <v>1468</v>
      </c>
      <c r="HA10" s="8" t="s">
        <v>1469</v>
      </c>
      <c r="HB10" s="8" t="s">
        <v>1470</v>
      </c>
      <c r="HC10" s="8" t="s">
        <v>1471</v>
      </c>
      <c r="HD10" s="8" t="s">
        <v>1472</v>
      </c>
      <c r="HE10" s="8" t="s">
        <v>1473</v>
      </c>
      <c r="HF10" s="8" t="s">
        <v>1474</v>
      </c>
      <c r="HG10" s="8" t="s">
        <v>1475</v>
      </c>
      <c r="HH10" s="8" t="s">
        <v>1476</v>
      </c>
      <c r="HI10" s="8" t="s">
        <v>1477</v>
      </c>
      <c r="HJ10" s="8" t="s">
        <v>1478</v>
      </c>
      <c r="HK10" s="8" t="s">
        <v>1479</v>
      </c>
      <c r="HL10" s="8" t="s">
        <v>1480</v>
      </c>
      <c r="HM10" s="8" t="s">
        <v>1481</v>
      </c>
      <c r="HN10" s="8" t="s">
        <v>1482</v>
      </c>
      <c r="HO10" s="8" t="s">
        <v>1483</v>
      </c>
      <c r="HP10" s="8" t="s">
        <v>1484</v>
      </c>
      <c r="HQ10" s="8" t="s">
        <v>1485</v>
      </c>
      <c r="HR10" s="8" t="s">
        <v>1486</v>
      </c>
      <c r="HS10" s="8" t="s">
        <v>1487</v>
      </c>
      <c r="HT10" s="8" t="s">
        <v>1488</v>
      </c>
      <c r="HU10" s="8" t="s">
        <v>1489</v>
      </c>
      <c r="HV10" s="8" t="s">
        <v>1490</v>
      </c>
      <c r="HW10" s="8" t="s">
        <v>1491</v>
      </c>
      <c r="HX10" s="8" t="s">
        <v>1492</v>
      </c>
      <c r="HY10" s="8" t="s">
        <v>1493</v>
      </c>
      <c r="HZ10" s="8" t="s">
        <v>1494</v>
      </c>
      <c r="IA10" s="8" t="s">
        <v>1495</v>
      </c>
      <c r="IB10" s="8" t="s">
        <v>1496</v>
      </c>
      <c r="IC10" s="8" t="s">
        <v>1497</v>
      </c>
      <c r="ID10" s="8" t="s">
        <v>1498</v>
      </c>
      <c r="IE10" s="8" t="s">
        <v>1499</v>
      </c>
      <c r="IF10" s="8" t="s">
        <v>1500</v>
      </c>
      <c r="IG10" s="8" t="s">
        <v>1501</v>
      </c>
      <c r="IH10" s="8" t="s">
        <v>1502</v>
      </c>
      <c r="II10" s="8" t="s">
        <v>1503</v>
      </c>
      <c r="IJ10" s="8" t="s">
        <v>1504</v>
      </c>
      <c r="IK10" s="8" t="s">
        <v>1505</v>
      </c>
      <c r="IL10" s="8" t="s">
        <v>1506</v>
      </c>
      <c r="IM10" s="8" t="s">
        <v>1507</v>
      </c>
      <c r="IN10" s="8" t="s">
        <v>1508</v>
      </c>
      <c r="IO10" s="8" t="s">
        <v>1509</v>
      </c>
      <c r="IP10" s="8" t="s">
        <v>1510</v>
      </c>
      <c r="IQ10" s="8" t="s">
        <v>1511</v>
      </c>
    </row>
    <row r="11" spans="1:251">
      <c r="A11" s="10">
        <v>42036</v>
      </c>
      <c r="B11" s="9">
        <v>38.601999999999997</v>
      </c>
      <c r="C11" s="9">
        <v>35.530999999999999</v>
      </c>
      <c r="D11" s="9">
        <v>4.859</v>
      </c>
      <c r="E11" s="9">
        <v>30.672000000000001</v>
      </c>
      <c r="F11" s="9">
        <v>851.803</v>
      </c>
      <c r="G11" s="9">
        <v>358.02499999999998</v>
      </c>
      <c r="H11" s="9">
        <v>493.77800000000002</v>
      </c>
      <c r="I11" s="9">
        <v>497.56400000000002</v>
      </c>
      <c r="J11" s="9">
        <v>208.09200000000001</v>
      </c>
      <c r="K11" s="9">
        <v>289.47199999999998</v>
      </c>
      <c r="L11" s="9">
        <v>57.176000000000002</v>
      </c>
      <c r="M11" s="9">
        <v>22.123999999999999</v>
      </c>
      <c r="N11" s="9">
        <v>35.052</v>
      </c>
      <c r="O11" s="9">
        <v>440.387</v>
      </c>
      <c r="P11" s="9">
        <v>185.96799999999999</v>
      </c>
      <c r="Q11" s="9">
        <v>254.41900000000001</v>
      </c>
      <c r="R11" s="9">
        <v>4173.5739999999996</v>
      </c>
      <c r="S11" s="9">
        <v>2219.8969999999999</v>
      </c>
      <c r="T11" s="9">
        <v>1953.6780000000001</v>
      </c>
      <c r="U11" s="9">
        <v>1607.7380000000001</v>
      </c>
      <c r="V11" s="9">
        <v>618.97199999999998</v>
      </c>
      <c r="W11" s="9">
        <v>988.76700000000005</v>
      </c>
      <c r="X11" s="9">
        <v>245.28299999999999</v>
      </c>
      <c r="Y11" s="9">
        <v>83.572999999999993</v>
      </c>
      <c r="Z11" s="9">
        <v>161.71</v>
      </c>
      <c r="AA11" s="9">
        <v>3311.92</v>
      </c>
      <c r="AB11" s="9">
        <v>1593.0119999999999</v>
      </c>
      <c r="AC11" s="9">
        <v>1718.9069999999999</v>
      </c>
      <c r="AD11" s="9">
        <v>420.39100000000002</v>
      </c>
      <c r="AE11" s="9">
        <v>267.51100000000002</v>
      </c>
      <c r="AF11" s="9">
        <v>152.88</v>
      </c>
      <c r="AG11" s="9">
        <v>24.295999999999999</v>
      </c>
      <c r="AH11" s="9">
        <v>16.132000000000001</v>
      </c>
      <c r="AI11" s="9">
        <v>8.1639999999999997</v>
      </c>
      <c r="AJ11" s="9">
        <v>21.879000000000001</v>
      </c>
      <c r="AK11" s="9">
        <v>13.715999999999999</v>
      </c>
      <c r="AL11" s="9">
        <v>8.1639999999999997</v>
      </c>
      <c r="AM11" s="9">
        <v>4.2380000000000004</v>
      </c>
      <c r="AN11" s="9">
        <v>2.9329999999999998</v>
      </c>
      <c r="AO11" s="9">
        <v>1.306</v>
      </c>
      <c r="AP11" s="9">
        <v>24.183</v>
      </c>
      <c r="AQ11" s="9">
        <v>16.207999999999998</v>
      </c>
      <c r="AR11" s="9">
        <v>7.9749999999999996</v>
      </c>
      <c r="AS11" s="9">
        <v>20.114999999999998</v>
      </c>
      <c r="AT11" s="9">
        <v>12.42</v>
      </c>
      <c r="AU11" s="9">
        <v>7.6950000000000003</v>
      </c>
      <c r="AV11" s="9">
        <v>22.475999999999999</v>
      </c>
      <c r="AW11" s="9">
        <v>13.518000000000001</v>
      </c>
      <c r="AX11" s="9">
        <v>8.9580000000000002</v>
      </c>
      <c r="AY11" s="9">
        <v>397.91500000000002</v>
      </c>
      <c r="AZ11" s="9">
        <v>253.99299999999999</v>
      </c>
      <c r="BA11" s="9">
        <v>143.922</v>
      </c>
      <c r="BB11" s="9">
        <v>16.91</v>
      </c>
      <c r="BC11" s="9">
        <v>10.073</v>
      </c>
      <c r="BD11" s="9">
        <v>6.8369999999999997</v>
      </c>
      <c r="BE11" s="9">
        <v>197.51599999999999</v>
      </c>
      <c r="BF11" s="9">
        <v>110.285</v>
      </c>
      <c r="BG11" s="9">
        <v>87.230999999999995</v>
      </c>
      <c r="BH11" s="9">
        <v>11.504</v>
      </c>
      <c r="BI11" s="9">
        <v>8.9640000000000004</v>
      </c>
      <c r="BJ11" s="9">
        <v>2.54</v>
      </c>
      <c r="BK11" s="9">
        <v>502.55399999999997</v>
      </c>
      <c r="BL11" s="9">
        <v>316.23500000000001</v>
      </c>
      <c r="BM11" s="9">
        <v>186.31899999999999</v>
      </c>
      <c r="BN11" s="9">
        <v>481.70699999999999</v>
      </c>
      <c r="BO11" s="9">
        <v>304.95</v>
      </c>
      <c r="BP11" s="9">
        <v>176.75700000000001</v>
      </c>
      <c r="BQ11" s="9">
        <v>405.625</v>
      </c>
      <c r="BR11" s="9">
        <v>257.589</v>
      </c>
      <c r="BS11" s="9">
        <v>148.036</v>
      </c>
      <c r="BT11" s="9">
        <v>135.86500000000001</v>
      </c>
      <c r="BU11" s="9">
        <v>80.481999999999999</v>
      </c>
      <c r="BV11" s="9">
        <v>55.383000000000003</v>
      </c>
      <c r="BW11" s="9">
        <v>89.156999999999996</v>
      </c>
      <c r="BX11" s="9">
        <v>51.255000000000003</v>
      </c>
      <c r="BY11" s="9">
        <v>37.901000000000003</v>
      </c>
      <c r="BZ11" s="9">
        <v>6.9939999999999998</v>
      </c>
      <c r="CA11" s="9">
        <v>2.5310000000000001</v>
      </c>
      <c r="CB11" s="9">
        <v>4.4619999999999997</v>
      </c>
      <c r="CC11" s="9">
        <v>7.7809999999999997</v>
      </c>
      <c r="CD11" s="9">
        <v>5.4320000000000004</v>
      </c>
      <c r="CE11" s="9">
        <v>2.3490000000000002</v>
      </c>
      <c r="CF11" s="9">
        <v>2883.748</v>
      </c>
      <c r="CG11" s="9">
        <v>1320.07</v>
      </c>
      <c r="CH11" s="9">
        <v>1563.6790000000001</v>
      </c>
      <c r="CI11" s="9">
        <v>105.626</v>
      </c>
      <c r="CJ11" s="9">
        <v>62.05</v>
      </c>
      <c r="CK11" s="9">
        <v>43.576999999999998</v>
      </c>
      <c r="CL11" s="9">
        <v>8.6229999999999993</v>
      </c>
      <c r="CM11" s="9">
        <v>5.891</v>
      </c>
      <c r="CN11" s="9">
        <v>2.7320000000000002</v>
      </c>
      <c r="CO11" s="9">
        <v>98.980999999999995</v>
      </c>
      <c r="CP11" s="9">
        <v>57.741</v>
      </c>
      <c r="CQ11" s="9">
        <v>41.24</v>
      </c>
      <c r="CR11" s="9">
        <v>7.633</v>
      </c>
      <c r="CS11" s="9">
        <v>2.2829999999999999</v>
      </c>
      <c r="CT11" s="9">
        <v>5.351</v>
      </c>
      <c r="CU11" s="9">
        <v>91.347999999999999</v>
      </c>
      <c r="CV11" s="9">
        <v>55.457999999999998</v>
      </c>
      <c r="CW11" s="9">
        <v>35.89</v>
      </c>
      <c r="CX11" s="9">
        <v>26.388999999999999</v>
      </c>
      <c r="CY11" s="9">
        <v>15.634</v>
      </c>
      <c r="CZ11" s="9">
        <v>10.755000000000001</v>
      </c>
      <c r="DA11" s="9">
        <v>7.1390000000000002</v>
      </c>
      <c r="DB11" s="9">
        <v>4.3090000000000002</v>
      </c>
      <c r="DC11" s="9">
        <v>2.83</v>
      </c>
      <c r="DD11" s="9">
        <v>4.2809999999999997</v>
      </c>
      <c r="DE11" s="9">
        <v>1.927</v>
      </c>
      <c r="DF11" s="9">
        <v>2.3540000000000001</v>
      </c>
      <c r="DG11" s="9">
        <v>799.23500000000001</v>
      </c>
      <c r="DH11" s="9">
        <v>468.74700000000001</v>
      </c>
      <c r="DI11" s="9">
        <v>330.48700000000002</v>
      </c>
      <c r="DJ11" s="9">
        <v>113.901</v>
      </c>
      <c r="DK11" s="9">
        <v>67.480999999999995</v>
      </c>
      <c r="DL11" s="9">
        <v>46.42</v>
      </c>
      <c r="DM11" s="9">
        <v>9.1690000000000005</v>
      </c>
      <c r="DN11" s="9">
        <v>3.1440000000000001</v>
      </c>
      <c r="DO11" s="9">
        <v>6.0250000000000004</v>
      </c>
      <c r="DP11" s="9">
        <v>104.73099999999999</v>
      </c>
      <c r="DQ11" s="9">
        <v>64.337000000000003</v>
      </c>
      <c r="DR11" s="9">
        <v>40.395000000000003</v>
      </c>
      <c r="DS11" s="9">
        <v>429.56</v>
      </c>
      <c r="DT11" s="9">
        <v>270.65499999999997</v>
      </c>
      <c r="DU11" s="9">
        <v>158.905</v>
      </c>
      <c r="DV11" s="9">
        <v>2882.3589999999999</v>
      </c>
      <c r="DW11" s="9">
        <v>1322.357</v>
      </c>
      <c r="DX11" s="9">
        <v>1560.0029999999999</v>
      </c>
      <c r="DY11" s="9">
        <v>96.8</v>
      </c>
      <c r="DZ11" s="9">
        <v>57.195999999999998</v>
      </c>
      <c r="EA11" s="9">
        <v>39.603999999999999</v>
      </c>
      <c r="EB11" s="9">
        <v>6013.3280000000004</v>
      </c>
      <c r="EC11" s="9">
        <v>2971.0859999999998</v>
      </c>
      <c r="ED11" s="9">
        <v>3042.2420000000002</v>
      </c>
      <c r="EE11" s="9">
        <v>3649.8960000000002</v>
      </c>
      <c r="EF11" s="9">
        <v>1979.9259999999999</v>
      </c>
      <c r="EG11" s="9">
        <v>1669.971</v>
      </c>
      <c r="EH11" s="9">
        <v>473.06599999999997</v>
      </c>
      <c r="EI11" s="9">
        <v>240.238</v>
      </c>
      <c r="EJ11" s="9">
        <v>232.828</v>
      </c>
      <c r="EK11" s="9">
        <v>310.00200000000001</v>
      </c>
      <c r="EL11" s="9">
        <v>114.217</v>
      </c>
      <c r="EM11" s="9">
        <v>195.785</v>
      </c>
      <c r="EN11" s="9">
        <v>169.50899999999999</v>
      </c>
      <c r="EO11" s="9">
        <v>79.81</v>
      </c>
      <c r="EP11" s="9">
        <v>89.698999999999998</v>
      </c>
      <c r="EQ11" s="9">
        <v>308.95</v>
      </c>
      <c r="ER11" s="9">
        <v>126.17</v>
      </c>
      <c r="ES11" s="9">
        <v>182.78100000000001</v>
      </c>
      <c r="ET11" s="9">
        <v>286.97899999999998</v>
      </c>
      <c r="EU11" s="9">
        <v>108.244</v>
      </c>
      <c r="EV11" s="9">
        <v>178.73500000000001</v>
      </c>
      <c r="EW11" s="9">
        <v>639.94000000000005</v>
      </c>
      <c r="EX11" s="9">
        <v>346.26</v>
      </c>
      <c r="EY11" s="9">
        <v>293.68099999999998</v>
      </c>
      <c r="EZ11" s="9">
        <v>3009.9560000000001</v>
      </c>
      <c r="FA11" s="9">
        <v>1633.6659999999999</v>
      </c>
      <c r="FB11" s="9">
        <v>1376.29</v>
      </c>
      <c r="FC11" s="9">
        <v>583.42499999999995</v>
      </c>
      <c r="FD11" s="9">
        <v>310.30799999999999</v>
      </c>
      <c r="FE11" s="9">
        <v>273.11599999999999</v>
      </c>
      <c r="FF11" s="9">
        <v>2437.1239999999998</v>
      </c>
      <c r="FG11" s="9">
        <v>1244.538</v>
      </c>
      <c r="FH11" s="9">
        <v>1192.586</v>
      </c>
      <c r="FI11" s="9">
        <v>268.55099999999999</v>
      </c>
      <c r="FJ11" s="9">
        <v>132.88399999999999</v>
      </c>
      <c r="FK11" s="9">
        <v>135.66800000000001</v>
      </c>
      <c r="FL11" s="9">
        <v>3905.953</v>
      </c>
      <c r="FM11" s="9">
        <v>2102.027</v>
      </c>
      <c r="FN11" s="9">
        <v>1803.9259999999999</v>
      </c>
      <c r="FO11" s="9">
        <v>3522.9560000000001</v>
      </c>
      <c r="FP11" s="9">
        <v>1905.0129999999999</v>
      </c>
      <c r="FQ11" s="9">
        <v>1617.943</v>
      </c>
      <c r="FR11" s="9">
        <v>3296.4929999999999</v>
      </c>
      <c r="FS11" s="9">
        <v>1801.5730000000001</v>
      </c>
      <c r="FT11" s="9">
        <v>1494.921</v>
      </c>
      <c r="FU11" s="9">
        <v>865.23199999999997</v>
      </c>
      <c r="FV11" s="9">
        <v>444.76299999999998</v>
      </c>
      <c r="FW11" s="9">
        <v>420.46899999999999</v>
      </c>
      <c r="FX11" s="9">
        <v>525.27499999999998</v>
      </c>
      <c r="FY11" s="9">
        <v>279.68099999999998</v>
      </c>
      <c r="FZ11" s="9">
        <v>245.59399999999999</v>
      </c>
      <c r="GA11" s="9">
        <v>269.21899999999999</v>
      </c>
      <c r="GB11" s="9">
        <v>157.58099999999999</v>
      </c>
      <c r="GC11" s="9">
        <v>111.63800000000001</v>
      </c>
      <c r="GD11" s="9">
        <v>234.24299999999999</v>
      </c>
      <c r="GE11" s="9">
        <v>125.121</v>
      </c>
      <c r="GF11" s="9">
        <v>109.122</v>
      </c>
      <c r="GG11" s="9">
        <v>2129.1880000000001</v>
      </c>
      <c r="GH11" s="9">
        <v>866.03899999999999</v>
      </c>
      <c r="GI11" s="9">
        <v>1263.1489999999999</v>
      </c>
      <c r="GJ11" s="9">
        <v>433.35899999999998</v>
      </c>
      <c r="GK11" s="9">
        <v>157.738</v>
      </c>
      <c r="GL11" s="9">
        <v>275.62099999999998</v>
      </c>
      <c r="GM11" s="9">
        <v>100.07</v>
      </c>
      <c r="GN11" s="9">
        <v>41.941000000000003</v>
      </c>
      <c r="GO11" s="9">
        <v>58.128999999999998</v>
      </c>
      <c r="GP11" s="9">
        <v>364.96100000000001</v>
      </c>
      <c r="GQ11" s="9">
        <v>134.94</v>
      </c>
      <c r="GR11" s="9">
        <v>230.02099999999999</v>
      </c>
      <c r="GS11" s="9">
        <v>49.326000000000001</v>
      </c>
      <c r="GT11" s="9">
        <v>18.916</v>
      </c>
      <c r="GU11" s="9">
        <v>30.41</v>
      </c>
      <c r="GV11" s="9">
        <v>298.25099999999998</v>
      </c>
      <c r="GW11" s="9">
        <v>108.28400000000001</v>
      </c>
      <c r="GX11" s="9">
        <v>189.96700000000001</v>
      </c>
      <c r="GY11" s="9">
        <v>40.131999999999998</v>
      </c>
      <c r="GZ11" s="9">
        <v>19.023</v>
      </c>
      <c r="HA11" s="9">
        <v>21.109000000000002</v>
      </c>
      <c r="HB11" s="9">
        <v>71.185000000000002</v>
      </c>
      <c r="HC11" s="9">
        <v>22.797999999999998</v>
      </c>
      <c r="HD11" s="9">
        <v>48.387</v>
      </c>
      <c r="HE11" s="9">
        <v>90.477999999999994</v>
      </c>
      <c r="HF11" s="9">
        <v>4.7610000000000001</v>
      </c>
      <c r="HG11" s="9">
        <v>85.716999999999999</v>
      </c>
      <c r="HH11" s="9">
        <v>841.03899999999999</v>
      </c>
      <c r="HI11" s="9">
        <v>353.26299999999998</v>
      </c>
      <c r="HJ11" s="9">
        <v>487.77600000000001</v>
      </c>
      <c r="HK11" s="9">
        <v>670.39</v>
      </c>
      <c r="HL11" s="9">
        <v>282.85899999999998</v>
      </c>
      <c r="HM11" s="9">
        <v>387.53</v>
      </c>
      <c r="HN11" s="9">
        <v>73.638000000000005</v>
      </c>
      <c r="HO11" s="9">
        <v>29.939</v>
      </c>
      <c r="HP11" s="9">
        <v>43.698999999999998</v>
      </c>
      <c r="HQ11" s="9">
        <v>596.75099999999998</v>
      </c>
      <c r="HR11" s="9">
        <v>252.92</v>
      </c>
      <c r="HS11" s="9">
        <v>343.83100000000002</v>
      </c>
      <c r="HT11" s="9">
        <v>3723.5349999999999</v>
      </c>
      <c r="HU11" s="9">
        <v>2009.865</v>
      </c>
      <c r="HV11" s="9">
        <v>1713.67</v>
      </c>
      <c r="HW11" s="9">
        <v>2289.7930000000001</v>
      </c>
      <c r="HX11" s="9">
        <v>961.22199999999998</v>
      </c>
      <c r="HY11" s="9">
        <v>1328.5719999999999</v>
      </c>
      <c r="HZ11" s="9">
        <v>349.01299999999998</v>
      </c>
      <c r="IA11" s="9">
        <v>132.20699999999999</v>
      </c>
      <c r="IB11" s="9">
        <v>216.80699999999999</v>
      </c>
      <c r="IC11" s="9">
        <v>4784.1040000000003</v>
      </c>
      <c r="ID11" s="9">
        <v>2362.62</v>
      </c>
      <c r="IE11" s="9">
        <v>2421.4839999999999</v>
      </c>
      <c r="IF11" s="9">
        <v>2974.3620000000001</v>
      </c>
      <c r="IG11" s="9">
        <v>1604.3810000000001</v>
      </c>
      <c r="IH11" s="9">
        <v>1369.981</v>
      </c>
      <c r="II11" s="9">
        <v>455.471</v>
      </c>
      <c r="IJ11" s="9">
        <v>245.708</v>
      </c>
      <c r="IK11" s="9">
        <v>209.762</v>
      </c>
      <c r="IL11" s="9">
        <v>287.06799999999998</v>
      </c>
      <c r="IM11" s="9">
        <v>114.405</v>
      </c>
      <c r="IN11" s="9">
        <v>172.66300000000001</v>
      </c>
      <c r="IO11" s="9">
        <v>134.58699999999999</v>
      </c>
      <c r="IP11" s="9">
        <v>64.84</v>
      </c>
      <c r="IQ11" s="9">
        <v>69.745999999999995</v>
      </c>
    </row>
    <row r="12" spans="1:251">
      <c r="A12" s="10">
        <v>42401</v>
      </c>
      <c r="B12" s="9">
        <v>33.866</v>
      </c>
      <c r="C12" s="9">
        <v>37.396999999999998</v>
      </c>
      <c r="D12" s="9">
        <v>4.7</v>
      </c>
      <c r="E12" s="9">
        <v>32.697000000000003</v>
      </c>
      <c r="F12" s="9">
        <v>836.72400000000005</v>
      </c>
      <c r="G12" s="9">
        <v>353.726</v>
      </c>
      <c r="H12" s="9">
        <v>482.99799999999999</v>
      </c>
      <c r="I12" s="9">
        <v>515.62300000000005</v>
      </c>
      <c r="J12" s="9">
        <v>230.804</v>
      </c>
      <c r="K12" s="9">
        <v>284.81900000000002</v>
      </c>
      <c r="L12" s="9">
        <v>66.355999999999995</v>
      </c>
      <c r="M12" s="9">
        <v>27.890999999999998</v>
      </c>
      <c r="N12" s="9">
        <v>38.465000000000003</v>
      </c>
      <c r="O12" s="9">
        <v>449.267</v>
      </c>
      <c r="P12" s="9">
        <v>202.91300000000001</v>
      </c>
      <c r="Q12" s="9">
        <v>246.35400000000001</v>
      </c>
      <c r="R12" s="9">
        <v>4298.1790000000001</v>
      </c>
      <c r="S12" s="9">
        <v>2267.6669999999999</v>
      </c>
      <c r="T12" s="9">
        <v>2030.5119999999999</v>
      </c>
      <c r="U12" s="9">
        <v>1566.3050000000001</v>
      </c>
      <c r="V12" s="9">
        <v>605.697</v>
      </c>
      <c r="W12" s="9">
        <v>960.60799999999995</v>
      </c>
      <c r="X12" s="9">
        <v>256.93599999999998</v>
      </c>
      <c r="Y12" s="9">
        <v>98.126999999999995</v>
      </c>
      <c r="Z12" s="9">
        <v>158.809</v>
      </c>
      <c r="AA12" s="9">
        <v>3409.04</v>
      </c>
      <c r="AB12" s="9">
        <v>1629.645</v>
      </c>
      <c r="AC12" s="9">
        <v>1779.394</v>
      </c>
      <c r="AD12" s="9">
        <v>445.791</v>
      </c>
      <c r="AE12" s="9">
        <v>274.31099999999998</v>
      </c>
      <c r="AF12" s="9">
        <v>171.47900000000001</v>
      </c>
      <c r="AG12" s="9">
        <v>24.102</v>
      </c>
      <c r="AH12" s="9">
        <v>16.913</v>
      </c>
      <c r="AI12" s="9">
        <v>7.1890000000000001</v>
      </c>
      <c r="AJ12" s="9">
        <v>20.678999999999998</v>
      </c>
      <c r="AK12" s="9">
        <v>14.106999999999999</v>
      </c>
      <c r="AL12" s="9">
        <v>6.5730000000000004</v>
      </c>
      <c r="AM12" s="9">
        <v>6.4950000000000001</v>
      </c>
      <c r="AN12" s="9">
        <v>6.0910000000000002</v>
      </c>
      <c r="AO12" s="9">
        <v>0.40400000000000003</v>
      </c>
      <c r="AP12" s="9">
        <v>23.875</v>
      </c>
      <c r="AQ12" s="9">
        <v>16.363</v>
      </c>
      <c r="AR12" s="9">
        <v>7.5119999999999996</v>
      </c>
      <c r="AS12" s="9">
        <v>20.106000000000002</v>
      </c>
      <c r="AT12" s="9">
        <v>13.534000000000001</v>
      </c>
      <c r="AU12" s="9">
        <v>6.5730000000000004</v>
      </c>
      <c r="AV12" s="9">
        <v>19.37</v>
      </c>
      <c r="AW12" s="9">
        <v>13.065</v>
      </c>
      <c r="AX12" s="9">
        <v>6.3049999999999997</v>
      </c>
      <c r="AY12" s="9">
        <v>426.42099999999999</v>
      </c>
      <c r="AZ12" s="9">
        <v>261.24599999999998</v>
      </c>
      <c r="BA12" s="9">
        <v>165.17500000000001</v>
      </c>
      <c r="BB12" s="9">
        <v>14.308</v>
      </c>
      <c r="BC12" s="9">
        <v>10.169</v>
      </c>
      <c r="BD12" s="9">
        <v>4.1390000000000002</v>
      </c>
      <c r="BE12" s="9">
        <v>215.25399999999999</v>
      </c>
      <c r="BF12" s="9">
        <v>113.997</v>
      </c>
      <c r="BG12" s="9">
        <v>101.25700000000001</v>
      </c>
      <c r="BH12" s="9">
        <v>9.7850000000000001</v>
      </c>
      <c r="BI12" s="9">
        <v>6.3449999999999998</v>
      </c>
      <c r="BJ12" s="9">
        <v>3.4390000000000001</v>
      </c>
      <c r="BK12" s="9">
        <v>543.83299999999997</v>
      </c>
      <c r="BL12" s="9">
        <v>332.83699999999999</v>
      </c>
      <c r="BM12" s="9">
        <v>210.99700000000001</v>
      </c>
      <c r="BN12" s="9">
        <v>526.298</v>
      </c>
      <c r="BO12" s="9">
        <v>322.23899999999998</v>
      </c>
      <c r="BP12" s="9">
        <v>204.059</v>
      </c>
      <c r="BQ12" s="9">
        <v>432.19099999999997</v>
      </c>
      <c r="BR12" s="9">
        <v>265.42899999999997</v>
      </c>
      <c r="BS12" s="9">
        <v>166.762</v>
      </c>
      <c r="BT12" s="9">
        <v>143.36500000000001</v>
      </c>
      <c r="BU12" s="9">
        <v>90.813999999999993</v>
      </c>
      <c r="BV12" s="9">
        <v>52.551000000000002</v>
      </c>
      <c r="BW12" s="9">
        <v>104.746</v>
      </c>
      <c r="BX12" s="9">
        <v>63.051000000000002</v>
      </c>
      <c r="BY12" s="9">
        <v>41.695</v>
      </c>
      <c r="BZ12" s="9">
        <v>6.7030000000000003</v>
      </c>
      <c r="CA12" s="9">
        <v>4.5250000000000004</v>
      </c>
      <c r="CB12" s="9">
        <v>2.1779999999999999</v>
      </c>
      <c r="CC12" s="9">
        <v>7.6440000000000001</v>
      </c>
      <c r="CD12" s="9">
        <v>3.8969999999999998</v>
      </c>
      <c r="CE12" s="9">
        <v>3.7469999999999999</v>
      </c>
      <c r="CF12" s="9">
        <v>2955.605</v>
      </c>
      <c r="CG12" s="9">
        <v>1351.4369999999999</v>
      </c>
      <c r="CH12" s="9">
        <v>1604.1679999999999</v>
      </c>
      <c r="CI12" s="9">
        <v>109.602</v>
      </c>
      <c r="CJ12" s="9">
        <v>60.213999999999999</v>
      </c>
      <c r="CK12" s="9">
        <v>49.389000000000003</v>
      </c>
      <c r="CL12" s="9">
        <v>12.157</v>
      </c>
      <c r="CM12" s="9">
        <v>8.7539999999999996</v>
      </c>
      <c r="CN12" s="9">
        <v>3.4020000000000001</v>
      </c>
      <c r="CO12" s="9">
        <v>96.119</v>
      </c>
      <c r="CP12" s="9">
        <v>56.039000000000001</v>
      </c>
      <c r="CQ12" s="9">
        <v>40.08</v>
      </c>
      <c r="CR12" s="9">
        <v>7.2080000000000002</v>
      </c>
      <c r="CS12" s="9">
        <v>3.6230000000000002</v>
      </c>
      <c r="CT12" s="9">
        <v>3.585</v>
      </c>
      <c r="CU12" s="9">
        <v>88.641999999999996</v>
      </c>
      <c r="CV12" s="9">
        <v>52.146999999999998</v>
      </c>
      <c r="CW12" s="9">
        <v>36.494999999999997</v>
      </c>
      <c r="CX12" s="9">
        <v>30.324999999999999</v>
      </c>
      <c r="CY12" s="9">
        <v>15.994999999999999</v>
      </c>
      <c r="CZ12" s="9">
        <v>14.33</v>
      </c>
      <c r="DA12" s="9">
        <v>16.132000000000001</v>
      </c>
      <c r="DB12" s="9">
        <v>6.2830000000000004</v>
      </c>
      <c r="DC12" s="9">
        <v>9.8490000000000002</v>
      </c>
      <c r="DD12" s="9">
        <v>2.843</v>
      </c>
      <c r="DE12" s="9">
        <v>2.1469999999999998</v>
      </c>
      <c r="DF12" s="9">
        <v>0.69599999999999995</v>
      </c>
      <c r="DG12" s="9">
        <v>869.34799999999996</v>
      </c>
      <c r="DH12" s="9">
        <v>518.41600000000005</v>
      </c>
      <c r="DI12" s="9">
        <v>350.93200000000002</v>
      </c>
      <c r="DJ12" s="9">
        <v>119.896</v>
      </c>
      <c r="DK12" s="9">
        <v>66.22</v>
      </c>
      <c r="DL12" s="9">
        <v>53.676000000000002</v>
      </c>
      <c r="DM12" s="9">
        <v>9.2650000000000006</v>
      </c>
      <c r="DN12" s="9">
        <v>4.3250000000000002</v>
      </c>
      <c r="DO12" s="9">
        <v>4.9400000000000004</v>
      </c>
      <c r="DP12" s="9">
        <v>110.631</v>
      </c>
      <c r="DQ12" s="9">
        <v>61.893999999999998</v>
      </c>
      <c r="DR12" s="9">
        <v>48.737000000000002</v>
      </c>
      <c r="DS12" s="9">
        <v>455.05599999999998</v>
      </c>
      <c r="DT12" s="9">
        <v>278.637</v>
      </c>
      <c r="DU12" s="9">
        <v>176.41900000000001</v>
      </c>
      <c r="DV12" s="9">
        <v>2953.9839999999999</v>
      </c>
      <c r="DW12" s="9">
        <v>1351.009</v>
      </c>
      <c r="DX12" s="9">
        <v>1602.9749999999999</v>
      </c>
      <c r="DY12" s="9">
        <v>92.635999999999996</v>
      </c>
      <c r="DZ12" s="9">
        <v>53.302</v>
      </c>
      <c r="EA12" s="9">
        <v>39.334000000000003</v>
      </c>
      <c r="EB12" s="9">
        <v>6140.1130000000003</v>
      </c>
      <c r="EC12" s="9">
        <v>3026.0720000000001</v>
      </c>
      <c r="ED12" s="9">
        <v>3114.04</v>
      </c>
      <c r="EE12" s="9">
        <v>3798.3679999999999</v>
      </c>
      <c r="EF12" s="9">
        <v>2022.385</v>
      </c>
      <c r="EG12" s="9">
        <v>1775.9829999999999</v>
      </c>
      <c r="EH12" s="9">
        <v>492.74900000000002</v>
      </c>
      <c r="EI12" s="9">
        <v>253.38200000000001</v>
      </c>
      <c r="EJ12" s="9">
        <v>239.36600000000001</v>
      </c>
      <c r="EK12" s="9">
        <v>317.70400000000001</v>
      </c>
      <c r="EL12" s="9">
        <v>124.599</v>
      </c>
      <c r="EM12" s="9">
        <v>193.10499999999999</v>
      </c>
      <c r="EN12" s="9">
        <v>167.488</v>
      </c>
      <c r="EO12" s="9">
        <v>74.11</v>
      </c>
      <c r="EP12" s="9">
        <v>93.376999999999995</v>
      </c>
      <c r="EQ12" s="9">
        <v>311.85000000000002</v>
      </c>
      <c r="ER12" s="9">
        <v>128.261</v>
      </c>
      <c r="ES12" s="9">
        <v>183.59</v>
      </c>
      <c r="ET12" s="9">
        <v>292.80700000000002</v>
      </c>
      <c r="EU12" s="9">
        <v>113.58799999999999</v>
      </c>
      <c r="EV12" s="9">
        <v>179.21799999999999</v>
      </c>
      <c r="EW12" s="9">
        <v>701.52200000000005</v>
      </c>
      <c r="EX12" s="9">
        <v>364.90699999999998</v>
      </c>
      <c r="EY12" s="9">
        <v>336.61500000000001</v>
      </c>
      <c r="EZ12" s="9">
        <v>3096.846</v>
      </c>
      <c r="FA12" s="9">
        <v>1657.4770000000001</v>
      </c>
      <c r="FB12" s="9">
        <v>1439.3689999999999</v>
      </c>
      <c r="FC12" s="9">
        <v>642.84199999999998</v>
      </c>
      <c r="FD12" s="9">
        <v>328.35</v>
      </c>
      <c r="FE12" s="9">
        <v>314.49200000000002</v>
      </c>
      <c r="FF12" s="9">
        <v>2496.7399999999998</v>
      </c>
      <c r="FG12" s="9">
        <v>1265.162</v>
      </c>
      <c r="FH12" s="9">
        <v>1231.578</v>
      </c>
      <c r="FI12" s="9">
        <v>276.221</v>
      </c>
      <c r="FJ12" s="9">
        <v>133.143</v>
      </c>
      <c r="FK12" s="9">
        <v>143.078</v>
      </c>
      <c r="FL12" s="9">
        <v>4078.6590000000001</v>
      </c>
      <c r="FM12" s="9">
        <v>2157.3530000000001</v>
      </c>
      <c r="FN12" s="9">
        <v>1921.306</v>
      </c>
      <c r="FO12" s="9">
        <v>3628.13</v>
      </c>
      <c r="FP12" s="9">
        <v>1925.5260000000001</v>
      </c>
      <c r="FQ12" s="9">
        <v>1702.604</v>
      </c>
      <c r="FR12" s="9">
        <v>3405.4789999999998</v>
      </c>
      <c r="FS12" s="9">
        <v>1817.9770000000001</v>
      </c>
      <c r="FT12" s="9">
        <v>1587.501</v>
      </c>
      <c r="FU12" s="9">
        <v>933.98099999999999</v>
      </c>
      <c r="FV12" s="9">
        <v>462.78</v>
      </c>
      <c r="FW12" s="9">
        <v>471.20100000000002</v>
      </c>
      <c r="FX12" s="9">
        <v>589.89300000000003</v>
      </c>
      <c r="FY12" s="9">
        <v>294.41300000000001</v>
      </c>
      <c r="FZ12" s="9">
        <v>295.48</v>
      </c>
      <c r="GA12" s="9">
        <v>309.60300000000001</v>
      </c>
      <c r="GB12" s="9">
        <v>159.44499999999999</v>
      </c>
      <c r="GC12" s="9">
        <v>150.15700000000001</v>
      </c>
      <c r="GD12" s="9">
        <v>209.06800000000001</v>
      </c>
      <c r="GE12" s="9">
        <v>108.19499999999999</v>
      </c>
      <c r="GF12" s="9">
        <v>100.873</v>
      </c>
      <c r="GG12" s="9">
        <v>2132.6759999999999</v>
      </c>
      <c r="GH12" s="9">
        <v>895.49199999999996</v>
      </c>
      <c r="GI12" s="9">
        <v>1237.184</v>
      </c>
      <c r="GJ12" s="9">
        <v>430.78300000000002</v>
      </c>
      <c r="GK12" s="9">
        <v>164.90799999999999</v>
      </c>
      <c r="GL12" s="9">
        <v>265.875</v>
      </c>
      <c r="GM12" s="9">
        <v>106.71599999999999</v>
      </c>
      <c r="GN12" s="9">
        <v>44.64</v>
      </c>
      <c r="GO12" s="9">
        <v>62.076000000000001</v>
      </c>
      <c r="GP12" s="9">
        <v>349.46199999999999</v>
      </c>
      <c r="GQ12" s="9">
        <v>128.756</v>
      </c>
      <c r="GR12" s="9">
        <v>220.70599999999999</v>
      </c>
      <c r="GS12" s="9">
        <v>49.460999999999999</v>
      </c>
      <c r="GT12" s="9">
        <v>21.058</v>
      </c>
      <c r="GU12" s="9">
        <v>28.402999999999999</v>
      </c>
      <c r="GV12" s="9">
        <v>282.24700000000001</v>
      </c>
      <c r="GW12" s="9">
        <v>99.453999999999994</v>
      </c>
      <c r="GX12" s="9">
        <v>182.79400000000001</v>
      </c>
      <c r="GY12" s="9">
        <v>38.497</v>
      </c>
      <c r="GZ12" s="9">
        <v>15.39</v>
      </c>
      <c r="HA12" s="9">
        <v>23.106999999999999</v>
      </c>
      <c r="HB12" s="9">
        <v>83.674000000000007</v>
      </c>
      <c r="HC12" s="9">
        <v>36.662999999999997</v>
      </c>
      <c r="HD12" s="9">
        <v>47.01</v>
      </c>
      <c r="HE12" s="9">
        <v>95.05</v>
      </c>
      <c r="HF12" s="9">
        <v>6.9489999999999998</v>
      </c>
      <c r="HG12" s="9">
        <v>88.100999999999999</v>
      </c>
      <c r="HH12" s="9">
        <v>875.12599999999998</v>
      </c>
      <c r="HI12" s="9">
        <v>387.71</v>
      </c>
      <c r="HJ12" s="9">
        <v>487.41699999999997</v>
      </c>
      <c r="HK12" s="9">
        <v>642.20399999999995</v>
      </c>
      <c r="HL12" s="9">
        <v>273.61500000000001</v>
      </c>
      <c r="HM12" s="9">
        <v>368.589</v>
      </c>
      <c r="HN12" s="9">
        <v>80.798000000000002</v>
      </c>
      <c r="HO12" s="9">
        <v>33.171999999999997</v>
      </c>
      <c r="HP12" s="9">
        <v>47.625999999999998</v>
      </c>
      <c r="HQ12" s="9">
        <v>561.40499999999997</v>
      </c>
      <c r="HR12" s="9">
        <v>240.44200000000001</v>
      </c>
      <c r="HS12" s="9">
        <v>320.96300000000002</v>
      </c>
      <c r="HT12" s="9">
        <v>3879.1669999999999</v>
      </c>
      <c r="HU12" s="9">
        <v>2055.5569999999998</v>
      </c>
      <c r="HV12" s="9">
        <v>1823.6089999999999</v>
      </c>
      <c r="HW12" s="9">
        <v>2260.9459999999999</v>
      </c>
      <c r="HX12" s="9">
        <v>970.51499999999999</v>
      </c>
      <c r="HY12" s="9">
        <v>1290.431</v>
      </c>
      <c r="HZ12" s="9">
        <v>332.79500000000002</v>
      </c>
      <c r="IA12" s="9">
        <v>124.48</v>
      </c>
      <c r="IB12" s="9">
        <v>208.315</v>
      </c>
      <c r="IC12" s="9">
        <v>4906.0690000000004</v>
      </c>
      <c r="ID12" s="9">
        <v>2412.5740000000001</v>
      </c>
      <c r="IE12" s="9">
        <v>2493.4949999999999</v>
      </c>
      <c r="IF12" s="9">
        <v>3046.7159999999999</v>
      </c>
      <c r="IG12" s="9">
        <v>1654.7070000000001</v>
      </c>
      <c r="IH12" s="9">
        <v>1392.009</v>
      </c>
      <c r="II12" s="9">
        <v>438.351</v>
      </c>
      <c r="IJ12" s="9">
        <v>226.45699999999999</v>
      </c>
      <c r="IK12" s="9">
        <v>211.89400000000001</v>
      </c>
      <c r="IL12" s="9">
        <v>292.85399999999998</v>
      </c>
      <c r="IM12" s="9">
        <v>116.455</v>
      </c>
      <c r="IN12" s="9">
        <v>176.4</v>
      </c>
      <c r="IO12" s="9">
        <v>141.21100000000001</v>
      </c>
      <c r="IP12" s="9">
        <v>66.001999999999995</v>
      </c>
      <c r="IQ12" s="9">
        <v>75.207999999999998</v>
      </c>
    </row>
    <row r="13" spans="1:251">
      <c r="A13" s="10">
        <v>42767</v>
      </c>
      <c r="B13" s="9">
        <v>36.347999999999999</v>
      </c>
      <c r="C13" s="9">
        <v>31.379000000000001</v>
      </c>
      <c r="D13" s="9">
        <v>4.5609999999999999</v>
      </c>
      <c r="E13" s="9">
        <v>26.818999999999999</v>
      </c>
      <c r="F13" s="9">
        <v>770.80899999999997</v>
      </c>
      <c r="G13" s="9">
        <v>333.40100000000001</v>
      </c>
      <c r="H13" s="9">
        <v>437.40800000000002</v>
      </c>
      <c r="I13" s="9">
        <v>487.69099999999997</v>
      </c>
      <c r="J13" s="9">
        <v>196.428</v>
      </c>
      <c r="K13" s="9">
        <v>291.26299999999998</v>
      </c>
      <c r="L13" s="9">
        <v>64.11</v>
      </c>
      <c r="M13" s="9">
        <v>24.488</v>
      </c>
      <c r="N13" s="9">
        <v>39.622</v>
      </c>
      <c r="O13" s="9">
        <v>423.58100000000002</v>
      </c>
      <c r="P13" s="9">
        <v>171.94</v>
      </c>
      <c r="Q13" s="9">
        <v>251.64099999999999</v>
      </c>
      <c r="R13" s="9">
        <v>4287.2309999999998</v>
      </c>
      <c r="S13" s="9">
        <v>2233.7919999999999</v>
      </c>
      <c r="T13" s="9">
        <v>2053.4380000000001</v>
      </c>
      <c r="U13" s="9">
        <v>1561.153</v>
      </c>
      <c r="V13" s="9">
        <v>608.25599999999997</v>
      </c>
      <c r="W13" s="9">
        <v>952.89700000000005</v>
      </c>
      <c r="X13" s="9">
        <v>242.98699999999999</v>
      </c>
      <c r="Y13" s="9">
        <v>83.076999999999998</v>
      </c>
      <c r="Z13" s="9">
        <v>159.911</v>
      </c>
      <c r="AA13" s="9">
        <v>3563.0309999999999</v>
      </c>
      <c r="AB13" s="9">
        <v>1695.7670000000001</v>
      </c>
      <c r="AC13" s="9">
        <v>1867.2639999999999</v>
      </c>
      <c r="AD13" s="9">
        <v>458.589</v>
      </c>
      <c r="AE13" s="9">
        <v>275.50299999999999</v>
      </c>
      <c r="AF13" s="9">
        <v>183.08600000000001</v>
      </c>
      <c r="AG13" s="9">
        <v>21.390999999999998</v>
      </c>
      <c r="AH13" s="9">
        <v>13.897</v>
      </c>
      <c r="AI13" s="9">
        <v>7.4939999999999998</v>
      </c>
      <c r="AJ13" s="9">
        <v>19.087</v>
      </c>
      <c r="AK13" s="9">
        <v>11.68</v>
      </c>
      <c r="AL13" s="9">
        <v>7.407</v>
      </c>
      <c r="AM13" s="9">
        <v>5.2430000000000003</v>
      </c>
      <c r="AN13" s="9">
        <v>3.4340000000000002</v>
      </c>
      <c r="AO13" s="9">
        <v>1.8089999999999999</v>
      </c>
      <c r="AP13" s="9">
        <v>20.021999999999998</v>
      </c>
      <c r="AQ13" s="9">
        <v>12.651999999999999</v>
      </c>
      <c r="AR13" s="9">
        <v>7.37</v>
      </c>
      <c r="AS13" s="9">
        <v>18.626999999999999</v>
      </c>
      <c r="AT13" s="9">
        <v>11.68</v>
      </c>
      <c r="AU13" s="9">
        <v>6.9470000000000001</v>
      </c>
      <c r="AV13" s="9">
        <v>24.457000000000001</v>
      </c>
      <c r="AW13" s="9">
        <v>15.933</v>
      </c>
      <c r="AX13" s="9">
        <v>8.5239999999999991</v>
      </c>
      <c r="AY13" s="9">
        <v>434.13200000000001</v>
      </c>
      <c r="AZ13" s="9">
        <v>259.57</v>
      </c>
      <c r="BA13" s="9">
        <v>174.56200000000001</v>
      </c>
      <c r="BB13" s="9">
        <v>19.550999999999998</v>
      </c>
      <c r="BC13" s="9">
        <v>13.085000000000001</v>
      </c>
      <c r="BD13" s="9">
        <v>6.4660000000000002</v>
      </c>
      <c r="BE13" s="9">
        <v>232.471</v>
      </c>
      <c r="BF13" s="9">
        <v>121.95099999999999</v>
      </c>
      <c r="BG13" s="9">
        <v>110.52</v>
      </c>
      <c r="BH13" s="9">
        <v>5.2569999999999997</v>
      </c>
      <c r="BI13" s="9">
        <v>2.4980000000000002</v>
      </c>
      <c r="BJ13" s="9">
        <v>2.7589999999999999</v>
      </c>
      <c r="BK13" s="9">
        <v>562.93799999999999</v>
      </c>
      <c r="BL13" s="9">
        <v>340.57499999999999</v>
      </c>
      <c r="BM13" s="9">
        <v>222.363</v>
      </c>
      <c r="BN13" s="9">
        <v>539.32600000000002</v>
      </c>
      <c r="BO13" s="9">
        <v>325.95400000000001</v>
      </c>
      <c r="BP13" s="9">
        <v>213.37200000000001</v>
      </c>
      <c r="BQ13" s="9">
        <v>439.56900000000002</v>
      </c>
      <c r="BR13" s="9">
        <v>263.66800000000001</v>
      </c>
      <c r="BS13" s="9">
        <v>175.90100000000001</v>
      </c>
      <c r="BT13" s="9">
        <v>144.649</v>
      </c>
      <c r="BU13" s="9">
        <v>89.94</v>
      </c>
      <c r="BV13" s="9">
        <v>54.709000000000003</v>
      </c>
      <c r="BW13" s="9">
        <v>110.44199999999999</v>
      </c>
      <c r="BX13" s="9">
        <v>69.17</v>
      </c>
      <c r="BY13" s="9">
        <v>41.271000000000001</v>
      </c>
      <c r="BZ13" s="9">
        <v>6.0919999999999996</v>
      </c>
      <c r="CA13" s="9">
        <v>4.0979999999999999</v>
      </c>
      <c r="CB13" s="9">
        <v>1.994</v>
      </c>
      <c r="CC13" s="9">
        <v>8.0640000000000001</v>
      </c>
      <c r="CD13" s="9">
        <v>5.149</v>
      </c>
      <c r="CE13" s="9">
        <v>2.9159999999999999</v>
      </c>
      <c r="CF13" s="9">
        <v>3096.3780000000002</v>
      </c>
      <c r="CG13" s="9">
        <v>1415.115</v>
      </c>
      <c r="CH13" s="9">
        <v>1681.2629999999999</v>
      </c>
      <c r="CI13" s="9">
        <v>93.302000000000007</v>
      </c>
      <c r="CJ13" s="9">
        <v>49.953000000000003</v>
      </c>
      <c r="CK13" s="9">
        <v>43.348999999999997</v>
      </c>
      <c r="CL13" s="9">
        <v>12.612</v>
      </c>
      <c r="CM13" s="9">
        <v>7.7530000000000001</v>
      </c>
      <c r="CN13" s="9">
        <v>4.859</v>
      </c>
      <c r="CO13" s="9">
        <v>86.372</v>
      </c>
      <c r="CP13" s="9">
        <v>46.238</v>
      </c>
      <c r="CQ13" s="9">
        <v>40.133000000000003</v>
      </c>
      <c r="CR13" s="9">
        <v>8.9610000000000003</v>
      </c>
      <c r="CS13" s="9">
        <v>4.8419999999999996</v>
      </c>
      <c r="CT13" s="9">
        <v>4.1180000000000003</v>
      </c>
      <c r="CU13" s="9">
        <v>77.146000000000001</v>
      </c>
      <c r="CV13" s="9">
        <v>41.13</v>
      </c>
      <c r="CW13" s="9">
        <v>36.015000000000001</v>
      </c>
      <c r="CX13" s="9">
        <v>29.478000000000002</v>
      </c>
      <c r="CY13" s="9">
        <v>16.73</v>
      </c>
      <c r="CZ13" s="9">
        <v>12.747</v>
      </c>
      <c r="DA13" s="9">
        <v>8.7260000000000009</v>
      </c>
      <c r="DB13" s="9">
        <v>4.1630000000000003</v>
      </c>
      <c r="DC13" s="9">
        <v>4.5629999999999997</v>
      </c>
      <c r="DD13" s="9">
        <v>1.147</v>
      </c>
      <c r="DE13" s="9">
        <v>0.65400000000000003</v>
      </c>
      <c r="DF13" s="9">
        <v>0.49299999999999999</v>
      </c>
      <c r="DG13" s="9">
        <v>785.46100000000001</v>
      </c>
      <c r="DH13" s="9">
        <v>489.404</v>
      </c>
      <c r="DI13" s="9">
        <v>296.05599999999998</v>
      </c>
      <c r="DJ13" s="9">
        <v>103.16200000000001</v>
      </c>
      <c r="DK13" s="9">
        <v>55.55</v>
      </c>
      <c r="DL13" s="9">
        <v>47.612000000000002</v>
      </c>
      <c r="DM13" s="9">
        <v>12.221</v>
      </c>
      <c r="DN13" s="9">
        <v>6.726</v>
      </c>
      <c r="DO13" s="9">
        <v>5.4950000000000001</v>
      </c>
      <c r="DP13" s="9">
        <v>90.941000000000003</v>
      </c>
      <c r="DQ13" s="9">
        <v>48.823999999999998</v>
      </c>
      <c r="DR13" s="9">
        <v>42.116999999999997</v>
      </c>
      <c r="DS13" s="9">
        <v>470.81</v>
      </c>
      <c r="DT13" s="9">
        <v>282.22899999999998</v>
      </c>
      <c r="DU13" s="9">
        <v>188.58099999999999</v>
      </c>
      <c r="DV13" s="9">
        <v>3092.221</v>
      </c>
      <c r="DW13" s="9">
        <v>1413.538</v>
      </c>
      <c r="DX13" s="9">
        <v>1678.683</v>
      </c>
      <c r="DY13" s="9">
        <v>84.575999999999993</v>
      </c>
      <c r="DZ13" s="9">
        <v>45.79</v>
      </c>
      <c r="EA13" s="9">
        <v>38.786000000000001</v>
      </c>
      <c r="EB13" s="9">
        <v>6174.7250000000004</v>
      </c>
      <c r="EC13" s="9">
        <v>3025.7950000000001</v>
      </c>
      <c r="ED13" s="9">
        <v>3148.93</v>
      </c>
      <c r="EE13" s="9">
        <v>3758.3890000000001</v>
      </c>
      <c r="EF13" s="9">
        <v>2008.6310000000001</v>
      </c>
      <c r="EG13" s="9">
        <v>1749.7570000000001</v>
      </c>
      <c r="EH13" s="9">
        <v>501.584</v>
      </c>
      <c r="EI13" s="9">
        <v>258.315</v>
      </c>
      <c r="EJ13" s="9">
        <v>243.27</v>
      </c>
      <c r="EK13" s="9">
        <v>320.59699999999998</v>
      </c>
      <c r="EL13" s="9">
        <v>127.54900000000001</v>
      </c>
      <c r="EM13" s="9">
        <v>193.048</v>
      </c>
      <c r="EN13" s="9">
        <v>176.63800000000001</v>
      </c>
      <c r="EO13" s="9">
        <v>80.216999999999999</v>
      </c>
      <c r="EP13" s="9">
        <v>96.421000000000006</v>
      </c>
      <c r="EQ13" s="9">
        <v>321.57499999999999</v>
      </c>
      <c r="ER13" s="9">
        <v>135.05000000000001</v>
      </c>
      <c r="ES13" s="9">
        <v>186.52500000000001</v>
      </c>
      <c r="ET13" s="9">
        <v>297.80900000000003</v>
      </c>
      <c r="EU13" s="9">
        <v>119.82</v>
      </c>
      <c r="EV13" s="9">
        <v>177.989</v>
      </c>
      <c r="EW13" s="9">
        <v>672.36</v>
      </c>
      <c r="EX13" s="9">
        <v>348.81700000000001</v>
      </c>
      <c r="EY13" s="9">
        <v>323.54300000000001</v>
      </c>
      <c r="EZ13" s="9">
        <v>3086.029</v>
      </c>
      <c r="FA13" s="9">
        <v>1659.8150000000001</v>
      </c>
      <c r="FB13" s="9">
        <v>1426.2139999999999</v>
      </c>
      <c r="FC13" s="9">
        <v>615.51400000000001</v>
      </c>
      <c r="FD13" s="9">
        <v>313.65199999999999</v>
      </c>
      <c r="FE13" s="9">
        <v>301.863</v>
      </c>
      <c r="FF13" s="9">
        <v>2532.6280000000002</v>
      </c>
      <c r="FG13" s="9">
        <v>1290.655</v>
      </c>
      <c r="FH13" s="9">
        <v>1241.973</v>
      </c>
      <c r="FI13" s="9">
        <v>217.91800000000001</v>
      </c>
      <c r="FJ13" s="9">
        <v>104.08</v>
      </c>
      <c r="FK13" s="9">
        <v>113.839</v>
      </c>
      <c r="FL13" s="9">
        <v>4053.335</v>
      </c>
      <c r="FM13" s="9">
        <v>2146.96</v>
      </c>
      <c r="FN13" s="9">
        <v>1906.376</v>
      </c>
      <c r="FO13" s="9">
        <v>3610.6979999999999</v>
      </c>
      <c r="FP13" s="9">
        <v>1926.443</v>
      </c>
      <c r="FQ13" s="9">
        <v>1684.2550000000001</v>
      </c>
      <c r="FR13" s="9">
        <v>3361.5830000000001</v>
      </c>
      <c r="FS13" s="9">
        <v>1810.3230000000001</v>
      </c>
      <c r="FT13" s="9">
        <v>1551.261</v>
      </c>
      <c r="FU13" s="9">
        <v>888.46600000000001</v>
      </c>
      <c r="FV13" s="9">
        <v>442.88900000000001</v>
      </c>
      <c r="FW13" s="9">
        <v>445.577</v>
      </c>
      <c r="FX13" s="9">
        <v>585.49199999999996</v>
      </c>
      <c r="FY13" s="9">
        <v>294.47899999999998</v>
      </c>
      <c r="FZ13" s="9">
        <v>291.01299999999998</v>
      </c>
      <c r="GA13" s="9">
        <v>290.54500000000002</v>
      </c>
      <c r="GB13" s="9">
        <v>156.15100000000001</v>
      </c>
      <c r="GC13" s="9">
        <v>134.39400000000001</v>
      </c>
      <c r="GD13" s="9">
        <v>200.49100000000001</v>
      </c>
      <c r="GE13" s="9">
        <v>104.93600000000001</v>
      </c>
      <c r="GF13" s="9">
        <v>95.554000000000002</v>
      </c>
      <c r="GG13" s="9">
        <v>2215.846</v>
      </c>
      <c r="GH13" s="9">
        <v>912.22699999999998</v>
      </c>
      <c r="GI13" s="9">
        <v>1303.6179999999999</v>
      </c>
      <c r="GJ13" s="9">
        <v>438.83100000000002</v>
      </c>
      <c r="GK13" s="9">
        <v>148.416</v>
      </c>
      <c r="GL13" s="9">
        <v>290.41500000000002</v>
      </c>
      <c r="GM13" s="9">
        <v>111.992</v>
      </c>
      <c r="GN13" s="9">
        <v>43.381999999999998</v>
      </c>
      <c r="GO13" s="9">
        <v>68.608999999999995</v>
      </c>
      <c r="GP13" s="9">
        <v>367.75099999999998</v>
      </c>
      <c r="GQ13" s="9">
        <v>125.4</v>
      </c>
      <c r="GR13" s="9">
        <v>242.351</v>
      </c>
      <c r="GS13" s="9">
        <v>65.778000000000006</v>
      </c>
      <c r="GT13" s="9">
        <v>20.806000000000001</v>
      </c>
      <c r="GU13" s="9">
        <v>44.972000000000001</v>
      </c>
      <c r="GV13" s="9">
        <v>284.26799999999997</v>
      </c>
      <c r="GW13" s="9">
        <v>99.596000000000004</v>
      </c>
      <c r="GX13" s="9">
        <v>184.672</v>
      </c>
      <c r="GY13" s="9">
        <v>28.733000000000001</v>
      </c>
      <c r="GZ13" s="9">
        <v>10.106999999999999</v>
      </c>
      <c r="HA13" s="9">
        <v>18.626000000000001</v>
      </c>
      <c r="HB13" s="9">
        <v>73.391000000000005</v>
      </c>
      <c r="HC13" s="9">
        <v>23.763000000000002</v>
      </c>
      <c r="HD13" s="9">
        <v>49.628</v>
      </c>
      <c r="HE13" s="9">
        <v>94.128</v>
      </c>
      <c r="HF13" s="9">
        <v>6.9889999999999999</v>
      </c>
      <c r="HG13" s="9">
        <v>87.138999999999996</v>
      </c>
      <c r="HH13" s="9">
        <v>791.21400000000006</v>
      </c>
      <c r="HI13" s="9">
        <v>357.95400000000001</v>
      </c>
      <c r="HJ13" s="9">
        <v>433.25900000000001</v>
      </c>
      <c r="HK13" s="9">
        <v>641.63199999999995</v>
      </c>
      <c r="HL13" s="9">
        <v>254.09899999999999</v>
      </c>
      <c r="HM13" s="9">
        <v>387.53300000000002</v>
      </c>
      <c r="HN13" s="9">
        <v>92.376999999999995</v>
      </c>
      <c r="HO13" s="9">
        <v>31.375</v>
      </c>
      <c r="HP13" s="9">
        <v>61.002000000000002</v>
      </c>
      <c r="HQ13" s="9">
        <v>549.25599999999997</v>
      </c>
      <c r="HR13" s="9">
        <v>222.72499999999999</v>
      </c>
      <c r="HS13" s="9">
        <v>326.53100000000001</v>
      </c>
      <c r="HT13" s="9">
        <v>3850.7649999999999</v>
      </c>
      <c r="HU13" s="9">
        <v>2040.0060000000001</v>
      </c>
      <c r="HV13" s="9">
        <v>1810.759</v>
      </c>
      <c r="HW13" s="9">
        <v>2323.96</v>
      </c>
      <c r="HX13" s="9">
        <v>985.78899999999999</v>
      </c>
      <c r="HY13" s="9">
        <v>1338.171</v>
      </c>
      <c r="HZ13" s="9">
        <v>336.834</v>
      </c>
      <c r="IA13" s="9">
        <v>119.366</v>
      </c>
      <c r="IB13" s="9">
        <v>217.46799999999999</v>
      </c>
      <c r="IC13" s="9">
        <v>4991.4359999999997</v>
      </c>
      <c r="ID13" s="9">
        <v>2444.596</v>
      </c>
      <c r="IE13" s="9">
        <v>2546.84</v>
      </c>
      <c r="IF13" s="9">
        <v>3133.2159999999999</v>
      </c>
      <c r="IG13" s="9">
        <v>1677.925</v>
      </c>
      <c r="IH13" s="9">
        <v>1455.2909999999999</v>
      </c>
      <c r="II13" s="9">
        <v>465.1</v>
      </c>
      <c r="IJ13" s="9">
        <v>239.506</v>
      </c>
      <c r="IK13" s="9">
        <v>225.595</v>
      </c>
      <c r="IL13" s="9">
        <v>299.70699999999999</v>
      </c>
      <c r="IM13" s="9">
        <v>117.989</v>
      </c>
      <c r="IN13" s="9">
        <v>181.71700000000001</v>
      </c>
      <c r="IO13" s="9">
        <v>152.792</v>
      </c>
      <c r="IP13" s="9">
        <v>67.866</v>
      </c>
      <c r="IQ13" s="9">
        <v>84.924999999999997</v>
      </c>
    </row>
    <row r="14" spans="1:251">
      <c r="A14" s="10">
        <v>43132</v>
      </c>
      <c r="B14" s="9">
        <v>34.886000000000003</v>
      </c>
      <c r="C14" s="9">
        <v>34.956000000000003</v>
      </c>
      <c r="D14" s="9">
        <v>3.8010000000000002</v>
      </c>
      <c r="E14" s="9">
        <v>31.154</v>
      </c>
      <c r="F14" s="9">
        <v>800.23299999999995</v>
      </c>
      <c r="G14" s="9">
        <v>343.07400000000001</v>
      </c>
      <c r="H14" s="9">
        <v>457.15899999999999</v>
      </c>
      <c r="I14" s="9">
        <v>495.62700000000001</v>
      </c>
      <c r="J14" s="9">
        <v>221.529</v>
      </c>
      <c r="K14" s="9">
        <v>274.09800000000001</v>
      </c>
      <c r="L14" s="9">
        <v>72.498999999999995</v>
      </c>
      <c r="M14" s="9">
        <v>29.294</v>
      </c>
      <c r="N14" s="9">
        <v>43.204999999999998</v>
      </c>
      <c r="O14" s="9">
        <v>423.12799999999999</v>
      </c>
      <c r="P14" s="9">
        <v>192.23500000000001</v>
      </c>
      <c r="Q14" s="9">
        <v>230.893</v>
      </c>
      <c r="R14" s="9">
        <v>4382.32</v>
      </c>
      <c r="S14" s="9">
        <v>2278.3980000000001</v>
      </c>
      <c r="T14" s="9">
        <v>2103.922</v>
      </c>
      <c r="U14" s="9">
        <v>1524.1780000000001</v>
      </c>
      <c r="V14" s="9">
        <v>591.577</v>
      </c>
      <c r="W14" s="9">
        <v>932.601</v>
      </c>
      <c r="X14" s="9">
        <v>238.678</v>
      </c>
      <c r="Y14" s="9">
        <v>92.332999999999998</v>
      </c>
      <c r="Z14" s="9">
        <v>146.346</v>
      </c>
      <c r="AA14" s="9">
        <v>3708.4209999999998</v>
      </c>
      <c r="AB14" s="9">
        <v>1759.2829999999999</v>
      </c>
      <c r="AC14" s="9">
        <v>1949.1389999999999</v>
      </c>
      <c r="AD14" s="9">
        <v>520.43899999999996</v>
      </c>
      <c r="AE14" s="9">
        <v>313.86</v>
      </c>
      <c r="AF14" s="9">
        <v>206.57900000000001</v>
      </c>
      <c r="AG14" s="9">
        <v>35.031999999999996</v>
      </c>
      <c r="AH14" s="9">
        <v>24.577000000000002</v>
      </c>
      <c r="AI14" s="9">
        <v>10.455</v>
      </c>
      <c r="AJ14" s="9">
        <v>25.477</v>
      </c>
      <c r="AK14" s="9">
        <v>16.529</v>
      </c>
      <c r="AL14" s="9">
        <v>8.9480000000000004</v>
      </c>
      <c r="AM14" s="9">
        <v>5.9390000000000001</v>
      </c>
      <c r="AN14" s="9">
        <v>3.4409999999999998</v>
      </c>
      <c r="AO14" s="9">
        <v>2.4980000000000002</v>
      </c>
      <c r="AP14" s="9">
        <v>28.501000000000001</v>
      </c>
      <c r="AQ14" s="9">
        <v>19.164000000000001</v>
      </c>
      <c r="AR14" s="9">
        <v>9.3369999999999997</v>
      </c>
      <c r="AS14" s="9">
        <v>23.582999999999998</v>
      </c>
      <c r="AT14" s="9">
        <v>15.146000000000001</v>
      </c>
      <c r="AU14" s="9">
        <v>8.4369999999999994</v>
      </c>
      <c r="AV14" s="9">
        <v>18.587</v>
      </c>
      <c r="AW14" s="9">
        <v>12.15</v>
      </c>
      <c r="AX14" s="9">
        <v>6.4370000000000003</v>
      </c>
      <c r="AY14" s="9">
        <v>501.851</v>
      </c>
      <c r="AZ14" s="9">
        <v>301.709</v>
      </c>
      <c r="BA14" s="9">
        <v>200.142</v>
      </c>
      <c r="BB14" s="9">
        <v>14.061999999999999</v>
      </c>
      <c r="BC14" s="9">
        <v>9.0549999999999997</v>
      </c>
      <c r="BD14" s="9">
        <v>5.0069999999999997</v>
      </c>
      <c r="BE14" s="9">
        <v>273.56700000000001</v>
      </c>
      <c r="BF14" s="9">
        <v>143.92500000000001</v>
      </c>
      <c r="BG14" s="9">
        <v>129.642</v>
      </c>
      <c r="BH14" s="9">
        <v>11.561</v>
      </c>
      <c r="BI14" s="9">
        <v>8.7959999999999994</v>
      </c>
      <c r="BJ14" s="9">
        <v>2.7650000000000001</v>
      </c>
      <c r="BK14" s="9">
        <v>606.55799999999999</v>
      </c>
      <c r="BL14" s="9">
        <v>363.089</v>
      </c>
      <c r="BM14" s="9">
        <v>243.46899999999999</v>
      </c>
      <c r="BN14" s="9">
        <v>588.01599999999996</v>
      </c>
      <c r="BO14" s="9">
        <v>354.52800000000002</v>
      </c>
      <c r="BP14" s="9">
        <v>233.488</v>
      </c>
      <c r="BQ14" s="9">
        <v>507.09699999999998</v>
      </c>
      <c r="BR14" s="9">
        <v>304.69900000000001</v>
      </c>
      <c r="BS14" s="9">
        <v>202.398</v>
      </c>
      <c r="BT14" s="9">
        <v>133.08199999999999</v>
      </c>
      <c r="BU14" s="9">
        <v>81.043000000000006</v>
      </c>
      <c r="BV14" s="9">
        <v>52.039000000000001</v>
      </c>
      <c r="BW14" s="9">
        <v>91.944999999999993</v>
      </c>
      <c r="BX14" s="9">
        <v>52.798999999999999</v>
      </c>
      <c r="BY14" s="9">
        <v>39.146000000000001</v>
      </c>
      <c r="BZ14" s="9">
        <v>5.8250000000000002</v>
      </c>
      <c r="CA14" s="9">
        <v>3.569</v>
      </c>
      <c r="CB14" s="9">
        <v>2.2559999999999998</v>
      </c>
      <c r="CC14" s="9">
        <v>8.3670000000000009</v>
      </c>
      <c r="CD14" s="9">
        <v>6.3280000000000003</v>
      </c>
      <c r="CE14" s="9">
        <v>2.0390000000000001</v>
      </c>
      <c r="CF14" s="9">
        <v>3179.616</v>
      </c>
      <c r="CG14" s="9">
        <v>1439.095</v>
      </c>
      <c r="CH14" s="9">
        <v>1740.52</v>
      </c>
      <c r="CI14" s="9">
        <v>125.858</v>
      </c>
      <c r="CJ14" s="9">
        <v>66.231999999999999</v>
      </c>
      <c r="CK14" s="9">
        <v>59.625999999999998</v>
      </c>
      <c r="CL14" s="9">
        <v>18.901</v>
      </c>
      <c r="CM14" s="9">
        <v>10.991</v>
      </c>
      <c r="CN14" s="9">
        <v>7.91</v>
      </c>
      <c r="CO14" s="9">
        <v>109.73</v>
      </c>
      <c r="CP14" s="9">
        <v>59.052999999999997</v>
      </c>
      <c r="CQ14" s="9">
        <v>50.677</v>
      </c>
      <c r="CR14" s="9">
        <v>10.294</v>
      </c>
      <c r="CS14" s="9">
        <v>6.306</v>
      </c>
      <c r="CT14" s="9">
        <v>3.988</v>
      </c>
      <c r="CU14" s="9">
        <v>98.15</v>
      </c>
      <c r="CV14" s="9">
        <v>52.329000000000001</v>
      </c>
      <c r="CW14" s="9">
        <v>45.820999999999998</v>
      </c>
      <c r="CX14" s="9">
        <v>27.911999999999999</v>
      </c>
      <c r="CY14" s="9">
        <v>12.324</v>
      </c>
      <c r="CZ14" s="9">
        <v>15.587999999999999</v>
      </c>
      <c r="DA14" s="9">
        <v>16.873000000000001</v>
      </c>
      <c r="DB14" s="9">
        <v>7.4610000000000003</v>
      </c>
      <c r="DC14" s="9">
        <v>9.4120000000000008</v>
      </c>
      <c r="DD14" s="9">
        <v>2.2040000000000002</v>
      </c>
      <c r="DE14" s="9">
        <v>1.1990000000000001</v>
      </c>
      <c r="DF14" s="9">
        <v>1.004</v>
      </c>
      <c r="DG14" s="9">
        <v>931.07600000000002</v>
      </c>
      <c r="DH14" s="9">
        <v>536.06799999999998</v>
      </c>
      <c r="DI14" s="9">
        <v>395.00799999999998</v>
      </c>
      <c r="DJ14" s="9">
        <v>134.97</v>
      </c>
      <c r="DK14" s="9">
        <v>72.841999999999999</v>
      </c>
      <c r="DL14" s="9">
        <v>62.128</v>
      </c>
      <c r="DM14" s="9">
        <v>12.002000000000001</v>
      </c>
      <c r="DN14" s="9">
        <v>7.1310000000000002</v>
      </c>
      <c r="DO14" s="9">
        <v>4.8719999999999999</v>
      </c>
      <c r="DP14" s="9">
        <v>122.967</v>
      </c>
      <c r="DQ14" s="9">
        <v>65.710999999999999</v>
      </c>
      <c r="DR14" s="9">
        <v>57.256</v>
      </c>
      <c r="DS14" s="9">
        <v>532.44100000000003</v>
      </c>
      <c r="DT14" s="9">
        <v>320.99</v>
      </c>
      <c r="DU14" s="9">
        <v>211.45099999999999</v>
      </c>
      <c r="DV14" s="9">
        <v>3175.98</v>
      </c>
      <c r="DW14" s="9">
        <v>1438.2929999999999</v>
      </c>
      <c r="DX14" s="9">
        <v>1737.6880000000001</v>
      </c>
      <c r="DY14" s="9">
        <v>106.19799999999999</v>
      </c>
      <c r="DZ14" s="9">
        <v>57.652999999999999</v>
      </c>
      <c r="EA14" s="9">
        <v>48.545000000000002</v>
      </c>
      <c r="EB14" s="9">
        <v>6266.9440000000004</v>
      </c>
      <c r="EC14" s="9">
        <v>3072.0569999999998</v>
      </c>
      <c r="ED14" s="9">
        <v>3194.8870000000002</v>
      </c>
      <c r="EE14" s="9">
        <v>3893.239</v>
      </c>
      <c r="EF14" s="9">
        <v>2062.1089999999999</v>
      </c>
      <c r="EG14" s="9">
        <v>1831.13</v>
      </c>
      <c r="EH14" s="9">
        <v>520.23199999999997</v>
      </c>
      <c r="EI14" s="9">
        <v>255.827</v>
      </c>
      <c r="EJ14" s="9">
        <v>264.40499999999997</v>
      </c>
      <c r="EK14" s="9">
        <v>344.58300000000003</v>
      </c>
      <c r="EL14" s="9">
        <v>128.54</v>
      </c>
      <c r="EM14" s="9">
        <v>216.04300000000001</v>
      </c>
      <c r="EN14" s="9">
        <v>181.268</v>
      </c>
      <c r="EO14" s="9">
        <v>75.634</v>
      </c>
      <c r="EP14" s="9">
        <v>105.634</v>
      </c>
      <c r="EQ14" s="9">
        <v>339.52</v>
      </c>
      <c r="ER14" s="9">
        <v>136.184</v>
      </c>
      <c r="ES14" s="9">
        <v>203.33500000000001</v>
      </c>
      <c r="ET14" s="9">
        <v>321.27199999999999</v>
      </c>
      <c r="EU14" s="9">
        <v>121.815</v>
      </c>
      <c r="EV14" s="9">
        <v>199.45699999999999</v>
      </c>
      <c r="EW14" s="9">
        <v>751.76499999999999</v>
      </c>
      <c r="EX14" s="9">
        <v>395.69900000000001</v>
      </c>
      <c r="EY14" s="9">
        <v>356.065</v>
      </c>
      <c r="EZ14" s="9">
        <v>3141.4749999999999</v>
      </c>
      <c r="FA14" s="9">
        <v>1666.4090000000001</v>
      </c>
      <c r="FB14" s="9">
        <v>1475.0650000000001</v>
      </c>
      <c r="FC14" s="9">
        <v>698.16499999999996</v>
      </c>
      <c r="FD14" s="9">
        <v>359.87</v>
      </c>
      <c r="FE14" s="9">
        <v>338.29500000000002</v>
      </c>
      <c r="FF14" s="9">
        <v>2558.6999999999998</v>
      </c>
      <c r="FG14" s="9">
        <v>1284.2850000000001</v>
      </c>
      <c r="FH14" s="9">
        <v>1274.415</v>
      </c>
      <c r="FI14" s="9">
        <v>259.94099999999997</v>
      </c>
      <c r="FJ14" s="9">
        <v>116.117</v>
      </c>
      <c r="FK14" s="9">
        <v>143.82400000000001</v>
      </c>
      <c r="FL14" s="9">
        <v>4140.6790000000001</v>
      </c>
      <c r="FM14" s="9">
        <v>2174.3270000000002</v>
      </c>
      <c r="FN14" s="9">
        <v>1966.3510000000001</v>
      </c>
      <c r="FO14" s="9">
        <v>3658.509</v>
      </c>
      <c r="FP14" s="9">
        <v>1927.0450000000001</v>
      </c>
      <c r="FQ14" s="9">
        <v>1731.4639999999999</v>
      </c>
      <c r="FR14" s="9">
        <v>3449.308</v>
      </c>
      <c r="FS14" s="9">
        <v>1830.4349999999999</v>
      </c>
      <c r="FT14" s="9">
        <v>1618.873</v>
      </c>
      <c r="FU14" s="9">
        <v>893.17899999999997</v>
      </c>
      <c r="FV14" s="9">
        <v>440.53800000000001</v>
      </c>
      <c r="FW14" s="9">
        <v>452.64100000000002</v>
      </c>
      <c r="FX14" s="9">
        <v>555.62800000000004</v>
      </c>
      <c r="FY14" s="9">
        <v>282.54199999999997</v>
      </c>
      <c r="FZ14" s="9">
        <v>273.08600000000001</v>
      </c>
      <c r="GA14" s="9">
        <v>308.18799999999999</v>
      </c>
      <c r="GB14" s="9">
        <v>170.32300000000001</v>
      </c>
      <c r="GC14" s="9">
        <v>137.86500000000001</v>
      </c>
      <c r="GD14" s="9">
        <v>200.80099999999999</v>
      </c>
      <c r="GE14" s="9">
        <v>108.444</v>
      </c>
      <c r="GF14" s="9">
        <v>92.356999999999999</v>
      </c>
      <c r="GG14" s="9">
        <v>2172.904</v>
      </c>
      <c r="GH14" s="9">
        <v>901.50400000000002</v>
      </c>
      <c r="GI14" s="9">
        <v>1271.4000000000001</v>
      </c>
      <c r="GJ14" s="9">
        <v>423.44400000000002</v>
      </c>
      <c r="GK14" s="9">
        <v>165.65100000000001</v>
      </c>
      <c r="GL14" s="9">
        <v>257.79399999999998</v>
      </c>
      <c r="GM14" s="9">
        <v>119.584</v>
      </c>
      <c r="GN14" s="9">
        <v>54.783000000000001</v>
      </c>
      <c r="GO14" s="9">
        <v>64.801000000000002</v>
      </c>
      <c r="GP14" s="9">
        <v>343.22</v>
      </c>
      <c r="GQ14" s="9">
        <v>136.96199999999999</v>
      </c>
      <c r="GR14" s="9">
        <v>206.25899999999999</v>
      </c>
      <c r="GS14" s="9">
        <v>51.427999999999997</v>
      </c>
      <c r="GT14" s="9">
        <v>18.213999999999999</v>
      </c>
      <c r="GU14" s="9">
        <v>33.213999999999999</v>
      </c>
      <c r="GV14" s="9">
        <v>271.04300000000001</v>
      </c>
      <c r="GW14" s="9">
        <v>111.887</v>
      </c>
      <c r="GX14" s="9">
        <v>159.15600000000001</v>
      </c>
      <c r="GY14" s="9">
        <v>30.318999999999999</v>
      </c>
      <c r="GZ14" s="9">
        <v>12.497999999999999</v>
      </c>
      <c r="HA14" s="9">
        <v>17.821000000000002</v>
      </c>
      <c r="HB14" s="9">
        <v>82.147000000000006</v>
      </c>
      <c r="HC14" s="9">
        <v>29.821999999999999</v>
      </c>
      <c r="HD14" s="9">
        <v>52.325000000000003</v>
      </c>
      <c r="HE14" s="9">
        <v>92.022999999999996</v>
      </c>
      <c r="HF14" s="9">
        <v>9.1739999999999995</v>
      </c>
      <c r="HG14" s="9">
        <v>82.849000000000004</v>
      </c>
      <c r="HH14" s="9">
        <v>830.65800000000002</v>
      </c>
      <c r="HI14" s="9">
        <v>376.83699999999999</v>
      </c>
      <c r="HJ14" s="9">
        <v>453.82100000000003</v>
      </c>
      <c r="HK14" s="9">
        <v>626.16800000000001</v>
      </c>
      <c r="HL14" s="9">
        <v>275.22800000000001</v>
      </c>
      <c r="HM14" s="9">
        <v>350.94</v>
      </c>
      <c r="HN14" s="9">
        <v>83.831999999999994</v>
      </c>
      <c r="HO14" s="9">
        <v>33.646000000000001</v>
      </c>
      <c r="HP14" s="9">
        <v>50.186</v>
      </c>
      <c r="HQ14" s="9">
        <v>542.33600000000001</v>
      </c>
      <c r="HR14" s="9">
        <v>241.58199999999999</v>
      </c>
      <c r="HS14" s="9">
        <v>300.75400000000002</v>
      </c>
      <c r="HT14" s="9">
        <v>3977.0709999999999</v>
      </c>
      <c r="HU14" s="9">
        <v>2095.7550000000001</v>
      </c>
      <c r="HV14" s="9">
        <v>1881.316</v>
      </c>
      <c r="HW14" s="9">
        <v>2289.873</v>
      </c>
      <c r="HX14" s="9">
        <v>976.30200000000002</v>
      </c>
      <c r="HY14" s="9">
        <v>1313.5709999999999</v>
      </c>
      <c r="HZ14" s="9">
        <v>324.90100000000001</v>
      </c>
      <c r="IA14" s="9">
        <v>134.14500000000001</v>
      </c>
      <c r="IB14" s="9">
        <v>190.75700000000001</v>
      </c>
      <c r="IC14" s="9">
        <v>5094.0929999999998</v>
      </c>
      <c r="ID14" s="9">
        <v>2494.0830000000001</v>
      </c>
      <c r="IE14" s="9">
        <v>2600.0100000000002</v>
      </c>
      <c r="IF14" s="9">
        <v>3199.7869999999998</v>
      </c>
      <c r="IG14" s="9">
        <v>1708.9639999999999</v>
      </c>
      <c r="IH14" s="9">
        <v>1490.8240000000001</v>
      </c>
      <c r="II14" s="9">
        <v>438.40800000000002</v>
      </c>
      <c r="IJ14" s="9">
        <v>234.86600000000001</v>
      </c>
      <c r="IK14" s="9">
        <v>203.542</v>
      </c>
      <c r="IL14" s="9">
        <v>281.399</v>
      </c>
      <c r="IM14" s="9">
        <v>111.85</v>
      </c>
      <c r="IN14" s="9">
        <v>169.54900000000001</v>
      </c>
      <c r="IO14" s="9">
        <v>142.45400000000001</v>
      </c>
      <c r="IP14" s="9">
        <v>65.024000000000001</v>
      </c>
      <c r="IQ14" s="9">
        <v>77.430000000000007</v>
      </c>
    </row>
    <row r="15" spans="1:251">
      <c r="A15" s="10">
        <v>43497</v>
      </c>
      <c r="B15" s="9">
        <v>28.193999999999999</v>
      </c>
      <c r="C15" s="9">
        <v>31.698</v>
      </c>
      <c r="D15" s="9">
        <v>5.1509999999999998</v>
      </c>
      <c r="E15" s="9">
        <v>26.545999999999999</v>
      </c>
      <c r="F15" s="9">
        <v>819.41700000000003</v>
      </c>
      <c r="G15" s="9">
        <v>348.5</v>
      </c>
      <c r="H15" s="9">
        <v>470.91699999999997</v>
      </c>
      <c r="I15" s="9">
        <v>444.47500000000002</v>
      </c>
      <c r="J15" s="9">
        <v>194.33500000000001</v>
      </c>
      <c r="K15" s="9">
        <v>250.13900000000001</v>
      </c>
      <c r="L15" s="9">
        <v>64.328999999999994</v>
      </c>
      <c r="M15" s="9">
        <v>34.816000000000003</v>
      </c>
      <c r="N15" s="9">
        <v>29.513000000000002</v>
      </c>
      <c r="O15" s="9">
        <v>380.14600000000002</v>
      </c>
      <c r="P15" s="9">
        <v>159.52000000000001</v>
      </c>
      <c r="Q15" s="9">
        <v>220.626</v>
      </c>
      <c r="R15" s="9">
        <v>4449.277</v>
      </c>
      <c r="S15" s="9">
        <v>2315.8890000000001</v>
      </c>
      <c r="T15" s="9">
        <v>2133.3890000000001</v>
      </c>
      <c r="U15" s="9">
        <v>1526.328</v>
      </c>
      <c r="V15" s="9">
        <v>590.41499999999996</v>
      </c>
      <c r="W15" s="9">
        <v>935.91399999999999</v>
      </c>
      <c r="X15" s="9">
        <v>223.58799999999999</v>
      </c>
      <c r="Y15" s="9">
        <v>84.447999999999993</v>
      </c>
      <c r="Z15" s="9">
        <v>139.13999999999999</v>
      </c>
      <c r="AA15" s="9">
        <v>3786.1880000000001</v>
      </c>
      <c r="AB15" s="9">
        <v>1794.4690000000001</v>
      </c>
      <c r="AC15" s="9">
        <v>1991.7190000000001</v>
      </c>
      <c r="AD15" s="9">
        <v>559.14300000000003</v>
      </c>
      <c r="AE15" s="9">
        <v>344.43700000000001</v>
      </c>
      <c r="AF15" s="9">
        <v>214.70599999999999</v>
      </c>
      <c r="AG15" s="9">
        <v>33.402000000000001</v>
      </c>
      <c r="AH15" s="9">
        <v>21.556999999999999</v>
      </c>
      <c r="AI15" s="9">
        <v>11.845000000000001</v>
      </c>
      <c r="AJ15" s="9">
        <v>24.472000000000001</v>
      </c>
      <c r="AK15" s="9">
        <v>14.930999999999999</v>
      </c>
      <c r="AL15" s="9">
        <v>9.5410000000000004</v>
      </c>
      <c r="AM15" s="9">
        <v>9.3249999999999993</v>
      </c>
      <c r="AN15" s="9">
        <v>6.33</v>
      </c>
      <c r="AO15" s="9">
        <v>2.9950000000000001</v>
      </c>
      <c r="AP15" s="9">
        <v>26.805</v>
      </c>
      <c r="AQ15" s="9">
        <v>17.997</v>
      </c>
      <c r="AR15" s="9">
        <v>8.8089999999999993</v>
      </c>
      <c r="AS15" s="9">
        <v>22.646000000000001</v>
      </c>
      <c r="AT15" s="9">
        <v>14.930999999999999</v>
      </c>
      <c r="AU15" s="9">
        <v>7.7149999999999999</v>
      </c>
      <c r="AV15" s="9">
        <v>25.381</v>
      </c>
      <c r="AW15" s="9">
        <v>17.881</v>
      </c>
      <c r="AX15" s="9">
        <v>7.4989999999999997</v>
      </c>
      <c r="AY15" s="9">
        <v>533.76300000000003</v>
      </c>
      <c r="AZ15" s="9">
        <v>326.55599999999998</v>
      </c>
      <c r="BA15" s="9">
        <v>207.20699999999999</v>
      </c>
      <c r="BB15" s="9">
        <v>20.655999999999999</v>
      </c>
      <c r="BC15" s="9">
        <v>14.311</v>
      </c>
      <c r="BD15" s="9">
        <v>6.3449999999999998</v>
      </c>
      <c r="BE15" s="9">
        <v>279.125</v>
      </c>
      <c r="BF15" s="9">
        <v>138.779</v>
      </c>
      <c r="BG15" s="9">
        <v>140.346</v>
      </c>
      <c r="BH15" s="9">
        <v>11.734</v>
      </c>
      <c r="BI15" s="9">
        <v>9.5269999999999992</v>
      </c>
      <c r="BJ15" s="9">
        <v>2.2069999999999999</v>
      </c>
      <c r="BK15" s="9">
        <v>664.09699999999998</v>
      </c>
      <c r="BL15" s="9">
        <v>401.14699999999999</v>
      </c>
      <c r="BM15" s="9">
        <v>262.95</v>
      </c>
      <c r="BN15" s="9">
        <v>639.56600000000003</v>
      </c>
      <c r="BO15" s="9">
        <v>387.69</v>
      </c>
      <c r="BP15" s="9">
        <v>251.876</v>
      </c>
      <c r="BQ15" s="9">
        <v>539.822</v>
      </c>
      <c r="BR15" s="9">
        <v>331.59100000000001</v>
      </c>
      <c r="BS15" s="9">
        <v>208.232</v>
      </c>
      <c r="BT15" s="9">
        <v>159.49700000000001</v>
      </c>
      <c r="BU15" s="9">
        <v>91.486000000000004</v>
      </c>
      <c r="BV15" s="9">
        <v>68.010999999999996</v>
      </c>
      <c r="BW15" s="9">
        <v>111.736</v>
      </c>
      <c r="BX15" s="9">
        <v>61.731000000000002</v>
      </c>
      <c r="BY15" s="9">
        <v>50.005000000000003</v>
      </c>
      <c r="BZ15" s="9">
        <v>6.782</v>
      </c>
      <c r="CA15" s="9">
        <v>5.0220000000000002</v>
      </c>
      <c r="CB15" s="9">
        <v>1.7609999999999999</v>
      </c>
      <c r="CC15" s="9">
        <v>12.6</v>
      </c>
      <c r="CD15" s="9">
        <v>8.6790000000000003</v>
      </c>
      <c r="CE15" s="9">
        <v>3.9209999999999998</v>
      </c>
      <c r="CF15" s="9">
        <v>3214.444</v>
      </c>
      <c r="CG15" s="9">
        <v>1441.3520000000001</v>
      </c>
      <c r="CH15" s="9">
        <v>1773.0920000000001</v>
      </c>
      <c r="CI15" s="9">
        <v>127.764</v>
      </c>
      <c r="CJ15" s="9">
        <v>70.293999999999997</v>
      </c>
      <c r="CK15" s="9">
        <v>57.47</v>
      </c>
      <c r="CL15" s="9">
        <v>18.940999999999999</v>
      </c>
      <c r="CM15" s="9">
        <v>14.432</v>
      </c>
      <c r="CN15" s="9">
        <v>4.5090000000000003</v>
      </c>
      <c r="CO15" s="9">
        <v>112.982</v>
      </c>
      <c r="CP15" s="9">
        <v>65.260999999999996</v>
      </c>
      <c r="CQ15" s="9">
        <v>47.720999999999997</v>
      </c>
      <c r="CR15" s="9">
        <v>9.2379999999999995</v>
      </c>
      <c r="CS15" s="9">
        <v>4.8479999999999999</v>
      </c>
      <c r="CT15" s="9">
        <v>4.3899999999999997</v>
      </c>
      <c r="CU15" s="9">
        <v>101.883</v>
      </c>
      <c r="CV15" s="9">
        <v>59.875999999999998</v>
      </c>
      <c r="CW15" s="9">
        <v>42.006999999999998</v>
      </c>
      <c r="CX15" s="9">
        <v>29.344000000000001</v>
      </c>
      <c r="CY15" s="9">
        <v>16.821999999999999</v>
      </c>
      <c r="CZ15" s="9">
        <v>12.522</v>
      </c>
      <c r="DA15" s="9">
        <v>17.018000000000001</v>
      </c>
      <c r="DB15" s="9">
        <v>6.5960000000000001</v>
      </c>
      <c r="DC15" s="9">
        <v>10.422000000000001</v>
      </c>
      <c r="DD15" s="9">
        <v>6.4729999999999999</v>
      </c>
      <c r="DE15" s="9">
        <v>3.43</v>
      </c>
      <c r="DF15" s="9">
        <v>3.0430000000000001</v>
      </c>
      <c r="DG15" s="9">
        <v>996.90800000000002</v>
      </c>
      <c r="DH15" s="9">
        <v>562.21</v>
      </c>
      <c r="DI15" s="9">
        <v>434.697</v>
      </c>
      <c r="DJ15" s="9">
        <v>142.601</v>
      </c>
      <c r="DK15" s="9">
        <v>80.537000000000006</v>
      </c>
      <c r="DL15" s="9">
        <v>62.064</v>
      </c>
      <c r="DM15" s="9">
        <v>13.093</v>
      </c>
      <c r="DN15" s="9">
        <v>6.383</v>
      </c>
      <c r="DO15" s="9">
        <v>6.71</v>
      </c>
      <c r="DP15" s="9">
        <v>129.50800000000001</v>
      </c>
      <c r="DQ15" s="9">
        <v>74.153999999999996</v>
      </c>
      <c r="DR15" s="9">
        <v>55.353999999999999</v>
      </c>
      <c r="DS15" s="9">
        <v>572.23599999999999</v>
      </c>
      <c r="DT15" s="9">
        <v>350.82</v>
      </c>
      <c r="DU15" s="9">
        <v>221.416</v>
      </c>
      <c r="DV15" s="9">
        <v>3213.9520000000002</v>
      </c>
      <c r="DW15" s="9">
        <v>1443.6479999999999</v>
      </c>
      <c r="DX15" s="9">
        <v>1770.3030000000001</v>
      </c>
      <c r="DY15" s="9">
        <v>108.637</v>
      </c>
      <c r="DZ15" s="9">
        <v>62.863</v>
      </c>
      <c r="EA15" s="9">
        <v>45.774000000000001</v>
      </c>
      <c r="EB15" s="9">
        <v>6346.3639999999996</v>
      </c>
      <c r="EC15" s="9">
        <v>3115.866</v>
      </c>
      <c r="ED15" s="9">
        <v>3230.4989999999998</v>
      </c>
      <c r="EE15" s="9">
        <v>4006.5940000000001</v>
      </c>
      <c r="EF15" s="9">
        <v>2122.6999999999998</v>
      </c>
      <c r="EG15" s="9">
        <v>1883.894</v>
      </c>
      <c r="EH15" s="9">
        <v>503.21699999999998</v>
      </c>
      <c r="EI15" s="9">
        <v>255.101</v>
      </c>
      <c r="EJ15" s="9">
        <v>248.11500000000001</v>
      </c>
      <c r="EK15" s="9">
        <v>324.30700000000002</v>
      </c>
      <c r="EL15" s="9">
        <v>127.309</v>
      </c>
      <c r="EM15" s="9">
        <v>196.99799999999999</v>
      </c>
      <c r="EN15" s="9">
        <v>168.48099999999999</v>
      </c>
      <c r="EO15" s="9">
        <v>76.762</v>
      </c>
      <c r="EP15" s="9">
        <v>91.718999999999994</v>
      </c>
      <c r="EQ15" s="9">
        <v>320.46699999999998</v>
      </c>
      <c r="ER15" s="9">
        <v>137.62700000000001</v>
      </c>
      <c r="ES15" s="9">
        <v>182.84</v>
      </c>
      <c r="ET15" s="9">
        <v>291.49400000000003</v>
      </c>
      <c r="EU15" s="9">
        <v>118.499</v>
      </c>
      <c r="EV15" s="9">
        <v>172.995</v>
      </c>
      <c r="EW15" s="9">
        <v>739.11099999999999</v>
      </c>
      <c r="EX15" s="9">
        <v>372.11500000000001</v>
      </c>
      <c r="EY15" s="9">
        <v>366.99599999999998</v>
      </c>
      <c r="EZ15" s="9">
        <v>3267.4830000000002</v>
      </c>
      <c r="FA15" s="9">
        <v>1750.585</v>
      </c>
      <c r="FB15" s="9">
        <v>1516.8979999999999</v>
      </c>
      <c r="FC15" s="9">
        <v>683.90300000000002</v>
      </c>
      <c r="FD15" s="9">
        <v>342.60599999999999</v>
      </c>
      <c r="FE15" s="9">
        <v>341.29700000000003</v>
      </c>
      <c r="FF15" s="9">
        <v>2624.6350000000002</v>
      </c>
      <c r="FG15" s="9">
        <v>1321.7239999999999</v>
      </c>
      <c r="FH15" s="9">
        <v>1302.9110000000001</v>
      </c>
      <c r="FI15" s="9">
        <v>253.88399999999999</v>
      </c>
      <c r="FJ15" s="9">
        <v>122.586</v>
      </c>
      <c r="FK15" s="9">
        <v>131.298</v>
      </c>
      <c r="FL15" s="9">
        <v>4271.5420000000004</v>
      </c>
      <c r="FM15" s="9">
        <v>2249.9929999999999</v>
      </c>
      <c r="FN15" s="9">
        <v>2021.549</v>
      </c>
      <c r="FO15" s="9">
        <v>3843.7779999999998</v>
      </c>
      <c r="FP15" s="9">
        <v>2032.018</v>
      </c>
      <c r="FQ15" s="9">
        <v>1811.761</v>
      </c>
      <c r="FR15" s="9">
        <v>3598.136</v>
      </c>
      <c r="FS15" s="9">
        <v>1919.076</v>
      </c>
      <c r="FT15" s="9">
        <v>1679.0609999999999</v>
      </c>
      <c r="FU15" s="9">
        <v>966.83100000000002</v>
      </c>
      <c r="FV15" s="9">
        <v>471.23899999999998</v>
      </c>
      <c r="FW15" s="9">
        <v>495.59100000000001</v>
      </c>
      <c r="FX15" s="9">
        <v>597.774</v>
      </c>
      <c r="FY15" s="9">
        <v>293.52800000000002</v>
      </c>
      <c r="FZ15" s="9">
        <v>304.24700000000001</v>
      </c>
      <c r="GA15" s="9">
        <v>332.82600000000002</v>
      </c>
      <c r="GB15" s="9">
        <v>166.23500000000001</v>
      </c>
      <c r="GC15" s="9">
        <v>166.59100000000001</v>
      </c>
      <c r="GD15" s="9">
        <v>180.642</v>
      </c>
      <c r="GE15" s="9">
        <v>96.084999999999994</v>
      </c>
      <c r="GF15" s="9">
        <v>84.558000000000007</v>
      </c>
      <c r="GG15" s="9">
        <v>2159.1280000000002</v>
      </c>
      <c r="GH15" s="9">
        <v>897.08100000000002</v>
      </c>
      <c r="GI15" s="9">
        <v>1262.047</v>
      </c>
      <c r="GJ15" s="9">
        <v>410.41500000000002</v>
      </c>
      <c r="GK15" s="9">
        <v>161.81700000000001</v>
      </c>
      <c r="GL15" s="9">
        <v>248.59800000000001</v>
      </c>
      <c r="GM15" s="9">
        <v>117.146</v>
      </c>
      <c r="GN15" s="9">
        <v>55.063000000000002</v>
      </c>
      <c r="GO15" s="9">
        <v>62.084000000000003</v>
      </c>
      <c r="GP15" s="9">
        <v>349.98700000000002</v>
      </c>
      <c r="GQ15" s="9">
        <v>138.98400000000001</v>
      </c>
      <c r="GR15" s="9">
        <v>211.00299999999999</v>
      </c>
      <c r="GS15" s="9">
        <v>63.972000000000001</v>
      </c>
      <c r="GT15" s="9">
        <v>25.376000000000001</v>
      </c>
      <c r="GU15" s="9">
        <v>38.595999999999997</v>
      </c>
      <c r="GV15" s="9">
        <v>266.649</v>
      </c>
      <c r="GW15" s="9">
        <v>103.67700000000001</v>
      </c>
      <c r="GX15" s="9">
        <v>162.971</v>
      </c>
      <c r="GY15" s="9">
        <v>22.783000000000001</v>
      </c>
      <c r="GZ15" s="9">
        <v>10.329000000000001</v>
      </c>
      <c r="HA15" s="9">
        <v>12.454000000000001</v>
      </c>
      <c r="HB15" s="9">
        <v>64.73</v>
      </c>
      <c r="HC15" s="9">
        <v>24.911999999999999</v>
      </c>
      <c r="HD15" s="9">
        <v>39.817999999999998</v>
      </c>
      <c r="HE15" s="9">
        <v>80.227999999999994</v>
      </c>
      <c r="HF15" s="9">
        <v>5.1779999999999999</v>
      </c>
      <c r="HG15" s="9">
        <v>75.05</v>
      </c>
      <c r="HH15" s="9">
        <v>861.91099999999994</v>
      </c>
      <c r="HI15" s="9">
        <v>388.58199999999999</v>
      </c>
      <c r="HJ15" s="9">
        <v>473.32900000000001</v>
      </c>
      <c r="HK15" s="9">
        <v>595.36</v>
      </c>
      <c r="HL15" s="9">
        <v>259.98099999999999</v>
      </c>
      <c r="HM15" s="9">
        <v>335.37799999999999</v>
      </c>
      <c r="HN15" s="9">
        <v>90.417000000000002</v>
      </c>
      <c r="HO15" s="9">
        <v>39.970999999999997</v>
      </c>
      <c r="HP15" s="9">
        <v>50.447000000000003</v>
      </c>
      <c r="HQ15" s="9">
        <v>504.94200000000001</v>
      </c>
      <c r="HR15" s="9">
        <v>220.011</v>
      </c>
      <c r="HS15" s="9">
        <v>284.93200000000002</v>
      </c>
      <c r="HT15" s="9">
        <v>4097.0110000000004</v>
      </c>
      <c r="HU15" s="9">
        <v>2162.67</v>
      </c>
      <c r="HV15" s="9">
        <v>1934.34</v>
      </c>
      <c r="HW15" s="9">
        <v>2249.3539999999998</v>
      </c>
      <c r="HX15" s="9">
        <v>953.19500000000005</v>
      </c>
      <c r="HY15" s="9">
        <v>1296.1579999999999</v>
      </c>
      <c r="HZ15" s="9">
        <v>320.73099999999999</v>
      </c>
      <c r="IA15" s="9">
        <v>130.798</v>
      </c>
      <c r="IB15" s="9">
        <v>189.93199999999999</v>
      </c>
      <c r="IC15" s="9">
        <v>5189.9870000000001</v>
      </c>
      <c r="ID15" s="9">
        <v>2544.221</v>
      </c>
      <c r="IE15" s="9">
        <v>2645.7660000000001</v>
      </c>
      <c r="IF15" s="9">
        <v>3308.2040000000002</v>
      </c>
      <c r="IG15" s="9">
        <v>1764.6469999999999</v>
      </c>
      <c r="IH15" s="9">
        <v>1543.557</v>
      </c>
      <c r="II15" s="9">
        <v>452.97</v>
      </c>
      <c r="IJ15" s="9">
        <v>237.70699999999999</v>
      </c>
      <c r="IK15" s="9">
        <v>215.26300000000001</v>
      </c>
      <c r="IL15" s="9">
        <v>290.72699999999998</v>
      </c>
      <c r="IM15" s="9">
        <v>114.81399999999999</v>
      </c>
      <c r="IN15" s="9">
        <v>175.91200000000001</v>
      </c>
      <c r="IO15" s="9">
        <v>142.42599999999999</v>
      </c>
      <c r="IP15" s="9">
        <v>65.866</v>
      </c>
      <c r="IQ15" s="9">
        <v>76.56</v>
      </c>
    </row>
    <row r="16" spans="1:251">
      <c r="A16" s="10">
        <v>43862</v>
      </c>
      <c r="B16" s="9">
        <v>38.893999999999998</v>
      </c>
      <c r="C16" s="9">
        <v>32.688000000000002</v>
      </c>
      <c r="D16" s="9">
        <v>2.8410000000000002</v>
      </c>
      <c r="E16" s="9">
        <v>29.846</v>
      </c>
      <c r="F16" s="9">
        <v>815.06299999999999</v>
      </c>
      <c r="G16" s="9">
        <v>336.46699999999998</v>
      </c>
      <c r="H16" s="9">
        <v>478.596</v>
      </c>
      <c r="I16" s="9">
        <v>470.161</v>
      </c>
      <c r="J16" s="9">
        <v>195.23699999999999</v>
      </c>
      <c r="K16" s="9">
        <v>274.92399999999998</v>
      </c>
      <c r="L16" s="9">
        <v>73.260000000000005</v>
      </c>
      <c r="M16" s="9">
        <v>33.662999999999997</v>
      </c>
      <c r="N16" s="9">
        <v>39.597000000000001</v>
      </c>
      <c r="O16" s="9">
        <v>396.90100000000001</v>
      </c>
      <c r="P16" s="9">
        <v>161.57400000000001</v>
      </c>
      <c r="Q16" s="9">
        <v>235.327</v>
      </c>
      <c r="R16" s="9">
        <v>4549.6480000000001</v>
      </c>
      <c r="S16" s="9">
        <v>2371.1979999999999</v>
      </c>
      <c r="T16" s="9">
        <v>2178.4499999999998</v>
      </c>
      <c r="U16" s="9">
        <v>1515.865</v>
      </c>
      <c r="V16" s="9">
        <v>576.63499999999999</v>
      </c>
      <c r="W16" s="9">
        <v>939.23</v>
      </c>
      <c r="X16" s="9">
        <v>225.87</v>
      </c>
      <c r="Y16" s="9">
        <v>86.625</v>
      </c>
      <c r="Z16" s="9">
        <v>139.245</v>
      </c>
      <c r="AA16" s="9">
        <v>3952.4670000000001</v>
      </c>
      <c r="AB16" s="9">
        <v>1871.643</v>
      </c>
      <c r="AC16" s="9">
        <v>2080.8240000000001</v>
      </c>
      <c r="AD16" s="9">
        <v>582.52700000000004</v>
      </c>
      <c r="AE16" s="9">
        <v>343.88</v>
      </c>
      <c r="AF16" s="9">
        <v>238.64699999999999</v>
      </c>
      <c r="AG16" s="9">
        <v>35.604999999999997</v>
      </c>
      <c r="AH16" s="9">
        <v>24.187999999999999</v>
      </c>
      <c r="AI16" s="9">
        <v>11.417</v>
      </c>
      <c r="AJ16" s="9">
        <v>24.327999999999999</v>
      </c>
      <c r="AK16" s="9">
        <v>14.946</v>
      </c>
      <c r="AL16" s="9">
        <v>9.3819999999999997</v>
      </c>
      <c r="AM16" s="9">
        <v>5.3339999999999996</v>
      </c>
      <c r="AN16" s="9">
        <v>4.9459999999999997</v>
      </c>
      <c r="AO16" s="9">
        <v>0.38800000000000001</v>
      </c>
      <c r="AP16" s="9">
        <v>25.32</v>
      </c>
      <c r="AQ16" s="9">
        <v>16.544</v>
      </c>
      <c r="AR16" s="9">
        <v>8.7759999999999998</v>
      </c>
      <c r="AS16" s="9">
        <v>22.134</v>
      </c>
      <c r="AT16" s="9">
        <v>13.833</v>
      </c>
      <c r="AU16" s="9">
        <v>8.3019999999999996</v>
      </c>
      <c r="AV16" s="9">
        <v>22.908000000000001</v>
      </c>
      <c r="AW16" s="9">
        <v>12.794</v>
      </c>
      <c r="AX16" s="9">
        <v>10.115</v>
      </c>
      <c r="AY16" s="9">
        <v>559.61900000000003</v>
      </c>
      <c r="AZ16" s="9">
        <v>331.08600000000001</v>
      </c>
      <c r="BA16" s="9">
        <v>228.53299999999999</v>
      </c>
      <c r="BB16" s="9">
        <v>20.797000000000001</v>
      </c>
      <c r="BC16" s="9">
        <v>12.015000000000001</v>
      </c>
      <c r="BD16" s="9">
        <v>8.782</v>
      </c>
      <c r="BE16" s="9">
        <v>304.529</v>
      </c>
      <c r="BF16" s="9">
        <v>154.26900000000001</v>
      </c>
      <c r="BG16" s="9">
        <v>150.26</v>
      </c>
      <c r="BH16" s="9">
        <v>17.489999999999998</v>
      </c>
      <c r="BI16" s="9">
        <v>12.231999999999999</v>
      </c>
      <c r="BJ16" s="9">
        <v>5.258</v>
      </c>
      <c r="BK16" s="9">
        <v>688.29499999999996</v>
      </c>
      <c r="BL16" s="9">
        <v>399.92700000000002</v>
      </c>
      <c r="BM16" s="9">
        <v>288.36900000000003</v>
      </c>
      <c r="BN16" s="9">
        <v>666.59699999999998</v>
      </c>
      <c r="BO16" s="9">
        <v>389.24200000000002</v>
      </c>
      <c r="BP16" s="9">
        <v>277.35399999999998</v>
      </c>
      <c r="BQ16" s="9">
        <v>565.84400000000005</v>
      </c>
      <c r="BR16" s="9">
        <v>333.71100000000001</v>
      </c>
      <c r="BS16" s="9">
        <v>232.13399999999999</v>
      </c>
      <c r="BT16" s="9">
        <v>161.291</v>
      </c>
      <c r="BU16" s="9">
        <v>91.212000000000003</v>
      </c>
      <c r="BV16" s="9">
        <v>70.078999999999994</v>
      </c>
      <c r="BW16" s="9">
        <v>111.09099999999999</v>
      </c>
      <c r="BX16" s="9">
        <v>58.88</v>
      </c>
      <c r="BY16" s="9">
        <v>52.210999999999999</v>
      </c>
      <c r="BZ16" s="9">
        <v>5.3230000000000004</v>
      </c>
      <c r="CA16" s="9">
        <v>2.8330000000000002</v>
      </c>
      <c r="CB16" s="9">
        <v>2.4900000000000002</v>
      </c>
      <c r="CC16" s="9">
        <v>11.784000000000001</v>
      </c>
      <c r="CD16" s="9">
        <v>7.2060000000000004</v>
      </c>
      <c r="CE16" s="9">
        <v>4.5780000000000003</v>
      </c>
      <c r="CF16" s="9">
        <v>3358.1559999999999</v>
      </c>
      <c r="CG16" s="9">
        <v>1520.556</v>
      </c>
      <c r="CH16" s="9">
        <v>1837.5989999999999</v>
      </c>
      <c r="CI16" s="9">
        <v>141.066</v>
      </c>
      <c r="CJ16" s="9">
        <v>73.254999999999995</v>
      </c>
      <c r="CK16" s="9">
        <v>67.811000000000007</v>
      </c>
      <c r="CL16" s="9">
        <v>22.283999999999999</v>
      </c>
      <c r="CM16" s="9">
        <v>14.069000000000001</v>
      </c>
      <c r="CN16" s="9">
        <v>8.2149999999999999</v>
      </c>
      <c r="CO16" s="9">
        <v>127.71899999999999</v>
      </c>
      <c r="CP16" s="9">
        <v>65.319999999999993</v>
      </c>
      <c r="CQ16" s="9">
        <v>62.399000000000001</v>
      </c>
      <c r="CR16" s="9">
        <v>9.4540000000000006</v>
      </c>
      <c r="CS16" s="9">
        <v>3.9169999999999998</v>
      </c>
      <c r="CT16" s="9">
        <v>5.5369999999999999</v>
      </c>
      <c r="CU16" s="9">
        <v>117.15</v>
      </c>
      <c r="CV16" s="9">
        <v>61.402999999999999</v>
      </c>
      <c r="CW16" s="9">
        <v>55.747</v>
      </c>
      <c r="CX16" s="9">
        <v>34.252000000000002</v>
      </c>
      <c r="CY16" s="9">
        <v>20.193000000000001</v>
      </c>
      <c r="CZ16" s="9">
        <v>14.058</v>
      </c>
      <c r="DA16" s="9">
        <v>14.499000000000001</v>
      </c>
      <c r="DB16" s="9">
        <v>7.9349999999999996</v>
      </c>
      <c r="DC16" s="9">
        <v>6.5640000000000001</v>
      </c>
      <c r="DD16" s="9">
        <v>5.1840000000000002</v>
      </c>
      <c r="DE16" s="9">
        <v>2.109</v>
      </c>
      <c r="DF16" s="9">
        <v>3.0750000000000002</v>
      </c>
      <c r="DG16" s="9">
        <v>1079.5139999999999</v>
      </c>
      <c r="DH16" s="9">
        <v>603.28899999999999</v>
      </c>
      <c r="DI16" s="9">
        <v>476.22500000000002</v>
      </c>
      <c r="DJ16" s="9">
        <v>154.00299999999999</v>
      </c>
      <c r="DK16" s="9">
        <v>80.462000000000003</v>
      </c>
      <c r="DL16" s="9">
        <v>73.540999999999997</v>
      </c>
      <c r="DM16" s="9">
        <v>13.204000000000001</v>
      </c>
      <c r="DN16" s="9">
        <v>5.8090000000000002</v>
      </c>
      <c r="DO16" s="9">
        <v>7.3959999999999999</v>
      </c>
      <c r="DP16" s="9">
        <v>140.798</v>
      </c>
      <c r="DQ16" s="9">
        <v>74.653000000000006</v>
      </c>
      <c r="DR16" s="9">
        <v>66.144999999999996</v>
      </c>
      <c r="DS16" s="9">
        <v>595.73099999999999</v>
      </c>
      <c r="DT16" s="9">
        <v>349.68799999999999</v>
      </c>
      <c r="DU16" s="9">
        <v>246.04300000000001</v>
      </c>
      <c r="DV16" s="9">
        <v>3356.7359999999999</v>
      </c>
      <c r="DW16" s="9">
        <v>1521.954</v>
      </c>
      <c r="DX16" s="9">
        <v>1834.7809999999999</v>
      </c>
      <c r="DY16" s="9">
        <v>124.736</v>
      </c>
      <c r="DZ16" s="9">
        <v>64.421000000000006</v>
      </c>
      <c r="EA16" s="9">
        <v>60.314</v>
      </c>
      <c r="EB16" s="9">
        <v>6419.6120000000001</v>
      </c>
      <c r="EC16" s="9">
        <v>3151.0549999999998</v>
      </c>
      <c r="ED16" s="9">
        <v>3268.5569999999998</v>
      </c>
      <c r="EE16" s="9">
        <v>4028.6329999999998</v>
      </c>
      <c r="EF16" s="9">
        <v>2127.31</v>
      </c>
      <c r="EG16" s="9">
        <v>1901.3219999999999</v>
      </c>
      <c r="EH16" s="9">
        <v>566.28899999999999</v>
      </c>
      <c r="EI16" s="9">
        <v>286.32799999999997</v>
      </c>
      <c r="EJ16" s="9">
        <v>279.95999999999998</v>
      </c>
      <c r="EK16" s="9">
        <v>341.03399999999999</v>
      </c>
      <c r="EL16" s="9">
        <v>124.43899999999999</v>
      </c>
      <c r="EM16" s="9">
        <v>216.59399999999999</v>
      </c>
      <c r="EN16" s="9">
        <v>188.26499999999999</v>
      </c>
      <c r="EO16" s="9">
        <v>84.643000000000001</v>
      </c>
      <c r="EP16" s="9">
        <v>103.622</v>
      </c>
      <c r="EQ16" s="9">
        <v>364.69200000000001</v>
      </c>
      <c r="ER16" s="9">
        <v>149.72999999999999</v>
      </c>
      <c r="ES16" s="9">
        <v>214.96199999999999</v>
      </c>
      <c r="ET16" s="9">
        <v>325.06200000000001</v>
      </c>
      <c r="EU16" s="9">
        <v>119.13500000000001</v>
      </c>
      <c r="EV16" s="9">
        <v>205.928</v>
      </c>
      <c r="EW16" s="9">
        <v>714.19299999999998</v>
      </c>
      <c r="EX16" s="9">
        <v>350.22</v>
      </c>
      <c r="EY16" s="9">
        <v>363.97300000000001</v>
      </c>
      <c r="EZ16" s="9">
        <v>3314.44</v>
      </c>
      <c r="FA16" s="9">
        <v>1777.09</v>
      </c>
      <c r="FB16" s="9">
        <v>1537.3489999999999</v>
      </c>
      <c r="FC16" s="9">
        <v>662.274</v>
      </c>
      <c r="FD16" s="9">
        <v>321.81900000000002</v>
      </c>
      <c r="FE16" s="9">
        <v>340.45499999999998</v>
      </c>
      <c r="FF16" s="9">
        <v>2704.1729999999998</v>
      </c>
      <c r="FG16" s="9">
        <v>1368.8340000000001</v>
      </c>
      <c r="FH16" s="9">
        <v>1335.3389999999999</v>
      </c>
      <c r="FI16" s="9">
        <v>309.94299999999998</v>
      </c>
      <c r="FJ16" s="9">
        <v>155.88999999999999</v>
      </c>
      <c r="FK16" s="9">
        <v>154.053</v>
      </c>
      <c r="FL16" s="9">
        <v>4299.6840000000002</v>
      </c>
      <c r="FM16" s="9">
        <v>2258.6370000000002</v>
      </c>
      <c r="FN16" s="9">
        <v>2041.047</v>
      </c>
      <c r="FO16" s="9">
        <v>3854.6219999999998</v>
      </c>
      <c r="FP16" s="9">
        <v>2041.521</v>
      </c>
      <c r="FQ16" s="9">
        <v>1813.1010000000001</v>
      </c>
      <c r="FR16" s="9">
        <v>3621.4769999999999</v>
      </c>
      <c r="FS16" s="9">
        <v>1933.4459999999999</v>
      </c>
      <c r="FT16" s="9">
        <v>1688.0309999999999</v>
      </c>
      <c r="FU16" s="9">
        <v>956.00800000000004</v>
      </c>
      <c r="FV16" s="9">
        <v>486.03</v>
      </c>
      <c r="FW16" s="9">
        <v>469.97699999999998</v>
      </c>
      <c r="FX16" s="9">
        <v>585.19200000000001</v>
      </c>
      <c r="FY16" s="9">
        <v>293.20400000000001</v>
      </c>
      <c r="FZ16" s="9">
        <v>291.98700000000002</v>
      </c>
      <c r="GA16" s="9">
        <v>314.14</v>
      </c>
      <c r="GB16" s="9">
        <v>161.87700000000001</v>
      </c>
      <c r="GC16" s="9">
        <v>152.26300000000001</v>
      </c>
      <c r="GD16" s="9">
        <v>189.37700000000001</v>
      </c>
      <c r="GE16" s="9">
        <v>102.288</v>
      </c>
      <c r="GF16" s="9">
        <v>87.088999999999999</v>
      </c>
      <c r="GG16" s="9">
        <v>2201.6030000000001</v>
      </c>
      <c r="GH16" s="9">
        <v>921.45699999999999</v>
      </c>
      <c r="GI16" s="9">
        <v>1280.145</v>
      </c>
      <c r="GJ16" s="9">
        <v>422.29899999999998</v>
      </c>
      <c r="GK16" s="9">
        <v>152.738</v>
      </c>
      <c r="GL16" s="9">
        <v>269.56099999999998</v>
      </c>
      <c r="GM16" s="9">
        <v>106.73399999999999</v>
      </c>
      <c r="GN16" s="9">
        <v>50.802</v>
      </c>
      <c r="GO16" s="9">
        <v>55.932000000000002</v>
      </c>
      <c r="GP16" s="9">
        <v>355.46800000000002</v>
      </c>
      <c r="GQ16" s="9">
        <v>132.34899999999999</v>
      </c>
      <c r="GR16" s="9">
        <v>223.11799999999999</v>
      </c>
      <c r="GS16" s="9">
        <v>65.025000000000006</v>
      </c>
      <c r="GT16" s="9">
        <v>28.561</v>
      </c>
      <c r="GU16" s="9">
        <v>36.463999999999999</v>
      </c>
      <c r="GV16" s="9">
        <v>272.697</v>
      </c>
      <c r="GW16" s="9">
        <v>95.864000000000004</v>
      </c>
      <c r="GX16" s="9">
        <v>176.833</v>
      </c>
      <c r="GY16" s="9">
        <v>34.741</v>
      </c>
      <c r="GZ16" s="9">
        <v>15.439</v>
      </c>
      <c r="HA16" s="9">
        <v>19.302</v>
      </c>
      <c r="HB16" s="9">
        <v>69.972999999999999</v>
      </c>
      <c r="HC16" s="9">
        <v>21.995000000000001</v>
      </c>
      <c r="HD16" s="9">
        <v>47.978000000000002</v>
      </c>
      <c r="HE16" s="9">
        <v>84.623000000000005</v>
      </c>
      <c r="HF16" s="9">
        <v>6.4669999999999996</v>
      </c>
      <c r="HG16" s="9">
        <v>78.155000000000001</v>
      </c>
      <c r="HH16" s="9">
        <v>869.67</v>
      </c>
      <c r="HI16" s="9">
        <v>387.74</v>
      </c>
      <c r="HJ16" s="9">
        <v>481.92899999999997</v>
      </c>
      <c r="HK16" s="9">
        <v>614.81700000000001</v>
      </c>
      <c r="HL16" s="9">
        <v>256.63200000000001</v>
      </c>
      <c r="HM16" s="9">
        <v>358.185</v>
      </c>
      <c r="HN16" s="9">
        <v>95.423000000000002</v>
      </c>
      <c r="HO16" s="9">
        <v>43.225999999999999</v>
      </c>
      <c r="HP16" s="9">
        <v>52.197000000000003</v>
      </c>
      <c r="HQ16" s="9">
        <v>519.39400000000001</v>
      </c>
      <c r="HR16" s="9">
        <v>213.40600000000001</v>
      </c>
      <c r="HS16" s="9">
        <v>305.988</v>
      </c>
      <c r="HT16" s="9">
        <v>4124.0559999999996</v>
      </c>
      <c r="HU16" s="9">
        <v>2170.5360000000001</v>
      </c>
      <c r="HV16" s="9">
        <v>1953.52</v>
      </c>
      <c r="HW16" s="9">
        <v>2295.556</v>
      </c>
      <c r="HX16" s="9">
        <v>980.51900000000001</v>
      </c>
      <c r="HY16" s="9">
        <v>1315.037</v>
      </c>
      <c r="HZ16" s="9">
        <v>328.63600000000002</v>
      </c>
      <c r="IA16" s="9">
        <v>124.431</v>
      </c>
      <c r="IB16" s="9">
        <v>204.20500000000001</v>
      </c>
      <c r="IC16" s="9">
        <v>5281.7359999999999</v>
      </c>
      <c r="ID16" s="9">
        <v>2588.7739999999999</v>
      </c>
      <c r="IE16" s="9">
        <v>2692.962</v>
      </c>
      <c r="IF16" s="9">
        <v>3376.875</v>
      </c>
      <c r="IG16" s="9">
        <v>1783.202</v>
      </c>
      <c r="IH16" s="9">
        <v>1593.674</v>
      </c>
      <c r="II16" s="9">
        <v>474.101</v>
      </c>
      <c r="IJ16" s="9">
        <v>252.57300000000001</v>
      </c>
      <c r="IK16" s="9">
        <v>221.52799999999999</v>
      </c>
      <c r="IL16" s="9">
        <v>294.964</v>
      </c>
      <c r="IM16" s="9">
        <v>114.054</v>
      </c>
      <c r="IN16" s="9">
        <v>180.90899999999999</v>
      </c>
      <c r="IO16" s="9">
        <v>143.08600000000001</v>
      </c>
      <c r="IP16" s="9">
        <v>63.042999999999999</v>
      </c>
      <c r="IQ16" s="9">
        <v>80.042000000000002</v>
      </c>
    </row>
    <row r="17" spans="1:251">
      <c r="A17" s="10">
        <v>44228</v>
      </c>
      <c r="B17" s="9">
        <v>39.880000000000003</v>
      </c>
      <c r="C17" s="9">
        <v>37.600999999999999</v>
      </c>
      <c r="D17" s="9">
        <v>6.7560000000000002</v>
      </c>
      <c r="E17" s="9">
        <v>30.844999999999999</v>
      </c>
      <c r="F17" s="9">
        <v>807.24699999999996</v>
      </c>
      <c r="G17" s="9">
        <v>339.2</v>
      </c>
      <c r="H17" s="9">
        <v>468.04700000000003</v>
      </c>
      <c r="I17" s="9">
        <v>559.54</v>
      </c>
      <c r="J17" s="9">
        <v>239.01499999999999</v>
      </c>
      <c r="K17" s="9">
        <v>320.52600000000001</v>
      </c>
      <c r="L17" s="9">
        <v>83.292000000000002</v>
      </c>
      <c r="M17" s="9">
        <v>39.195999999999998</v>
      </c>
      <c r="N17" s="9">
        <v>44.094999999999999</v>
      </c>
      <c r="O17" s="9">
        <v>476.24900000000002</v>
      </c>
      <c r="P17" s="9">
        <v>199.81800000000001</v>
      </c>
      <c r="Q17" s="9">
        <v>276.43099999999998</v>
      </c>
      <c r="R17" s="9">
        <v>4561.5910000000003</v>
      </c>
      <c r="S17" s="9">
        <v>2360.7249999999999</v>
      </c>
      <c r="T17" s="9">
        <v>2200.866</v>
      </c>
      <c r="U17" s="9">
        <v>1535.345</v>
      </c>
      <c r="V17" s="9">
        <v>608.58600000000001</v>
      </c>
      <c r="W17" s="9">
        <v>926.75800000000004</v>
      </c>
      <c r="X17" s="9">
        <v>266.51900000000001</v>
      </c>
      <c r="Y17" s="9">
        <v>93.603999999999999</v>
      </c>
      <c r="Z17" s="9">
        <v>172.91499999999999</v>
      </c>
      <c r="AA17" s="9">
        <v>4081.3310000000001</v>
      </c>
      <c r="AB17" s="9">
        <v>1928.403</v>
      </c>
      <c r="AC17" s="9">
        <v>2152.9279999999999</v>
      </c>
      <c r="AD17" s="9">
        <v>634.28599999999994</v>
      </c>
      <c r="AE17" s="9">
        <v>386.22300000000001</v>
      </c>
      <c r="AF17" s="9">
        <v>248.06200000000001</v>
      </c>
      <c r="AG17" s="9">
        <v>46.521999999999998</v>
      </c>
      <c r="AH17" s="9">
        <v>26.934999999999999</v>
      </c>
      <c r="AI17" s="9">
        <v>19.587</v>
      </c>
      <c r="AJ17" s="9">
        <v>34.99</v>
      </c>
      <c r="AK17" s="9">
        <v>17.969000000000001</v>
      </c>
      <c r="AL17" s="9">
        <v>17.021000000000001</v>
      </c>
      <c r="AM17" s="9">
        <v>11.997999999999999</v>
      </c>
      <c r="AN17" s="9">
        <v>7.9029999999999996</v>
      </c>
      <c r="AO17" s="9">
        <v>4.0949999999999998</v>
      </c>
      <c r="AP17" s="9">
        <v>40.197000000000003</v>
      </c>
      <c r="AQ17" s="9">
        <v>22.042999999999999</v>
      </c>
      <c r="AR17" s="9">
        <v>18.152999999999999</v>
      </c>
      <c r="AS17" s="9">
        <v>33.570999999999998</v>
      </c>
      <c r="AT17" s="9">
        <v>16.55</v>
      </c>
      <c r="AU17" s="9">
        <v>17.021000000000001</v>
      </c>
      <c r="AV17" s="9">
        <v>20.864999999999998</v>
      </c>
      <c r="AW17" s="9">
        <v>13.058999999999999</v>
      </c>
      <c r="AX17" s="9">
        <v>7.806</v>
      </c>
      <c r="AY17" s="9">
        <v>613.41999999999996</v>
      </c>
      <c r="AZ17" s="9">
        <v>373.16399999999999</v>
      </c>
      <c r="BA17" s="9">
        <v>240.256</v>
      </c>
      <c r="BB17" s="9">
        <v>14.715</v>
      </c>
      <c r="BC17" s="9">
        <v>9.4960000000000004</v>
      </c>
      <c r="BD17" s="9">
        <v>5.2190000000000003</v>
      </c>
      <c r="BE17" s="9">
        <v>313.416</v>
      </c>
      <c r="BF17" s="9">
        <v>165.41900000000001</v>
      </c>
      <c r="BG17" s="9">
        <v>147.99700000000001</v>
      </c>
      <c r="BH17" s="9">
        <v>16.951000000000001</v>
      </c>
      <c r="BI17" s="9">
        <v>8.6180000000000003</v>
      </c>
      <c r="BJ17" s="9">
        <v>8.3320000000000007</v>
      </c>
      <c r="BK17" s="9">
        <v>722.47699999999998</v>
      </c>
      <c r="BL17" s="9">
        <v>437.62200000000001</v>
      </c>
      <c r="BM17" s="9">
        <v>284.85599999999999</v>
      </c>
      <c r="BN17" s="9">
        <v>718.45699999999999</v>
      </c>
      <c r="BO17" s="9">
        <v>437.19499999999999</v>
      </c>
      <c r="BP17" s="9">
        <v>281.262</v>
      </c>
      <c r="BQ17" s="9">
        <v>618.35</v>
      </c>
      <c r="BR17" s="9">
        <v>376.73399999999998</v>
      </c>
      <c r="BS17" s="9">
        <v>241.61600000000001</v>
      </c>
      <c r="BT17" s="9">
        <v>151.93799999999999</v>
      </c>
      <c r="BU17" s="9">
        <v>92.031999999999996</v>
      </c>
      <c r="BV17" s="9">
        <v>59.905000000000001</v>
      </c>
      <c r="BW17" s="9">
        <v>93.653999999999996</v>
      </c>
      <c r="BX17" s="9">
        <v>55.045999999999999</v>
      </c>
      <c r="BY17" s="9">
        <v>38.607999999999997</v>
      </c>
      <c r="BZ17" s="9">
        <v>5.4619999999999997</v>
      </c>
      <c r="CA17" s="9">
        <v>3.6480000000000001</v>
      </c>
      <c r="CB17" s="9">
        <v>1.8149999999999999</v>
      </c>
      <c r="CC17" s="9">
        <v>13.804</v>
      </c>
      <c r="CD17" s="9">
        <v>7.74</v>
      </c>
      <c r="CE17" s="9">
        <v>6.0640000000000001</v>
      </c>
      <c r="CF17" s="9">
        <v>3433.2420000000002</v>
      </c>
      <c r="CG17" s="9">
        <v>1534.44</v>
      </c>
      <c r="CH17" s="9">
        <v>1898.8009999999999</v>
      </c>
      <c r="CI17" s="9">
        <v>124.94199999999999</v>
      </c>
      <c r="CJ17" s="9">
        <v>69.340999999999994</v>
      </c>
      <c r="CK17" s="9">
        <v>55.600999999999999</v>
      </c>
      <c r="CL17" s="9">
        <v>17.538</v>
      </c>
      <c r="CM17" s="9">
        <v>10.397</v>
      </c>
      <c r="CN17" s="9">
        <v>7.141</v>
      </c>
      <c r="CO17" s="9">
        <v>111.989</v>
      </c>
      <c r="CP17" s="9">
        <v>61.389000000000003</v>
      </c>
      <c r="CQ17" s="9">
        <v>50.6</v>
      </c>
      <c r="CR17" s="9">
        <v>17</v>
      </c>
      <c r="CS17" s="9">
        <v>9.2059999999999995</v>
      </c>
      <c r="CT17" s="9">
        <v>7.7939999999999996</v>
      </c>
      <c r="CU17" s="9">
        <v>93.778000000000006</v>
      </c>
      <c r="CV17" s="9">
        <v>52.183</v>
      </c>
      <c r="CW17" s="9">
        <v>41.595999999999997</v>
      </c>
      <c r="CX17" s="9">
        <v>30.672999999999998</v>
      </c>
      <c r="CY17" s="9">
        <v>15.992000000000001</v>
      </c>
      <c r="CZ17" s="9">
        <v>14.680999999999999</v>
      </c>
      <c r="DA17" s="9">
        <v>15.327</v>
      </c>
      <c r="DB17" s="9">
        <v>8.61</v>
      </c>
      <c r="DC17" s="9">
        <v>6.7169999999999996</v>
      </c>
      <c r="DD17" s="9">
        <v>3.883</v>
      </c>
      <c r="DE17" s="9">
        <v>3.3570000000000002</v>
      </c>
      <c r="DF17" s="9">
        <v>0.52600000000000002</v>
      </c>
      <c r="DG17" s="9">
        <v>1113.617</v>
      </c>
      <c r="DH17" s="9">
        <v>612.35699999999997</v>
      </c>
      <c r="DI17" s="9">
        <v>501.26</v>
      </c>
      <c r="DJ17" s="9">
        <v>141.12</v>
      </c>
      <c r="DK17" s="9">
        <v>77.739000000000004</v>
      </c>
      <c r="DL17" s="9">
        <v>63.381</v>
      </c>
      <c r="DM17" s="9">
        <v>21.209</v>
      </c>
      <c r="DN17" s="9">
        <v>10.772</v>
      </c>
      <c r="DO17" s="9">
        <v>10.436999999999999</v>
      </c>
      <c r="DP17" s="9">
        <v>119.91</v>
      </c>
      <c r="DQ17" s="9">
        <v>66.965999999999994</v>
      </c>
      <c r="DR17" s="9">
        <v>52.944000000000003</v>
      </c>
      <c r="DS17" s="9">
        <v>655.495</v>
      </c>
      <c r="DT17" s="9">
        <v>396.99599999999998</v>
      </c>
      <c r="DU17" s="9">
        <v>258.49900000000002</v>
      </c>
      <c r="DV17" s="9">
        <v>3425.837</v>
      </c>
      <c r="DW17" s="9">
        <v>1531.4079999999999</v>
      </c>
      <c r="DX17" s="9">
        <v>1894.4290000000001</v>
      </c>
      <c r="DY17" s="9">
        <v>107.28100000000001</v>
      </c>
      <c r="DZ17" s="9">
        <v>59.545000000000002</v>
      </c>
      <c r="EA17" s="9">
        <v>47.735999999999997</v>
      </c>
      <c r="EB17" s="9">
        <v>6414.0559999999996</v>
      </c>
      <c r="EC17" s="9">
        <v>3148.538</v>
      </c>
      <c r="ED17" s="9">
        <v>3265.518</v>
      </c>
      <c r="EE17" s="9">
        <v>4014.1509999999998</v>
      </c>
      <c r="EF17" s="9">
        <v>2107.7199999999998</v>
      </c>
      <c r="EG17" s="9">
        <v>1906.431</v>
      </c>
      <c r="EH17" s="9">
        <v>507.13099999999997</v>
      </c>
      <c r="EI17" s="9">
        <v>276.43200000000002</v>
      </c>
      <c r="EJ17" s="9">
        <v>230.69900000000001</v>
      </c>
      <c r="EK17" s="9">
        <v>310.49599999999998</v>
      </c>
      <c r="EL17" s="9">
        <v>125.911</v>
      </c>
      <c r="EM17" s="9">
        <v>184.584</v>
      </c>
      <c r="EN17" s="9">
        <v>169.221</v>
      </c>
      <c r="EO17" s="9">
        <v>86.379000000000005</v>
      </c>
      <c r="EP17" s="9">
        <v>82.843000000000004</v>
      </c>
      <c r="EQ17" s="9">
        <v>335.29</v>
      </c>
      <c r="ER17" s="9">
        <v>156.45599999999999</v>
      </c>
      <c r="ES17" s="9">
        <v>178.834</v>
      </c>
      <c r="ET17" s="9">
        <v>292.12200000000001</v>
      </c>
      <c r="EU17" s="9">
        <v>122.419</v>
      </c>
      <c r="EV17" s="9">
        <v>169.703</v>
      </c>
      <c r="EW17" s="9">
        <v>686.45899999999995</v>
      </c>
      <c r="EX17" s="9">
        <v>352.791</v>
      </c>
      <c r="EY17" s="9">
        <v>333.66800000000001</v>
      </c>
      <c r="EZ17" s="9">
        <v>3327.692</v>
      </c>
      <c r="FA17" s="9">
        <v>1754.9290000000001</v>
      </c>
      <c r="FB17" s="9">
        <v>1572.7629999999999</v>
      </c>
      <c r="FC17" s="9">
        <v>628.90099999999995</v>
      </c>
      <c r="FD17" s="9">
        <v>321.88299999999998</v>
      </c>
      <c r="FE17" s="9">
        <v>307.01799999999997</v>
      </c>
      <c r="FF17" s="9">
        <v>2698.4360000000001</v>
      </c>
      <c r="FG17" s="9">
        <v>1344.163</v>
      </c>
      <c r="FH17" s="9">
        <v>1354.2719999999999</v>
      </c>
      <c r="FI17" s="9">
        <v>293.86900000000003</v>
      </c>
      <c r="FJ17" s="9">
        <v>144.60400000000001</v>
      </c>
      <c r="FK17" s="9">
        <v>149.26599999999999</v>
      </c>
      <c r="FL17" s="9">
        <v>4255.9849999999997</v>
      </c>
      <c r="FM17" s="9">
        <v>2213.8960000000002</v>
      </c>
      <c r="FN17" s="9">
        <v>2042.0889999999999</v>
      </c>
      <c r="FO17" s="9">
        <v>3850.7460000000001</v>
      </c>
      <c r="FP17" s="9">
        <v>2018.9580000000001</v>
      </c>
      <c r="FQ17" s="9">
        <v>1831.788</v>
      </c>
      <c r="FR17" s="9">
        <v>3607.9</v>
      </c>
      <c r="FS17" s="9">
        <v>1905.067</v>
      </c>
      <c r="FT17" s="9">
        <v>1702.8330000000001</v>
      </c>
      <c r="FU17" s="9">
        <v>911.40599999999995</v>
      </c>
      <c r="FV17" s="9">
        <v>443.14600000000002</v>
      </c>
      <c r="FW17" s="9">
        <v>468.26100000000002</v>
      </c>
      <c r="FX17" s="9">
        <v>517.30499999999995</v>
      </c>
      <c r="FY17" s="9">
        <v>256.45</v>
      </c>
      <c r="FZ17" s="9">
        <v>260.85500000000002</v>
      </c>
      <c r="GA17" s="9">
        <v>275.471</v>
      </c>
      <c r="GB17" s="9">
        <v>150.274</v>
      </c>
      <c r="GC17" s="9">
        <v>125.19799999999999</v>
      </c>
      <c r="GD17" s="9">
        <v>238.66900000000001</v>
      </c>
      <c r="GE17" s="9">
        <v>136.995</v>
      </c>
      <c r="GF17" s="9">
        <v>101.67400000000001</v>
      </c>
      <c r="GG17" s="9">
        <v>2161.2359999999999</v>
      </c>
      <c r="GH17" s="9">
        <v>903.82399999999996</v>
      </c>
      <c r="GI17" s="9">
        <v>1257.413</v>
      </c>
      <c r="GJ17" s="9">
        <v>429.89299999999997</v>
      </c>
      <c r="GK17" s="9">
        <v>166.21199999999999</v>
      </c>
      <c r="GL17" s="9">
        <v>263.68099999999998</v>
      </c>
      <c r="GM17" s="9">
        <v>131.16499999999999</v>
      </c>
      <c r="GN17" s="9">
        <v>57.045999999999999</v>
      </c>
      <c r="GO17" s="9">
        <v>74.119</v>
      </c>
      <c r="GP17" s="9">
        <v>362.08300000000003</v>
      </c>
      <c r="GQ17" s="9">
        <v>143.40799999999999</v>
      </c>
      <c r="GR17" s="9">
        <v>218.67500000000001</v>
      </c>
      <c r="GS17" s="9">
        <v>72.983999999999995</v>
      </c>
      <c r="GT17" s="9">
        <v>26.677</v>
      </c>
      <c r="GU17" s="9">
        <v>46.307000000000002</v>
      </c>
      <c r="GV17" s="9">
        <v>260.89600000000002</v>
      </c>
      <c r="GW17" s="9">
        <v>105.152</v>
      </c>
      <c r="GX17" s="9">
        <v>155.744</v>
      </c>
      <c r="GY17" s="9">
        <v>35.128999999999998</v>
      </c>
      <c r="GZ17" s="9">
        <v>14.811999999999999</v>
      </c>
      <c r="HA17" s="9">
        <v>20.317</v>
      </c>
      <c r="HB17" s="9">
        <v>69.555999999999997</v>
      </c>
      <c r="HC17" s="9">
        <v>23.937000000000001</v>
      </c>
      <c r="HD17" s="9">
        <v>45.62</v>
      </c>
      <c r="HE17" s="9">
        <v>76.622</v>
      </c>
      <c r="HF17" s="9">
        <v>9.7530000000000001</v>
      </c>
      <c r="HG17" s="9">
        <v>66.869</v>
      </c>
      <c r="HH17" s="9">
        <v>870.84400000000005</v>
      </c>
      <c r="HI17" s="9">
        <v>398.678</v>
      </c>
      <c r="HJ17" s="9">
        <v>472.166</v>
      </c>
      <c r="HK17" s="9">
        <v>670.30899999999997</v>
      </c>
      <c r="HL17" s="9">
        <v>304.339</v>
      </c>
      <c r="HM17" s="9">
        <v>365.96899999999999</v>
      </c>
      <c r="HN17" s="9">
        <v>106.18600000000001</v>
      </c>
      <c r="HO17" s="9">
        <v>43.246000000000002</v>
      </c>
      <c r="HP17" s="9">
        <v>62.941000000000003</v>
      </c>
      <c r="HQ17" s="9">
        <v>564.12199999999996</v>
      </c>
      <c r="HR17" s="9">
        <v>261.09399999999999</v>
      </c>
      <c r="HS17" s="9">
        <v>303.02800000000002</v>
      </c>
      <c r="HT17" s="9">
        <v>4120.3370000000004</v>
      </c>
      <c r="HU17" s="9">
        <v>2150.9650000000001</v>
      </c>
      <c r="HV17" s="9">
        <v>1969.3720000000001</v>
      </c>
      <c r="HW17" s="9">
        <v>2293.7190000000001</v>
      </c>
      <c r="HX17" s="9">
        <v>997.57299999999998</v>
      </c>
      <c r="HY17" s="9">
        <v>1296.146</v>
      </c>
      <c r="HZ17" s="9">
        <v>336.12599999999998</v>
      </c>
      <c r="IA17" s="9">
        <v>134.86500000000001</v>
      </c>
      <c r="IB17" s="9">
        <v>201.261</v>
      </c>
      <c r="IC17" s="9">
        <v>5243.5219999999999</v>
      </c>
      <c r="ID17" s="9">
        <v>2568.2739999999999</v>
      </c>
      <c r="IE17" s="9">
        <v>2675.248</v>
      </c>
      <c r="IF17" s="9">
        <v>3307.5279999999998</v>
      </c>
      <c r="IG17" s="9">
        <v>1745.588</v>
      </c>
      <c r="IH17" s="9">
        <v>1561.94</v>
      </c>
      <c r="II17" s="9">
        <v>429.17700000000002</v>
      </c>
      <c r="IJ17" s="9">
        <v>233.12299999999999</v>
      </c>
      <c r="IK17" s="9">
        <v>196.054</v>
      </c>
      <c r="IL17" s="9">
        <v>258.60899999999998</v>
      </c>
      <c r="IM17" s="9">
        <v>100.384</v>
      </c>
      <c r="IN17" s="9">
        <v>158.22499999999999</v>
      </c>
      <c r="IO17" s="9">
        <v>138.244</v>
      </c>
      <c r="IP17" s="9">
        <v>61.969000000000001</v>
      </c>
      <c r="IQ17" s="9">
        <v>76.274000000000001</v>
      </c>
    </row>
    <row r="18" spans="1:251">
      <c r="A18" s="10">
        <v>44593</v>
      </c>
      <c r="B18" s="9">
        <v>25.190999999999999</v>
      </c>
      <c r="C18" s="9">
        <v>33.704999999999998</v>
      </c>
      <c r="D18" s="9">
        <v>7.3410000000000002</v>
      </c>
      <c r="E18" s="9">
        <v>26.364999999999998</v>
      </c>
      <c r="F18" s="9">
        <v>794.66700000000003</v>
      </c>
      <c r="G18" s="9">
        <v>339.48700000000002</v>
      </c>
      <c r="H18" s="9">
        <v>455.17899999999997</v>
      </c>
      <c r="I18" s="9">
        <v>416.00200000000001</v>
      </c>
      <c r="J18" s="9">
        <v>179.286</v>
      </c>
      <c r="K18" s="9">
        <v>236.71600000000001</v>
      </c>
      <c r="L18" s="9">
        <v>76.441000000000003</v>
      </c>
      <c r="M18" s="9">
        <v>35.247999999999998</v>
      </c>
      <c r="N18" s="9">
        <v>41.192999999999998</v>
      </c>
      <c r="O18" s="9">
        <v>339.56099999999998</v>
      </c>
      <c r="P18" s="9">
        <v>144.03800000000001</v>
      </c>
      <c r="Q18" s="9">
        <v>195.523</v>
      </c>
      <c r="R18" s="9">
        <v>4730.6970000000001</v>
      </c>
      <c r="S18" s="9">
        <v>2449.2739999999999</v>
      </c>
      <c r="T18" s="9">
        <v>2281.4229999999998</v>
      </c>
      <c r="U18" s="9">
        <v>1404.1289999999999</v>
      </c>
      <c r="V18" s="9">
        <v>544.47199999999998</v>
      </c>
      <c r="W18" s="9">
        <v>859.65700000000004</v>
      </c>
      <c r="X18" s="9">
        <v>222.30500000000001</v>
      </c>
      <c r="Y18" s="9">
        <v>85.224000000000004</v>
      </c>
      <c r="Z18" s="9">
        <v>137.08199999999999</v>
      </c>
      <c r="AA18" s="9">
        <v>4230.1719999999996</v>
      </c>
      <c r="AB18" s="9">
        <v>1995.5640000000001</v>
      </c>
      <c r="AC18" s="9">
        <v>2234.6080000000002</v>
      </c>
      <c r="AD18" s="9">
        <v>629.17499999999995</v>
      </c>
      <c r="AE18" s="9">
        <v>379.53100000000001</v>
      </c>
      <c r="AF18" s="9">
        <v>249.64400000000001</v>
      </c>
      <c r="AG18" s="9">
        <v>24.658999999999999</v>
      </c>
      <c r="AH18" s="9">
        <v>16.725999999999999</v>
      </c>
      <c r="AI18" s="9">
        <v>7.9320000000000004</v>
      </c>
      <c r="AJ18" s="9">
        <v>17.094000000000001</v>
      </c>
      <c r="AK18" s="9">
        <v>10.525</v>
      </c>
      <c r="AL18" s="9">
        <v>6.569</v>
      </c>
      <c r="AM18" s="9">
        <v>4.8289999999999997</v>
      </c>
      <c r="AN18" s="9">
        <v>4.3250000000000002</v>
      </c>
      <c r="AO18" s="9">
        <v>0.503</v>
      </c>
      <c r="AP18" s="9">
        <v>21.881</v>
      </c>
      <c r="AQ18" s="9">
        <v>13.489000000000001</v>
      </c>
      <c r="AR18" s="9">
        <v>8.3919999999999995</v>
      </c>
      <c r="AS18" s="9">
        <v>15.587</v>
      </c>
      <c r="AT18" s="9">
        <v>9.0180000000000007</v>
      </c>
      <c r="AU18" s="9">
        <v>6.569</v>
      </c>
      <c r="AV18" s="9">
        <v>27.913</v>
      </c>
      <c r="AW18" s="9">
        <v>13.682</v>
      </c>
      <c r="AX18" s="9">
        <v>14.231</v>
      </c>
      <c r="AY18" s="9">
        <v>601.26199999999994</v>
      </c>
      <c r="AZ18" s="9">
        <v>365.84899999999999</v>
      </c>
      <c r="BA18" s="9">
        <v>235.41300000000001</v>
      </c>
      <c r="BB18" s="9">
        <v>24.954999999999998</v>
      </c>
      <c r="BC18" s="9">
        <v>11.823</v>
      </c>
      <c r="BD18" s="9">
        <v>13.132</v>
      </c>
      <c r="BE18" s="9">
        <v>326.02199999999999</v>
      </c>
      <c r="BF18" s="9">
        <v>171.96700000000001</v>
      </c>
      <c r="BG18" s="9">
        <v>154.05500000000001</v>
      </c>
      <c r="BH18" s="9">
        <v>9.4499999999999993</v>
      </c>
      <c r="BI18" s="9">
        <v>6.0019999999999998</v>
      </c>
      <c r="BJ18" s="9">
        <v>3.448</v>
      </c>
      <c r="BK18" s="9">
        <v>740.2</v>
      </c>
      <c r="BL18" s="9">
        <v>435.16899999999998</v>
      </c>
      <c r="BM18" s="9">
        <v>305.03100000000001</v>
      </c>
      <c r="BN18" s="9">
        <v>722.65599999999995</v>
      </c>
      <c r="BO18" s="9">
        <v>428</v>
      </c>
      <c r="BP18" s="9">
        <v>294.65600000000001</v>
      </c>
      <c r="BQ18" s="9">
        <v>610.01099999999997</v>
      </c>
      <c r="BR18" s="9">
        <v>368.84899999999999</v>
      </c>
      <c r="BS18" s="9">
        <v>241.16200000000001</v>
      </c>
      <c r="BT18" s="9">
        <v>170.56</v>
      </c>
      <c r="BU18" s="9">
        <v>92.956000000000003</v>
      </c>
      <c r="BV18" s="9">
        <v>77.602999999999994</v>
      </c>
      <c r="BW18" s="9">
        <v>120.35</v>
      </c>
      <c r="BX18" s="9">
        <v>58.643000000000001</v>
      </c>
      <c r="BY18" s="9">
        <v>61.706000000000003</v>
      </c>
      <c r="BZ18" s="9">
        <v>9.3249999999999993</v>
      </c>
      <c r="CA18" s="9">
        <v>3.0049999999999999</v>
      </c>
      <c r="CB18" s="9">
        <v>6.319</v>
      </c>
      <c r="CC18" s="9">
        <v>14.939</v>
      </c>
      <c r="CD18" s="9">
        <v>8.6210000000000004</v>
      </c>
      <c r="CE18" s="9">
        <v>6.3170000000000002</v>
      </c>
      <c r="CF18" s="9">
        <v>3586.058</v>
      </c>
      <c r="CG18" s="9">
        <v>1607.412</v>
      </c>
      <c r="CH18" s="9">
        <v>1978.6469999999999</v>
      </c>
      <c r="CI18" s="9">
        <v>146.25700000000001</v>
      </c>
      <c r="CJ18" s="9">
        <v>79.590999999999994</v>
      </c>
      <c r="CK18" s="9">
        <v>66.665999999999997</v>
      </c>
      <c r="CL18" s="9">
        <v>16.876999999999999</v>
      </c>
      <c r="CM18" s="9">
        <v>10.272</v>
      </c>
      <c r="CN18" s="9">
        <v>6.6059999999999999</v>
      </c>
      <c r="CO18" s="9">
        <v>131.12299999999999</v>
      </c>
      <c r="CP18" s="9">
        <v>74.307000000000002</v>
      </c>
      <c r="CQ18" s="9">
        <v>56.816000000000003</v>
      </c>
      <c r="CR18" s="9">
        <v>14.154999999999999</v>
      </c>
      <c r="CS18" s="9">
        <v>7.7960000000000003</v>
      </c>
      <c r="CT18" s="9">
        <v>6.359</v>
      </c>
      <c r="CU18" s="9">
        <v>116.063</v>
      </c>
      <c r="CV18" s="9">
        <v>65.605999999999995</v>
      </c>
      <c r="CW18" s="9">
        <v>50.457999999999998</v>
      </c>
      <c r="CX18" s="9">
        <v>29.866</v>
      </c>
      <c r="CY18" s="9">
        <v>16.559999999999999</v>
      </c>
      <c r="CZ18" s="9">
        <v>13.305999999999999</v>
      </c>
      <c r="DA18" s="9">
        <v>15.43</v>
      </c>
      <c r="DB18" s="9">
        <v>5.58</v>
      </c>
      <c r="DC18" s="9">
        <v>9.85</v>
      </c>
      <c r="DD18" s="9">
        <v>5.915</v>
      </c>
      <c r="DE18" s="9">
        <v>1.534</v>
      </c>
      <c r="DF18" s="9">
        <v>4.38</v>
      </c>
      <c r="DG18" s="9">
        <v>1170.3050000000001</v>
      </c>
      <c r="DH18" s="9">
        <v>630.90899999999999</v>
      </c>
      <c r="DI18" s="9">
        <v>539.39499999999998</v>
      </c>
      <c r="DJ18" s="9">
        <v>161.49199999999999</v>
      </c>
      <c r="DK18" s="9">
        <v>88.507999999999996</v>
      </c>
      <c r="DL18" s="9">
        <v>72.983000000000004</v>
      </c>
      <c r="DM18" s="9">
        <v>19.7</v>
      </c>
      <c r="DN18" s="9">
        <v>11.003</v>
      </c>
      <c r="DO18" s="9">
        <v>8.6959999999999997</v>
      </c>
      <c r="DP18" s="9">
        <v>141.792</v>
      </c>
      <c r="DQ18" s="9">
        <v>77.504999999999995</v>
      </c>
      <c r="DR18" s="9">
        <v>64.287000000000006</v>
      </c>
      <c r="DS18" s="9">
        <v>648.875</v>
      </c>
      <c r="DT18" s="9">
        <v>390.53500000000003</v>
      </c>
      <c r="DU18" s="9">
        <v>258.33999999999997</v>
      </c>
      <c r="DV18" s="9">
        <v>3581.2979999999998</v>
      </c>
      <c r="DW18" s="9">
        <v>1605.03</v>
      </c>
      <c r="DX18" s="9">
        <v>1976.268</v>
      </c>
      <c r="DY18" s="9">
        <v>127.407</v>
      </c>
      <c r="DZ18" s="9">
        <v>72.331000000000003</v>
      </c>
      <c r="EA18" s="9">
        <v>55.076000000000001</v>
      </c>
      <c r="EB18" s="9">
        <v>6473.9470000000001</v>
      </c>
      <c r="EC18" s="9">
        <v>3180.23</v>
      </c>
      <c r="ED18" s="9">
        <v>3293.7179999999998</v>
      </c>
      <c r="EE18" s="9">
        <v>4095.2730000000001</v>
      </c>
      <c r="EF18" s="9">
        <v>2141.1019999999999</v>
      </c>
      <c r="EG18" s="9">
        <v>1954.171</v>
      </c>
      <c r="EH18" s="9">
        <v>406.06799999999998</v>
      </c>
      <c r="EI18" s="9">
        <v>217.70599999999999</v>
      </c>
      <c r="EJ18" s="9">
        <v>188.36199999999999</v>
      </c>
      <c r="EK18" s="9">
        <v>249.45599999999999</v>
      </c>
      <c r="EL18" s="9">
        <v>108.45699999999999</v>
      </c>
      <c r="EM18" s="9">
        <v>141</v>
      </c>
      <c r="EN18" s="9">
        <v>120.726</v>
      </c>
      <c r="EO18" s="9">
        <v>67.093999999999994</v>
      </c>
      <c r="EP18" s="9">
        <v>53.631999999999998</v>
      </c>
      <c r="EQ18" s="9">
        <v>262.62099999999998</v>
      </c>
      <c r="ER18" s="9">
        <v>121.562</v>
      </c>
      <c r="ES18" s="9">
        <v>141.059</v>
      </c>
      <c r="ET18" s="9">
        <v>230.13300000000001</v>
      </c>
      <c r="EU18" s="9">
        <v>99.468000000000004</v>
      </c>
      <c r="EV18" s="9">
        <v>130.66499999999999</v>
      </c>
      <c r="EW18" s="9">
        <v>796.596</v>
      </c>
      <c r="EX18" s="9">
        <v>399.19200000000001</v>
      </c>
      <c r="EY18" s="9">
        <v>397.404</v>
      </c>
      <c r="EZ18" s="9">
        <v>3298.6770000000001</v>
      </c>
      <c r="FA18" s="9">
        <v>1741.9110000000001</v>
      </c>
      <c r="FB18" s="9">
        <v>1556.7670000000001</v>
      </c>
      <c r="FC18" s="9">
        <v>741.95899999999995</v>
      </c>
      <c r="FD18" s="9">
        <v>365.44400000000002</v>
      </c>
      <c r="FE18" s="9">
        <v>376.51499999999999</v>
      </c>
      <c r="FF18" s="9">
        <v>2660.44</v>
      </c>
      <c r="FG18" s="9">
        <v>1317.883</v>
      </c>
      <c r="FH18" s="9">
        <v>1342.557</v>
      </c>
      <c r="FI18" s="9">
        <v>278.99</v>
      </c>
      <c r="FJ18" s="9">
        <v>130.82400000000001</v>
      </c>
      <c r="FK18" s="9">
        <v>148.166</v>
      </c>
      <c r="FL18" s="9">
        <v>4346.9260000000004</v>
      </c>
      <c r="FM18" s="9">
        <v>2253.518</v>
      </c>
      <c r="FN18" s="9">
        <v>2093.4070000000002</v>
      </c>
      <c r="FO18" s="9">
        <v>3868.1709999999998</v>
      </c>
      <c r="FP18" s="9">
        <v>2008.0740000000001</v>
      </c>
      <c r="FQ18" s="9">
        <v>1860.098</v>
      </c>
      <c r="FR18" s="9">
        <v>3639.174</v>
      </c>
      <c r="FS18" s="9">
        <v>1911.223</v>
      </c>
      <c r="FT18" s="9">
        <v>1727.951</v>
      </c>
      <c r="FU18" s="9">
        <v>1008.893</v>
      </c>
      <c r="FV18" s="9">
        <v>483.346</v>
      </c>
      <c r="FW18" s="9">
        <v>525.54700000000003</v>
      </c>
      <c r="FX18" s="9">
        <v>589.27800000000002</v>
      </c>
      <c r="FY18" s="9">
        <v>281.94299999999998</v>
      </c>
      <c r="FZ18" s="9">
        <v>307.33600000000001</v>
      </c>
      <c r="GA18" s="9">
        <v>337.62599999999998</v>
      </c>
      <c r="GB18" s="9">
        <v>169.52699999999999</v>
      </c>
      <c r="GC18" s="9">
        <v>168.09899999999999</v>
      </c>
      <c r="GD18" s="9">
        <v>160.92699999999999</v>
      </c>
      <c r="GE18" s="9">
        <v>88.11</v>
      </c>
      <c r="GF18" s="9">
        <v>72.817999999999998</v>
      </c>
      <c r="GG18" s="9">
        <v>2217.7469999999998</v>
      </c>
      <c r="GH18" s="9">
        <v>951.01800000000003</v>
      </c>
      <c r="GI18" s="9">
        <v>1266.729</v>
      </c>
      <c r="GJ18" s="9">
        <v>376.22800000000001</v>
      </c>
      <c r="GK18" s="9">
        <v>150.536</v>
      </c>
      <c r="GL18" s="9">
        <v>225.691</v>
      </c>
      <c r="GM18" s="9">
        <v>110.036</v>
      </c>
      <c r="GN18" s="9">
        <v>42.738</v>
      </c>
      <c r="GO18" s="9">
        <v>67.298000000000002</v>
      </c>
      <c r="GP18" s="9">
        <v>326.38600000000002</v>
      </c>
      <c r="GQ18" s="9">
        <v>128.886</v>
      </c>
      <c r="GR18" s="9">
        <v>197.5</v>
      </c>
      <c r="GS18" s="9">
        <v>86.105000000000004</v>
      </c>
      <c r="GT18" s="9">
        <v>28.463000000000001</v>
      </c>
      <c r="GU18" s="9">
        <v>57.643000000000001</v>
      </c>
      <c r="GV18" s="9">
        <v>222.85499999999999</v>
      </c>
      <c r="GW18" s="9">
        <v>92.531000000000006</v>
      </c>
      <c r="GX18" s="9">
        <v>130.32400000000001</v>
      </c>
      <c r="GY18" s="9">
        <v>26.045999999999999</v>
      </c>
      <c r="GZ18" s="9">
        <v>13.205</v>
      </c>
      <c r="HA18" s="9">
        <v>12.84</v>
      </c>
      <c r="HB18" s="9">
        <v>54.801000000000002</v>
      </c>
      <c r="HC18" s="9">
        <v>24.364000000000001</v>
      </c>
      <c r="HD18" s="9">
        <v>30.437000000000001</v>
      </c>
      <c r="HE18" s="9">
        <v>51.317</v>
      </c>
      <c r="HF18" s="9">
        <v>2.8050000000000002</v>
      </c>
      <c r="HG18" s="9">
        <v>48.511000000000003</v>
      </c>
      <c r="HH18" s="9">
        <v>894.87599999999998</v>
      </c>
      <c r="HI18" s="9">
        <v>414.94200000000001</v>
      </c>
      <c r="HJ18" s="9">
        <v>479.93299999999999</v>
      </c>
      <c r="HK18" s="9">
        <v>542.11400000000003</v>
      </c>
      <c r="HL18" s="9">
        <v>241.36</v>
      </c>
      <c r="HM18" s="9">
        <v>300.75400000000002</v>
      </c>
      <c r="HN18" s="9">
        <v>123.96899999999999</v>
      </c>
      <c r="HO18" s="9">
        <v>44.786999999999999</v>
      </c>
      <c r="HP18" s="9">
        <v>79.182000000000002</v>
      </c>
      <c r="HQ18" s="9">
        <v>418.14499999999998</v>
      </c>
      <c r="HR18" s="9">
        <v>196.57300000000001</v>
      </c>
      <c r="HS18" s="9">
        <v>221.572</v>
      </c>
      <c r="HT18" s="9">
        <v>4219.2420000000002</v>
      </c>
      <c r="HU18" s="9">
        <v>2185.8890000000001</v>
      </c>
      <c r="HV18" s="9">
        <v>2033.3530000000001</v>
      </c>
      <c r="HW18" s="9">
        <v>2254.7060000000001</v>
      </c>
      <c r="HX18" s="9">
        <v>994.34100000000001</v>
      </c>
      <c r="HY18" s="9">
        <v>1260.365</v>
      </c>
      <c r="HZ18" s="9">
        <v>294.83300000000003</v>
      </c>
      <c r="IA18" s="9">
        <v>118.57</v>
      </c>
      <c r="IB18" s="9">
        <v>176.26300000000001</v>
      </c>
      <c r="IC18" s="9">
        <v>5290.9589999999998</v>
      </c>
      <c r="ID18" s="9">
        <v>2591.5830000000001</v>
      </c>
      <c r="IE18" s="9">
        <v>2699.3760000000002</v>
      </c>
      <c r="IF18" s="9">
        <v>3429.2739999999999</v>
      </c>
      <c r="IG18" s="9">
        <v>1805.819</v>
      </c>
      <c r="IH18" s="9">
        <v>1623.4549999999999</v>
      </c>
      <c r="II18" s="9">
        <v>365.14699999999999</v>
      </c>
      <c r="IJ18" s="9">
        <v>184.976</v>
      </c>
      <c r="IK18" s="9">
        <v>180.17099999999999</v>
      </c>
      <c r="IL18" s="9">
        <v>225.34800000000001</v>
      </c>
      <c r="IM18" s="9">
        <v>87.605999999999995</v>
      </c>
      <c r="IN18" s="9">
        <v>137.74199999999999</v>
      </c>
      <c r="IO18" s="9">
        <v>104.059</v>
      </c>
      <c r="IP18" s="9">
        <v>52.247999999999998</v>
      </c>
      <c r="IQ18" s="9">
        <v>51.811999999999998</v>
      </c>
    </row>
    <row r="19" spans="1:251">
      <c r="A19" s="10">
        <v>44958</v>
      </c>
      <c r="B19" s="9">
        <v>33.463000000000001</v>
      </c>
      <c r="C19" s="9">
        <v>31.606999999999999</v>
      </c>
      <c r="D19" s="9">
        <v>7.7309999999999999</v>
      </c>
      <c r="E19" s="9">
        <v>23.876000000000001</v>
      </c>
      <c r="F19" s="9">
        <v>810.94399999999996</v>
      </c>
      <c r="G19" s="9">
        <v>348.45299999999997</v>
      </c>
      <c r="H19" s="9">
        <v>462.49099999999999</v>
      </c>
      <c r="I19" s="9">
        <v>413.346</v>
      </c>
      <c r="J19" s="9">
        <v>176.29</v>
      </c>
      <c r="K19" s="9">
        <v>237.05600000000001</v>
      </c>
      <c r="L19" s="9">
        <v>83.233999999999995</v>
      </c>
      <c r="M19" s="9">
        <v>33.688000000000002</v>
      </c>
      <c r="N19" s="9">
        <v>49.546999999999997</v>
      </c>
      <c r="O19" s="9">
        <v>330.11200000000002</v>
      </c>
      <c r="P19" s="9">
        <v>142.602</v>
      </c>
      <c r="Q19" s="9">
        <v>187.50899999999999</v>
      </c>
      <c r="R19" s="9">
        <v>4755.1350000000002</v>
      </c>
      <c r="S19" s="9">
        <v>2439.3609999999999</v>
      </c>
      <c r="T19" s="9">
        <v>2315.7739999999999</v>
      </c>
      <c r="U19" s="9">
        <v>1417.327</v>
      </c>
      <c r="V19" s="9">
        <v>565.33399999999995</v>
      </c>
      <c r="W19" s="9">
        <v>851.99300000000005</v>
      </c>
      <c r="X19" s="9">
        <v>201.49799999999999</v>
      </c>
      <c r="Y19" s="9">
        <v>75.262</v>
      </c>
      <c r="Z19" s="9">
        <v>126.23699999999999</v>
      </c>
      <c r="AA19" s="9">
        <v>4343.6509999999998</v>
      </c>
      <c r="AB19" s="9">
        <v>2052.7199999999998</v>
      </c>
      <c r="AC19" s="9">
        <v>2290.931</v>
      </c>
      <c r="AD19" s="9">
        <v>664.27599999999995</v>
      </c>
      <c r="AE19" s="9">
        <v>401.01499999999999</v>
      </c>
      <c r="AF19" s="9">
        <v>263.26100000000002</v>
      </c>
      <c r="AG19" s="9">
        <v>45.447000000000003</v>
      </c>
      <c r="AH19" s="9">
        <v>26.209</v>
      </c>
      <c r="AI19" s="9">
        <v>19.238</v>
      </c>
      <c r="AJ19" s="9">
        <v>36.65</v>
      </c>
      <c r="AK19" s="9">
        <v>19.619</v>
      </c>
      <c r="AL19" s="9">
        <v>17.030999999999999</v>
      </c>
      <c r="AM19" s="9">
        <v>7.1790000000000003</v>
      </c>
      <c r="AN19" s="9">
        <v>4.5810000000000004</v>
      </c>
      <c r="AO19" s="9">
        <v>2.5979999999999999</v>
      </c>
      <c r="AP19" s="9">
        <v>36.917999999999999</v>
      </c>
      <c r="AQ19" s="9">
        <v>20.751999999999999</v>
      </c>
      <c r="AR19" s="9">
        <v>16.166</v>
      </c>
      <c r="AS19" s="9">
        <v>35.250999999999998</v>
      </c>
      <c r="AT19" s="9">
        <v>19.619</v>
      </c>
      <c r="AU19" s="9">
        <v>15.631</v>
      </c>
      <c r="AV19" s="9">
        <v>50.954000000000001</v>
      </c>
      <c r="AW19" s="9">
        <v>31.504999999999999</v>
      </c>
      <c r="AX19" s="9">
        <v>19.45</v>
      </c>
      <c r="AY19" s="9">
        <v>613.32100000000003</v>
      </c>
      <c r="AZ19" s="9">
        <v>369.51</v>
      </c>
      <c r="BA19" s="9">
        <v>243.81100000000001</v>
      </c>
      <c r="BB19" s="9">
        <v>44.83</v>
      </c>
      <c r="BC19" s="9">
        <v>26.812999999999999</v>
      </c>
      <c r="BD19" s="9">
        <v>18.016999999999999</v>
      </c>
      <c r="BE19" s="9">
        <v>337.875</v>
      </c>
      <c r="BF19" s="9">
        <v>187.19900000000001</v>
      </c>
      <c r="BG19" s="9">
        <v>150.67599999999999</v>
      </c>
      <c r="BH19" s="9">
        <v>21.484999999999999</v>
      </c>
      <c r="BI19" s="9">
        <v>12.183999999999999</v>
      </c>
      <c r="BJ19" s="9">
        <v>9.3010000000000002</v>
      </c>
      <c r="BK19" s="9">
        <v>801.72500000000002</v>
      </c>
      <c r="BL19" s="9">
        <v>474.90100000000001</v>
      </c>
      <c r="BM19" s="9">
        <v>326.82400000000001</v>
      </c>
      <c r="BN19" s="9">
        <v>742.38699999999994</v>
      </c>
      <c r="BO19" s="9">
        <v>442.33</v>
      </c>
      <c r="BP19" s="9">
        <v>300.05799999999999</v>
      </c>
      <c r="BQ19" s="9">
        <v>626.76700000000005</v>
      </c>
      <c r="BR19" s="9">
        <v>377.63499999999999</v>
      </c>
      <c r="BS19" s="9">
        <v>249.131</v>
      </c>
      <c r="BT19" s="9">
        <v>229.87799999999999</v>
      </c>
      <c r="BU19" s="9">
        <v>128.81399999999999</v>
      </c>
      <c r="BV19" s="9">
        <v>101.063</v>
      </c>
      <c r="BW19" s="9">
        <v>151.893</v>
      </c>
      <c r="BX19" s="9">
        <v>82.475999999999999</v>
      </c>
      <c r="BY19" s="9">
        <v>69.417000000000002</v>
      </c>
      <c r="BZ19" s="9">
        <v>14.444000000000001</v>
      </c>
      <c r="CA19" s="9">
        <v>8.59</v>
      </c>
      <c r="CB19" s="9">
        <v>5.8540000000000001</v>
      </c>
      <c r="CC19" s="9">
        <v>9.2780000000000005</v>
      </c>
      <c r="CD19" s="9">
        <v>5.6740000000000004</v>
      </c>
      <c r="CE19" s="9">
        <v>3.6040000000000001</v>
      </c>
      <c r="CF19" s="9">
        <v>3670.098</v>
      </c>
      <c r="CG19" s="9">
        <v>1646.0309999999999</v>
      </c>
      <c r="CH19" s="9">
        <v>2024.067</v>
      </c>
      <c r="CI19" s="9">
        <v>170.8</v>
      </c>
      <c r="CJ19" s="9">
        <v>82.863</v>
      </c>
      <c r="CK19" s="9">
        <v>87.936000000000007</v>
      </c>
      <c r="CL19" s="9">
        <v>34.872999999999998</v>
      </c>
      <c r="CM19" s="9">
        <v>19.876999999999999</v>
      </c>
      <c r="CN19" s="9">
        <v>14.996</v>
      </c>
      <c r="CO19" s="9">
        <v>154.27099999999999</v>
      </c>
      <c r="CP19" s="9">
        <v>73.680000000000007</v>
      </c>
      <c r="CQ19" s="9">
        <v>80.590999999999994</v>
      </c>
      <c r="CR19" s="9">
        <v>14.115</v>
      </c>
      <c r="CS19" s="9">
        <v>5.6310000000000002</v>
      </c>
      <c r="CT19" s="9">
        <v>8.484</v>
      </c>
      <c r="CU19" s="9">
        <v>137.35300000000001</v>
      </c>
      <c r="CV19" s="9">
        <v>66.555999999999997</v>
      </c>
      <c r="CW19" s="9">
        <v>70.796999999999997</v>
      </c>
      <c r="CX19" s="9">
        <v>33.847000000000001</v>
      </c>
      <c r="CY19" s="9">
        <v>17.071999999999999</v>
      </c>
      <c r="CZ19" s="9">
        <v>16.774999999999999</v>
      </c>
      <c r="DA19" s="9">
        <v>18.530999999999999</v>
      </c>
      <c r="DB19" s="9">
        <v>10.228</v>
      </c>
      <c r="DC19" s="9">
        <v>8.3019999999999996</v>
      </c>
      <c r="DD19" s="9">
        <v>5.4089999999999998</v>
      </c>
      <c r="DE19" s="9">
        <v>2.3199999999999998</v>
      </c>
      <c r="DF19" s="9">
        <v>3.089</v>
      </c>
      <c r="DG19" s="9">
        <v>1197.6089999999999</v>
      </c>
      <c r="DH19" s="9">
        <v>638.88199999999995</v>
      </c>
      <c r="DI19" s="9">
        <v>558.72699999999998</v>
      </c>
      <c r="DJ19" s="9">
        <v>182.07900000000001</v>
      </c>
      <c r="DK19" s="9">
        <v>89.581999999999994</v>
      </c>
      <c r="DL19" s="9">
        <v>92.497</v>
      </c>
      <c r="DM19" s="9">
        <v>17.16</v>
      </c>
      <c r="DN19" s="9">
        <v>7.02</v>
      </c>
      <c r="DO19" s="9">
        <v>10.14</v>
      </c>
      <c r="DP19" s="9">
        <v>164.91900000000001</v>
      </c>
      <c r="DQ19" s="9">
        <v>82.561999999999998</v>
      </c>
      <c r="DR19" s="9">
        <v>82.356999999999999</v>
      </c>
      <c r="DS19" s="9">
        <v>681.43600000000004</v>
      </c>
      <c r="DT19" s="9">
        <v>408.03500000000003</v>
      </c>
      <c r="DU19" s="9">
        <v>273.40100000000001</v>
      </c>
      <c r="DV19" s="9">
        <v>3662.2150000000001</v>
      </c>
      <c r="DW19" s="9">
        <v>1644.6849999999999</v>
      </c>
      <c r="DX19" s="9">
        <v>2017.5309999999999</v>
      </c>
      <c r="DY19" s="9">
        <v>146.28700000000001</v>
      </c>
      <c r="DZ19" s="9">
        <v>70.817999999999998</v>
      </c>
      <c r="EA19" s="9">
        <v>75.468999999999994</v>
      </c>
      <c r="EB19" s="9">
        <v>6636.3890000000001</v>
      </c>
      <c r="EC19" s="9">
        <v>3262.9360000000001</v>
      </c>
      <c r="ED19" s="9">
        <v>3373.4520000000002</v>
      </c>
      <c r="EE19" s="9">
        <v>4294.1220000000003</v>
      </c>
      <c r="EF19" s="9">
        <v>2245.607</v>
      </c>
      <c r="EG19" s="9">
        <v>2048.5140000000001</v>
      </c>
      <c r="EH19" s="9">
        <v>452.858</v>
      </c>
      <c r="EI19" s="9">
        <v>239.995</v>
      </c>
      <c r="EJ19" s="9">
        <v>212.86199999999999</v>
      </c>
      <c r="EK19" s="9">
        <v>261.29899999999998</v>
      </c>
      <c r="EL19" s="9">
        <v>109.285</v>
      </c>
      <c r="EM19" s="9">
        <v>152.01499999999999</v>
      </c>
      <c r="EN19" s="9">
        <v>130.90799999999999</v>
      </c>
      <c r="EO19" s="9">
        <v>58.337000000000003</v>
      </c>
      <c r="EP19" s="9">
        <v>72.570999999999998</v>
      </c>
      <c r="EQ19" s="9">
        <v>261.44</v>
      </c>
      <c r="ER19" s="9">
        <v>115.529</v>
      </c>
      <c r="ES19" s="9">
        <v>145.911</v>
      </c>
      <c r="ET19" s="9">
        <v>238.30500000000001</v>
      </c>
      <c r="EU19" s="9">
        <v>100.619</v>
      </c>
      <c r="EV19" s="9">
        <v>137.68600000000001</v>
      </c>
      <c r="EW19" s="9">
        <v>863.36199999999997</v>
      </c>
      <c r="EX19" s="9">
        <v>426.02199999999999</v>
      </c>
      <c r="EY19" s="9">
        <v>437.34</v>
      </c>
      <c r="EZ19" s="9">
        <v>3430.759</v>
      </c>
      <c r="FA19" s="9">
        <v>1819.585</v>
      </c>
      <c r="FB19" s="9">
        <v>1611.174</v>
      </c>
      <c r="FC19" s="9">
        <v>806.09100000000001</v>
      </c>
      <c r="FD19" s="9">
        <v>391.50200000000001</v>
      </c>
      <c r="FE19" s="9">
        <v>414.58800000000002</v>
      </c>
      <c r="FF19" s="9">
        <v>2785.2060000000001</v>
      </c>
      <c r="FG19" s="9">
        <v>1386.954</v>
      </c>
      <c r="FH19" s="9">
        <v>1398.252</v>
      </c>
      <c r="FI19" s="9">
        <v>281.30099999999999</v>
      </c>
      <c r="FJ19" s="9">
        <v>128.529</v>
      </c>
      <c r="FK19" s="9">
        <v>152.773</v>
      </c>
      <c r="FL19" s="9">
        <v>4578.1040000000003</v>
      </c>
      <c r="FM19" s="9">
        <v>2382.9740000000002</v>
      </c>
      <c r="FN19" s="9">
        <v>2195.13</v>
      </c>
      <c r="FO19" s="9">
        <v>4057.1080000000002</v>
      </c>
      <c r="FP19" s="9">
        <v>2129.4690000000001</v>
      </c>
      <c r="FQ19" s="9">
        <v>1927.6389999999999</v>
      </c>
      <c r="FR19" s="9">
        <v>3824.0740000000001</v>
      </c>
      <c r="FS19" s="9">
        <v>2021.415</v>
      </c>
      <c r="FT19" s="9">
        <v>1802.66</v>
      </c>
      <c r="FU19" s="9">
        <v>1114.9069999999999</v>
      </c>
      <c r="FV19" s="9">
        <v>539.86400000000003</v>
      </c>
      <c r="FW19" s="9">
        <v>575.04300000000001</v>
      </c>
      <c r="FX19" s="9">
        <v>677.99800000000005</v>
      </c>
      <c r="FY19" s="9">
        <v>342.58300000000003</v>
      </c>
      <c r="FZ19" s="9">
        <v>335.41500000000002</v>
      </c>
      <c r="GA19" s="9">
        <v>394.01600000000002</v>
      </c>
      <c r="GB19" s="9">
        <v>205.21600000000001</v>
      </c>
      <c r="GC19" s="9">
        <v>188.8</v>
      </c>
      <c r="GD19" s="9">
        <v>141.98699999999999</v>
      </c>
      <c r="GE19" s="9">
        <v>78.590999999999994</v>
      </c>
      <c r="GF19" s="9">
        <v>63.396000000000001</v>
      </c>
      <c r="GG19" s="9">
        <v>2200.2800000000002</v>
      </c>
      <c r="GH19" s="9">
        <v>938.73800000000006</v>
      </c>
      <c r="GI19" s="9">
        <v>1261.5419999999999</v>
      </c>
      <c r="GJ19" s="9">
        <v>365.01100000000002</v>
      </c>
      <c r="GK19" s="9">
        <v>144.37799999999999</v>
      </c>
      <c r="GL19" s="9">
        <v>220.63300000000001</v>
      </c>
      <c r="GM19" s="9">
        <v>100.634</v>
      </c>
      <c r="GN19" s="9">
        <v>45.606999999999999</v>
      </c>
      <c r="GO19" s="9">
        <v>55.027000000000001</v>
      </c>
      <c r="GP19" s="9">
        <v>305.834</v>
      </c>
      <c r="GQ19" s="9">
        <v>115.99</v>
      </c>
      <c r="GR19" s="9">
        <v>189.84399999999999</v>
      </c>
      <c r="GS19" s="9">
        <v>57.762999999999998</v>
      </c>
      <c r="GT19" s="9">
        <v>21.690999999999999</v>
      </c>
      <c r="GU19" s="9">
        <v>36.072000000000003</v>
      </c>
      <c r="GV19" s="9">
        <v>227.20400000000001</v>
      </c>
      <c r="GW19" s="9">
        <v>85.52</v>
      </c>
      <c r="GX19" s="9">
        <v>141.684</v>
      </c>
      <c r="GY19" s="9">
        <v>26.582000000000001</v>
      </c>
      <c r="GZ19" s="9">
        <v>13.238</v>
      </c>
      <c r="HA19" s="9">
        <v>13.343999999999999</v>
      </c>
      <c r="HB19" s="9">
        <v>60.418999999999997</v>
      </c>
      <c r="HC19" s="9">
        <v>28.388000000000002</v>
      </c>
      <c r="HD19" s="9">
        <v>32.030999999999999</v>
      </c>
      <c r="HE19" s="9">
        <v>74.635999999999996</v>
      </c>
      <c r="HF19" s="9">
        <v>8.4819999999999993</v>
      </c>
      <c r="HG19" s="9">
        <v>66.153999999999996</v>
      </c>
      <c r="HH19" s="9">
        <v>869.31200000000001</v>
      </c>
      <c r="HI19" s="9">
        <v>389.39699999999999</v>
      </c>
      <c r="HJ19" s="9">
        <v>479.91500000000002</v>
      </c>
      <c r="HK19" s="9">
        <v>508.23899999999998</v>
      </c>
      <c r="HL19" s="9">
        <v>222.96899999999999</v>
      </c>
      <c r="HM19" s="9">
        <v>285.27</v>
      </c>
      <c r="HN19" s="9">
        <v>87.653999999999996</v>
      </c>
      <c r="HO19" s="9">
        <v>35.487000000000002</v>
      </c>
      <c r="HP19" s="9">
        <v>52.167999999999999</v>
      </c>
      <c r="HQ19" s="9">
        <v>420.58499999999998</v>
      </c>
      <c r="HR19" s="9">
        <v>187.483</v>
      </c>
      <c r="HS19" s="9">
        <v>233.10300000000001</v>
      </c>
      <c r="HT19" s="9">
        <v>4381.7759999999998</v>
      </c>
      <c r="HU19" s="9">
        <v>2281.0940000000001</v>
      </c>
      <c r="HV19" s="9">
        <v>2100.6819999999998</v>
      </c>
      <c r="HW19" s="9">
        <v>2254.6129999999998</v>
      </c>
      <c r="HX19" s="9">
        <v>981.84199999999998</v>
      </c>
      <c r="HY19" s="9">
        <v>1272.771</v>
      </c>
      <c r="HZ19" s="9">
        <v>287.85300000000001</v>
      </c>
      <c r="IA19" s="9">
        <v>112.792</v>
      </c>
      <c r="IB19" s="9">
        <v>175.06100000000001</v>
      </c>
      <c r="IC19" s="9">
        <v>5448.2870000000003</v>
      </c>
      <c r="ID19" s="9">
        <v>2668.7310000000002</v>
      </c>
      <c r="IE19" s="9">
        <v>2779.556</v>
      </c>
      <c r="IF19" s="9">
        <v>3558.288</v>
      </c>
      <c r="IG19" s="9">
        <v>1870.13</v>
      </c>
      <c r="IH19" s="9">
        <v>1688.1569999999999</v>
      </c>
      <c r="II19" s="9">
        <v>391.69299999999998</v>
      </c>
      <c r="IJ19" s="9">
        <v>214.739</v>
      </c>
      <c r="IK19" s="9">
        <v>176.95400000000001</v>
      </c>
      <c r="IL19" s="9">
        <v>226.3</v>
      </c>
      <c r="IM19" s="9">
        <v>94.418000000000006</v>
      </c>
      <c r="IN19" s="9">
        <v>131.88200000000001</v>
      </c>
      <c r="IO19" s="9">
        <v>102.485</v>
      </c>
      <c r="IP19" s="9">
        <v>46.75</v>
      </c>
      <c r="IQ19" s="9">
        <v>55.734999999999999</v>
      </c>
    </row>
    <row r="20" spans="1:251">
      <c r="A20" s="10">
        <v>45323</v>
      </c>
      <c r="B20" s="9">
        <v>37.39</v>
      </c>
      <c r="C20" s="9">
        <v>28.885999999999999</v>
      </c>
      <c r="D20" s="9">
        <v>5.39</v>
      </c>
      <c r="E20" s="9">
        <v>23.495000000000001</v>
      </c>
      <c r="F20" s="9">
        <v>778.41099999999994</v>
      </c>
      <c r="G20" s="9">
        <v>338.76400000000001</v>
      </c>
      <c r="H20" s="9">
        <v>439.64600000000002</v>
      </c>
      <c r="I20" s="9">
        <v>415.28</v>
      </c>
      <c r="J20" s="9">
        <v>178.47800000000001</v>
      </c>
      <c r="K20" s="9">
        <v>236.80199999999999</v>
      </c>
      <c r="L20" s="9">
        <v>77.888999999999996</v>
      </c>
      <c r="M20" s="9">
        <v>41.493000000000002</v>
      </c>
      <c r="N20" s="9">
        <v>36.396999999999998</v>
      </c>
      <c r="O20" s="9">
        <v>337.39</v>
      </c>
      <c r="P20" s="9">
        <v>136.98500000000001</v>
      </c>
      <c r="Q20" s="9">
        <v>200.405</v>
      </c>
      <c r="R20" s="9">
        <v>4799.7550000000001</v>
      </c>
      <c r="S20" s="9">
        <v>2472.0680000000002</v>
      </c>
      <c r="T20" s="9">
        <v>2327.6869999999999</v>
      </c>
      <c r="U20" s="9">
        <v>1408.42</v>
      </c>
      <c r="V20" s="9">
        <v>550.35599999999999</v>
      </c>
      <c r="W20" s="9">
        <v>858.06299999999999</v>
      </c>
      <c r="X20" s="9">
        <v>213.15100000000001</v>
      </c>
      <c r="Y20" s="9">
        <v>85.664000000000001</v>
      </c>
      <c r="Z20" s="9">
        <v>127.486</v>
      </c>
      <c r="AA20" s="9">
        <v>4486.9690000000001</v>
      </c>
      <c r="AB20" s="9">
        <v>2115.7040000000002</v>
      </c>
      <c r="AC20" s="9">
        <v>2371.2649999999999</v>
      </c>
      <c r="AD20" s="9">
        <v>731.18399999999997</v>
      </c>
      <c r="AE20" s="9">
        <v>436.517</v>
      </c>
      <c r="AF20" s="9">
        <v>294.66699999999997</v>
      </c>
      <c r="AG20" s="9">
        <v>50.524999999999999</v>
      </c>
      <c r="AH20" s="9">
        <v>33.457000000000001</v>
      </c>
      <c r="AI20" s="9">
        <v>17.068000000000001</v>
      </c>
      <c r="AJ20" s="9">
        <v>40.44</v>
      </c>
      <c r="AK20" s="9">
        <v>25.402999999999999</v>
      </c>
      <c r="AL20" s="9">
        <v>15.037000000000001</v>
      </c>
      <c r="AM20" s="9">
        <v>12.416</v>
      </c>
      <c r="AN20" s="9">
        <v>7.93</v>
      </c>
      <c r="AO20" s="9">
        <v>4.4859999999999998</v>
      </c>
      <c r="AP20" s="9">
        <v>43.703000000000003</v>
      </c>
      <c r="AQ20" s="9">
        <v>27.19</v>
      </c>
      <c r="AR20" s="9">
        <v>16.513000000000002</v>
      </c>
      <c r="AS20" s="9">
        <v>36.698999999999998</v>
      </c>
      <c r="AT20" s="9">
        <v>21.661999999999999</v>
      </c>
      <c r="AU20" s="9">
        <v>15.037000000000001</v>
      </c>
      <c r="AV20" s="9">
        <v>38.936999999999998</v>
      </c>
      <c r="AW20" s="9">
        <v>24.806000000000001</v>
      </c>
      <c r="AX20" s="9">
        <v>14.132</v>
      </c>
      <c r="AY20" s="9">
        <v>692.24699999999996</v>
      </c>
      <c r="AZ20" s="9">
        <v>411.71199999999999</v>
      </c>
      <c r="BA20" s="9">
        <v>280.53500000000003</v>
      </c>
      <c r="BB20" s="9">
        <v>33.78</v>
      </c>
      <c r="BC20" s="9">
        <v>21.547000000000001</v>
      </c>
      <c r="BD20" s="9">
        <v>12.233000000000001</v>
      </c>
      <c r="BE20" s="9">
        <v>410.392</v>
      </c>
      <c r="BF20" s="9">
        <v>222.61500000000001</v>
      </c>
      <c r="BG20" s="9">
        <v>187.77600000000001</v>
      </c>
      <c r="BH20" s="9">
        <v>20.757999999999999</v>
      </c>
      <c r="BI20" s="9">
        <v>15.345000000000001</v>
      </c>
      <c r="BJ20" s="9">
        <v>5.4130000000000003</v>
      </c>
      <c r="BK20" s="9">
        <v>875.37400000000002</v>
      </c>
      <c r="BL20" s="9">
        <v>512.19299999999998</v>
      </c>
      <c r="BM20" s="9">
        <v>363.18099999999998</v>
      </c>
      <c r="BN20" s="9">
        <v>830.76199999999994</v>
      </c>
      <c r="BO20" s="9">
        <v>487.52699999999999</v>
      </c>
      <c r="BP20" s="9">
        <v>343.23500000000001</v>
      </c>
      <c r="BQ20" s="9">
        <v>706.39700000000005</v>
      </c>
      <c r="BR20" s="9">
        <v>421.06299999999999</v>
      </c>
      <c r="BS20" s="9">
        <v>285.334</v>
      </c>
      <c r="BT20" s="9">
        <v>246.11799999999999</v>
      </c>
      <c r="BU20" s="9">
        <v>140.12299999999999</v>
      </c>
      <c r="BV20" s="9">
        <v>105.995</v>
      </c>
      <c r="BW20" s="9">
        <v>156.89699999999999</v>
      </c>
      <c r="BX20" s="9">
        <v>83.173000000000002</v>
      </c>
      <c r="BY20" s="9">
        <v>73.724000000000004</v>
      </c>
      <c r="BZ20" s="9">
        <v>12.707000000000001</v>
      </c>
      <c r="CA20" s="9">
        <v>7.4969999999999999</v>
      </c>
      <c r="CB20" s="9">
        <v>5.21</v>
      </c>
      <c r="CC20" s="9">
        <v>11.01</v>
      </c>
      <c r="CD20" s="9">
        <v>4.66</v>
      </c>
      <c r="CE20" s="9">
        <v>6.35</v>
      </c>
      <c r="CF20" s="9">
        <v>3744.7750000000001</v>
      </c>
      <c r="CG20" s="9">
        <v>1674.5260000000001</v>
      </c>
      <c r="CH20" s="9">
        <v>2070.248</v>
      </c>
      <c r="CI20" s="9">
        <v>169.25700000000001</v>
      </c>
      <c r="CJ20" s="9">
        <v>83.483999999999995</v>
      </c>
      <c r="CK20" s="9">
        <v>85.772999999999996</v>
      </c>
      <c r="CL20" s="9">
        <v>27.416</v>
      </c>
      <c r="CM20" s="9">
        <v>14.473000000000001</v>
      </c>
      <c r="CN20" s="9">
        <v>12.943</v>
      </c>
      <c r="CO20" s="9">
        <v>147.905</v>
      </c>
      <c r="CP20" s="9">
        <v>73.075999999999993</v>
      </c>
      <c r="CQ20" s="9">
        <v>74.828999999999994</v>
      </c>
      <c r="CR20" s="9">
        <v>20.311</v>
      </c>
      <c r="CS20" s="9">
        <v>8.7040000000000006</v>
      </c>
      <c r="CT20" s="9">
        <v>11.606999999999999</v>
      </c>
      <c r="CU20" s="9">
        <v>125.214</v>
      </c>
      <c r="CV20" s="9">
        <v>63.634999999999998</v>
      </c>
      <c r="CW20" s="9">
        <v>61.58</v>
      </c>
      <c r="CX20" s="9">
        <v>28.199000000000002</v>
      </c>
      <c r="CY20" s="9">
        <v>15.667</v>
      </c>
      <c r="CZ20" s="9">
        <v>12.532</v>
      </c>
      <c r="DA20" s="9">
        <v>22.581</v>
      </c>
      <c r="DB20" s="9">
        <v>11.018000000000001</v>
      </c>
      <c r="DC20" s="9">
        <v>11.563000000000001</v>
      </c>
      <c r="DD20" s="9">
        <v>3.9159999999999999</v>
      </c>
      <c r="DE20" s="9">
        <v>1.377</v>
      </c>
      <c r="DF20" s="9">
        <v>2.5390000000000001</v>
      </c>
      <c r="DG20" s="9">
        <v>1185.7059999999999</v>
      </c>
      <c r="DH20" s="9">
        <v>621.29399999999998</v>
      </c>
      <c r="DI20" s="9">
        <v>564.41200000000003</v>
      </c>
      <c r="DJ20" s="9">
        <v>181.49600000000001</v>
      </c>
      <c r="DK20" s="9">
        <v>88.754000000000005</v>
      </c>
      <c r="DL20" s="9">
        <v>92.742000000000004</v>
      </c>
      <c r="DM20" s="9">
        <v>23.259</v>
      </c>
      <c r="DN20" s="9">
        <v>9.6050000000000004</v>
      </c>
      <c r="DO20" s="9">
        <v>13.653</v>
      </c>
      <c r="DP20" s="9">
        <v>158.238</v>
      </c>
      <c r="DQ20" s="9">
        <v>79.149000000000001</v>
      </c>
      <c r="DR20" s="9">
        <v>79.087999999999994</v>
      </c>
      <c r="DS20" s="9">
        <v>754.44299999999998</v>
      </c>
      <c r="DT20" s="9">
        <v>446.12299999999999</v>
      </c>
      <c r="DU20" s="9">
        <v>308.32</v>
      </c>
      <c r="DV20" s="9">
        <v>3732.5259999999998</v>
      </c>
      <c r="DW20" s="9">
        <v>1669.5820000000001</v>
      </c>
      <c r="DX20" s="9">
        <v>2062.9450000000002</v>
      </c>
      <c r="DY20" s="9">
        <v>138.32900000000001</v>
      </c>
      <c r="DZ20" s="9">
        <v>67.697999999999993</v>
      </c>
      <c r="EA20" s="9">
        <v>70.631</v>
      </c>
      <c r="EB20" s="9">
        <v>6817.5469999999996</v>
      </c>
      <c r="EC20" s="9">
        <v>3355.4650000000001</v>
      </c>
      <c r="ED20" s="9">
        <v>3462.0819999999999</v>
      </c>
      <c r="EE20" s="9">
        <v>4392.55</v>
      </c>
      <c r="EF20" s="9">
        <v>2299.1970000000001</v>
      </c>
      <c r="EG20" s="9">
        <v>2093.3519999999999</v>
      </c>
      <c r="EH20" s="9">
        <v>500.00400000000002</v>
      </c>
      <c r="EI20" s="9">
        <v>269.779</v>
      </c>
      <c r="EJ20" s="9">
        <v>230.22499999999999</v>
      </c>
      <c r="EK20" s="9">
        <v>294.42099999999999</v>
      </c>
      <c r="EL20" s="9">
        <v>119.374</v>
      </c>
      <c r="EM20" s="9">
        <v>175.047</v>
      </c>
      <c r="EN20" s="9">
        <v>162.03800000000001</v>
      </c>
      <c r="EO20" s="9">
        <v>77.131</v>
      </c>
      <c r="EP20" s="9">
        <v>84.906000000000006</v>
      </c>
      <c r="EQ20" s="9">
        <v>291.64600000000002</v>
      </c>
      <c r="ER20" s="9">
        <v>128.273</v>
      </c>
      <c r="ES20" s="9">
        <v>163.37299999999999</v>
      </c>
      <c r="ET20" s="9">
        <v>260.738</v>
      </c>
      <c r="EU20" s="9">
        <v>108.18899999999999</v>
      </c>
      <c r="EV20" s="9">
        <v>152.55000000000001</v>
      </c>
      <c r="EW20" s="9">
        <v>782.2</v>
      </c>
      <c r="EX20" s="9">
        <v>415.959</v>
      </c>
      <c r="EY20" s="9">
        <v>366.24099999999999</v>
      </c>
      <c r="EZ20" s="9">
        <v>3610.3490000000002</v>
      </c>
      <c r="FA20" s="9">
        <v>1883.2380000000001</v>
      </c>
      <c r="FB20" s="9">
        <v>1727.1110000000001</v>
      </c>
      <c r="FC20" s="9">
        <v>731.649</v>
      </c>
      <c r="FD20" s="9">
        <v>382.70699999999999</v>
      </c>
      <c r="FE20" s="9">
        <v>348.94200000000001</v>
      </c>
      <c r="FF20" s="9">
        <v>2938.8670000000002</v>
      </c>
      <c r="FG20" s="9">
        <v>1448.096</v>
      </c>
      <c r="FH20" s="9">
        <v>1490.771</v>
      </c>
      <c r="FI20" s="9">
        <v>324.40199999999999</v>
      </c>
      <c r="FJ20" s="9">
        <v>155.542</v>
      </c>
      <c r="FK20" s="9">
        <v>168.86</v>
      </c>
      <c r="FL20" s="9">
        <v>4710.7120000000004</v>
      </c>
      <c r="FM20" s="9">
        <v>2447.2190000000001</v>
      </c>
      <c r="FN20" s="9">
        <v>2263.4929999999999</v>
      </c>
      <c r="FO20" s="9">
        <v>4195.1400000000003</v>
      </c>
      <c r="FP20" s="9">
        <v>2181.9639999999999</v>
      </c>
      <c r="FQ20" s="9">
        <v>2013.1759999999999</v>
      </c>
      <c r="FR20" s="9">
        <v>3939.627</v>
      </c>
      <c r="FS20" s="9">
        <v>2064.1410000000001</v>
      </c>
      <c r="FT20" s="9">
        <v>1875.4860000000001</v>
      </c>
      <c r="FU20" s="9">
        <v>1129.21</v>
      </c>
      <c r="FV20" s="9">
        <v>564.23599999999999</v>
      </c>
      <c r="FW20" s="9">
        <v>564.97400000000005</v>
      </c>
      <c r="FX20" s="9">
        <v>653.78599999999994</v>
      </c>
      <c r="FY20" s="9">
        <v>334.57299999999998</v>
      </c>
      <c r="FZ20" s="9">
        <v>319.21300000000002</v>
      </c>
      <c r="GA20" s="9">
        <v>335.62400000000002</v>
      </c>
      <c r="GB20" s="9">
        <v>186.55199999999999</v>
      </c>
      <c r="GC20" s="9">
        <v>149.07300000000001</v>
      </c>
      <c r="GD20" s="9">
        <v>164.05699999999999</v>
      </c>
      <c r="GE20" s="9">
        <v>86.831000000000003</v>
      </c>
      <c r="GF20" s="9">
        <v>77.225999999999999</v>
      </c>
      <c r="GG20" s="9">
        <v>2260.94</v>
      </c>
      <c r="GH20" s="9">
        <v>969.43700000000001</v>
      </c>
      <c r="GI20" s="9">
        <v>1291.5039999999999</v>
      </c>
      <c r="GJ20" s="9">
        <v>412.012</v>
      </c>
      <c r="GK20" s="9">
        <v>177.30199999999999</v>
      </c>
      <c r="GL20" s="9">
        <v>234.71100000000001</v>
      </c>
      <c r="GM20" s="9">
        <v>116.142</v>
      </c>
      <c r="GN20" s="9">
        <v>64.891000000000005</v>
      </c>
      <c r="GO20" s="9">
        <v>51.250999999999998</v>
      </c>
      <c r="GP20" s="9">
        <v>334.78300000000002</v>
      </c>
      <c r="GQ20" s="9">
        <v>151.78800000000001</v>
      </c>
      <c r="GR20" s="9">
        <v>182.99600000000001</v>
      </c>
      <c r="GS20" s="9">
        <v>71.224999999999994</v>
      </c>
      <c r="GT20" s="9">
        <v>32.07</v>
      </c>
      <c r="GU20" s="9">
        <v>39.155000000000001</v>
      </c>
      <c r="GV20" s="9">
        <v>245.155</v>
      </c>
      <c r="GW20" s="9">
        <v>110.502</v>
      </c>
      <c r="GX20" s="9">
        <v>134.65299999999999</v>
      </c>
      <c r="GY20" s="9">
        <v>16.805</v>
      </c>
      <c r="GZ20" s="9">
        <v>8.0679999999999996</v>
      </c>
      <c r="HA20" s="9">
        <v>8.7370000000000001</v>
      </c>
      <c r="HB20" s="9">
        <v>79.040999999999997</v>
      </c>
      <c r="HC20" s="9">
        <v>25.513999999999999</v>
      </c>
      <c r="HD20" s="9">
        <v>53.527999999999999</v>
      </c>
      <c r="HE20" s="9">
        <v>67.075000000000003</v>
      </c>
      <c r="HF20" s="9">
        <v>7.7910000000000004</v>
      </c>
      <c r="HG20" s="9">
        <v>59.283999999999999</v>
      </c>
      <c r="HH20" s="9">
        <v>901.38800000000003</v>
      </c>
      <c r="HI20" s="9">
        <v>413.166</v>
      </c>
      <c r="HJ20" s="9">
        <v>488.221</v>
      </c>
      <c r="HK20" s="9">
        <v>577.88199999999995</v>
      </c>
      <c r="HL20" s="9">
        <v>264.13200000000001</v>
      </c>
      <c r="HM20" s="9">
        <v>313.75</v>
      </c>
      <c r="HN20" s="9">
        <v>97.622</v>
      </c>
      <c r="HO20" s="9">
        <v>45.893999999999998</v>
      </c>
      <c r="HP20" s="9">
        <v>51.728000000000002</v>
      </c>
      <c r="HQ20" s="9">
        <v>480.26</v>
      </c>
      <c r="HR20" s="9">
        <v>218.238</v>
      </c>
      <c r="HS20" s="9">
        <v>262.02199999999999</v>
      </c>
      <c r="HT20" s="9">
        <v>4490.1719999999996</v>
      </c>
      <c r="HU20" s="9">
        <v>2345.0920000000001</v>
      </c>
      <c r="HV20" s="9">
        <v>2145.08</v>
      </c>
      <c r="HW20" s="9">
        <v>2327.375</v>
      </c>
      <c r="HX20" s="9">
        <v>1010.373</v>
      </c>
      <c r="HY20" s="9">
        <v>1317.002</v>
      </c>
      <c r="HZ20" s="9">
        <v>312.37400000000002</v>
      </c>
      <c r="IA20" s="9">
        <v>145.31700000000001</v>
      </c>
      <c r="IB20" s="9">
        <v>167.05699999999999</v>
      </c>
      <c r="IC20" s="9">
        <v>5622.9579999999996</v>
      </c>
      <c r="ID20" s="9">
        <v>2756.61</v>
      </c>
      <c r="IE20" s="9">
        <v>2866.348</v>
      </c>
      <c r="IF20" s="9">
        <v>3674.1849999999999</v>
      </c>
      <c r="IG20" s="9">
        <v>1906.87</v>
      </c>
      <c r="IH20" s="9">
        <v>1767.3140000000001</v>
      </c>
      <c r="II20" s="9">
        <v>435.41899999999998</v>
      </c>
      <c r="IJ20" s="9">
        <v>225.81899999999999</v>
      </c>
      <c r="IK20" s="9">
        <v>209.6</v>
      </c>
      <c r="IL20" s="9">
        <v>275.85399999999998</v>
      </c>
      <c r="IM20" s="9">
        <v>114.905</v>
      </c>
      <c r="IN20" s="9">
        <v>160.94900000000001</v>
      </c>
      <c r="IO20" s="9">
        <v>141.876</v>
      </c>
      <c r="IP20" s="9">
        <v>67.012</v>
      </c>
      <c r="IQ20" s="9">
        <v>74.864000000000004</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Q20"/>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1512</v>
      </c>
      <c r="C1" s="3" t="s">
        <v>1513</v>
      </c>
      <c r="D1" s="3" t="s">
        <v>1514</v>
      </c>
      <c r="E1" s="3" t="s">
        <v>1515</v>
      </c>
      <c r="F1" s="3" t="s">
        <v>1516</v>
      </c>
      <c r="G1" s="3" t="s">
        <v>1517</v>
      </c>
      <c r="H1" s="3" t="s">
        <v>1518</v>
      </c>
      <c r="I1" s="3" t="s">
        <v>1519</v>
      </c>
      <c r="J1" s="3" t="s">
        <v>1520</v>
      </c>
      <c r="K1" s="3" t="s">
        <v>1521</v>
      </c>
      <c r="L1" s="3" t="s">
        <v>1522</v>
      </c>
      <c r="M1" s="3" t="s">
        <v>1523</v>
      </c>
      <c r="N1" s="3" t="s">
        <v>1524</v>
      </c>
      <c r="O1" s="3" t="s">
        <v>1525</v>
      </c>
      <c r="P1" s="3" t="s">
        <v>1526</v>
      </c>
      <c r="Q1" s="3" t="s">
        <v>1527</v>
      </c>
      <c r="R1" s="3" t="s">
        <v>1528</v>
      </c>
      <c r="S1" s="3" t="s">
        <v>1529</v>
      </c>
      <c r="T1" s="3" t="s">
        <v>1530</v>
      </c>
      <c r="U1" s="3" t="s">
        <v>1531</v>
      </c>
      <c r="V1" s="3" t="s">
        <v>1532</v>
      </c>
      <c r="W1" s="3" t="s">
        <v>1533</v>
      </c>
      <c r="X1" s="3" t="s">
        <v>1534</v>
      </c>
      <c r="Y1" s="3" t="s">
        <v>1535</v>
      </c>
      <c r="Z1" s="3" t="s">
        <v>1536</v>
      </c>
      <c r="AA1" s="3" t="s">
        <v>1537</v>
      </c>
      <c r="AB1" s="3" t="s">
        <v>1538</v>
      </c>
      <c r="AC1" s="3" t="s">
        <v>1539</v>
      </c>
      <c r="AD1" s="3" t="s">
        <v>1540</v>
      </c>
      <c r="AE1" s="3" t="s">
        <v>1541</v>
      </c>
      <c r="AF1" s="3" t="s">
        <v>1542</v>
      </c>
      <c r="AG1" s="3" t="s">
        <v>1543</v>
      </c>
      <c r="AH1" s="3" t="s">
        <v>1544</v>
      </c>
      <c r="AI1" s="3" t="s">
        <v>1545</v>
      </c>
      <c r="AJ1" s="3" t="s">
        <v>1546</v>
      </c>
      <c r="AK1" s="3" t="s">
        <v>1547</v>
      </c>
      <c r="AL1" s="3" t="s">
        <v>1548</v>
      </c>
      <c r="AM1" s="3" t="s">
        <v>1549</v>
      </c>
      <c r="AN1" s="3" t="s">
        <v>1550</v>
      </c>
      <c r="AO1" s="3" t="s">
        <v>1551</v>
      </c>
      <c r="AP1" s="3" t="s">
        <v>1552</v>
      </c>
      <c r="AQ1" s="3" t="s">
        <v>1553</v>
      </c>
      <c r="AR1" s="3" t="s">
        <v>1554</v>
      </c>
      <c r="AS1" s="3" t="s">
        <v>1555</v>
      </c>
      <c r="AT1" s="3" t="s">
        <v>1556</v>
      </c>
      <c r="AU1" s="3" t="s">
        <v>1557</v>
      </c>
      <c r="AV1" s="3" t="s">
        <v>1558</v>
      </c>
      <c r="AW1" s="3" t="s">
        <v>1559</v>
      </c>
      <c r="AX1" s="3" t="s">
        <v>1560</v>
      </c>
      <c r="AY1" s="3" t="s">
        <v>1561</v>
      </c>
      <c r="AZ1" s="3" t="s">
        <v>1562</v>
      </c>
      <c r="BA1" s="3" t="s">
        <v>1563</v>
      </c>
      <c r="BB1" s="3" t="s">
        <v>1564</v>
      </c>
      <c r="BC1" s="3" t="s">
        <v>1565</v>
      </c>
      <c r="BD1" s="3" t="s">
        <v>1566</v>
      </c>
      <c r="BE1" s="3" t="s">
        <v>1567</v>
      </c>
      <c r="BF1" s="3" t="s">
        <v>1568</v>
      </c>
      <c r="BG1" s="3" t="s">
        <v>1569</v>
      </c>
      <c r="BH1" s="3" t="s">
        <v>1570</v>
      </c>
      <c r="BI1" s="3" t="s">
        <v>1571</v>
      </c>
      <c r="BJ1" s="3" t="s">
        <v>1572</v>
      </c>
      <c r="BK1" s="3" t="s">
        <v>1573</v>
      </c>
      <c r="BL1" s="3" t="s">
        <v>1574</v>
      </c>
      <c r="BM1" s="3" t="s">
        <v>1575</v>
      </c>
      <c r="BN1" s="3" t="s">
        <v>1576</v>
      </c>
      <c r="BO1" s="3" t="s">
        <v>1577</v>
      </c>
      <c r="BP1" s="3" t="s">
        <v>1578</v>
      </c>
      <c r="BQ1" s="3" t="s">
        <v>1579</v>
      </c>
      <c r="BR1" s="3" t="s">
        <v>1580</v>
      </c>
      <c r="BS1" s="3" t="s">
        <v>1581</v>
      </c>
      <c r="BT1" s="3" t="s">
        <v>1582</v>
      </c>
      <c r="BU1" s="3" t="s">
        <v>1583</v>
      </c>
      <c r="BV1" s="3" t="s">
        <v>1584</v>
      </c>
      <c r="BW1" s="3" t="s">
        <v>1585</v>
      </c>
      <c r="BX1" s="3" t="s">
        <v>1586</v>
      </c>
      <c r="BY1" s="3" t="s">
        <v>1587</v>
      </c>
      <c r="BZ1" s="3" t="s">
        <v>1588</v>
      </c>
      <c r="CA1" s="3" t="s">
        <v>1589</v>
      </c>
      <c r="CB1" s="3" t="s">
        <v>1590</v>
      </c>
      <c r="CC1" s="3" t="s">
        <v>1591</v>
      </c>
      <c r="CD1" s="3" t="s">
        <v>1592</v>
      </c>
      <c r="CE1" s="3" t="s">
        <v>1593</v>
      </c>
      <c r="CF1" s="3" t="s">
        <v>1594</v>
      </c>
      <c r="CG1" s="3" t="s">
        <v>1595</v>
      </c>
      <c r="CH1" s="3" t="s">
        <v>1596</v>
      </c>
      <c r="CI1" s="3" t="s">
        <v>1597</v>
      </c>
      <c r="CJ1" s="3" t="s">
        <v>1598</v>
      </c>
      <c r="CK1" s="3" t="s">
        <v>1599</v>
      </c>
      <c r="CL1" s="3" t="s">
        <v>1600</v>
      </c>
      <c r="CM1" s="3" t="s">
        <v>1601</v>
      </c>
      <c r="CN1" s="3" t="s">
        <v>1602</v>
      </c>
      <c r="CO1" s="3" t="s">
        <v>1603</v>
      </c>
      <c r="CP1" s="3" t="s">
        <v>1604</v>
      </c>
      <c r="CQ1" s="3" t="s">
        <v>1605</v>
      </c>
      <c r="CR1" s="3" t="s">
        <v>1606</v>
      </c>
      <c r="CS1" s="3" t="s">
        <v>1607</v>
      </c>
      <c r="CT1" s="3" t="s">
        <v>1608</v>
      </c>
      <c r="CU1" s="3" t="s">
        <v>1609</v>
      </c>
      <c r="CV1" s="3" t="s">
        <v>1610</v>
      </c>
      <c r="CW1" s="3" t="s">
        <v>1611</v>
      </c>
      <c r="CX1" s="3" t="s">
        <v>1612</v>
      </c>
      <c r="CY1" s="3" t="s">
        <v>1613</v>
      </c>
      <c r="CZ1" s="3" t="s">
        <v>1614</v>
      </c>
      <c r="DA1" s="3" t="s">
        <v>1615</v>
      </c>
      <c r="DB1" s="3" t="s">
        <v>1616</v>
      </c>
      <c r="DC1" s="3" t="s">
        <v>1617</v>
      </c>
      <c r="DD1" s="3" t="s">
        <v>1618</v>
      </c>
      <c r="DE1" s="3" t="s">
        <v>1619</v>
      </c>
      <c r="DF1" s="3" t="s">
        <v>1620</v>
      </c>
      <c r="DG1" s="3" t="s">
        <v>1621</v>
      </c>
      <c r="DH1" s="3" t="s">
        <v>1622</v>
      </c>
      <c r="DI1" s="3" t="s">
        <v>1623</v>
      </c>
      <c r="DJ1" s="3" t="s">
        <v>1624</v>
      </c>
      <c r="DK1" s="3" t="s">
        <v>1625</v>
      </c>
      <c r="DL1" s="3" t="s">
        <v>1626</v>
      </c>
      <c r="DM1" s="3" t="s">
        <v>1627</v>
      </c>
      <c r="DN1" s="3" t="s">
        <v>1628</v>
      </c>
      <c r="DO1" s="3" t="s">
        <v>1629</v>
      </c>
      <c r="DP1" s="3" t="s">
        <v>1630</v>
      </c>
      <c r="DQ1" s="3" t="s">
        <v>1631</v>
      </c>
      <c r="DR1" s="3" t="s">
        <v>1632</v>
      </c>
      <c r="DS1" s="3" t="s">
        <v>1633</v>
      </c>
      <c r="DT1" s="3" t="s">
        <v>1634</v>
      </c>
      <c r="DU1" s="3" t="s">
        <v>1635</v>
      </c>
      <c r="DV1" s="3" t="s">
        <v>1636</v>
      </c>
      <c r="DW1" s="3" t="s">
        <v>1637</v>
      </c>
      <c r="DX1" s="3" t="s">
        <v>1638</v>
      </c>
      <c r="DY1" s="3" t="s">
        <v>1639</v>
      </c>
      <c r="DZ1" s="3" t="s">
        <v>1640</v>
      </c>
      <c r="EA1" s="3" t="s">
        <v>1641</v>
      </c>
      <c r="EB1" s="3" t="s">
        <v>1642</v>
      </c>
      <c r="EC1" s="3" t="s">
        <v>1643</v>
      </c>
      <c r="ED1" s="3" t="s">
        <v>1644</v>
      </c>
      <c r="EE1" s="3" t="s">
        <v>1645</v>
      </c>
      <c r="EF1" s="3" t="s">
        <v>1646</v>
      </c>
      <c r="EG1" s="3" t="s">
        <v>1647</v>
      </c>
      <c r="EH1" s="3" t="s">
        <v>1648</v>
      </c>
      <c r="EI1" s="3" t="s">
        <v>1649</v>
      </c>
      <c r="EJ1" s="3" t="s">
        <v>1650</v>
      </c>
      <c r="EK1" s="3" t="s">
        <v>1651</v>
      </c>
      <c r="EL1" s="3" t="s">
        <v>1652</v>
      </c>
      <c r="EM1" s="3" t="s">
        <v>1653</v>
      </c>
      <c r="EN1" s="3" t="s">
        <v>1654</v>
      </c>
      <c r="EO1" s="3" t="s">
        <v>1655</v>
      </c>
      <c r="EP1" s="3" t="s">
        <v>1656</v>
      </c>
      <c r="EQ1" s="3" t="s">
        <v>1657</v>
      </c>
      <c r="ER1" s="3" t="s">
        <v>1658</v>
      </c>
      <c r="ES1" s="3" t="s">
        <v>1659</v>
      </c>
      <c r="ET1" s="3" t="s">
        <v>1660</v>
      </c>
      <c r="EU1" s="3" t="s">
        <v>1661</v>
      </c>
      <c r="EV1" s="3" t="s">
        <v>1662</v>
      </c>
      <c r="EW1" s="3" t="s">
        <v>1663</v>
      </c>
      <c r="EX1" s="3" t="s">
        <v>1664</v>
      </c>
      <c r="EY1" s="3" t="s">
        <v>1665</v>
      </c>
      <c r="EZ1" s="3" t="s">
        <v>1666</v>
      </c>
      <c r="FA1" s="3" t="s">
        <v>1667</v>
      </c>
      <c r="FB1" s="3" t="s">
        <v>1668</v>
      </c>
      <c r="FC1" s="3" t="s">
        <v>1669</v>
      </c>
      <c r="FD1" s="3" t="s">
        <v>1670</v>
      </c>
      <c r="FE1" s="3" t="s">
        <v>1671</v>
      </c>
      <c r="FF1" s="3" t="s">
        <v>1672</v>
      </c>
      <c r="FG1" s="3" t="s">
        <v>1673</v>
      </c>
      <c r="FH1" s="3" t="s">
        <v>1674</v>
      </c>
      <c r="FI1" s="3" t="s">
        <v>1675</v>
      </c>
      <c r="FJ1" s="3" t="s">
        <v>1676</v>
      </c>
      <c r="FK1" s="3" t="s">
        <v>1677</v>
      </c>
      <c r="FL1" s="3" t="s">
        <v>1678</v>
      </c>
      <c r="FM1" s="3" t="s">
        <v>1679</v>
      </c>
      <c r="FN1" s="3" t="s">
        <v>1680</v>
      </c>
      <c r="FO1" s="3" t="s">
        <v>1681</v>
      </c>
      <c r="FP1" s="3" t="s">
        <v>1682</v>
      </c>
      <c r="FQ1" s="3" t="s">
        <v>1683</v>
      </c>
      <c r="FR1" s="3" t="s">
        <v>1684</v>
      </c>
      <c r="FS1" s="3" t="s">
        <v>1685</v>
      </c>
      <c r="FT1" s="3" t="s">
        <v>1686</v>
      </c>
      <c r="FU1" s="3" t="s">
        <v>1687</v>
      </c>
      <c r="FV1" s="3" t="s">
        <v>1688</v>
      </c>
      <c r="FW1" s="3" t="s">
        <v>1689</v>
      </c>
      <c r="FX1" s="3" t="s">
        <v>1690</v>
      </c>
      <c r="FY1" s="3" t="s">
        <v>1691</v>
      </c>
      <c r="FZ1" s="3" t="s">
        <v>1692</v>
      </c>
      <c r="GA1" s="3" t="s">
        <v>1693</v>
      </c>
      <c r="GB1" s="3" t="s">
        <v>1694</v>
      </c>
      <c r="GC1" s="3" t="s">
        <v>1695</v>
      </c>
      <c r="GD1" s="3" t="s">
        <v>1696</v>
      </c>
      <c r="GE1" s="3" t="s">
        <v>1697</v>
      </c>
      <c r="GF1" s="3" t="s">
        <v>1698</v>
      </c>
      <c r="GG1" s="3" t="s">
        <v>1699</v>
      </c>
      <c r="GH1" s="3" t="s">
        <v>1700</v>
      </c>
      <c r="GI1" s="3" t="s">
        <v>1701</v>
      </c>
      <c r="GJ1" s="3" t="s">
        <v>1702</v>
      </c>
      <c r="GK1" s="3" t="s">
        <v>1703</v>
      </c>
      <c r="GL1" s="3" t="s">
        <v>1704</v>
      </c>
      <c r="GM1" s="3" t="s">
        <v>1705</v>
      </c>
      <c r="GN1" s="3" t="s">
        <v>1706</v>
      </c>
      <c r="GO1" s="3" t="s">
        <v>1707</v>
      </c>
      <c r="GP1" s="3" t="s">
        <v>1708</v>
      </c>
      <c r="GQ1" s="3" t="s">
        <v>1709</v>
      </c>
      <c r="GR1" s="3" t="s">
        <v>1710</v>
      </c>
      <c r="GS1" s="3" t="s">
        <v>1711</v>
      </c>
      <c r="GT1" s="3" t="s">
        <v>1712</v>
      </c>
      <c r="GU1" s="3" t="s">
        <v>1713</v>
      </c>
      <c r="GV1" s="3" t="s">
        <v>1714</v>
      </c>
      <c r="GW1" s="3" t="s">
        <v>1715</v>
      </c>
      <c r="GX1" s="3" t="s">
        <v>1716</v>
      </c>
      <c r="GY1" s="3" t="s">
        <v>1717</v>
      </c>
      <c r="GZ1" s="3" t="s">
        <v>1718</v>
      </c>
      <c r="HA1" s="3" t="s">
        <v>1719</v>
      </c>
      <c r="HB1" s="3" t="s">
        <v>1720</v>
      </c>
      <c r="HC1" s="3" t="s">
        <v>1721</v>
      </c>
      <c r="HD1" s="3" t="s">
        <v>1722</v>
      </c>
      <c r="HE1" s="3" t="s">
        <v>1723</v>
      </c>
      <c r="HF1" s="3" t="s">
        <v>1724</v>
      </c>
      <c r="HG1" s="3" t="s">
        <v>1725</v>
      </c>
      <c r="HH1" s="3" t="s">
        <v>1726</v>
      </c>
      <c r="HI1" s="3" t="s">
        <v>1727</v>
      </c>
      <c r="HJ1" s="3" t="s">
        <v>1728</v>
      </c>
      <c r="HK1" s="3" t="s">
        <v>1729</v>
      </c>
      <c r="HL1" s="3" t="s">
        <v>1730</v>
      </c>
      <c r="HM1" s="3" t="s">
        <v>1731</v>
      </c>
      <c r="HN1" s="3" t="s">
        <v>1732</v>
      </c>
      <c r="HO1" s="3" t="s">
        <v>1733</v>
      </c>
      <c r="HP1" s="3" t="s">
        <v>1734</v>
      </c>
      <c r="HQ1" s="3" t="s">
        <v>1735</v>
      </c>
      <c r="HR1" s="3" t="s">
        <v>1736</v>
      </c>
      <c r="HS1" s="3" t="s">
        <v>1737</v>
      </c>
      <c r="HT1" s="3" t="s">
        <v>1738</v>
      </c>
      <c r="HU1" s="3" t="s">
        <v>1739</v>
      </c>
      <c r="HV1" s="3" t="s">
        <v>1740</v>
      </c>
      <c r="HW1" s="3" t="s">
        <v>1741</v>
      </c>
      <c r="HX1" s="3" t="s">
        <v>1742</v>
      </c>
      <c r="HY1" s="3" t="s">
        <v>1743</v>
      </c>
      <c r="HZ1" s="3" t="s">
        <v>1744</v>
      </c>
      <c r="IA1" s="3" t="s">
        <v>1745</v>
      </c>
      <c r="IB1" s="3" t="s">
        <v>1746</v>
      </c>
      <c r="IC1" s="3" t="s">
        <v>1747</v>
      </c>
      <c r="ID1" s="3" t="s">
        <v>1748</v>
      </c>
      <c r="IE1" s="3" t="s">
        <v>1749</v>
      </c>
      <c r="IF1" s="3" t="s">
        <v>1750</v>
      </c>
      <c r="IG1" s="3" t="s">
        <v>1751</v>
      </c>
      <c r="IH1" s="3" t="s">
        <v>1752</v>
      </c>
      <c r="II1" s="3" t="s">
        <v>1753</v>
      </c>
      <c r="IJ1" s="3" t="s">
        <v>1754</v>
      </c>
      <c r="IK1" s="3" t="s">
        <v>1755</v>
      </c>
      <c r="IL1" s="3" t="s">
        <v>1756</v>
      </c>
      <c r="IM1" s="3" t="s">
        <v>1757</v>
      </c>
      <c r="IN1" s="3" t="s">
        <v>1758</v>
      </c>
      <c r="IO1" s="3" t="s">
        <v>1759</v>
      </c>
      <c r="IP1" s="3" t="s">
        <v>1760</v>
      </c>
      <c r="IQ1" s="3" t="s">
        <v>1761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45323</v>
      </c>
      <c r="C8" s="6">
        <v>45323</v>
      </c>
      <c r="D8" s="6">
        <v>45323</v>
      </c>
      <c r="E8" s="6">
        <v>45323</v>
      </c>
      <c r="F8" s="6">
        <v>45323</v>
      </c>
      <c r="G8" s="6">
        <v>45323</v>
      </c>
      <c r="H8" s="6">
        <v>45323</v>
      </c>
      <c r="I8" s="6">
        <v>45323</v>
      </c>
      <c r="J8" s="6">
        <v>45323</v>
      </c>
      <c r="K8" s="6">
        <v>45323</v>
      </c>
      <c r="L8" s="6">
        <v>45323</v>
      </c>
      <c r="M8" s="6">
        <v>45323</v>
      </c>
      <c r="N8" s="6">
        <v>45323</v>
      </c>
      <c r="O8" s="6">
        <v>45323</v>
      </c>
      <c r="P8" s="6">
        <v>45323</v>
      </c>
      <c r="Q8" s="6">
        <v>45323</v>
      </c>
      <c r="R8" s="6">
        <v>45323</v>
      </c>
      <c r="S8" s="6">
        <v>45323</v>
      </c>
      <c r="T8" s="6">
        <v>45323</v>
      </c>
      <c r="U8" s="6">
        <v>45323</v>
      </c>
      <c r="V8" s="6">
        <v>45323</v>
      </c>
      <c r="W8" s="6">
        <v>45323</v>
      </c>
      <c r="X8" s="6">
        <v>45323</v>
      </c>
      <c r="Y8" s="6">
        <v>45323</v>
      </c>
      <c r="Z8" s="6">
        <v>45323</v>
      </c>
      <c r="AA8" s="6">
        <v>45323</v>
      </c>
      <c r="AB8" s="6">
        <v>45323</v>
      </c>
      <c r="AC8" s="6">
        <v>45323</v>
      </c>
      <c r="AD8" s="6">
        <v>45323</v>
      </c>
      <c r="AE8" s="6">
        <v>45323</v>
      </c>
      <c r="AF8" s="6">
        <v>45323</v>
      </c>
      <c r="AG8" s="6">
        <v>45323</v>
      </c>
      <c r="AH8" s="6">
        <v>45323</v>
      </c>
      <c r="AI8" s="6">
        <v>45323</v>
      </c>
      <c r="AJ8" s="6">
        <v>45323</v>
      </c>
      <c r="AK8" s="6">
        <v>45323</v>
      </c>
      <c r="AL8" s="6">
        <v>45323</v>
      </c>
      <c r="AM8" s="6">
        <v>45323</v>
      </c>
      <c r="AN8" s="6">
        <v>45323</v>
      </c>
      <c r="AO8" s="6">
        <v>45323</v>
      </c>
      <c r="AP8" s="6">
        <v>45323</v>
      </c>
      <c r="AQ8" s="6">
        <v>45323</v>
      </c>
      <c r="AR8" s="6">
        <v>45323</v>
      </c>
      <c r="AS8" s="6">
        <v>45323</v>
      </c>
      <c r="AT8" s="6">
        <v>45323</v>
      </c>
      <c r="AU8" s="6">
        <v>45323</v>
      </c>
      <c r="AV8" s="6">
        <v>45323</v>
      </c>
      <c r="AW8" s="6">
        <v>45323</v>
      </c>
      <c r="AX8" s="6">
        <v>45323</v>
      </c>
      <c r="AY8" s="6">
        <v>45323</v>
      </c>
      <c r="AZ8" s="6">
        <v>45323</v>
      </c>
      <c r="BA8" s="6">
        <v>45323</v>
      </c>
      <c r="BB8" s="6">
        <v>45323</v>
      </c>
      <c r="BC8" s="6">
        <v>45323</v>
      </c>
      <c r="BD8" s="6">
        <v>45323</v>
      </c>
      <c r="BE8" s="6">
        <v>45323</v>
      </c>
      <c r="BF8" s="6">
        <v>45323</v>
      </c>
      <c r="BG8" s="6">
        <v>45323</v>
      </c>
      <c r="BH8" s="6">
        <v>45323</v>
      </c>
      <c r="BI8" s="6">
        <v>45323</v>
      </c>
      <c r="BJ8" s="6">
        <v>45323</v>
      </c>
      <c r="BK8" s="6">
        <v>45323</v>
      </c>
      <c r="BL8" s="6">
        <v>45323</v>
      </c>
      <c r="BM8" s="6">
        <v>45323</v>
      </c>
      <c r="BN8" s="6">
        <v>45323</v>
      </c>
      <c r="BO8" s="6">
        <v>45323</v>
      </c>
      <c r="BP8" s="6">
        <v>45323</v>
      </c>
      <c r="BQ8" s="6">
        <v>45323</v>
      </c>
      <c r="BR8" s="6">
        <v>45323</v>
      </c>
      <c r="BS8" s="6">
        <v>45323</v>
      </c>
      <c r="BT8" s="6">
        <v>45323</v>
      </c>
      <c r="BU8" s="6">
        <v>45323</v>
      </c>
      <c r="BV8" s="6">
        <v>45323</v>
      </c>
      <c r="BW8" s="6">
        <v>45323</v>
      </c>
      <c r="BX8" s="6">
        <v>45323</v>
      </c>
      <c r="BY8" s="6">
        <v>45323</v>
      </c>
      <c r="BZ8" s="6">
        <v>45323</v>
      </c>
      <c r="CA8" s="6">
        <v>45323</v>
      </c>
      <c r="CB8" s="6">
        <v>45323</v>
      </c>
      <c r="CC8" s="6">
        <v>45323</v>
      </c>
      <c r="CD8" s="6">
        <v>45323</v>
      </c>
      <c r="CE8" s="6">
        <v>45323</v>
      </c>
      <c r="CF8" s="6">
        <v>45323</v>
      </c>
      <c r="CG8" s="6">
        <v>45323</v>
      </c>
      <c r="CH8" s="6">
        <v>45323</v>
      </c>
      <c r="CI8" s="6">
        <v>45323</v>
      </c>
      <c r="CJ8" s="6">
        <v>45323</v>
      </c>
      <c r="CK8" s="6">
        <v>45323</v>
      </c>
      <c r="CL8" s="6">
        <v>45323</v>
      </c>
      <c r="CM8" s="6">
        <v>45323</v>
      </c>
      <c r="CN8" s="6">
        <v>45323</v>
      </c>
      <c r="CO8" s="6">
        <v>45323</v>
      </c>
      <c r="CP8" s="6">
        <v>45323</v>
      </c>
      <c r="CQ8" s="6">
        <v>45323</v>
      </c>
      <c r="CR8" s="6">
        <v>45323</v>
      </c>
      <c r="CS8" s="6">
        <v>45323</v>
      </c>
      <c r="CT8" s="6">
        <v>45323</v>
      </c>
      <c r="CU8" s="6">
        <v>45323</v>
      </c>
      <c r="CV8" s="6">
        <v>45323</v>
      </c>
      <c r="CW8" s="6">
        <v>45323</v>
      </c>
      <c r="CX8" s="6">
        <v>45323</v>
      </c>
      <c r="CY8" s="6">
        <v>45323</v>
      </c>
      <c r="CZ8" s="6">
        <v>45323</v>
      </c>
      <c r="DA8" s="6">
        <v>45323</v>
      </c>
      <c r="DB8" s="6">
        <v>45323</v>
      </c>
      <c r="DC8" s="6">
        <v>45323</v>
      </c>
      <c r="DD8" s="6">
        <v>45323</v>
      </c>
      <c r="DE8" s="6">
        <v>45323</v>
      </c>
      <c r="DF8" s="6">
        <v>45323</v>
      </c>
      <c r="DG8" s="6">
        <v>45323</v>
      </c>
      <c r="DH8" s="6">
        <v>45323</v>
      </c>
      <c r="DI8" s="6">
        <v>45323</v>
      </c>
      <c r="DJ8" s="6">
        <v>45323</v>
      </c>
      <c r="DK8" s="6">
        <v>45323</v>
      </c>
      <c r="DL8" s="6">
        <v>45323</v>
      </c>
      <c r="DM8" s="6">
        <v>45323</v>
      </c>
      <c r="DN8" s="6">
        <v>45323</v>
      </c>
      <c r="DO8" s="6">
        <v>45323</v>
      </c>
      <c r="DP8" s="6">
        <v>45323</v>
      </c>
      <c r="DQ8" s="6">
        <v>45323</v>
      </c>
      <c r="DR8" s="6">
        <v>45323</v>
      </c>
      <c r="DS8" s="6">
        <v>45323</v>
      </c>
      <c r="DT8" s="6">
        <v>45323</v>
      </c>
      <c r="DU8" s="6">
        <v>45323</v>
      </c>
      <c r="DV8" s="6">
        <v>45323</v>
      </c>
      <c r="DW8" s="6">
        <v>45323</v>
      </c>
      <c r="DX8" s="6">
        <v>45323</v>
      </c>
      <c r="DY8" s="6">
        <v>45323</v>
      </c>
      <c r="DZ8" s="6">
        <v>45323</v>
      </c>
      <c r="EA8" s="6">
        <v>45323</v>
      </c>
      <c r="EB8" s="6">
        <v>45323</v>
      </c>
      <c r="EC8" s="6">
        <v>45323</v>
      </c>
      <c r="ED8" s="6">
        <v>45323</v>
      </c>
      <c r="EE8" s="6">
        <v>45323</v>
      </c>
      <c r="EF8" s="6">
        <v>45323</v>
      </c>
      <c r="EG8" s="6">
        <v>45323</v>
      </c>
      <c r="EH8" s="6">
        <v>45323</v>
      </c>
      <c r="EI8" s="6">
        <v>45323</v>
      </c>
      <c r="EJ8" s="6">
        <v>45323</v>
      </c>
      <c r="EK8" s="6">
        <v>45323</v>
      </c>
      <c r="EL8" s="6">
        <v>45323</v>
      </c>
      <c r="EM8" s="6">
        <v>45323</v>
      </c>
      <c r="EN8" s="6">
        <v>45323</v>
      </c>
      <c r="EO8" s="6">
        <v>45323</v>
      </c>
      <c r="EP8" s="6">
        <v>45323</v>
      </c>
      <c r="EQ8" s="6">
        <v>45323</v>
      </c>
      <c r="ER8" s="6">
        <v>45323</v>
      </c>
      <c r="ES8" s="6">
        <v>45323</v>
      </c>
      <c r="ET8" s="6">
        <v>45323</v>
      </c>
      <c r="EU8" s="6">
        <v>45323</v>
      </c>
      <c r="EV8" s="6">
        <v>45323</v>
      </c>
      <c r="EW8" s="6">
        <v>45323</v>
      </c>
      <c r="EX8" s="6">
        <v>45323</v>
      </c>
      <c r="EY8" s="6">
        <v>45323</v>
      </c>
      <c r="EZ8" s="6">
        <v>45323</v>
      </c>
      <c r="FA8" s="6">
        <v>45323</v>
      </c>
      <c r="FB8" s="6">
        <v>45323</v>
      </c>
      <c r="FC8" s="6">
        <v>45323</v>
      </c>
      <c r="FD8" s="6">
        <v>45323</v>
      </c>
      <c r="FE8" s="6">
        <v>45323</v>
      </c>
      <c r="FF8" s="6">
        <v>45323</v>
      </c>
      <c r="FG8" s="6">
        <v>45323</v>
      </c>
      <c r="FH8" s="6">
        <v>45323</v>
      </c>
      <c r="FI8" s="6">
        <v>45323</v>
      </c>
      <c r="FJ8" s="6">
        <v>45323</v>
      </c>
      <c r="FK8" s="6">
        <v>45323</v>
      </c>
      <c r="FL8" s="6">
        <v>45323</v>
      </c>
      <c r="FM8" s="6">
        <v>45323</v>
      </c>
      <c r="FN8" s="6">
        <v>45323</v>
      </c>
      <c r="FO8" s="6">
        <v>45323</v>
      </c>
      <c r="FP8" s="6">
        <v>45323</v>
      </c>
      <c r="FQ8" s="6">
        <v>45323</v>
      </c>
      <c r="FR8" s="6">
        <v>45323</v>
      </c>
      <c r="FS8" s="6">
        <v>45323</v>
      </c>
      <c r="FT8" s="6">
        <v>45323</v>
      </c>
      <c r="FU8" s="6">
        <v>45323</v>
      </c>
      <c r="FV8" s="6">
        <v>45323</v>
      </c>
      <c r="FW8" s="6">
        <v>45323</v>
      </c>
      <c r="FX8" s="6">
        <v>45323</v>
      </c>
      <c r="FY8" s="6">
        <v>45323</v>
      </c>
      <c r="FZ8" s="6">
        <v>45323</v>
      </c>
      <c r="GA8" s="6">
        <v>45323</v>
      </c>
      <c r="GB8" s="6">
        <v>45323</v>
      </c>
      <c r="GC8" s="6">
        <v>45323</v>
      </c>
      <c r="GD8" s="6">
        <v>45323</v>
      </c>
      <c r="GE8" s="6">
        <v>45323</v>
      </c>
      <c r="GF8" s="6">
        <v>45323</v>
      </c>
      <c r="GG8" s="6">
        <v>45323</v>
      </c>
      <c r="GH8" s="6">
        <v>45323</v>
      </c>
      <c r="GI8" s="6">
        <v>45323</v>
      </c>
      <c r="GJ8" s="6">
        <v>45323</v>
      </c>
      <c r="GK8" s="6">
        <v>45323</v>
      </c>
      <c r="GL8" s="6">
        <v>45323</v>
      </c>
      <c r="GM8" s="6">
        <v>45323</v>
      </c>
      <c r="GN8" s="6">
        <v>45323</v>
      </c>
      <c r="GO8" s="6">
        <v>45323</v>
      </c>
      <c r="GP8" s="6">
        <v>45323</v>
      </c>
      <c r="GQ8" s="6">
        <v>45323</v>
      </c>
      <c r="GR8" s="6">
        <v>45323</v>
      </c>
      <c r="GS8" s="6">
        <v>45323</v>
      </c>
      <c r="GT8" s="6">
        <v>45323</v>
      </c>
      <c r="GU8" s="6">
        <v>45323</v>
      </c>
      <c r="GV8" s="6">
        <v>45323</v>
      </c>
      <c r="GW8" s="6">
        <v>45323</v>
      </c>
      <c r="GX8" s="6">
        <v>45323</v>
      </c>
      <c r="GY8" s="6">
        <v>45323</v>
      </c>
      <c r="GZ8" s="6">
        <v>45323</v>
      </c>
      <c r="HA8" s="6">
        <v>45323</v>
      </c>
      <c r="HB8" s="6">
        <v>45323</v>
      </c>
      <c r="HC8" s="6">
        <v>45323</v>
      </c>
      <c r="HD8" s="6">
        <v>45323</v>
      </c>
      <c r="HE8" s="6">
        <v>45323</v>
      </c>
      <c r="HF8" s="6">
        <v>45323</v>
      </c>
      <c r="HG8" s="6">
        <v>45323</v>
      </c>
      <c r="HH8" s="6">
        <v>45323</v>
      </c>
      <c r="HI8" s="6">
        <v>45323</v>
      </c>
      <c r="HJ8" s="6">
        <v>45323</v>
      </c>
      <c r="HK8" s="6">
        <v>45323</v>
      </c>
      <c r="HL8" s="6">
        <v>45323</v>
      </c>
      <c r="HM8" s="6">
        <v>45323</v>
      </c>
      <c r="HN8" s="6">
        <v>45323</v>
      </c>
      <c r="HO8" s="6">
        <v>45323</v>
      </c>
      <c r="HP8" s="6">
        <v>45323</v>
      </c>
      <c r="HQ8" s="6">
        <v>45323</v>
      </c>
      <c r="HR8" s="6">
        <v>45323</v>
      </c>
      <c r="HS8" s="6">
        <v>45323</v>
      </c>
      <c r="HT8" s="6">
        <v>45323</v>
      </c>
      <c r="HU8" s="6">
        <v>45323</v>
      </c>
      <c r="HV8" s="6">
        <v>45323</v>
      </c>
      <c r="HW8" s="6">
        <v>45323</v>
      </c>
      <c r="HX8" s="6">
        <v>45323</v>
      </c>
      <c r="HY8" s="6">
        <v>45323</v>
      </c>
      <c r="HZ8" s="6">
        <v>45323</v>
      </c>
      <c r="IA8" s="6">
        <v>45323</v>
      </c>
      <c r="IB8" s="6">
        <v>45323</v>
      </c>
      <c r="IC8" s="6">
        <v>45323</v>
      </c>
      <c r="ID8" s="6">
        <v>45323</v>
      </c>
      <c r="IE8" s="6">
        <v>45323</v>
      </c>
      <c r="IF8" s="6">
        <v>45323</v>
      </c>
      <c r="IG8" s="6">
        <v>45323</v>
      </c>
      <c r="IH8" s="6">
        <v>45323</v>
      </c>
      <c r="II8" s="6">
        <v>45323</v>
      </c>
      <c r="IJ8" s="6">
        <v>45323</v>
      </c>
      <c r="IK8" s="6">
        <v>45323</v>
      </c>
      <c r="IL8" s="6">
        <v>45323</v>
      </c>
      <c r="IM8" s="6">
        <v>45323</v>
      </c>
      <c r="IN8" s="6">
        <v>45323</v>
      </c>
      <c r="IO8" s="6">
        <v>45323</v>
      </c>
      <c r="IP8" s="6">
        <v>45323</v>
      </c>
      <c r="IQ8" s="6">
        <v>45323</v>
      </c>
    </row>
    <row r="9" spans="1:251">
      <c r="A9" s="4" t="s">
        <v>257</v>
      </c>
      <c r="B9" s="1">
        <v>10</v>
      </c>
      <c r="C9" s="1">
        <v>10</v>
      </c>
      <c r="D9" s="1">
        <v>10</v>
      </c>
      <c r="E9" s="1">
        <v>10</v>
      </c>
      <c r="F9" s="1">
        <v>10</v>
      </c>
      <c r="G9" s="1">
        <v>10</v>
      </c>
      <c r="H9" s="1">
        <v>10</v>
      </c>
      <c r="I9" s="1">
        <v>10</v>
      </c>
      <c r="J9" s="1">
        <v>10</v>
      </c>
      <c r="K9" s="1">
        <v>10</v>
      </c>
      <c r="L9" s="1">
        <v>10</v>
      </c>
      <c r="M9" s="1">
        <v>10</v>
      </c>
      <c r="N9" s="1">
        <v>10</v>
      </c>
      <c r="O9" s="1">
        <v>10</v>
      </c>
      <c r="P9" s="1">
        <v>10</v>
      </c>
      <c r="Q9" s="1">
        <v>10</v>
      </c>
      <c r="R9" s="1">
        <v>10</v>
      </c>
      <c r="S9" s="1">
        <v>10</v>
      </c>
      <c r="T9" s="1">
        <v>10</v>
      </c>
      <c r="U9" s="1">
        <v>10</v>
      </c>
      <c r="V9" s="1">
        <v>10</v>
      </c>
      <c r="W9" s="1">
        <v>10</v>
      </c>
      <c r="X9" s="1">
        <v>10</v>
      </c>
      <c r="Y9" s="1">
        <v>10</v>
      </c>
      <c r="Z9" s="1">
        <v>10</v>
      </c>
      <c r="AA9" s="1">
        <v>10</v>
      </c>
      <c r="AB9" s="1">
        <v>10</v>
      </c>
      <c r="AC9" s="1">
        <v>10</v>
      </c>
      <c r="AD9" s="1">
        <v>10</v>
      </c>
      <c r="AE9" s="1">
        <v>10</v>
      </c>
      <c r="AF9" s="1">
        <v>10</v>
      </c>
      <c r="AG9" s="1">
        <v>10</v>
      </c>
      <c r="AH9" s="1">
        <v>10</v>
      </c>
      <c r="AI9" s="1">
        <v>10</v>
      </c>
      <c r="AJ9" s="1">
        <v>10</v>
      </c>
      <c r="AK9" s="1">
        <v>10</v>
      </c>
      <c r="AL9" s="1">
        <v>10</v>
      </c>
      <c r="AM9" s="1">
        <v>10</v>
      </c>
      <c r="AN9" s="1">
        <v>10</v>
      </c>
      <c r="AO9" s="1">
        <v>10</v>
      </c>
      <c r="AP9" s="1">
        <v>10</v>
      </c>
      <c r="AQ9" s="1">
        <v>10</v>
      </c>
      <c r="AR9" s="1">
        <v>10</v>
      </c>
      <c r="AS9" s="1">
        <v>10</v>
      </c>
      <c r="AT9" s="1">
        <v>10</v>
      </c>
      <c r="AU9" s="1">
        <v>10</v>
      </c>
      <c r="AV9" s="1">
        <v>10</v>
      </c>
      <c r="AW9" s="1">
        <v>10</v>
      </c>
      <c r="AX9" s="1">
        <v>10</v>
      </c>
      <c r="AY9" s="1">
        <v>10</v>
      </c>
      <c r="AZ9" s="1">
        <v>10</v>
      </c>
      <c r="BA9" s="1">
        <v>10</v>
      </c>
      <c r="BB9" s="1">
        <v>10</v>
      </c>
      <c r="BC9" s="1">
        <v>10</v>
      </c>
      <c r="BD9" s="1">
        <v>10</v>
      </c>
      <c r="BE9" s="1">
        <v>10</v>
      </c>
      <c r="BF9" s="1">
        <v>10</v>
      </c>
      <c r="BG9" s="1">
        <v>10</v>
      </c>
      <c r="BH9" s="1">
        <v>10</v>
      </c>
      <c r="BI9" s="1">
        <v>10</v>
      </c>
      <c r="BJ9" s="1">
        <v>10</v>
      </c>
      <c r="BK9" s="1">
        <v>10</v>
      </c>
      <c r="BL9" s="1">
        <v>10</v>
      </c>
      <c r="BM9" s="1">
        <v>10</v>
      </c>
      <c r="BN9" s="1">
        <v>10</v>
      </c>
      <c r="BO9" s="1">
        <v>10</v>
      </c>
      <c r="BP9" s="1">
        <v>10</v>
      </c>
      <c r="BQ9" s="1">
        <v>10</v>
      </c>
      <c r="BR9" s="1">
        <v>10</v>
      </c>
      <c r="BS9" s="1">
        <v>10</v>
      </c>
      <c r="BT9" s="1">
        <v>10</v>
      </c>
      <c r="BU9" s="1">
        <v>10</v>
      </c>
      <c r="BV9" s="1">
        <v>10</v>
      </c>
      <c r="BW9" s="1">
        <v>10</v>
      </c>
      <c r="BX9" s="1">
        <v>10</v>
      </c>
      <c r="BY9" s="1">
        <v>10</v>
      </c>
      <c r="BZ9" s="1">
        <v>10</v>
      </c>
      <c r="CA9" s="1">
        <v>10</v>
      </c>
      <c r="CB9" s="1">
        <v>10</v>
      </c>
      <c r="CC9" s="1">
        <v>10</v>
      </c>
      <c r="CD9" s="1">
        <v>10</v>
      </c>
      <c r="CE9" s="1">
        <v>10</v>
      </c>
      <c r="CF9" s="1">
        <v>10</v>
      </c>
      <c r="CG9" s="1">
        <v>10</v>
      </c>
      <c r="CH9" s="1">
        <v>10</v>
      </c>
      <c r="CI9" s="1">
        <v>10</v>
      </c>
      <c r="CJ9" s="1">
        <v>10</v>
      </c>
      <c r="CK9" s="1">
        <v>10</v>
      </c>
      <c r="CL9" s="1">
        <v>10</v>
      </c>
      <c r="CM9" s="1">
        <v>10</v>
      </c>
      <c r="CN9" s="1">
        <v>10</v>
      </c>
      <c r="CO9" s="1">
        <v>10</v>
      </c>
      <c r="CP9" s="1">
        <v>10</v>
      </c>
      <c r="CQ9" s="1">
        <v>10</v>
      </c>
      <c r="CR9" s="1">
        <v>10</v>
      </c>
      <c r="CS9" s="1">
        <v>10</v>
      </c>
      <c r="CT9" s="1">
        <v>10</v>
      </c>
      <c r="CU9" s="1">
        <v>10</v>
      </c>
      <c r="CV9" s="1">
        <v>10</v>
      </c>
      <c r="CW9" s="1">
        <v>10</v>
      </c>
      <c r="CX9" s="1">
        <v>10</v>
      </c>
      <c r="CY9" s="1">
        <v>10</v>
      </c>
      <c r="CZ9" s="1">
        <v>10</v>
      </c>
      <c r="DA9" s="1">
        <v>10</v>
      </c>
      <c r="DB9" s="1">
        <v>10</v>
      </c>
      <c r="DC9" s="1">
        <v>10</v>
      </c>
      <c r="DD9" s="1">
        <v>10</v>
      </c>
      <c r="DE9" s="1">
        <v>10</v>
      </c>
      <c r="DF9" s="1">
        <v>10</v>
      </c>
      <c r="DG9" s="1">
        <v>10</v>
      </c>
      <c r="DH9" s="1">
        <v>10</v>
      </c>
      <c r="DI9" s="1">
        <v>10</v>
      </c>
      <c r="DJ9" s="1">
        <v>10</v>
      </c>
      <c r="DK9" s="1">
        <v>10</v>
      </c>
      <c r="DL9" s="1">
        <v>10</v>
      </c>
      <c r="DM9" s="1">
        <v>10</v>
      </c>
      <c r="DN9" s="1">
        <v>10</v>
      </c>
      <c r="DO9" s="1">
        <v>10</v>
      </c>
      <c r="DP9" s="1">
        <v>10</v>
      </c>
      <c r="DQ9" s="1">
        <v>10</v>
      </c>
      <c r="DR9" s="1">
        <v>10</v>
      </c>
      <c r="DS9" s="1">
        <v>10</v>
      </c>
      <c r="DT9" s="1">
        <v>10</v>
      </c>
      <c r="DU9" s="1">
        <v>10</v>
      </c>
      <c r="DV9" s="1">
        <v>10</v>
      </c>
      <c r="DW9" s="1">
        <v>10</v>
      </c>
      <c r="DX9" s="1">
        <v>10</v>
      </c>
      <c r="DY9" s="1">
        <v>10</v>
      </c>
      <c r="DZ9" s="1">
        <v>10</v>
      </c>
      <c r="EA9" s="1">
        <v>10</v>
      </c>
      <c r="EB9" s="1">
        <v>10</v>
      </c>
      <c r="EC9" s="1">
        <v>10</v>
      </c>
      <c r="ED9" s="1">
        <v>10</v>
      </c>
      <c r="EE9" s="1">
        <v>10</v>
      </c>
      <c r="EF9" s="1">
        <v>10</v>
      </c>
      <c r="EG9" s="1">
        <v>10</v>
      </c>
      <c r="EH9" s="1">
        <v>10</v>
      </c>
      <c r="EI9" s="1">
        <v>10</v>
      </c>
      <c r="EJ9" s="1">
        <v>10</v>
      </c>
      <c r="EK9" s="1">
        <v>10</v>
      </c>
      <c r="EL9" s="1">
        <v>10</v>
      </c>
      <c r="EM9" s="1">
        <v>10</v>
      </c>
      <c r="EN9" s="1">
        <v>10</v>
      </c>
      <c r="EO9" s="1">
        <v>10</v>
      </c>
      <c r="EP9" s="1">
        <v>10</v>
      </c>
      <c r="EQ9" s="1">
        <v>10</v>
      </c>
      <c r="ER9" s="1">
        <v>10</v>
      </c>
      <c r="ES9" s="1">
        <v>10</v>
      </c>
      <c r="ET9" s="1">
        <v>10</v>
      </c>
      <c r="EU9" s="1">
        <v>10</v>
      </c>
      <c r="EV9" s="1">
        <v>10</v>
      </c>
      <c r="EW9" s="1">
        <v>10</v>
      </c>
      <c r="EX9" s="1">
        <v>10</v>
      </c>
      <c r="EY9" s="1">
        <v>10</v>
      </c>
      <c r="EZ9" s="1">
        <v>10</v>
      </c>
      <c r="FA9" s="1">
        <v>10</v>
      </c>
      <c r="FB9" s="1">
        <v>10</v>
      </c>
      <c r="FC9" s="1">
        <v>10</v>
      </c>
      <c r="FD9" s="1">
        <v>10</v>
      </c>
      <c r="FE9" s="1">
        <v>10</v>
      </c>
      <c r="FF9" s="1">
        <v>10</v>
      </c>
      <c r="FG9" s="1">
        <v>10</v>
      </c>
      <c r="FH9" s="1">
        <v>10</v>
      </c>
      <c r="FI9" s="1">
        <v>10</v>
      </c>
      <c r="FJ9" s="1">
        <v>10</v>
      </c>
      <c r="FK9" s="1">
        <v>10</v>
      </c>
      <c r="FL9" s="1">
        <v>10</v>
      </c>
      <c r="FM9" s="1">
        <v>10</v>
      </c>
      <c r="FN9" s="1">
        <v>10</v>
      </c>
      <c r="FO9" s="1">
        <v>10</v>
      </c>
      <c r="FP9" s="1">
        <v>10</v>
      </c>
      <c r="FQ9" s="1">
        <v>10</v>
      </c>
      <c r="FR9" s="1">
        <v>10</v>
      </c>
      <c r="FS9" s="1">
        <v>10</v>
      </c>
      <c r="FT9" s="1">
        <v>10</v>
      </c>
      <c r="FU9" s="1">
        <v>10</v>
      </c>
      <c r="FV9" s="1">
        <v>10</v>
      </c>
      <c r="FW9" s="1">
        <v>10</v>
      </c>
      <c r="FX9" s="1">
        <v>10</v>
      </c>
      <c r="FY9" s="1">
        <v>10</v>
      </c>
      <c r="FZ9" s="1">
        <v>10</v>
      </c>
      <c r="GA9" s="1">
        <v>10</v>
      </c>
      <c r="GB9" s="1">
        <v>10</v>
      </c>
      <c r="GC9" s="1">
        <v>10</v>
      </c>
      <c r="GD9" s="1">
        <v>10</v>
      </c>
      <c r="GE9" s="1">
        <v>10</v>
      </c>
      <c r="GF9" s="1">
        <v>10</v>
      </c>
      <c r="GG9" s="1">
        <v>10</v>
      </c>
      <c r="GH9" s="1">
        <v>10</v>
      </c>
      <c r="GI9" s="1">
        <v>10</v>
      </c>
      <c r="GJ9" s="1">
        <v>10</v>
      </c>
      <c r="GK9" s="1">
        <v>10</v>
      </c>
      <c r="GL9" s="1">
        <v>10</v>
      </c>
      <c r="GM9" s="1">
        <v>10</v>
      </c>
      <c r="GN9" s="1">
        <v>10</v>
      </c>
      <c r="GO9" s="1">
        <v>10</v>
      </c>
      <c r="GP9" s="1">
        <v>10</v>
      </c>
      <c r="GQ9" s="1">
        <v>10</v>
      </c>
      <c r="GR9" s="1">
        <v>10</v>
      </c>
      <c r="GS9" s="1">
        <v>10</v>
      </c>
      <c r="GT9" s="1">
        <v>10</v>
      </c>
      <c r="GU9" s="1">
        <v>10</v>
      </c>
      <c r="GV9" s="1">
        <v>10</v>
      </c>
      <c r="GW9" s="1">
        <v>10</v>
      </c>
      <c r="GX9" s="1">
        <v>10</v>
      </c>
      <c r="GY9" s="1">
        <v>10</v>
      </c>
      <c r="GZ9" s="1">
        <v>10</v>
      </c>
      <c r="HA9" s="1">
        <v>10</v>
      </c>
      <c r="HB9" s="1">
        <v>10</v>
      </c>
      <c r="HC9" s="1">
        <v>10</v>
      </c>
      <c r="HD9" s="1">
        <v>10</v>
      </c>
      <c r="HE9" s="1">
        <v>10</v>
      </c>
      <c r="HF9" s="1">
        <v>10</v>
      </c>
      <c r="HG9" s="1">
        <v>10</v>
      </c>
      <c r="HH9" s="1">
        <v>10</v>
      </c>
      <c r="HI9" s="1">
        <v>10</v>
      </c>
      <c r="HJ9" s="1">
        <v>10</v>
      </c>
      <c r="HK9" s="1">
        <v>10</v>
      </c>
      <c r="HL9" s="1">
        <v>10</v>
      </c>
      <c r="HM9" s="1">
        <v>10</v>
      </c>
      <c r="HN9" s="1">
        <v>10</v>
      </c>
      <c r="HO9" s="1">
        <v>10</v>
      </c>
      <c r="HP9" s="1">
        <v>10</v>
      </c>
      <c r="HQ9" s="1">
        <v>10</v>
      </c>
      <c r="HR9" s="1">
        <v>10</v>
      </c>
      <c r="HS9" s="1">
        <v>10</v>
      </c>
      <c r="HT9" s="1">
        <v>10</v>
      </c>
      <c r="HU9" s="1">
        <v>10</v>
      </c>
      <c r="HV9" s="1">
        <v>10</v>
      </c>
      <c r="HW9" s="1">
        <v>10</v>
      </c>
      <c r="HX9" s="1">
        <v>10</v>
      </c>
      <c r="HY9" s="1">
        <v>10</v>
      </c>
      <c r="HZ9" s="1">
        <v>10</v>
      </c>
      <c r="IA9" s="1">
        <v>10</v>
      </c>
      <c r="IB9" s="1">
        <v>10</v>
      </c>
      <c r="IC9" s="1">
        <v>10</v>
      </c>
      <c r="ID9" s="1">
        <v>10</v>
      </c>
      <c r="IE9" s="1">
        <v>10</v>
      </c>
      <c r="IF9" s="1">
        <v>10</v>
      </c>
      <c r="IG9" s="1">
        <v>10</v>
      </c>
      <c r="IH9" s="1">
        <v>10</v>
      </c>
      <c r="II9" s="1">
        <v>10</v>
      </c>
      <c r="IJ9" s="1">
        <v>10</v>
      </c>
      <c r="IK9" s="1">
        <v>10</v>
      </c>
      <c r="IL9" s="1">
        <v>10</v>
      </c>
      <c r="IM9" s="1">
        <v>10</v>
      </c>
      <c r="IN9" s="1">
        <v>10</v>
      </c>
      <c r="IO9" s="1">
        <v>10</v>
      </c>
      <c r="IP9" s="1">
        <v>10</v>
      </c>
      <c r="IQ9" s="1">
        <v>10</v>
      </c>
    </row>
    <row r="10" spans="1:251">
      <c r="A10" s="4" t="s">
        <v>258</v>
      </c>
      <c r="B10" s="8" t="s">
        <v>1762</v>
      </c>
      <c r="C10" s="8" t="s">
        <v>1763</v>
      </c>
      <c r="D10" s="8" t="s">
        <v>1764</v>
      </c>
      <c r="E10" s="8" t="s">
        <v>1765</v>
      </c>
      <c r="F10" s="8" t="s">
        <v>1766</v>
      </c>
      <c r="G10" s="8" t="s">
        <v>1767</v>
      </c>
      <c r="H10" s="8" t="s">
        <v>1768</v>
      </c>
      <c r="I10" s="8" t="s">
        <v>1769</v>
      </c>
      <c r="J10" s="8" t="s">
        <v>1770</v>
      </c>
      <c r="K10" s="8" t="s">
        <v>1771</v>
      </c>
      <c r="L10" s="8" t="s">
        <v>1772</v>
      </c>
      <c r="M10" s="8" t="s">
        <v>1773</v>
      </c>
      <c r="N10" s="8" t="s">
        <v>1774</v>
      </c>
      <c r="O10" s="8" t="s">
        <v>1775</v>
      </c>
      <c r="P10" s="8" t="s">
        <v>1776</v>
      </c>
      <c r="Q10" s="8" t="s">
        <v>1777</v>
      </c>
      <c r="R10" s="8" t="s">
        <v>1778</v>
      </c>
      <c r="S10" s="8" t="s">
        <v>1779</v>
      </c>
      <c r="T10" s="8" t="s">
        <v>1780</v>
      </c>
      <c r="U10" s="8" t="s">
        <v>1781</v>
      </c>
      <c r="V10" s="8" t="s">
        <v>1782</v>
      </c>
      <c r="W10" s="8" t="s">
        <v>1783</v>
      </c>
      <c r="X10" s="8" t="s">
        <v>1784</v>
      </c>
      <c r="Y10" s="8" t="s">
        <v>1785</v>
      </c>
      <c r="Z10" s="8" t="s">
        <v>1786</v>
      </c>
      <c r="AA10" s="8" t="s">
        <v>1787</v>
      </c>
      <c r="AB10" s="8" t="s">
        <v>1788</v>
      </c>
      <c r="AC10" s="8" t="s">
        <v>1789</v>
      </c>
      <c r="AD10" s="8" t="s">
        <v>1790</v>
      </c>
      <c r="AE10" s="8" t="s">
        <v>1791</v>
      </c>
      <c r="AF10" s="8" t="s">
        <v>1792</v>
      </c>
      <c r="AG10" s="8" t="s">
        <v>1793</v>
      </c>
      <c r="AH10" s="8" t="s">
        <v>1794</v>
      </c>
      <c r="AI10" s="8" t="s">
        <v>1795</v>
      </c>
      <c r="AJ10" s="8" t="s">
        <v>1796</v>
      </c>
      <c r="AK10" s="8" t="s">
        <v>1797</v>
      </c>
      <c r="AL10" s="8" t="s">
        <v>1798</v>
      </c>
      <c r="AM10" s="8" t="s">
        <v>1799</v>
      </c>
      <c r="AN10" s="8" t="s">
        <v>1800</v>
      </c>
      <c r="AO10" s="8" t="s">
        <v>1801</v>
      </c>
      <c r="AP10" s="8" t="s">
        <v>1802</v>
      </c>
      <c r="AQ10" s="8" t="s">
        <v>1803</v>
      </c>
      <c r="AR10" s="8" t="s">
        <v>1804</v>
      </c>
      <c r="AS10" s="8" t="s">
        <v>1805</v>
      </c>
      <c r="AT10" s="8" t="s">
        <v>1806</v>
      </c>
      <c r="AU10" s="8" t="s">
        <v>1807</v>
      </c>
      <c r="AV10" s="8" t="s">
        <v>1808</v>
      </c>
      <c r="AW10" s="8" t="s">
        <v>1809</v>
      </c>
      <c r="AX10" s="8" t="s">
        <v>1810</v>
      </c>
      <c r="AY10" s="8" t="s">
        <v>1811</v>
      </c>
      <c r="AZ10" s="8" t="s">
        <v>1812</v>
      </c>
      <c r="BA10" s="8" t="s">
        <v>1813</v>
      </c>
      <c r="BB10" s="8" t="s">
        <v>1814</v>
      </c>
      <c r="BC10" s="8" t="s">
        <v>1815</v>
      </c>
      <c r="BD10" s="8" t="s">
        <v>1816</v>
      </c>
      <c r="BE10" s="8" t="s">
        <v>1817</v>
      </c>
      <c r="BF10" s="8" t="s">
        <v>1818</v>
      </c>
      <c r="BG10" s="8" t="s">
        <v>1819</v>
      </c>
      <c r="BH10" s="8" t="s">
        <v>1820</v>
      </c>
      <c r="BI10" s="8" t="s">
        <v>1821</v>
      </c>
      <c r="BJ10" s="8" t="s">
        <v>1822</v>
      </c>
      <c r="BK10" s="8" t="s">
        <v>1823</v>
      </c>
      <c r="BL10" s="8" t="s">
        <v>1824</v>
      </c>
      <c r="BM10" s="8" t="s">
        <v>1825</v>
      </c>
      <c r="BN10" s="8" t="s">
        <v>1826</v>
      </c>
      <c r="BO10" s="8" t="s">
        <v>1827</v>
      </c>
      <c r="BP10" s="8" t="s">
        <v>1828</v>
      </c>
      <c r="BQ10" s="8" t="s">
        <v>1829</v>
      </c>
      <c r="BR10" s="8" t="s">
        <v>1830</v>
      </c>
      <c r="BS10" s="8" t="s">
        <v>1831</v>
      </c>
      <c r="BT10" s="8" t="s">
        <v>1832</v>
      </c>
      <c r="BU10" s="8" t="s">
        <v>1833</v>
      </c>
      <c r="BV10" s="8" t="s">
        <v>1834</v>
      </c>
      <c r="BW10" s="8" t="s">
        <v>1835</v>
      </c>
      <c r="BX10" s="8" t="s">
        <v>1836</v>
      </c>
      <c r="BY10" s="8" t="s">
        <v>1837</v>
      </c>
      <c r="BZ10" s="8" t="s">
        <v>1838</v>
      </c>
      <c r="CA10" s="8" t="s">
        <v>1839</v>
      </c>
      <c r="CB10" s="8" t="s">
        <v>1840</v>
      </c>
      <c r="CC10" s="8" t="s">
        <v>1841</v>
      </c>
      <c r="CD10" s="8" t="s">
        <v>1842</v>
      </c>
      <c r="CE10" s="8" t="s">
        <v>1843</v>
      </c>
      <c r="CF10" s="8" t="s">
        <v>1844</v>
      </c>
      <c r="CG10" s="8" t="s">
        <v>1845</v>
      </c>
      <c r="CH10" s="8" t="s">
        <v>1846</v>
      </c>
      <c r="CI10" s="8" t="s">
        <v>1847</v>
      </c>
      <c r="CJ10" s="8" t="s">
        <v>1848</v>
      </c>
      <c r="CK10" s="8" t="s">
        <v>1849</v>
      </c>
      <c r="CL10" s="8" t="s">
        <v>1850</v>
      </c>
      <c r="CM10" s="8" t="s">
        <v>1851</v>
      </c>
      <c r="CN10" s="8" t="s">
        <v>1852</v>
      </c>
      <c r="CO10" s="8" t="s">
        <v>1853</v>
      </c>
      <c r="CP10" s="8" t="s">
        <v>1854</v>
      </c>
      <c r="CQ10" s="8" t="s">
        <v>1855</v>
      </c>
      <c r="CR10" s="8" t="s">
        <v>1856</v>
      </c>
      <c r="CS10" s="8" t="s">
        <v>1857</v>
      </c>
      <c r="CT10" s="8" t="s">
        <v>1858</v>
      </c>
      <c r="CU10" s="8" t="s">
        <v>1859</v>
      </c>
      <c r="CV10" s="8" t="s">
        <v>1860</v>
      </c>
      <c r="CW10" s="8" t="s">
        <v>1861</v>
      </c>
      <c r="CX10" s="8" t="s">
        <v>1862</v>
      </c>
      <c r="CY10" s="8" t="s">
        <v>1863</v>
      </c>
      <c r="CZ10" s="8" t="s">
        <v>1864</v>
      </c>
      <c r="DA10" s="8" t="s">
        <v>1865</v>
      </c>
      <c r="DB10" s="8" t="s">
        <v>1866</v>
      </c>
      <c r="DC10" s="8" t="s">
        <v>1867</v>
      </c>
      <c r="DD10" s="8" t="s">
        <v>1868</v>
      </c>
      <c r="DE10" s="8" t="s">
        <v>1869</v>
      </c>
      <c r="DF10" s="8" t="s">
        <v>1870</v>
      </c>
      <c r="DG10" s="8" t="s">
        <v>1871</v>
      </c>
      <c r="DH10" s="8" t="s">
        <v>1872</v>
      </c>
      <c r="DI10" s="8" t="s">
        <v>1873</v>
      </c>
      <c r="DJ10" s="8" t="s">
        <v>1874</v>
      </c>
      <c r="DK10" s="8" t="s">
        <v>1875</v>
      </c>
      <c r="DL10" s="8" t="s">
        <v>1876</v>
      </c>
      <c r="DM10" s="8" t="s">
        <v>1877</v>
      </c>
      <c r="DN10" s="8" t="s">
        <v>1878</v>
      </c>
      <c r="DO10" s="8" t="s">
        <v>1879</v>
      </c>
      <c r="DP10" s="8" t="s">
        <v>1880</v>
      </c>
      <c r="DQ10" s="8" t="s">
        <v>1881</v>
      </c>
      <c r="DR10" s="8" t="s">
        <v>1882</v>
      </c>
      <c r="DS10" s="8" t="s">
        <v>1883</v>
      </c>
      <c r="DT10" s="8" t="s">
        <v>1884</v>
      </c>
      <c r="DU10" s="8" t="s">
        <v>1885</v>
      </c>
      <c r="DV10" s="8" t="s">
        <v>1886</v>
      </c>
      <c r="DW10" s="8" t="s">
        <v>1887</v>
      </c>
      <c r="DX10" s="8" t="s">
        <v>1888</v>
      </c>
      <c r="DY10" s="8" t="s">
        <v>1889</v>
      </c>
      <c r="DZ10" s="8" t="s">
        <v>1890</v>
      </c>
      <c r="EA10" s="8" t="s">
        <v>1891</v>
      </c>
      <c r="EB10" s="8" t="s">
        <v>1892</v>
      </c>
      <c r="EC10" s="8" t="s">
        <v>1893</v>
      </c>
      <c r="ED10" s="8" t="s">
        <v>1894</v>
      </c>
      <c r="EE10" s="8" t="s">
        <v>1895</v>
      </c>
      <c r="EF10" s="8" t="s">
        <v>1896</v>
      </c>
      <c r="EG10" s="8" t="s">
        <v>1897</v>
      </c>
      <c r="EH10" s="8" t="s">
        <v>1898</v>
      </c>
      <c r="EI10" s="8" t="s">
        <v>1899</v>
      </c>
      <c r="EJ10" s="8" t="s">
        <v>1900</v>
      </c>
      <c r="EK10" s="8" t="s">
        <v>1901</v>
      </c>
      <c r="EL10" s="8" t="s">
        <v>1902</v>
      </c>
      <c r="EM10" s="8" t="s">
        <v>1903</v>
      </c>
      <c r="EN10" s="8" t="s">
        <v>1904</v>
      </c>
      <c r="EO10" s="8" t="s">
        <v>1905</v>
      </c>
      <c r="EP10" s="8" t="s">
        <v>1906</v>
      </c>
      <c r="EQ10" s="8" t="s">
        <v>1907</v>
      </c>
      <c r="ER10" s="8" t="s">
        <v>1908</v>
      </c>
      <c r="ES10" s="8" t="s">
        <v>1909</v>
      </c>
      <c r="ET10" s="8" t="s">
        <v>1910</v>
      </c>
      <c r="EU10" s="8" t="s">
        <v>1911</v>
      </c>
      <c r="EV10" s="8" t="s">
        <v>1912</v>
      </c>
      <c r="EW10" s="8" t="s">
        <v>1913</v>
      </c>
      <c r="EX10" s="8" t="s">
        <v>1914</v>
      </c>
      <c r="EY10" s="8" t="s">
        <v>1915</v>
      </c>
      <c r="EZ10" s="8" t="s">
        <v>1916</v>
      </c>
      <c r="FA10" s="8" t="s">
        <v>1917</v>
      </c>
      <c r="FB10" s="8" t="s">
        <v>1918</v>
      </c>
      <c r="FC10" s="8" t="s">
        <v>1919</v>
      </c>
      <c r="FD10" s="8" t="s">
        <v>1920</v>
      </c>
      <c r="FE10" s="8" t="s">
        <v>1921</v>
      </c>
      <c r="FF10" s="8" t="s">
        <v>1922</v>
      </c>
      <c r="FG10" s="8" t="s">
        <v>1923</v>
      </c>
      <c r="FH10" s="8" t="s">
        <v>1924</v>
      </c>
      <c r="FI10" s="8" t="s">
        <v>1925</v>
      </c>
      <c r="FJ10" s="8" t="s">
        <v>1926</v>
      </c>
      <c r="FK10" s="8" t="s">
        <v>1927</v>
      </c>
      <c r="FL10" s="8" t="s">
        <v>1928</v>
      </c>
      <c r="FM10" s="8" t="s">
        <v>1929</v>
      </c>
      <c r="FN10" s="8" t="s">
        <v>1930</v>
      </c>
      <c r="FO10" s="8" t="s">
        <v>1931</v>
      </c>
      <c r="FP10" s="8" t="s">
        <v>1932</v>
      </c>
      <c r="FQ10" s="8" t="s">
        <v>1933</v>
      </c>
      <c r="FR10" s="8" t="s">
        <v>1934</v>
      </c>
      <c r="FS10" s="8" t="s">
        <v>1935</v>
      </c>
      <c r="FT10" s="8" t="s">
        <v>1936</v>
      </c>
      <c r="FU10" s="8" t="s">
        <v>1937</v>
      </c>
      <c r="FV10" s="8" t="s">
        <v>1938</v>
      </c>
      <c r="FW10" s="8" t="s">
        <v>1939</v>
      </c>
      <c r="FX10" s="8" t="s">
        <v>1940</v>
      </c>
      <c r="FY10" s="8" t="s">
        <v>1941</v>
      </c>
      <c r="FZ10" s="8" t="s">
        <v>1942</v>
      </c>
      <c r="GA10" s="8" t="s">
        <v>1943</v>
      </c>
      <c r="GB10" s="8" t="s">
        <v>1944</v>
      </c>
      <c r="GC10" s="8" t="s">
        <v>1945</v>
      </c>
      <c r="GD10" s="8" t="s">
        <v>1946</v>
      </c>
      <c r="GE10" s="8" t="s">
        <v>1947</v>
      </c>
      <c r="GF10" s="8" t="s">
        <v>1948</v>
      </c>
      <c r="GG10" s="8" t="s">
        <v>1949</v>
      </c>
      <c r="GH10" s="8" t="s">
        <v>1950</v>
      </c>
      <c r="GI10" s="8" t="s">
        <v>1951</v>
      </c>
      <c r="GJ10" s="8" t="s">
        <v>1952</v>
      </c>
      <c r="GK10" s="8" t="s">
        <v>1953</v>
      </c>
      <c r="GL10" s="8" t="s">
        <v>1954</v>
      </c>
      <c r="GM10" s="8" t="s">
        <v>1955</v>
      </c>
      <c r="GN10" s="8" t="s">
        <v>1956</v>
      </c>
      <c r="GO10" s="8" t="s">
        <v>1957</v>
      </c>
      <c r="GP10" s="8" t="s">
        <v>1958</v>
      </c>
      <c r="GQ10" s="8" t="s">
        <v>1959</v>
      </c>
      <c r="GR10" s="8" t="s">
        <v>1960</v>
      </c>
      <c r="GS10" s="8" t="s">
        <v>1961</v>
      </c>
      <c r="GT10" s="8" t="s">
        <v>1962</v>
      </c>
      <c r="GU10" s="8" t="s">
        <v>1963</v>
      </c>
      <c r="GV10" s="8" t="s">
        <v>1964</v>
      </c>
      <c r="GW10" s="8" t="s">
        <v>1965</v>
      </c>
      <c r="GX10" s="8" t="s">
        <v>1966</v>
      </c>
      <c r="GY10" s="8" t="s">
        <v>1967</v>
      </c>
      <c r="GZ10" s="8" t="s">
        <v>1968</v>
      </c>
      <c r="HA10" s="8" t="s">
        <v>1969</v>
      </c>
      <c r="HB10" s="8" t="s">
        <v>1970</v>
      </c>
      <c r="HC10" s="8" t="s">
        <v>1971</v>
      </c>
      <c r="HD10" s="8" t="s">
        <v>1972</v>
      </c>
      <c r="HE10" s="8" t="s">
        <v>1973</v>
      </c>
      <c r="HF10" s="8" t="s">
        <v>1974</v>
      </c>
      <c r="HG10" s="8" t="s">
        <v>1975</v>
      </c>
      <c r="HH10" s="8" t="s">
        <v>1976</v>
      </c>
      <c r="HI10" s="8" t="s">
        <v>1977</v>
      </c>
      <c r="HJ10" s="8" t="s">
        <v>1978</v>
      </c>
      <c r="HK10" s="8" t="s">
        <v>1979</v>
      </c>
      <c r="HL10" s="8" t="s">
        <v>1980</v>
      </c>
      <c r="HM10" s="8" t="s">
        <v>1981</v>
      </c>
      <c r="HN10" s="8" t="s">
        <v>1982</v>
      </c>
      <c r="HO10" s="8" t="s">
        <v>1983</v>
      </c>
      <c r="HP10" s="8" t="s">
        <v>1984</v>
      </c>
      <c r="HQ10" s="8" t="s">
        <v>1985</v>
      </c>
      <c r="HR10" s="8" t="s">
        <v>1986</v>
      </c>
      <c r="HS10" s="8" t="s">
        <v>1987</v>
      </c>
      <c r="HT10" s="8" t="s">
        <v>1988</v>
      </c>
      <c r="HU10" s="8" t="s">
        <v>1989</v>
      </c>
      <c r="HV10" s="8" t="s">
        <v>1990</v>
      </c>
      <c r="HW10" s="8" t="s">
        <v>1991</v>
      </c>
      <c r="HX10" s="8" t="s">
        <v>1992</v>
      </c>
      <c r="HY10" s="8" t="s">
        <v>1993</v>
      </c>
      <c r="HZ10" s="8" t="s">
        <v>1994</v>
      </c>
      <c r="IA10" s="8" t="s">
        <v>1995</v>
      </c>
      <c r="IB10" s="8" t="s">
        <v>1996</v>
      </c>
      <c r="IC10" s="8" t="s">
        <v>1997</v>
      </c>
      <c r="ID10" s="8" t="s">
        <v>1998</v>
      </c>
      <c r="IE10" s="8" t="s">
        <v>1999</v>
      </c>
      <c r="IF10" s="8" t="s">
        <v>2000</v>
      </c>
      <c r="IG10" s="8" t="s">
        <v>2001</v>
      </c>
      <c r="IH10" s="8" t="s">
        <v>2002</v>
      </c>
      <c r="II10" s="8" t="s">
        <v>2003</v>
      </c>
      <c r="IJ10" s="8" t="s">
        <v>2004</v>
      </c>
      <c r="IK10" s="8" t="s">
        <v>2005</v>
      </c>
      <c r="IL10" s="8" t="s">
        <v>2006</v>
      </c>
      <c r="IM10" s="8" t="s">
        <v>2007</v>
      </c>
      <c r="IN10" s="8" t="s">
        <v>2008</v>
      </c>
      <c r="IO10" s="8" t="s">
        <v>2009</v>
      </c>
      <c r="IP10" s="8" t="s">
        <v>2010</v>
      </c>
      <c r="IQ10" s="8" t="s">
        <v>2011</v>
      </c>
    </row>
    <row r="11" spans="1:251">
      <c r="A11" s="10">
        <v>42036</v>
      </c>
      <c r="B11" s="9">
        <v>283.78399999999999</v>
      </c>
      <c r="C11" s="9">
        <v>116.001</v>
      </c>
      <c r="D11" s="9">
        <v>167.78299999999999</v>
      </c>
      <c r="E11" s="9">
        <v>265.38400000000001</v>
      </c>
      <c r="F11" s="9">
        <v>103.04900000000001</v>
      </c>
      <c r="G11" s="9">
        <v>162.334</v>
      </c>
      <c r="H11" s="9">
        <v>545.971</v>
      </c>
      <c r="I11" s="9">
        <v>292.95499999999998</v>
      </c>
      <c r="J11" s="9">
        <v>253.01599999999999</v>
      </c>
      <c r="K11" s="9">
        <v>2428.3910000000001</v>
      </c>
      <c r="L11" s="9">
        <v>1311.4259999999999</v>
      </c>
      <c r="M11" s="9">
        <v>1116.9649999999999</v>
      </c>
      <c r="N11" s="9">
        <v>486.36700000000002</v>
      </c>
      <c r="O11" s="9">
        <v>258.96899999999999</v>
      </c>
      <c r="P11" s="9">
        <v>227.398</v>
      </c>
      <c r="Q11" s="9">
        <v>1920.6559999999999</v>
      </c>
      <c r="R11" s="9">
        <v>975.721</v>
      </c>
      <c r="S11" s="9">
        <v>944.93499999999995</v>
      </c>
      <c r="T11" s="9">
        <v>256.15499999999997</v>
      </c>
      <c r="U11" s="9">
        <v>132.51900000000001</v>
      </c>
      <c r="V11" s="9">
        <v>123.63500000000001</v>
      </c>
      <c r="W11" s="9">
        <v>3223.4209999999998</v>
      </c>
      <c r="X11" s="9">
        <v>1722.0419999999999</v>
      </c>
      <c r="Y11" s="9">
        <v>1501.38</v>
      </c>
      <c r="Z11" s="9">
        <v>2873.7820000000002</v>
      </c>
      <c r="AA11" s="9">
        <v>1544.45</v>
      </c>
      <c r="AB11" s="9">
        <v>1329.3320000000001</v>
      </c>
      <c r="AC11" s="9">
        <v>2675.1709999999998</v>
      </c>
      <c r="AD11" s="9">
        <v>1450.2149999999999</v>
      </c>
      <c r="AE11" s="9">
        <v>1224.9559999999999</v>
      </c>
      <c r="AF11" s="9">
        <v>828.67200000000003</v>
      </c>
      <c r="AG11" s="9">
        <v>414.255</v>
      </c>
      <c r="AH11" s="9">
        <v>414.416</v>
      </c>
      <c r="AI11" s="9">
        <v>486.99700000000001</v>
      </c>
      <c r="AJ11" s="9">
        <v>252.32300000000001</v>
      </c>
      <c r="AK11" s="9">
        <v>234.67400000000001</v>
      </c>
      <c r="AL11" s="9">
        <v>237.93700000000001</v>
      </c>
      <c r="AM11" s="9">
        <v>134.66200000000001</v>
      </c>
      <c r="AN11" s="9">
        <v>103.27500000000001</v>
      </c>
      <c r="AO11" s="9">
        <v>198.21600000000001</v>
      </c>
      <c r="AP11" s="9">
        <v>105.047</v>
      </c>
      <c r="AQ11" s="9">
        <v>93.168999999999997</v>
      </c>
      <c r="AR11" s="9">
        <v>1611.527</v>
      </c>
      <c r="AS11" s="9">
        <v>653.19200000000001</v>
      </c>
      <c r="AT11" s="9">
        <v>958.33399999999995</v>
      </c>
      <c r="AU11" s="9">
        <v>358.98099999999999</v>
      </c>
      <c r="AV11" s="9">
        <v>131.60400000000001</v>
      </c>
      <c r="AW11" s="9">
        <v>227.37700000000001</v>
      </c>
      <c r="AX11" s="9">
        <v>89.572999999999993</v>
      </c>
      <c r="AY11" s="9">
        <v>38.058</v>
      </c>
      <c r="AZ11" s="9">
        <v>51.515000000000001</v>
      </c>
      <c r="BA11" s="9">
        <v>298.42500000000001</v>
      </c>
      <c r="BB11" s="9">
        <v>105.04</v>
      </c>
      <c r="BC11" s="9">
        <v>193.38499999999999</v>
      </c>
      <c r="BD11" s="9">
        <v>45.107999999999997</v>
      </c>
      <c r="BE11" s="9">
        <v>17.242999999999999</v>
      </c>
      <c r="BF11" s="9">
        <v>27.864000000000001</v>
      </c>
      <c r="BG11" s="9">
        <v>238.68100000000001</v>
      </c>
      <c r="BH11" s="9">
        <v>81.040000000000006</v>
      </c>
      <c r="BI11" s="9">
        <v>157.64099999999999</v>
      </c>
      <c r="BJ11" s="9">
        <v>26.382999999999999</v>
      </c>
      <c r="BK11" s="9">
        <v>10.952999999999999</v>
      </c>
      <c r="BL11" s="9">
        <v>15.43</v>
      </c>
      <c r="BM11" s="9">
        <v>61.796999999999997</v>
      </c>
      <c r="BN11" s="9">
        <v>27.202000000000002</v>
      </c>
      <c r="BO11" s="9">
        <v>34.595999999999997</v>
      </c>
      <c r="BP11" s="9">
        <v>67.340999999999994</v>
      </c>
      <c r="BQ11" s="9">
        <v>2.843</v>
      </c>
      <c r="BR11" s="9">
        <v>64.498000000000005</v>
      </c>
      <c r="BS11" s="9">
        <v>674.221</v>
      </c>
      <c r="BT11" s="9">
        <v>287.00599999999997</v>
      </c>
      <c r="BU11" s="9">
        <v>387.21499999999997</v>
      </c>
      <c r="BV11" s="9">
        <v>558.43799999999999</v>
      </c>
      <c r="BW11" s="9">
        <v>237.28800000000001</v>
      </c>
      <c r="BX11" s="9">
        <v>321.14999999999998</v>
      </c>
      <c r="BY11" s="9">
        <v>71.983999999999995</v>
      </c>
      <c r="BZ11" s="9">
        <v>31.463999999999999</v>
      </c>
      <c r="CA11" s="9">
        <v>40.518999999999998</v>
      </c>
      <c r="CB11" s="9">
        <v>486.45499999999998</v>
      </c>
      <c r="CC11" s="9">
        <v>205.82400000000001</v>
      </c>
      <c r="CD11" s="9">
        <v>280.63</v>
      </c>
      <c r="CE11" s="9">
        <v>3046.3449999999998</v>
      </c>
      <c r="CF11" s="9">
        <v>1635.845</v>
      </c>
      <c r="CG11" s="9">
        <v>1410.5</v>
      </c>
      <c r="CH11" s="9">
        <v>1737.759</v>
      </c>
      <c r="CI11" s="9">
        <v>726.77499999999998</v>
      </c>
      <c r="CJ11" s="9">
        <v>1010.984</v>
      </c>
      <c r="CK11" s="9">
        <v>278.024</v>
      </c>
      <c r="CL11" s="9">
        <v>100.83</v>
      </c>
      <c r="CM11" s="9">
        <v>177.19399999999999</v>
      </c>
      <c r="CN11" s="9">
        <v>3754.857</v>
      </c>
      <c r="CO11" s="9">
        <v>1854.357</v>
      </c>
      <c r="CP11" s="9">
        <v>1900.501</v>
      </c>
      <c r="CQ11" s="9">
        <v>2319.473</v>
      </c>
      <c r="CR11" s="9">
        <v>1232.069</v>
      </c>
      <c r="CS11" s="9">
        <v>1087.404</v>
      </c>
      <c r="CT11" s="9">
        <v>350.57400000000001</v>
      </c>
      <c r="CU11" s="9">
        <v>179.839</v>
      </c>
      <c r="CV11" s="9">
        <v>170.73500000000001</v>
      </c>
      <c r="CW11" s="9">
        <v>211.99199999999999</v>
      </c>
      <c r="CX11" s="9">
        <v>80.762</v>
      </c>
      <c r="CY11" s="9">
        <v>131.22999999999999</v>
      </c>
      <c r="CZ11" s="9">
        <v>121.858</v>
      </c>
      <c r="DA11" s="9">
        <v>49.04</v>
      </c>
      <c r="DB11" s="9">
        <v>72.817999999999998</v>
      </c>
      <c r="DC11" s="9">
        <v>219.64500000000001</v>
      </c>
      <c r="DD11" s="9">
        <v>90.826999999999998</v>
      </c>
      <c r="DE11" s="9">
        <v>128.81800000000001</v>
      </c>
      <c r="DF11" s="9">
        <v>202.083</v>
      </c>
      <c r="DG11" s="9">
        <v>77.837999999999994</v>
      </c>
      <c r="DH11" s="9">
        <v>124.245</v>
      </c>
      <c r="DI11" s="9">
        <v>458.048</v>
      </c>
      <c r="DJ11" s="9">
        <v>229.559</v>
      </c>
      <c r="DK11" s="9">
        <v>228.489</v>
      </c>
      <c r="DL11" s="9">
        <v>1861.425</v>
      </c>
      <c r="DM11" s="9">
        <v>1002.51</v>
      </c>
      <c r="DN11" s="9">
        <v>858.91499999999996</v>
      </c>
      <c r="DO11" s="9">
        <v>422.166</v>
      </c>
      <c r="DP11" s="9">
        <v>210.654</v>
      </c>
      <c r="DQ11" s="9">
        <v>211.512</v>
      </c>
      <c r="DR11" s="9">
        <v>1516.5519999999999</v>
      </c>
      <c r="DS11" s="9">
        <v>796.89499999999998</v>
      </c>
      <c r="DT11" s="9">
        <v>719.65700000000004</v>
      </c>
      <c r="DU11" s="9">
        <v>171.45400000000001</v>
      </c>
      <c r="DV11" s="9">
        <v>83.091999999999999</v>
      </c>
      <c r="DW11" s="9">
        <v>88.361999999999995</v>
      </c>
      <c r="DX11" s="9">
        <v>2498.0569999999998</v>
      </c>
      <c r="DY11" s="9">
        <v>1317.614</v>
      </c>
      <c r="DZ11" s="9">
        <v>1180.443</v>
      </c>
      <c r="EA11" s="9">
        <v>2220.0450000000001</v>
      </c>
      <c r="EB11" s="9">
        <v>1191.0170000000001</v>
      </c>
      <c r="EC11" s="9">
        <v>1029.029</v>
      </c>
      <c r="ED11" s="9">
        <v>2067.6550000000002</v>
      </c>
      <c r="EE11" s="9">
        <v>1116.7529999999999</v>
      </c>
      <c r="EF11" s="9">
        <v>950.90200000000004</v>
      </c>
      <c r="EG11" s="9">
        <v>578.721</v>
      </c>
      <c r="EH11" s="9">
        <v>297.52300000000002</v>
      </c>
      <c r="EI11" s="9">
        <v>281.19799999999998</v>
      </c>
      <c r="EJ11" s="9">
        <v>376.45</v>
      </c>
      <c r="EK11" s="9">
        <v>196.03800000000001</v>
      </c>
      <c r="EL11" s="9">
        <v>180.41200000000001</v>
      </c>
      <c r="EM11" s="9">
        <v>197.86600000000001</v>
      </c>
      <c r="EN11" s="9">
        <v>110.49299999999999</v>
      </c>
      <c r="EO11" s="9">
        <v>87.373000000000005</v>
      </c>
      <c r="EP11" s="9">
        <v>161.721</v>
      </c>
      <c r="EQ11" s="9">
        <v>90.5</v>
      </c>
      <c r="ER11" s="9">
        <v>71.221000000000004</v>
      </c>
      <c r="ES11" s="9">
        <v>1273.664</v>
      </c>
      <c r="ET11" s="9">
        <v>531.78800000000001</v>
      </c>
      <c r="EU11" s="9">
        <v>741.87599999999998</v>
      </c>
      <c r="EV11" s="9">
        <v>258.41399999999999</v>
      </c>
      <c r="EW11" s="9">
        <v>89.459000000000003</v>
      </c>
      <c r="EX11" s="9">
        <v>168.95500000000001</v>
      </c>
      <c r="EY11" s="9">
        <v>58.755000000000003</v>
      </c>
      <c r="EZ11" s="9">
        <v>23.58</v>
      </c>
      <c r="FA11" s="9">
        <v>35.174999999999997</v>
      </c>
      <c r="FB11" s="9">
        <v>226.07599999999999</v>
      </c>
      <c r="FC11" s="9">
        <v>78.418000000000006</v>
      </c>
      <c r="FD11" s="9">
        <v>147.65899999999999</v>
      </c>
      <c r="FE11" s="9">
        <v>33.463999999999999</v>
      </c>
      <c r="FF11" s="9">
        <v>10.457000000000001</v>
      </c>
      <c r="FG11" s="9">
        <v>23.006</v>
      </c>
      <c r="FH11" s="9">
        <v>183.941</v>
      </c>
      <c r="FI11" s="9">
        <v>64.491</v>
      </c>
      <c r="FJ11" s="9">
        <v>119.45</v>
      </c>
      <c r="FK11" s="9">
        <v>19.893999999999998</v>
      </c>
      <c r="FL11" s="9">
        <v>10.127000000000001</v>
      </c>
      <c r="FM11" s="9">
        <v>9.7669999999999995</v>
      </c>
      <c r="FN11" s="9">
        <v>32.814</v>
      </c>
      <c r="FO11" s="9">
        <v>11.041</v>
      </c>
      <c r="FP11" s="9">
        <v>21.773</v>
      </c>
      <c r="FQ11" s="9">
        <v>64.132000000000005</v>
      </c>
      <c r="FR11" s="9">
        <v>7.3</v>
      </c>
      <c r="FS11" s="9">
        <v>56.832000000000001</v>
      </c>
      <c r="FT11" s="9">
        <v>558.68600000000004</v>
      </c>
      <c r="FU11" s="9">
        <v>240.29900000000001</v>
      </c>
      <c r="FV11" s="9">
        <v>318.387</v>
      </c>
      <c r="FW11" s="9">
        <v>420.61099999999999</v>
      </c>
      <c r="FX11" s="9">
        <v>179.959</v>
      </c>
      <c r="FY11" s="9">
        <v>240.65199999999999</v>
      </c>
      <c r="FZ11" s="9">
        <v>54.238</v>
      </c>
      <c r="GA11" s="9">
        <v>22.991</v>
      </c>
      <c r="GB11" s="9">
        <v>31.247</v>
      </c>
      <c r="GC11" s="9">
        <v>366.37299999999999</v>
      </c>
      <c r="GD11" s="9">
        <v>156.96799999999999</v>
      </c>
      <c r="GE11" s="9">
        <v>209.405</v>
      </c>
      <c r="GF11" s="9">
        <v>2373.7109999999998</v>
      </c>
      <c r="GG11" s="9">
        <v>1255.06</v>
      </c>
      <c r="GH11" s="9">
        <v>1118.6510000000001</v>
      </c>
      <c r="GI11" s="9">
        <v>1381.1469999999999</v>
      </c>
      <c r="GJ11" s="9">
        <v>599.29700000000003</v>
      </c>
      <c r="GK11" s="9">
        <v>781.84900000000005</v>
      </c>
      <c r="GL11" s="9">
        <v>214.227</v>
      </c>
      <c r="GM11" s="9">
        <v>77.375</v>
      </c>
      <c r="GN11" s="9">
        <v>136.851</v>
      </c>
      <c r="GO11" s="9">
        <v>1373.98</v>
      </c>
      <c r="GP11" s="9">
        <v>675.81799999999998</v>
      </c>
      <c r="GQ11" s="9">
        <v>698.16200000000003</v>
      </c>
      <c r="GR11" s="9">
        <v>800.70299999999997</v>
      </c>
      <c r="GS11" s="9">
        <v>429.589</v>
      </c>
      <c r="GT11" s="9">
        <v>371.11399999999998</v>
      </c>
      <c r="GU11" s="9">
        <v>109.934</v>
      </c>
      <c r="GV11" s="9">
        <v>54.902999999999999</v>
      </c>
      <c r="GW11" s="9">
        <v>55.030999999999999</v>
      </c>
      <c r="GX11" s="9">
        <v>74.727999999999994</v>
      </c>
      <c r="GY11" s="9">
        <v>28.753</v>
      </c>
      <c r="GZ11" s="9">
        <v>45.975000000000001</v>
      </c>
      <c r="HA11" s="9">
        <v>39.593000000000004</v>
      </c>
      <c r="HB11" s="9">
        <v>19.163</v>
      </c>
      <c r="HC11" s="9">
        <v>20.43</v>
      </c>
      <c r="HD11" s="9">
        <v>75.879000000000005</v>
      </c>
      <c r="HE11" s="9">
        <v>30.733000000000001</v>
      </c>
      <c r="HF11" s="9">
        <v>45.146999999999998</v>
      </c>
      <c r="HG11" s="9">
        <v>71.656000000000006</v>
      </c>
      <c r="HH11" s="9">
        <v>27.873999999999999</v>
      </c>
      <c r="HI11" s="9">
        <v>43.781999999999996</v>
      </c>
      <c r="HJ11" s="9">
        <v>129.32</v>
      </c>
      <c r="HK11" s="9">
        <v>70.22</v>
      </c>
      <c r="HL11" s="9">
        <v>59.1</v>
      </c>
      <c r="HM11" s="9">
        <v>671.38300000000004</v>
      </c>
      <c r="HN11" s="9">
        <v>359.36900000000003</v>
      </c>
      <c r="HO11" s="9">
        <v>312.01499999999999</v>
      </c>
      <c r="HP11" s="9">
        <v>119.273</v>
      </c>
      <c r="HQ11" s="9">
        <v>64.093000000000004</v>
      </c>
      <c r="HR11" s="9">
        <v>55.179000000000002</v>
      </c>
      <c r="HS11" s="9">
        <v>539.01800000000003</v>
      </c>
      <c r="HT11" s="9">
        <v>273.11900000000003</v>
      </c>
      <c r="HU11" s="9">
        <v>265.89800000000002</v>
      </c>
      <c r="HV11" s="9">
        <v>60.997999999999998</v>
      </c>
      <c r="HW11" s="9">
        <v>32.228999999999999</v>
      </c>
      <c r="HX11" s="9">
        <v>28.768999999999998</v>
      </c>
      <c r="HY11" s="9">
        <v>866.74099999999999</v>
      </c>
      <c r="HZ11" s="9">
        <v>460.90899999999999</v>
      </c>
      <c r="IA11" s="9">
        <v>405.83100000000002</v>
      </c>
      <c r="IB11" s="9">
        <v>780.78</v>
      </c>
      <c r="IC11" s="9">
        <v>417.245</v>
      </c>
      <c r="ID11" s="9">
        <v>363.53500000000003</v>
      </c>
      <c r="IE11" s="9">
        <v>727.49099999999999</v>
      </c>
      <c r="IF11" s="9">
        <v>392.04599999999999</v>
      </c>
      <c r="IG11" s="9">
        <v>335.44400000000002</v>
      </c>
      <c r="IH11" s="9">
        <v>198.06399999999999</v>
      </c>
      <c r="II11" s="9">
        <v>97.061000000000007</v>
      </c>
      <c r="IJ11" s="9">
        <v>101.003</v>
      </c>
      <c r="IK11" s="9">
        <v>117.589</v>
      </c>
      <c r="IL11" s="9">
        <v>58.844000000000001</v>
      </c>
      <c r="IM11" s="9">
        <v>58.744999999999997</v>
      </c>
      <c r="IN11" s="9">
        <v>51.551000000000002</v>
      </c>
      <c r="IO11" s="9">
        <v>27.523</v>
      </c>
      <c r="IP11" s="9">
        <v>24.027999999999999</v>
      </c>
      <c r="IQ11" s="9">
        <v>58.9</v>
      </c>
    </row>
    <row r="12" spans="1:251">
      <c r="A12" s="10">
        <v>42401</v>
      </c>
      <c r="B12" s="9">
        <v>289.16000000000003</v>
      </c>
      <c r="C12" s="9">
        <v>122.364</v>
      </c>
      <c r="D12" s="9">
        <v>166.797</v>
      </c>
      <c r="E12" s="9">
        <v>275.601</v>
      </c>
      <c r="F12" s="9">
        <v>111.13</v>
      </c>
      <c r="G12" s="9">
        <v>164.47200000000001</v>
      </c>
      <c r="H12" s="9">
        <v>570.25599999999997</v>
      </c>
      <c r="I12" s="9">
        <v>307.899</v>
      </c>
      <c r="J12" s="9">
        <v>262.35700000000003</v>
      </c>
      <c r="K12" s="9">
        <v>2476.46</v>
      </c>
      <c r="L12" s="9">
        <v>1346.808</v>
      </c>
      <c r="M12" s="9">
        <v>1129.652</v>
      </c>
      <c r="N12" s="9">
        <v>519.67600000000004</v>
      </c>
      <c r="O12" s="9">
        <v>278.29199999999997</v>
      </c>
      <c r="P12" s="9">
        <v>241.38399999999999</v>
      </c>
      <c r="Q12" s="9">
        <v>1944.299</v>
      </c>
      <c r="R12" s="9">
        <v>989.35699999999997</v>
      </c>
      <c r="S12" s="9">
        <v>954.94200000000001</v>
      </c>
      <c r="T12" s="9">
        <v>269.84800000000001</v>
      </c>
      <c r="U12" s="9">
        <v>136.178</v>
      </c>
      <c r="V12" s="9">
        <v>133.66999999999999</v>
      </c>
      <c r="W12" s="9">
        <v>3283.5889999999999</v>
      </c>
      <c r="X12" s="9">
        <v>1760.7470000000001</v>
      </c>
      <c r="Y12" s="9">
        <v>1522.8430000000001</v>
      </c>
      <c r="Z12" s="9">
        <v>2915.2570000000001</v>
      </c>
      <c r="AA12" s="9">
        <v>1571.72</v>
      </c>
      <c r="AB12" s="9">
        <v>1343.537</v>
      </c>
      <c r="AC12" s="9">
        <v>2720.8739999999998</v>
      </c>
      <c r="AD12" s="9">
        <v>1486.183</v>
      </c>
      <c r="AE12" s="9">
        <v>1234.691</v>
      </c>
      <c r="AF12" s="9">
        <v>810.226</v>
      </c>
      <c r="AG12" s="9">
        <v>409.18400000000003</v>
      </c>
      <c r="AH12" s="9">
        <v>401.04199999999997</v>
      </c>
      <c r="AI12" s="9">
        <v>482.697</v>
      </c>
      <c r="AJ12" s="9">
        <v>248.226</v>
      </c>
      <c r="AK12" s="9">
        <v>234.471</v>
      </c>
      <c r="AL12" s="9">
        <v>245.82400000000001</v>
      </c>
      <c r="AM12" s="9">
        <v>142.18700000000001</v>
      </c>
      <c r="AN12" s="9">
        <v>103.637</v>
      </c>
      <c r="AO12" s="9">
        <v>188.99199999999999</v>
      </c>
      <c r="AP12" s="9">
        <v>98.56</v>
      </c>
      <c r="AQ12" s="9">
        <v>90.430999999999997</v>
      </c>
      <c r="AR12" s="9">
        <v>1670.3610000000001</v>
      </c>
      <c r="AS12" s="9">
        <v>659.30700000000002</v>
      </c>
      <c r="AT12" s="9">
        <v>1011.054</v>
      </c>
      <c r="AU12" s="9">
        <v>363.88400000000001</v>
      </c>
      <c r="AV12" s="9">
        <v>130.11000000000001</v>
      </c>
      <c r="AW12" s="9">
        <v>233.77500000000001</v>
      </c>
      <c r="AX12" s="9">
        <v>109.56399999999999</v>
      </c>
      <c r="AY12" s="9">
        <v>40.658000000000001</v>
      </c>
      <c r="AZ12" s="9">
        <v>68.906000000000006</v>
      </c>
      <c r="BA12" s="9">
        <v>307.54000000000002</v>
      </c>
      <c r="BB12" s="9">
        <v>113.196</v>
      </c>
      <c r="BC12" s="9">
        <v>194.345</v>
      </c>
      <c r="BD12" s="9">
        <v>46.860999999999997</v>
      </c>
      <c r="BE12" s="9">
        <v>14.298</v>
      </c>
      <c r="BF12" s="9">
        <v>32.561999999999998</v>
      </c>
      <c r="BG12" s="9">
        <v>244.35900000000001</v>
      </c>
      <c r="BH12" s="9">
        <v>94.745999999999995</v>
      </c>
      <c r="BI12" s="9">
        <v>149.61199999999999</v>
      </c>
      <c r="BJ12" s="9">
        <v>26.111999999999998</v>
      </c>
      <c r="BK12" s="9">
        <v>11.369</v>
      </c>
      <c r="BL12" s="9">
        <v>14.743</v>
      </c>
      <c r="BM12" s="9">
        <v>61.362000000000002</v>
      </c>
      <c r="BN12" s="9">
        <v>19.914000000000001</v>
      </c>
      <c r="BO12" s="9">
        <v>41.448</v>
      </c>
      <c r="BP12" s="9">
        <v>66.94</v>
      </c>
      <c r="BQ12" s="9">
        <v>3.823</v>
      </c>
      <c r="BR12" s="9">
        <v>63.116999999999997</v>
      </c>
      <c r="BS12" s="9">
        <v>686.947</v>
      </c>
      <c r="BT12" s="9">
        <v>281.161</v>
      </c>
      <c r="BU12" s="9">
        <v>405.786</v>
      </c>
      <c r="BV12" s="9">
        <v>557.89400000000001</v>
      </c>
      <c r="BW12" s="9">
        <v>231.67</v>
      </c>
      <c r="BX12" s="9">
        <v>326.22300000000001</v>
      </c>
      <c r="BY12" s="9">
        <v>76.448999999999998</v>
      </c>
      <c r="BZ12" s="9">
        <v>33.887999999999998</v>
      </c>
      <c r="CA12" s="9">
        <v>42.56</v>
      </c>
      <c r="CB12" s="9">
        <v>481.44499999999999</v>
      </c>
      <c r="CC12" s="9">
        <v>197.78200000000001</v>
      </c>
      <c r="CD12" s="9">
        <v>283.66300000000001</v>
      </c>
      <c r="CE12" s="9">
        <v>3123.165</v>
      </c>
      <c r="CF12" s="9">
        <v>1688.596</v>
      </c>
      <c r="CG12" s="9">
        <v>1434.569</v>
      </c>
      <c r="CH12" s="9">
        <v>1782.904</v>
      </c>
      <c r="CI12" s="9">
        <v>723.97900000000004</v>
      </c>
      <c r="CJ12" s="9">
        <v>1058.925</v>
      </c>
      <c r="CK12" s="9">
        <v>283.7</v>
      </c>
      <c r="CL12" s="9">
        <v>106.824</v>
      </c>
      <c r="CM12" s="9">
        <v>176.876</v>
      </c>
      <c r="CN12" s="9">
        <v>3775.223</v>
      </c>
      <c r="CO12" s="9">
        <v>1858.1959999999999</v>
      </c>
      <c r="CP12" s="9">
        <v>1917.028</v>
      </c>
      <c r="CQ12" s="9">
        <v>2368.7109999999998</v>
      </c>
      <c r="CR12" s="9">
        <v>1253.42</v>
      </c>
      <c r="CS12" s="9">
        <v>1115.2909999999999</v>
      </c>
      <c r="CT12" s="9">
        <v>310.97300000000001</v>
      </c>
      <c r="CU12" s="9">
        <v>156.35400000000001</v>
      </c>
      <c r="CV12" s="9">
        <v>154.619</v>
      </c>
      <c r="CW12" s="9">
        <v>194.08500000000001</v>
      </c>
      <c r="CX12" s="9">
        <v>76.248000000000005</v>
      </c>
      <c r="CY12" s="9">
        <v>117.837</v>
      </c>
      <c r="CZ12" s="9">
        <v>111.854</v>
      </c>
      <c r="DA12" s="9">
        <v>48.561</v>
      </c>
      <c r="DB12" s="9">
        <v>63.292999999999999</v>
      </c>
      <c r="DC12" s="9">
        <v>208.203</v>
      </c>
      <c r="DD12" s="9">
        <v>88.617999999999995</v>
      </c>
      <c r="DE12" s="9">
        <v>119.584</v>
      </c>
      <c r="DF12" s="9">
        <v>186.482</v>
      </c>
      <c r="DG12" s="9">
        <v>74.888999999999996</v>
      </c>
      <c r="DH12" s="9">
        <v>111.593</v>
      </c>
      <c r="DI12" s="9">
        <v>438.10700000000003</v>
      </c>
      <c r="DJ12" s="9">
        <v>238.499</v>
      </c>
      <c r="DK12" s="9">
        <v>199.607</v>
      </c>
      <c r="DL12" s="9">
        <v>1930.604</v>
      </c>
      <c r="DM12" s="9">
        <v>1014.921</v>
      </c>
      <c r="DN12" s="9">
        <v>915.68299999999999</v>
      </c>
      <c r="DO12" s="9">
        <v>394.96600000000001</v>
      </c>
      <c r="DP12" s="9">
        <v>209.727</v>
      </c>
      <c r="DQ12" s="9">
        <v>185.239</v>
      </c>
      <c r="DR12" s="9">
        <v>1564.7059999999999</v>
      </c>
      <c r="DS12" s="9">
        <v>786.01499999999999</v>
      </c>
      <c r="DT12" s="9">
        <v>778.69100000000003</v>
      </c>
      <c r="DU12" s="9">
        <v>155.51400000000001</v>
      </c>
      <c r="DV12" s="9">
        <v>76.084999999999994</v>
      </c>
      <c r="DW12" s="9">
        <v>79.429000000000002</v>
      </c>
      <c r="DX12" s="9">
        <v>2550.3580000000002</v>
      </c>
      <c r="DY12" s="9">
        <v>1348.7470000000001</v>
      </c>
      <c r="DZ12" s="9">
        <v>1201.6110000000001</v>
      </c>
      <c r="EA12" s="9">
        <v>2260.6390000000001</v>
      </c>
      <c r="EB12" s="9">
        <v>1192.3820000000001</v>
      </c>
      <c r="EC12" s="9">
        <v>1068.2570000000001</v>
      </c>
      <c r="ED12" s="9">
        <v>2110.2130000000002</v>
      </c>
      <c r="EE12" s="9">
        <v>1119.7670000000001</v>
      </c>
      <c r="EF12" s="9">
        <v>990.44600000000003</v>
      </c>
      <c r="EG12" s="9">
        <v>543.92200000000003</v>
      </c>
      <c r="EH12" s="9">
        <v>281.40800000000002</v>
      </c>
      <c r="EI12" s="9">
        <v>262.51499999999999</v>
      </c>
      <c r="EJ12" s="9">
        <v>360.65899999999999</v>
      </c>
      <c r="EK12" s="9">
        <v>200.82</v>
      </c>
      <c r="EL12" s="9">
        <v>159.839</v>
      </c>
      <c r="EM12" s="9">
        <v>179.012</v>
      </c>
      <c r="EN12" s="9">
        <v>105.49299999999999</v>
      </c>
      <c r="EO12" s="9">
        <v>73.519000000000005</v>
      </c>
      <c r="EP12" s="9">
        <v>152.70699999999999</v>
      </c>
      <c r="EQ12" s="9">
        <v>82.942999999999998</v>
      </c>
      <c r="ER12" s="9">
        <v>69.763000000000005</v>
      </c>
      <c r="ES12" s="9">
        <v>1253.806</v>
      </c>
      <c r="ET12" s="9">
        <v>521.83199999999999</v>
      </c>
      <c r="EU12" s="9">
        <v>731.97299999999996</v>
      </c>
      <c r="EV12" s="9">
        <v>241.083</v>
      </c>
      <c r="EW12" s="9">
        <v>91.46</v>
      </c>
      <c r="EX12" s="9">
        <v>149.62299999999999</v>
      </c>
      <c r="EY12" s="9">
        <v>66.102000000000004</v>
      </c>
      <c r="EZ12" s="9">
        <v>30.067</v>
      </c>
      <c r="FA12" s="9">
        <v>36.034999999999997</v>
      </c>
      <c r="FB12" s="9">
        <v>205.30799999999999</v>
      </c>
      <c r="FC12" s="9">
        <v>78.875</v>
      </c>
      <c r="FD12" s="9">
        <v>126.43300000000001</v>
      </c>
      <c r="FE12" s="9">
        <v>29.295999999999999</v>
      </c>
      <c r="FF12" s="9">
        <v>10.945</v>
      </c>
      <c r="FG12" s="9">
        <v>18.350999999999999</v>
      </c>
      <c r="FH12" s="9">
        <v>162.221</v>
      </c>
      <c r="FI12" s="9">
        <v>64.701999999999998</v>
      </c>
      <c r="FJ12" s="9">
        <v>97.518000000000001</v>
      </c>
      <c r="FK12" s="9">
        <v>18.626999999999999</v>
      </c>
      <c r="FL12" s="9">
        <v>9.0329999999999995</v>
      </c>
      <c r="FM12" s="9">
        <v>9.5939999999999994</v>
      </c>
      <c r="FN12" s="9">
        <v>35.774999999999999</v>
      </c>
      <c r="FO12" s="9">
        <v>12.585000000000001</v>
      </c>
      <c r="FP12" s="9">
        <v>23.19</v>
      </c>
      <c r="FQ12" s="9">
        <v>46.929000000000002</v>
      </c>
      <c r="FR12" s="9">
        <v>4.3949999999999996</v>
      </c>
      <c r="FS12" s="9">
        <v>42.533000000000001</v>
      </c>
      <c r="FT12" s="9">
        <v>538.98500000000001</v>
      </c>
      <c r="FU12" s="9">
        <v>234.86600000000001</v>
      </c>
      <c r="FV12" s="9">
        <v>304.11799999999999</v>
      </c>
      <c r="FW12" s="9">
        <v>393.79</v>
      </c>
      <c r="FX12" s="9">
        <v>174.404</v>
      </c>
      <c r="FY12" s="9">
        <v>219.386</v>
      </c>
      <c r="FZ12" s="9">
        <v>47.542000000000002</v>
      </c>
      <c r="GA12" s="9">
        <v>18.940999999999999</v>
      </c>
      <c r="GB12" s="9">
        <v>28.600999999999999</v>
      </c>
      <c r="GC12" s="9">
        <v>346.24799999999999</v>
      </c>
      <c r="GD12" s="9">
        <v>155.46299999999999</v>
      </c>
      <c r="GE12" s="9">
        <v>190.785</v>
      </c>
      <c r="GF12" s="9">
        <v>2416.2530000000002</v>
      </c>
      <c r="GG12" s="9">
        <v>1272.3610000000001</v>
      </c>
      <c r="GH12" s="9">
        <v>1143.8920000000001</v>
      </c>
      <c r="GI12" s="9">
        <v>1358.971</v>
      </c>
      <c r="GJ12" s="9">
        <v>585.83500000000004</v>
      </c>
      <c r="GK12" s="9">
        <v>773.13599999999997</v>
      </c>
      <c r="GL12" s="9">
        <v>197.01300000000001</v>
      </c>
      <c r="GM12" s="9">
        <v>77.846000000000004</v>
      </c>
      <c r="GN12" s="9">
        <v>119.167</v>
      </c>
      <c r="GO12" s="9">
        <v>1371.4870000000001</v>
      </c>
      <c r="GP12" s="9">
        <v>675.99900000000002</v>
      </c>
      <c r="GQ12" s="9">
        <v>695.48800000000006</v>
      </c>
      <c r="GR12" s="9">
        <v>807.58900000000006</v>
      </c>
      <c r="GS12" s="9">
        <v>425.85300000000001</v>
      </c>
      <c r="GT12" s="9">
        <v>381.73599999999999</v>
      </c>
      <c r="GU12" s="9">
        <v>126.279</v>
      </c>
      <c r="GV12" s="9">
        <v>65.88</v>
      </c>
      <c r="GW12" s="9">
        <v>60.399000000000001</v>
      </c>
      <c r="GX12" s="9">
        <v>88.224999999999994</v>
      </c>
      <c r="GY12" s="9">
        <v>38.308999999999997</v>
      </c>
      <c r="GZ12" s="9">
        <v>49.915999999999997</v>
      </c>
      <c r="HA12" s="9">
        <v>45.991999999999997</v>
      </c>
      <c r="HB12" s="9">
        <v>25.846</v>
      </c>
      <c r="HC12" s="9">
        <v>20.145</v>
      </c>
      <c r="HD12" s="9">
        <v>89.863</v>
      </c>
      <c r="HE12" s="9">
        <v>39.994</v>
      </c>
      <c r="HF12" s="9">
        <v>49.869</v>
      </c>
      <c r="HG12" s="9">
        <v>84.221000000000004</v>
      </c>
      <c r="HH12" s="9">
        <v>37.015999999999998</v>
      </c>
      <c r="HI12" s="9">
        <v>47.204999999999998</v>
      </c>
      <c r="HJ12" s="9">
        <v>139.84200000000001</v>
      </c>
      <c r="HK12" s="9">
        <v>72.477999999999994</v>
      </c>
      <c r="HL12" s="9">
        <v>67.363</v>
      </c>
      <c r="HM12" s="9">
        <v>667.74800000000005</v>
      </c>
      <c r="HN12" s="9">
        <v>353.375</v>
      </c>
      <c r="HO12" s="9">
        <v>314.37299999999999</v>
      </c>
      <c r="HP12" s="9">
        <v>124.40600000000001</v>
      </c>
      <c r="HQ12" s="9">
        <v>63.362000000000002</v>
      </c>
      <c r="HR12" s="9">
        <v>61.043999999999997</v>
      </c>
      <c r="HS12" s="9">
        <v>543.71900000000005</v>
      </c>
      <c r="HT12" s="9">
        <v>272.327</v>
      </c>
      <c r="HU12" s="9">
        <v>271.392</v>
      </c>
      <c r="HV12" s="9">
        <v>70.334999999999994</v>
      </c>
      <c r="HW12" s="9">
        <v>33.375</v>
      </c>
      <c r="HX12" s="9">
        <v>36.96</v>
      </c>
      <c r="HY12" s="9">
        <v>875.12</v>
      </c>
      <c r="HZ12" s="9">
        <v>458.16300000000001</v>
      </c>
      <c r="IA12" s="9">
        <v>416.95699999999999</v>
      </c>
      <c r="IB12" s="9">
        <v>785.72299999999996</v>
      </c>
      <c r="IC12" s="9">
        <v>411.935</v>
      </c>
      <c r="ID12" s="9">
        <v>373.78800000000001</v>
      </c>
      <c r="IE12" s="9">
        <v>729.10400000000004</v>
      </c>
      <c r="IF12" s="9">
        <v>385.86500000000001</v>
      </c>
      <c r="IG12" s="9">
        <v>343.24</v>
      </c>
      <c r="IH12" s="9">
        <v>206.001</v>
      </c>
      <c r="II12" s="9">
        <v>97.299000000000007</v>
      </c>
      <c r="IJ12" s="9">
        <v>108.703</v>
      </c>
      <c r="IK12" s="9">
        <v>127.035</v>
      </c>
      <c r="IL12" s="9">
        <v>64.412999999999997</v>
      </c>
      <c r="IM12" s="9">
        <v>62.622</v>
      </c>
      <c r="IN12" s="9">
        <v>59.503999999999998</v>
      </c>
      <c r="IO12" s="9">
        <v>32.103000000000002</v>
      </c>
      <c r="IP12" s="9">
        <v>27.401</v>
      </c>
      <c r="IQ12" s="9">
        <v>60.268999999999998</v>
      </c>
    </row>
    <row r="13" spans="1:251">
      <c r="A13" s="10">
        <v>42767</v>
      </c>
      <c r="B13" s="9">
        <v>300.04700000000003</v>
      </c>
      <c r="C13" s="9">
        <v>122.241</v>
      </c>
      <c r="D13" s="9">
        <v>177.80699999999999</v>
      </c>
      <c r="E13" s="9">
        <v>284.178</v>
      </c>
      <c r="F13" s="9">
        <v>110.90300000000001</v>
      </c>
      <c r="G13" s="9">
        <v>173.27500000000001</v>
      </c>
      <c r="H13" s="9">
        <v>571.72699999999998</v>
      </c>
      <c r="I13" s="9">
        <v>305.64299999999997</v>
      </c>
      <c r="J13" s="9">
        <v>266.084</v>
      </c>
      <c r="K13" s="9">
        <v>2561.4879999999998</v>
      </c>
      <c r="L13" s="9">
        <v>1372.2809999999999</v>
      </c>
      <c r="M13" s="9">
        <v>1189.2070000000001</v>
      </c>
      <c r="N13" s="9">
        <v>514.90700000000004</v>
      </c>
      <c r="O13" s="9">
        <v>268.85700000000003</v>
      </c>
      <c r="P13" s="9">
        <v>246.05099999999999</v>
      </c>
      <c r="Q13" s="9">
        <v>2036.5920000000001</v>
      </c>
      <c r="R13" s="9">
        <v>1015.423</v>
      </c>
      <c r="S13" s="9">
        <v>1021.169</v>
      </c>
      <c r="T13" s="9">
        <v>258.37099999999998</v>
      </c>
      <c r="U13" s="9">
        <v>117.2</v>
      </c>
      <c r="V13" s="9">
        <v>141.17099999999999</v>
      </c>
      <c r="W13" s="9">
        <v>3394.4969999999998</v>
      </c>
      <c r="X13" s="9">
        <v>1791.3910000000001</v>
      </c>
      <c r="Y13" s="9">
        <v>1603.106</v>
      </c>
      <c r="Z13" s="9">
        <v>3008.7</v>
      </c>
      <c r="AA13" s="9">
        <v>1594.2529999999999</v>
      </c>
      <c r="AB13" s="9">
        <v>1414.4469999999999</v>
      </c>
      <c r="AC13" s="9">
        <v>2798.4830000000002</v>
      </c>
      <c r="AD13" s="9">
        <v>1509.076</v>
      </c>
      <c r="AE13" s="9">
        <v>1289.4069999999999</v>
      </c>
      <c r="AF13" s="9">
        <v>803.66700000000003</v>
      </c>
      <c r="AG13" s="9">
        <v>388.90199999999999</v>
      </c>
      <c r="AH13" s="9">
        <v>414.76499999999999</v>
      </c>
      <c r="AI13" s="9">
        <v>504.851</v>
      </c>
      <c r="AJ13" s="9">
        <v>255.93100000000001</v>
      </c>
      <c r="AK13" s="9">
        <v>248.92</v>
      </c>
      <c r="AL13" s="9">
        <v>243.57</v>
      </c>
      <c r="AM13" s="9">
        <v>142.465</v>
      </c>
      <c r="AN13" s="9">
        <v>101.105</v>
      </c>
      <c r="AO13" s="9">
        <v>199.29900000000001</v>
      </c>
      <c r="AP13" s="9">
        <v>101.357</v>
      </c>
      <c r="AQ13" s="9">
        <v>97.941999999999993</v>
      </c>
      <c r="AR13" s="9">
        <v>1658.922</v>
      </c>
      <c r="AS13" s="9">
        <v>665.31399999999996</v>
      </c>
      <c r="AT13" s="9">
        <v>993.60799999999995</v>
      </c>
      <c r="AU13" s="9">
        <v>339.66899999999998</v>
      </c>
      <c r="AV13" s="9">
        <v>124.49299999999999</v>
      </c>
      <c r="AW13" s="9">
        <v>215.17699999999999</v>
      </c>
      <c r="AX13" s="9">
        <v>82.614999999999995</v>
      </c>
      <c r="AY13" s="9">
        <v>34.057000000000002</v>
      </c>
      <c r="AZ13" s="9">
        <v>48.558</v>
      </c>
      <c r="BA13" s="9">
        <v>285.791</v>
      </c>
      <c r="BB13" s="9">
        <v>109.31699999999999</v>
      </c>
      <c r="BC13" s="9">
        <v>176.47399999999999</v>
      </c>
      <c r="BD13" s="9">
        <v>47.533999999999999</v>
      </c>
      <c r="BE13" s="9">
        <v>14.781000000000001</v>
      </c>
      <c r="BF13" s="9">
        <v>32.753</v>
      </c>
      <c r="BG13" s="9">
        <v>227.399</v>
      </c>
      <c r="BH13" s="9">
        <v>91.126000000000005</v>
      </c>
      <c r="BI13" s="9">
        <v>136.273</v>
      </c>
      <c r="BJ13" s="9">
        <v>24.024999999999999</v>
      </c>
      <c r="BK13" s="9">
        <v>11.747999999999999</v>
      </c>
      <c r="BL13" s="9">
        <v>12.276999999999999</v>
      </c>
      <c r="BM13" s="9">
        <v>54.280999999999999</v>
      </c>
      <c r="BN13" s="9">
        <v>15.577999999999999</v>
      </c>
      <c r="BO13" s="9">
        <v>38.703000000000003</v>
      </c>
      <c r="BP13" s="9">
        <v>62.055</v>
      </c>
      <c r="BQ13" s="9">
        <v>3.3809999999999998</v>
      </c>
      <c r="BR13" s="9">
        <v>58.673999999999999</v>
      </c>
      <c r="BS13" s="9">
        <v>572.88900000000001</v>
      </c>
      <c r="BT13" s="9">
        <v>244.57</v>
      </c>
      <c r="BU13" s="9">
        <v>328.31900000000002</v>
      </c>
      <c r="BV13" s="9">
        <v>539.37099999999998</v>
      </c>
      <c r="BW13" s="9">
        <v>226.25200000000001</v>
      </c>
      <c r="BX13" s="9">
        <v>313.11799999999999</v>
      </c>
      <c r="BY13" s="9">
        <v>73.947999999999993</v>
      </c>
      <c r="BZ13" s="9">
        <v>26.372</v>
      </c>
      <c r="CA13" s="9">
        <v>47.576000000000001</v>
      </c>
      <c r="CB13" s="9">
        <v>465.42200000000003</v>
      </c>
      <c r="CC13" s="9">
        <v>199.88</v>
      </c>
      <c r="CD13" s="9">
        <v>265.54199999999997</v>
      </c>
      <c r="CE13" s="9">
        <v>3207.1640000000002</v>
      </c>
      <c r="CF13" s="9">
        <v>1704.297</v>
      </c>
      <c r="CG13" s="9">
        <v>1502.867</v>
      </c>
      <c r="CH13" s="9">
        <v>1784.2719999999999</v>
      </c>
      <c r="CI13" s="9">
        <v>740.29899999999998</v>
      </c>
      <c r="CJ13" s="9">
        <v>1043.973</v>
      </c>
      <c r="CK13" s="9">
        <v>271.291</v>
      </c>
      <c r="CL13" s="9">
        <v>108.134</v>
      </c>
      <c r="CM13" s="9">
        <v>163.15700000000001</v>
      </c>
      <c r="CN13" s="9">
        <v>3781.7260000000001</v>
      </c>
      <c r="CO13" s="9">
        <v>1843.683</v>
      </c>
      <c r="CP13" s="9">
        <v>1938.0429999999999</v>
      </c>
      <c r="CQ13" s="9">
        <v>2326.4169999999999</v>
      </c>
      <c r="CR13" s="9">
        <v>1222.259</v>
      </c>
      <c r="CS13" s="9">
        <v>1104.1579999999999</v>
      </c>
      <c r="CT13" s="9">
        <v>315.39100000000002</v>
      </c>
      <c r="CU13" s="9">
        <v>163.99600000000001</v>
      </c>
      <c r="CV13" s="9">
        <v>151.39500000000001</v>
      </c>
      <c r="CW13" s="9">
        <v>199.24299999999999</v>
      </c>
      <c r="CX13" s="9">
        <v>78.617000000000004</v>
      </c>
      <c r="CY13" s="9">
        <v>120.625</v>
      </c>
      <c r="CZ13" s="9">
        <v>104.31699999999999</v>
      </c>
      <c r="DA13" s="9">
        <v>54.62</v>
      </c>
      <c r="DB13" s="9">
        <v>49.697000000000003</v>
      </c>
      <c r="DC13" s="9">
        <v>215.18</v>
      </c>
      <c r="DD13" s="9">
        <v>91.019000000000005</v>
      </c>
      <c r="DE13" s="9">
        <v>124.161</v>
      </c>
      <c r="DF13" s="9">
        <v>191.744</v>
      </c>
      <c r="DG13" s="9">
        <v>76.481999999999999</v>
      </c>
      <c r="DH13" s="9">
        <v>115.262</v>
      </c>
      <c r="DI13" s="9">
        <v>466.721</v>
      </c>
      <c r="DJ13" s="9">
        <v>263.65899999999999</v>
      </c>
      <c r="DK13" s="9">
        <v>203.06200000000001</v>
      </c>
      <c r="DL13" s="9">
        <v>1859.6949999999999</v>
      </c>
      <c r="DM13" s="9">
        <v>958.59900000000005</v>
      </c>
      <c r="DN13" s="9">
        <v>901.096</v>
      </c>
      <c r="DO13" s="9">
        <v>427.983</v>
      </c>
      <c r="DP13" s="9">
        <v>237.17500000000001</v>
      </c>
      <c r="DQ13" s="9">
        <v>190.809</v>
      </c>
      <c r="DR13" s="9">
        <v>1512.8240000000001</v>
      </c>
      <c r="DS13" s="9">
        <v>734.91099999999994</v>
      </c>
      <c r="DT13" s="9">
        <v>777.91300000000001</v>
      </c>
      <c r="DU13" s="9">
        <v>155.316</v>
      </c>
      <c r="DV13" s="9">
        <v>68.341999999999999</v>
      </c>
      <c r="DW13" s="9">
        <v>86.974000000000004</v>
      </c>
      <c r="DX13" s="9">
        <v>2509.8670000000002</v>
      </c>
      <c r="DY13" s="9">
        <v>1304.0239999999999</v>
      </c>
      <c r="DZ13" s="9">
        <v>1205.8430000000001</v>
      </c>
      <c r="EA13" s="9">
        <v>2199.58</v>
      </c>
      <c r="EB13" s="9">
        <v>1145.9100000000001</v>
      </c>
      <c r="EC13" s="9">
        <v>1053.67</v>
      </c>
      <c r="ED13" s="9">
        <v>2042.9970000000001</v>
      </c>
      <c r="EE13" s="9">
        <v>1074.367</v>
      </c>
      <c r="EF13" s="9">
        <v>968.63</v>
      </c>
      <c r="EG13" s="9">
        <v>534.49599999999998</v>
      </c>
      <c r="EH13" s="9">
        <v>270.44499999999999</v>
      </c>
      <c r="EI13" s="9">
        <v>264.05200000000002</v>
      </c>
      <c r="EJ13" s="9">
        <v>369.286</v>
      </c>
      <c r="EK13" s="9">
        <v>197.41200000000001</v>
      </c>
      <c r="EL13" s="9">
        <v>171.87299999999999</v>
      </c>
      <c r="EM13" s="9">
        <v>185.83500000000001</v>
      </c>
      <c r="EN13" s="9">
        <v>115.64700000000001</v>
      </c>
      <c r="EO13" s="9">
        <v>70.188000000000002</v>
      </c>
      <c r="EP13" s="9">
        <v>150.67400000000001</v>
      </c>
      <c r="EQ13" s="9">
        <v>79.275999999999996</v>
      </c>
      <c r="ER13" s="9">
        <v>71.399000000000001</v>
      </c>
      <c r="ES13" s="9">
        <v>1304.635</v>
      </c>
      <c r="ET13" s="9">
        <v>542.149</v>
      </c>
      <c r="EU13" s="9">
        <v>762.48699999999997</v>
      </c>
      <c r="EV13" s="9">
        <v>250.827</v>
      </c>
      <c r="EW13" s="9">
        <v>82.91</v>
      </c>
      <c r="EX13" s="9">
        <v>167.916</v>
      </c>
      <c r="EY13" s="9">
        <v>72.488</v>
      </c>
      <c r="EZ13" s="9">
        <v>24.838000000000001</v>
      </c>
      <c r="FA13" s="9">
        <v>47.65</v>
      </c>
      <c r="FB13" s="9">
        <v>216.61600000000001</v>
      </c>
      <c r="FC13" s="9">
        <v>70.433000000000007</v>
      </c>
      <c r="FD13" s="9">
        <v>146.18199999999999</v>
      </c>
      <c r="FE13" s="9">
        <v>30.795000000000002</v>
      </c>
      <c r="FF13" s="9">
        <v>9.5579999999999998</v>
      </c>
      <c r="FG13" s="9">
        <v>21.236999999999998</v>
      </c>
      <c r="FH13" s="9">
        <v>174.80099999999999</v>
      </c>
      <c r="FI13" s="9">
        <v>56.798999999999999</v>
      </c>
      <c r="FJ13" s="9">
        <v>118.002</v>
      </c>
      <c r="FK13" s="9">
        <v>21.675999999999998</v>
      </c>
      <c r="FL13" s="9">
        <v>7.6630000000000003</v>
      </c>
      <c r="FM13" s="9">
        <v>14.013</v>
      </c>
      <c r="FN13" s="9">
        <v>34.658999999999999</v>
      </c>
      <c r="FO13" s="9">
        <v>12.925000000000001</v>
      </c>
      <c r="FP13" s="9">
        <v>21.734000000000002</v>
      </c>
      <c r="FQ13" s="9">
        <v>51.875999999999998</v>
      </c>
      <c r="FR13" s="9">
        <v>4.258</v>
      </c>
      <c r="FS13" s="9">
        <v>47.616999999999997</v>
      </c>
      <c r="FT13" s="9">
        <v>592.34500000000003</v>
      </c>
      <c r="FU13" s="9">
        <v>252.09800000000001</v>
      </c>
      <c r="FV13" s="9">
        <v>340.24700000000001</v>
      </c>
      <c r="FW13" s="9">
        <v>401.94900000000001</v>
      </c>
      <c r="FX13" s="9">
        <v>162.63399999999999</v>
      </c>
      <c r="FY13" s="9">
        <v>239.315</v>
      </c>
      <c r="FZ13" s="9">
        <v>50.814999999999998</v>
      </c>
      <c r="GA13" s="9">
        <v>20.82</v>
      </c>
      <c r="GB13" s="9">
        <v>29.995000000000001</v>
      </c>
      <c r="GC13" s="9">
        <v>351.13400000000001</v>
      </c>
      <c r="GD13" s="9">
        <v>141.81399999999999</v>
      </c>
      <c r="GE13" s="9">
        <v>209.32</v>
      </c>
      <c r="GF13" s="9">
        <v>2377.2310000000002</v>
      </c>
      <c r="GG13" s="9">
        <v>1243.079</v>
      </c>
      <c r="GH13" s="9">
        <v>1134.153</v>
      </c>
      <c r="GI13" s="9">
        <v>1404.4949999999999</v>
      </c>
      <c r="GJ13" s="9">
        <v>600.60400000000004</v>
      </c>
      <c r="GK13" s="9">
        <v>803.89</v>
      </c>
      <c r="GL13" s="9">
        <v>204.59800000000001</v>
      </c>
      <c r="GM13" s="9">
        <v>67.206999999999994</v>
      </c>
      <c r="GN13" s="9">
        <v>137.39099999999999</v>
      </c>
      <c r="GO13" s="9">
        <v>1368.4739999999999</v>
      </c>
      <c r="GP13" s="9">
        <v>667.92</v>
      </c>
      <c r="GQ13" s="9">
        <v>700.55399999999997</v>
      </c>
      <c r="GR13" s="9">
        <v>803.63499999999999</v>
      </c>
      <c r="GS13" s="9">
        <v>419.49200000000002</v>
      </c>
      <c r="GT13" s="9">
        <v>384.14299999999997</v>
      </c>
      <c r="GU13" s="9">
        <v>123.675</v>
      </c>
      <c r="GV13" s="9">
        <v>59.595999999999997</v>
      </c>
      <c r="GW13" s="9">
        <v>64.08</v>
      </c>
      <c r="GX13" s="9">
        <v>86.561999999999998</v>
      </c>
      <c r="GY13" s="9">
        <v>32.188000000000002</v>
      </c>
      <c r="GZ13" s="9">
        <v>54.374000000000002</v>
      </c>
      <c r="HA13" s="9">
        <v>43.851999999999997</v>
      </c>
      <c r="HB13" s="9">
        <v>21.350999999999999</v>
      </c>
      <c r="HC13" s="9">
        <v>22.501000000000001</v>
      </c>
      <c r="HD13" s="9">
        <v>87.754000000000005</v>
      </c>
      <c r="HE13" s="9">
        <v>34.555999999999997</v>
      </c>
      <c r="HF13" s="9">
        <v>53.198</v>
      </c>
      <c r="HG13" s="9">
        <v>83.483000000000004</v>
      </c>
      <c r="HH13" s="9">
        <v>30.849</v>
      </c>
      <c r="HI13" s="9">
        <v>52.634</v>
      </c>
      <c r="HJ13" s="9">
        <v>119.593</v>
      </c>
      <c r="HK13" s="9">
        <v>63.395000000000003</v>
      </c>
      <c r="HL13" s="9">
        <v>56.198</v>
      </c>
      <c r="HM13" s="9">
        <v>684.04200000000003</v>
      </c>
      <c r="HN13" s="9">
        <v>356.09699999999998</v>
      </c>
      <c r="HO13" s="9">
        <v>327.94499999999999</v>
      </c>
      <c r="HP13" s="9">
        <v>109.93600000000001</v>
      </c>
      <c r="HQ13" s="9">
        <v>58.878</v>
      </c>
      <c r="HR13" s="9">
        <v>51.058</v>
      </c>
      <c r="HS13" s="9">
        <v>563.53800000000001</v>
      </c>
      <c r="HT13" s="9">
        <v>278.38400000000001</v>
      </c>
      <c r="HU13" s="9">
        <v>285.154</v>
      </c>
      <c r="HV13" s="9">
        <v>65.272000000000006</v>
      </c>
      <c r="HW13" s="9">
        <v>27.744</v>
      </c>
      <c r="HX13" s="9">
        <v>37.527999999999999</v>
      </c>
      <c r="HY13" s="9">
        <v>865.29399999999998</v>
      </c>
      <c r="HZ13" s="9">
        <v>449.30399999999997</v>
      </c>
      <c r="IA13" s="9">
        <v>415.99</v>
      </c>
      <c r="IB13" s="9">
        <v>784.11800000000005</v>
      </c>
      <c r="IC13" s="9">
        <v>406.61900000000003</v>
      </c>
      <c r="ID13" s="9">
        <v>377.49799999999999</v>
      </c>
      <c r="IE13" s="9">
        <v>734.52</v>
      </c>
      <c r="IF13" s="9">
        <v>383.21</v>
      </c>
      <c r="IG13" s="9">
        <v>351.31</v>
      </c>
      <c r="IH13" s="9">
        <v>185.87899999999999</v>
      </c>
      <c r="II13" s="9">
        <v>88.016000000000005</v>
      </c>
      <c r="IJ13" s="9">
        <v>97.864000000000004</v>
      </c>
      <c r="IK13" s="9">
        <v>110.527</v>
      </c>
      <c r="IL13" s="9">
        <v>56.463000000000001</v>
      </c>
      <c r="IM13" s="9">
        <v>54.064</v>
      </c>
      <c r="IN13" s="9">
        <v>48.868000000000002</v>
      </c>
      <c r="IO13" s="9">
        <v>26.651</v>
      </c>
      <c r="IP13" s="9">
        <v>22.216000000000001</v>
      </c>
      <c r="IQ13" s="9">
        <v>57.494</v>
      </c>
    </row>
    <row r="14" spans="1:251">
      <c r="A14" s="10">
        <v>43132</v>
      </c>
      <c r="B14" s="9">
        <v>277.36700000000002</v>
      </c>
      <c r="C14" s="9">
        <v>118.221</v>
      </c>
      <c r="D14" s="9">
        <v>159.14599999999999</v>
      </c>
      <c r="E14" s="9">
        <v>259.29399999999998</v>
      </c>
      <c r="F14" s="9">
        <v>104.363</v>
      </c>
      <c r="G14" s="9">
        <v>154.93100000000001</v>
      </c>
      <c r="H14" s="9">
        <v>623.79300000000001</v>
      </c>
      <c r="I14" s="9">
        <v>307.40499999999997</v>
      </c>
      <c r="J14" s="9">
        <v>316.38799999999998</v>
      </c>
      <c r="K14" s="9">
        <v>2575.9940000000001</v>
      </c>
      <c r="L14" s="9">
        <v>1401.558</v>
      </c>
      <c r="M14" s="9">
        <v>1174.4359999999999</v>
      </c>
      <c r="N14" s="9">
        <v>563.68700000000001</v>
      </c>
      <c r="O14" s="9">
        <v>267.274</v>
      </c>
      <c r="P14" s="9">
        <v>296.41300000000001</v>
      </c>
      <c r="Q14" s="9">
        <v>2061.3449999999998</v>
      </c>
      <c r="R14" s="9">
        <v>1035.8</v>
      </c>
      <c r="S14" s="9">
        <v>1025.5450000000001</v>
      </c>
      <c r="T14" s="9">
        <v>244.32599999999999</v>
      </c>
      <c r="U14" s="9">
        <v>116.253</v>
      </c>
      <c r="V14" s="9">
        <v>128.07300000000001</v>
      </c>
      <c r="W14" s="9">
        <v>3430.7420000000002</v>
      </c>
      <c r="X14" s="9">
        <v>1811.5039999999999</v>
      </c>
      <c r="Y14" s="9">
        <v>1619.2380000000001</v>
      </c>
      <c r="Z14" s="9">
        <v>3019.6210000000001</v>
      </c>
      <c r="AA14" s="9">
        <v>1620.32</v>
      </c>
      <c r="AB14" s="9">
        <v>1399.3009999999999</v>
      </c>
      <c r="AC14" s="9">
        <v>2839.7719999999999</v>
      </c>
      <c r="AD14" s="9">
        <v>1542.319</v>
      </c>
      <c r="AE14" s="9">
        <v>1297.454</v>
      </c>
      <c r="AF14" s="9">
        <v>800.68</v>
      </c>
      <c r="AG14" s="9">
        <v>385.62200000000001</v>
      </c>
      <c r="AH14" s="9">
        <v>415.05799999999999</v>
      </c>
      <c r="AI14" s="9">
        <v>506.28</v>
      </c>
      <c r="AJ14" s="9">
        <v>248.321</v>
      </c>
      <c r="AK14" s="9">
        <v>257.95800000000003</v>
      </c>
      <c r="AL14" s="9">
        <v>275.32499999999999</v>
      </c>
      <c r="AM14" s="9">
        <v>145.78100000000001</v>
      </c>
      <c r="AN14" s="9">
        <v>129.54400000000001</v>
      </c>
      <c r="AO14" s="9">
        <v>184.14699999999999</v>
      </c>
      <c r="AP14" s="9">
        <v>90.447000000000003</v>
      </c>
      <c r="AQ14" s="9">
        <v>93.7</v>
      </c>
      <c r="AR14" s="9">
        <v>1710.1590000000001</v>
      </c>
      <c r="AS14" s="9">
        <v>694.673</v>
      </c>
      <c r="AT14" s="9">
        <v>1015.487</v>
      </c>
      <c r="AU14" s="9">
        <v>356.71300000000002</v>
      </c>
      <c r="AV14" s="9">
        <v>121.422</v>
      </c>
      <c r="AW14" s="9">
        <v>235.292</v>
      </c>
      <c r="AX14" s="9">
        <v>96.344999999999999</v>
      </c>
      <c r="AY14" s="9">
        <v>44.134999999999998</v>
      </c>
      <c r="AZ14" s="9">
        <v>52.21</v>
      </c>
      <c r="BA14" s="9">
        <v>296.14400000000001</v>
      </c>
      <c r="BB14" s="9">
        <v>95.813000000000002</v>
      </c>
      <c r="BC14" s="9">
        <v>200.33099999999999</v>
      </c>
      <c r="BD14" s="9">
        <v>58.512999999999998</v>
      </c>
      <c r="BE14" s="9">
        <v>19.827000000000002</v>
      </c>
      <c r="BF14" s="9">
        <v>38.685000000000002</v>
      </c>
      <c r="BG14" s="9">
        <v>225.78200000000001</v>
      </c>
      <c r="BH14" s="9">
        <v>71.245999999999995</v>
      </c>
      <c r="BI14" s="9">
        <v>154.536</v>
      </c>
      <c r="BJ14" s="9">
        <v>22.474</v>
      </c>
      <c r="BK14" s="9">
        <v>10.225</v>
      </c>
      <c r="BL14" s="9">
        <v>12.247999999999999</v>
      </c>
      <c r="BM14" s="9">
        <v>62.136000000000003</v>
      </c>
      <c r="BN14" s="9">
        <v>26.614999999999998</v>
      </c>
      <c r="BO14" s="9">
        <v>35.521000000000001</v>
      </c>
      <c r="BP14" s="9">
        <v>66.475999999999999</v>
      </c>
      <c r="BQ14" s="9">
        <v>2.9940000000000002</v>
      </c>
      <c r="BR14" s="9">
        <v>63.481999999999999</v>
      </c>
      <c r="BS14" s="9">
        <v>670.31899999999996</v>
      </c>
      <c r="BT14" s="9">
        <v>282.036</v>
      </c>
      <c r="BU14" s="9">
        <v>388.28300000000002</v>
      </c>
      <c r="BV14" s="9">
        <v>542.42700000000002</v>
      </c>
      <c r="BW14" s="9">
        <v>212.875</v>
      </c>
      <c r="BX14" s="9">
        <v>329.55200000000002</v>
      </c>
      <c r="BY14" s="9">
        <v>81.468000000000004</v>
      </c>
      <c r="BZ14" s="9">
        <v>28.826000000000001</v>
      </c>
      <c r="CA14" s="9">
        <v>52.643000000000001</v>
      </c>
      <c r="CB14" s="9">
        <v>460.959</v>
      </c>
      <c r="CC14" s="9">
        <v>184.04900000000001</v>
      </c>
      <c r="CD14" s="9">
        <v>276.90899999999999</v>
      </c>
      <c r="CE14" s="9">
        <v>3281.2550000000001</v>
      </c>
      <c r="CF14" s="9">
        <v>1737.789</v>
      </c>
      <c r="CG14" s="9">
        <v>1543.4659999999999</v>
      </c>
      <c r="CH14" s="9">
        <v>1812.838</v>
      </c>
      <c r="CI14" s="9">
        <v>756.29399999999998</v>
      </c>
      <c r="CJ14" s="9">
        <v>1056.5440000000001</v>
      </c>
      <c r="CK14" s="9">
        <v>270.37599999999998</v>
      </c>
      <c r="CL14" s="9">
        <v>91.524000000000001</v>
      </c>
      <c r="CM14" s="9">
        <v>178.852</v>
      </c>
      <c r="CN14" s="9">
        <v>3840.018</v>
      </c>
      <c r="CO14" s="9">
        <v>1869.229</v>
      </c>
      <c r="CP14" s="9">
        <v>1970.789</v>
      </c>
      <c r="CQ14" s="9">
        <v>2411.1999999999998</v>
      </c>
      <c r="CR14" s="9">
        <v>1253.2919999999999</v>
      </c>
      <c r="CS14" s="9">
        <v>1157.9079999999999</v>
      </c>
      <c r="CT14" s="9">
        <v>333.80700000000002</v>
      </c>
      <c r="CU14" s="9">
        <v>156.27500000000001</v>
      </c>
      <c r="CV14" s="9">
        <v>177.53200000000001</v>
      </c>
      <c r="CW14" s="9">
        <v>223.81399999999999</v>
      </c>
      <c r="CX14" s="9">
        <v>81.531000000000006</v>
      </c>
      <c r="CY14" s="9">
        <v>142.28399999999999</v>
      </c>
      <c r="CZ14" s="9">
        <v>126.66800000000001</v>
      </c>
      <c r="DA14" s="9">
        <v>52.734000000000002</v>
      </c>
      <c r="DB14" s="9">
        <v>73.933000000000007</v>
      </c>
      <c r="DC14" s="9">
        <v>230.976</v>
      </c>
      <c r="DD14" s="9">
        <v>92.168000000000006</v>
      </c>
      <c r="DE14" s="9">
        <v>138.80699999999999</v>
      </c>
      <c r="DF14" s="9">
        <v>213.376</v>
      </c>
      <c r="DG14" s="9">
        <v>79.736000000000004</v>
      </c>
      <c r="DH14" s="9">
        <v>133.63999999999999</v>
      </c>
      <c r="DI14" s="9">
        <v>475.154</v>
      </c>
      <c r="DJ14" s="9">
        <v>258.53300000000002</v>
      </c>
      <c r="DK14" s="9">
        <v>216.62200000000001</v>
      </c>
      <c r="DL14" s="9">
        <v>1936.0450000000001</v>
      </c>
      <c r="DM14" s="9">
        <v>994.75900000000001</v>
      </c>
      <c r="DN14" s="9">
        <v>941.28599999999994</v>
      </c>
      <c r="DO14" s="9">
        <v>430.18599999999998</v>
      </c>
      <c r="DP14" s="9">
        <v>234.88499999999999</v>
      </c>
      <c r="DQ14" s="9">
        <v>195.3</v>
      </c>
      <c r="DR14" s="9">
        <v>1582.7840000000001</v>
      </c>
      <c r="DS14" s="9">
        <v>769.92499999999995</v>
      </c>
      <c r="DT14" s="9">
        <v>812.85900000000004</v>
      </c>
      <c r="DU14" s="9">
        <v>192.35599999999999</v>
      </c>
      <c r="DV14" s="9">
        <v>89.984999999999999</v>
      </c>
      <c r="DW14" s="9">
        <v>102.371</v>
      </c>
      <c r="DX14" s="9">
        <v>2596.232</v>
      </c>
      <c r="DY14" s="9">
        <v>1342.2819999999999</v>
      </c>
      <c r="DZ14" s="9">
        <v>1253.95</v>
      </c>
      <c r="EA14" s="9">
        <v>2267.6869999999999</v>
      </c>
      <c r="EB14" s="9">
        <v>1172.8140000000001</v>
      </c>
      <c r="EC14" s="9">
        <v>1094.873</v>
      </c>
      <c r="ED14" s="9">
        <v>2126.0749999999998</v>
      </c>
      <c r="EE14" s="9">
        <v>1110.979</v>
      </c>
      <c r="EF14" s="9">
        <v>1015.096</v>
      </c>
      <c r="EG14" s="9">
        <v>574.78099999999995</v>
      </c>
      <c r="EH14" s="9">
        <v>305.77699999999999</v>
      </c>
      <c r="EI14" s="9">
        <v>269.00400000000002</v>
      </c>
      <c r="EJ14" s="9">
        <v>380.346</v>
      </c>
      <c r="EK14" s="9">
        <v>213.477</v>
      </c>
      <c r="EL14" s="9">
        <v>166.869</v>
      </c>
      <c r="EM14" s="9">
        <v>195.31399999999999</v>
      </c>
      <c r="EN14" s="9">
        <v>124.48699999999999</v>
      </c>
      <c r="EO14" s="9">
        <v>70.826999999999998</v>
      </c>
      <c r="EP14" s="9">
        <v>156.63499999999999</v>
      </c>
      <c r="EQ14" s="9">
        <v>82.171000000000006</v>
      </c>
      <c r="ER14" s="9">
        <v>74.463999999999999</v>
      </c>
      <c r="ES14" s="9">
        <v>1272.183</v>
      </c>
      <c r="ET14" s="9">
        <v>533.76599999999996</v>
      </c>
      <c r="EU14" s="9">
        <v>738.41700000000003</v>
      </c>
      <c r="EV14" s="9">
        <v>247.73500000000001</v>
      </c>
      <c r="EW14" s="9">
        <v>93.441999999999993</v>
      </c>
      <c r="EX14" s="9">
        <v>154.292</v>
      </c>
      <c r="EY14" s="9">
        <v>78.850999999999999</v>
      </c>
      <c r="EZ14" s="9">
        <v>37.957999999999998</v>
      </c>
      <c r="FA14" s="9">
        <v>40.893000000000001</v>
      </c>
      <c r="FB14" s="9">
        <v>211.41900000000001</v>
      </c>
      <c r="FC14" s="9">
        <v>77.447000000000003</v>
      </c>
      <c r="FD14" s="9">
        <v>133.97200000000001</v>
      </c>
      <c r="FE14" s="9">
        <v>29.495999999999999</v>
      </c>
      <c r="FF14" s="9">
        <v>10.271000000000001</v>
      </c>
      <c r="FG14" s="9">
        <v>19.225000000000001</v>
      </c>
      <c r="FH14" s="9">
        <v>173.155</v>
      </c>
      <c r="FI14" s="9">
        <v>63.823999999999998</v>
      </c>
      <c r="FJ14" s="9">
        <v>109.331</v>
      </c>
      <c r="FK14" s="9">
        <v>19.344000000000001</v>
      </c>
      <c r="FL14" s="9">
        <v>7.4829999999999997</v>
      </c>
      <c r="FM14" s="9">
        <v>11.861000000000001</v>
      </c>
      <c r="FN14" s="9">
        <v>36.314999999999998</v>
      </c>
      <c r="FO14" s="9">
        <v>15.994999999999999</v>
      </c>
      <c r="FP14" s="9">
        <v>20.32</v>
      </c>
      <c r="FQ14" s="9">
        <v>49.863</v>
      </c>
      <c r="FR14" s="9">
        <v>3.0110000000000001</v>
      </c>
      <c r="FS14" s="9">
        <v>46.851999999999997</v>
      </c>
      <c r="FT14" s="9">
        <v>564.46500000000003</v>
      </c>
      <c r="FU14" s="9">
        <v>243.03700000000001</v>
      </c>
      <c r="FV14" s="9">
        <v>321.428</v>
      </c>
      <c r="FW14" s="9">
        <v>404.37</v>
      </c>
      <c r="FX14" s="9">
        <v>175.613</v>
      </c>
      <c r="FY14" s="9">
        <v>228.756</v>
      </c>
      <c r="FZ14" s="9">
        <v>50.259</v>
      </c>
      <c r="GA14" s="9">
        <v>22.582000000000001</v>
      </c>
      <c r="GB14" s="9">
        <v>27.677</v>
      </c>
      <c r="GC14" s="9">
        <v>354.11099999999999</v>
      </c>
      <c r="GD14" s="9">
        <v>153.03200000000001</v>
      </c>
      <c r="GE14" s="9">
        <v>201.07900000000001</v>
      </c>
      <c r="GF14" s="9">
        <v>2461.4589999999998</v>
      </c>
      <c r="GG14" s="9">
        <v>1275.874</v>
      </c>
      <c r="GH14" s="9">
        <v>1185.585</v>
      </c>
      <c r="GI14" s="9">
        <v>1378.559</v>
      </c>
      <c r="GJ14" s="9">
        <v>593.35500000000002</v>
      </c>
      <c r="GK14" s="9">
        <v>785.20399999999995</v>
      </c>
      <c r="GL14" s="9">
        <v>202.43100000000001</v>
      </c>
      <c r="GM14" s="9">
        <v>75.950999999999993</v>
      </c>
      <c r="GN14" s="9">
        <v>126.48</v>
      </c>
      <c r="GO14" s="9">
        <v>1378.885</v>
      </c>
      <c r="GP14" s="9">
        <v>672.29399999999998</v>
      </c>
      <c r="GQ14" s="9">
        <v>706.59199999999998</v>
      </c>
      <c r="GR14" s="9">
        <v>825.274</v>
      </c>
      <c r="GS14" s="9">
        <v>432.83199999999999</v>
      </c>
      <c r="GT14" s="9">
        <v>392.44200000000001</v>
      </c>
      <c r="GU14" s="9">
        <v>114.97499999999999</v>
      </c>
      <c r="GV14" s="9">
        <v>57.79</v>
      </c>
      <c r="GW14" s="9">
        <v>57.185000000000002</v>
      </c>
      <c r="GX14" s="9">
        <v>81.87</v>
      </c>
      <c r="GY14" s="9">
        <v>33.375999999999998</v>
      </c>
      <c r="GZ14" s="9">
        <v>48.494</v>
      </c>
      <c r="HA14" s="9">
        <v>40.942999999999998</v>
      </c>
      <c r="HB14" s="9">
        <v>20.687000000000001</v>
      </c>
      <c r="HC14" s="9">
        <v>20.256</v>
      </c>
      <c r="HD14" s="9">
        <v>84.343999999999994</v>
      </c>
      <c r="HE14" s="9">
        <v>35.877000000000002</v>
      </c>
      <c r="HF14" s="9">
        <v>48.468000000000004</v>
      </c>
      <c r="HG14" s="9">
        <v>78.177999999999997</v>
      </c>
      <c r="HH14" s="9">
        <v>31.509</v>
      </c>
      <c r="HI14" s="9">
        <v>46.668999999999997</v>
      </c>
      <c r="HJ14" s="9">
        <v>140.529</v>
      </c>
      <c r="HK14" s="9">
        <v>72.269000000000005</v>
      </c>
      <c r="HL14" s="9">
        <v>68.260999999999996</v>
      </c>
      <c r="HM14" s="9">
        <v>684.745</v>
      </c>
      <c r="HN14" s="9">
        <v>360.56400000000002</v>
      </c>
      <c r="HO14" s="9">
        <v>324.18099999999998</v>
      </c>
      <c r="HP14" s="9">
        <v>132.19300000000001</v>
      </c>
      <c r="HQ14" s="9">
        <v>67.111999999999995</v>
      </c>
      <c r="HR14" s="9">
        <v>65.081000000000003</v>
      </c>
      <c r="HS14" s="9">
        <v>550.38400000000001</v>
      </c>
      <c r="HT14" s="9">
        <v>268.94499999999999</v>
      </c>
      <c r="HU14" s="9">
        <v>281.43900000000002</v>
      </c>
      <c r="HV14" s="9">
        <v>66.087000000000003</v>
      </c>
      <c r="HW14" s="9">
        <v>30.439</v>
      </c>
      <c r="HX14" s="9">
        <v>35.648000000000003</v>
      </c>
      <c r="HY14" s="9">
        <v>879.12</v>
      </c>
      <c r="HZ14" s="9">
        <v>461.18799999999999</v>
      </c>
      <c r="IA14" s="9">
        <v>417.93099999999998</v>
      </c>
      <c r="IB14" s="9">
        <v>791.42399999999998</v>
      </c>
      <c r="IC14" s="9">
        <v>413.68400000000003</v>
      </c>
      <c r="ID14" s="9">
        <v>377.74</v>
      </c>
      <c r="IE14" s="9">
        <v>742.94600000000003</v>
      </c>
      <c r="IF14" s="9">
        <v>389.17500000000001</v>
      </c>
      <c r="IG14" s="9">
        <v>353.77100000000002</v>
      </c>
      <c r="IH14" s="9">
        <v>197.00899999999999</v>
      </c>
      <c r="II14" s="9">
        <v>94.478999999999999</v>
      </c>
      <c r="IJ14" s="9">
        <v>102.53100000000001</v>
      </c>
      <c r="IK14" s="9">
        <v>111.788</v>
      </c>
      <c r="IL14" s="9">
        <v>56.744</v>
      </c>
      <c r="IM14" s="9">
        <v>55.043999999999997</v>
      </c>
      <c r="IN14" s="9">
        <v>57.942999999999998</v>
      </c>
      <c r="IO14" s="9">
        <v>28.388999999999999</v>
      </c>
      <c r="IP14" s="9">
        <v>29.555</v>
      </c>
      <c r="IQ14" s="9">
        <v>51.936999999999998</v>
      </c>
    </row>
    <row r="15" spans="1:251">
      <c r="A15" s="10">
        <v>43497</v>
      </c>
      <c r="B15" s="9">
        <v>289.26400000000001</v>
      </c>
      <c r="C15" s="9">
        <v>119.337</v>
      </c>
      <c r="D15" s="9">
        <v>169.92699999999999</v>
      </c>
      <c r="E15" s="9">
        <v>273.91199999999998</v>
      </c>
      <c r="F15" s="9">
        <v>107.654</v>
      </c>
      <c r="G15" s="9">
        <v>166.25800000000001</v>
      </c>
      <c r="H15" s="9">
        <v>662.69100000000003</v>
      </c>
      <c r="I15" s="9">
        <v>340.18</v>
      </c>
      <c r="J15" s="9">
        <v>322.51100000000002</v>
      </c>
      <c r="K15" s="9">
        <v>2645.5129999999999</v>
      </c>
      <c r="L15" s="9">
        <v>1424.4670000000001</v>
      </c>
      <c r="M15" s="9">
        <v>1221.046</v>
      </c>
      <c r="N15" s="9">
        <v>621.12099999999998</v>
      </c>
      <c r="O15" s="9">
        <v>311.00400000000002</v>
      </c>
      <c r="P15" s="9">
        <v>310.11700000000002</v>
      </c>
      <c r="Q15" s="9">
        <v>2135.4340000000002</v>
      </c>
      <c r="R15" s="9">
        <v>1086.9090000000001</v>
      </c>
      <c r="S15" s="9">
        <v>1048.5250000000001</v>
      </c>
      <c r="T15" s="9">
        <v>249.261</v>
      </c>
      <c r="U15" s="9">
        <v>119.91</v>
      </c>
      <c r="V15" s="9">
        <v>129.351</v>
      </c>
      <c r="W15" s="9">
        <v>3548.634</v>
      </c>
      <c r="X15" s="9">
        <v>1866.5550000000001</v>
      </c>
      <c r="Y15" s="9">
        <v>1682.079</v>
      </c>
      <c r="Z15" s="9">
        <v>3122.1</v>
      </c>
      <c r="AA15" s="9">
        <v>1655.8309999999999</v>
      </c>
      <c r="AB15" s="9">
        <v>1466.269</v>
      </c>
      <c r="AC15" s="9">
        <v>2926.2539999999999</v>
      </c>
      <c r="AD15" s="9">
        <v>1571.972</v>
      </c>
      <c r="AE15" s="9">
        <v>1354.2819999999999</v>
      </c>
      <c r="AF15" s="9">
        <v>859.78300000000002</v>
      </c>
      <c r="AG15" s="9">
        <v>401.38900000000001</v>
      </c>
      <c r="AH15" s="9">
        <v>458.39400000000001</v>
      </c>
      <c r="AI15" s="9">
        <v>533.60500000000002</v>
      </c>
      <c r="AJ15" s="9">
        <v>258.47300000000001</v>
      </c>
      <c r="AK15" s="9">
        <v>275.13200000000001</v>
      </c>
      <c r="AL15" s="9">
        <v>293.17500000000001</v>
      </c>
      <c r="AM15" s="9">
        <v>156.565</v>
      </c>
      <c r="AN15" s="9">
        <v>136.61000000000001</v>
      </c>
      <c r="AO15" s="9">
        <v>159.881</v>
      </c>
      <c r="AP15" s="9">
        <v>82.323999999999998</v>
      </c>
      <c r="AQ15" s="9">
        <v>77.557000000000002</v>
      </c>
      <c r="AR15" s="9">
        <v>1721.902</v>
      </c>
      <c r="AS15" s="9">
        <v>697.25</v>
      </c>
      <c r="AT15" s="9">
        <v>1024.652</v>
      </c>
      <c r="AU15" s="9">
        <v>345.93799999999999</v>
      </c>
      <c r="AV15" s="9">
        <v>128.29400000000001</v>
      </c>
      <c r="AW15" s="9">
        <v>217.64400000000001</v>
      </c>
      <c r="AX15" s="9">
        <v>82.929000000000002</v>
      </c>
      <c r="AY15" s="9">
        <v>37.027000000000001</v>
      </c>
      <c r="AZ15" s="9">
        <v>45.901000000000003</v>
      </c>
      <c r="BA15" s="9">
        <v>295.83999999999997</v>
      </c>
      <c r="BB15" s="9">
        <v>114.25</v>
      </c>
      <c r="BC15" s="9">
        <v>181.59</v>
      </c>
      <c r="BD15" s="9">
        <v>50.055999999999997</v>
      </c>
      <c r="BE15" s="9">
        <v>12.637</v>
      </c>
      <c r="BF15" s="9">
        <v>37.418999999999997</v>
      </c>
      <c r="BG15" s="9">
        <v>230.99</v>
      </c>
      <c r="BH15" s="9">
        <v>95.034000000000006</v>
      </c>
      <c r="BI15" s="9">
        <v>135.95599999999999</v>
      </c>
      <c r="BJ15" s="9">
        <v>29.54</v>
      </c>
      <c r="BK15" s="9">
        <v>12.97</v>
      </c>
      <c r="BL15" s="9">
        <v>16.57</v>
      </c>
      <c r="BM15" s="9">
        <v>51.332000000000001</v>
      </c>
      <c r="BN15" s="9">
        <v>14.044</v>
      </c>
      <c r="BO15" s="9">
        <v>37.287999999999997</v>
      </c>
      <c r="BP15" s="9">
        <v>56.874000000000002</v>
      </c>
      <c r="BQ15" s="9">
        <v>3.2410000000000001</v>
      </c>
      <c r="BR15" s="9">
        <v>53.631999999999998</v>
      </c>
      <c r="BS15" s="9">
        <v>714.19200000000001</v>
      </c>
      <c r="BT15" s="9">
        <v>299.298</v>
      </c>
      <c r="BU15" s="9">
        <v>414.89499999999998</v>
      </c>
      <c r="BV15" s="9">
        <v>507.053</v>
      </c>
      <c r="BW15" s="9">
        <v>210.61799999999999</v>
      </c>
      <c r="BX15" s="9">
        <v>296.435</v>
      </c>
      <c r="BY15" s="9">
        <v>85.55</v>
      </c>
      <c r="BZ15" s="9">
        <v>32.018999999999998</v>
      </c>
      <c r="CA15" s="9">
        <v>53.530999999999999</v>
      </c>
      <c r="CB15" s="9">
        <v>421.50299999999999</v>
      </c>
      <c r="CC15" s="9">
        <v>178.59899999999999</v>
      </c>
      <c r="CD15" s="9">
        <v>242.904</v>
      </c>
      <c r="CE15" s="9">
        <v>3393.7539999999999</v>
      </c>
      <c r="CF15" s="9">
        <v>1796.6659999999999</v>
      </c>
      <c r="CG15" s="9">
        <v>1597.088</v>
      </c>
      <c r="CH15" s="9">
        <v>1796.2329999999999</v>
      </c>
      <c r="CI15" s="9">
        <v>747.55499999999995</v>
      </c>
      <c r="CJ15" s="9">
        <v>1048.6780000000001</v>
      </c>
      <c r="CK15" s="9">
        <v>269.86900000000003</v>
      </c>
      <c r="CL15" s="9">
        <v>110.77800000000001</v>
      </c>
      <c r="CM15" s="9">
        <v>159.09100000000001</v>
      </c>
      <c r="CN15" s="9">
        <v>3908.6550000000002</v>
      </c>
      <c r="CO15" s="9">
        <v>1902.7840000000001</v>
      </c>
      <c r="CP15" s="9">
        <v>2005.8720000000001</v>
      </c>
      <c r="CQ15" s="9">
        <v>2455.3519999999999</v>
      </c>
      <c r="CR15" s="9">
        <v>1276.6320000000001</v>
      </c>
      <c r="CS15" s="9">
        <v>1178.72</v>
      </c>
      <c r="CT15" s="9">
        <v>328.25299999999999</v>
      </c>
      <c r="CU15" s="9">
        <v>160.13300000000001</v>
      </c>
      <c r="CV15" s="9">
        <v>168.12100000000001</v>
      </c>
      <c r="CW15" s="9">
        <v>221.52199999999999</v>
      </c>
      <c r="CX15" s="9">
        <v>85.418999999999997</v>
      </c>
      <c r="CY15" s="9">
        <v>136.10300000000001</v>
      </c>
      <c r="CZ15" s="9">
        <v>120.212</v>
      </c>
      <c r="DA15" s="9">
        <v>52.048999999999999</v>
      </c>
      <c r="DB15" s="9">
        <v>68.162999999999997</v>
      </c>
      <c r="DC15" s="9">
        <v>232.42400000000001</v>
      </c>
      <c r="DD15" s="9">
        <v>94.936000000000007</v>
      </c>
      <c r="DE15" s="9">
        <v>137.488</v>
      </c>
      <c r="DF15" s="9">
        <v>213.72200000000001</v>
      </c>
      <c r="DG15" s="9">
        <v>82.796000000000006</v>
      </c>
      <c r="DH15" s="9">
        <v>130.92599999999999</v>
      </c>
      <c r="DI15" s="9">
        <v>468.85199999999998</v>
      </c>
      <c r="DJ15" s="9">
        <v>235.827</v>
      </c>
      <c r="DK15" s="9">
        <v>233.02500000000001</v>
      </c>
      <c r="DL15" s="9">
        <v>1986.5</v>
      </c>
      <c r="DM15" s="9">
        <v>1040.8050000000001</v>
      </c>
      <c r="DN15" s="9">
        <v>945.69500000000005</v>
      </c>
      <c r="DO15" s="9">
        <v>428.69200000000001</v>
      </c>
      <c r="DP15" s="9">
        <v>215.17099999999999</v>
      </c>
      <c r="DQ15" s="9">
        <v>213.52</v>
      </c>
      <c r="DR15" s="9">
        <v>1601.2449999999999</v>
      </c>
      <c r="DS15" s="9">
        <v>793.55399999999997</v>
      </c>
      <c r="DT15" s="9">
        <v>807.69100000000003</v>
      </c>
      <c r="DU15" s="9">
        <v>181.67</v>
      </c>
      <c r="DV15" s="9">
        <v>81.085999999999999</v>
      </c>
      <c r="DW15" s="9">
        <v>100.58499999999999</v>
      </c>
      <c r="DX15" s="9">
        <v>2636.1640000000002</v>
      </c>
      <c r="DY15" s="9">
        <v>1363.6579999999999</v>
      </c>
      <c r="DZ15" s="9">
        <v>1272.5060000000001</v>
      </c>
      <c r="EA15" s="9">
        <v>2345.6370000000002</v>
      </c>
      <c r="EB15" s="9">
        <v>1224.713</v>
      </c>
      <c r="EC15" s="9">
        <v>1120.924</v>
      </c>
      <c r="ED15" s="9">
        <v>2190.6320000000001</v>
      </c>
      <c r="EE15" s="9">
        <v>1152.74</v>
      </c>
      <c r="EF15" s="9">
        <v>1037.8920000000001</v>
      </c>
      <c r="EG15" s="9">
        <v>589</v>
      </c>
      <c r="EH15" s="9">
        <v>307.00400000000002</v>
      </c>
      <c r="EI15" s="9">
        <v>281.99599999999998</v>
      </c>
      <c r="EJ15" s="9">
        <v>380.77199999999999</v>
      </c>
      <c r="EK15" s="9">
        <v>201.42699999999999</v>
      </c>
      <c r="EL15" s="9">
        <v>179.34399999999999</v>
      </c>
      <c r="EM15" s="9">
        <v>199.96100000000001</v>
      </c>
      <c r="EN15" s="9">
        <v>114.402</v>
      </c>
      <c r="EO15" s="9">
        <v>85.558999999999997</v>
      </c>
      <c r="EP15" s="9">
        <v>151.114</v>
      </c>
      <c r="EQ15" s="9">
        <v>76.397000000000006</v>
      </c>
      <c r="ER15" s="9">
        <v>74.716999999999999</v>
      </c>
      <c r="ES15" s="9">
        <v>1302.1890000000001</v>
      </c>
      <c r="ET15" s="9">
        <v>549.75400000000002</v>
      </c>
      <c r="EU15" s="9">
        <v>752.43399999999997</v>
      </c>
      <c r="EV15" s="9">
        <v>236.029</v>
      </c>
      <c r="EW15" s="9">
        <v>90.174000000000007</v>
      </c>
      <c r="EX15" s="9">
        <v>145.85499999999999</v>
      </c>
      <c r="EY15" s="9">
        <v>83.501000000000005</v>
      </c>
      <c r="EZ15" s="9">
        <v>35.634999999999998</v>
      </c>
      <c r="FA15" s="9">
        <v>47.866</v>
      </c>
      <c r="FB15" s="9">
        <v>201.96700000000001</v>
      </c>
      <c r="FC15" s="9">
        <v>80.763000000000005</v>
      </c>
      <c r="FD15" s="9">
        <v>121.20399999999999</v>
      </c>
      <c r="FE15" s="9">
        <v>34.247</v>
      </c>
      <c r="FF15" s="9">
        <v>17.593</v>
      </c>
      <c r="FG15" s="9">
        <v>16.654</v>
      </c>
      <c r="FH15" s="9">
        <v>151.75200000000001</v>
      </c>
      <c r="FI15" s="9">
        <v>57.216999999999999</v>
      </c>
      <c r="FJ15" s="9">
        <v>94.536000000000001</v>
      </c>
      <c r="FK15" s="9">
        <v>15.442</v>
      </c>
      <c r="FL15" s="9">
        <v>6.3710000000000004</v>
      </c>
      <c r="FM15" s="9">
        <v>9.0709999999999997</v>
      </c>
      <c r="FN15" s="9">
        <v>35.975000000000001</v>
      </c>
      <c r="FO15" s="9">
        <v>11.323</v>
      </c>
      <c r="FP15" s="9">
        <v>24.652000000000001</v>
      </c>
      <c r="FQ15" s="9">
        <v>48.695999999999998</v>
      </c>
      <c r="FR15" s="9">
        <v>5.0069999999999997</v>
      </c>
      <c r="FS15" s="9">
        <v>43.689</v>
      </c>
      <c r="FT15" s="9">
        <v>563.18700000000001</v>
      </c>
      <c r="FU15" s="9">
        <v>256.36399999999998</v>
      </c>
      <c r="FV15" s="9">
        <v>306.82400000000001</v>
      </c>
      <c r="FW15" s="9">
        <v>389.05599999999998</v>
      </c>
      <c r="FX15" s="9">
        <v>168.48400000000001</v>
      </c>
      <c r="FY15" s="9">
        <v>220.572</v>
      </c>
      <c r="FZ15" s="9">
        <v>53.777000000000001</v>
      </c>
      <c r="GA15" s="9">
        <v>26.992999999999999</v>
      </c>
      <c r="GB15" s="9">
        <v>26.783999999999999</v>
      </c>
      <c r="GC15" s="9">
        <v>335.279</v>
      </c>
      <c r="GD15" s="9">
        <v>141.49100000000001</v>
      </c>
      <c r="GE15" s="9">
        <v>193.78899999999999</v>
      </c>
      <c r="GF15" s="9">
        <v>2509.1289999999999</v>
      </c>
      <c r="GG15" s="9">
        <v>1303.625</v>
      </c>
      <c r="GH15" s="9">
        <v>1205.5039999999999</v>
      </c>
      <c r="GI15" s="9">
        <v>1399.5260000000001</v>
      </c>
      <c r="GJ15" s="9">
        <v>599.15899999999999</v>
      </c>
      <c r="GK15" s="9">
        <v>800.36699999999996</v>
      </c>
      <c r="GL15" s="9">
        <v>193.58199999999999</v>
      </c>
      <c r="GM15" s="9">
        <v>76.462000000000003</v>
      </c>
      <c r="GN15" s="9">
        <v>117.12</v>
      </c>
      <c r="GO15" s="9">
        <v>1396.0930000000001</v>
      </c>
      <c r="GP15" s="9">
        <v>680.952</v>
      </c>
      <c r="GQ15" s="9">
        <v>715.14200000000005</v>
      </c>
      <c r="GR15" s="9">
        <v>838.56799999999998</v>
      </c>
      <c r="GS15" s="9">
        <v>441.28100000000001</v>
      </c>
      <c r="GT15" s="9">
        <v>397.28699999999998</v>
      </c>
      <c r="GU15" s="9">
        <v>115.864</v>
      </c>
      <c r="GV15" s="9">
        <v>57.012999999999998</v>
      </c>
      <c r="GW15" s="9">
        <v>58.85</v>
      </c>
      <c r="GX15" s="9">
        <v>76.231999999999999</v>
      </c>
      <c r="GY15" s="9">
        <v>28.245000000000001</v>
      </c>
      <c r="GZ15" s="9">
        <v>47.987000000000002</v>
      </c>
      <c r="HA15" s="9">
        <v>39.512999999999998</v>
      </c>
      <c r="HB15" s="9">
        <v>18.149999999999999</v>
      </c>
      <c r="HC15" s="9">
        <v>21.364000000000001</v>
      </c>
      <c r="HD15" s="9">
        <v>77.853999999999999</v>
      </c>
      <c r="HE15" s="9">
        <v>30.925000000000001</v>
      </c>
      <c r="HF15" s="9">
        <v>46.929000000000002</v>
      </c>
      <c r="HG15" s="9">
        <v>71.869</v>
      </c>
      <c r="HH15" s="9">
        <v>26.620999999999999</v>
      </c>
      <c r="HI15" s="9">
        <v>45.247999999999998</v>
      </c>
      <c r="HJ15" s="9">
        <v>140.35499999999999</v>
      </c>
      <c r="HK15" s="9">
        <v>73.36</v>
      </c>
      <c r="HL15" s="9">
        <v>66.995000000000005</v>
      </c>
      <c r="HM15" s="9">
        <v>698.21299999999997</v>
      </c>
      <c r="HN15" s="9">
        <v>367.92099999999999</v>
      </c>
      <c r="HO15" s="9">
        <v>330.29199999999997</v>
      </c>
      <c r="HP15" s="9">
        <v>130.40899999999999</v>
      </c>
      <c r="HQ15" s="9">
        <v>67.588999999999999</v>
      </c>
      <c r="HR15" s="9">
        <v>62.82</v>
      </c>
      <c r="HS15" s="9">
        <v>571.73599999999999</v>
      </c>
      <c r="HT15" s="9">
        <v>285.41199999999998</v>
      </c>
      <c r="HU15" s="9">
        <v>286.32400000000001</v>
      </c>
      <c r="HV15" s="9">
        <v>64.501999999999995</v>
      </c>
      <c r="HW15" s="9">
        <v>30.71</v>
      </c>
      <c r="HX15" s="9">
        <v>33.792000000000002</v>
      </c>
      <c r="HY15" s="9">
        <v>893.35</v>
      </c>
      <c r="HZ15" s="9">
        <v>465.47300000000001</v>
      </c>
      <c r="IA15" s="9">
        <v>427.87799999999999</v>
      </c>
      <c r="IB15" s="9">
        <v>801.81799999999998</v>
      </c>
      <c r="IC15" s="9">
        <v>418.64299999999997</v>
      </c>
      <c r="ID15" s="9">
        <v>383.17500000000001</v>
      </c>
      <c r="IE15" s="9">
        <v>756.01</v>
      </c>
      <c r="IF15" s="9">
        <v>399.90699999999998</v>
      </c>
      <c r="IG15" s="9">
        <v>356.10399999999998</v>
      </c>
      <c r="IH15" s="9">
        <v>198.09299999999999</v>
      </c>
      <c r="II15" s="9">
        <v>95.087000000000003</v>
      </c>
      <c r="IJ15" s="9">
        <v>103.005</v>
      </c>
      <c r="IK15" s="9">
        <v>109.613</v>
      </c>
      <c r="IL15" s="9">
        <v>56.328000000000003</v>
      </c>
      <c r="IM15" s="9">
        <v>53.284999999999997</v>
      </c>
      <c r="IN15" s="9">
        <v>54.83</v>
      </c>
      <c r="IO15" s="9">
        <v>32.136000000000003</v>
      </c>
      <c r="IP15" s="9">
        <v>22.693999999999999</v>
      </c>
      <c r="IQ15" s="9">
        <v>52.405999999999999</v>
      </c>
    </row>
    <row r="16" spans="1:251">
      <c r="A16" s="10">
        <v>43862</v>
      </c>
      <c r="B16" s="9">
        <v>295.63600000000002</v>
      </c>
      <c r="C16" s="9">
        <v>123.672</v>
      </c>
      <c r="D16" s="9">
        <v>171.964</v>
      </c>
      <c r="E16" s="9">
        <v>275.16699999999997</v>
      </c>
      <c r="F16" s="9">
        <v>106.807</v>
      </c>
      <c r="G16" s="9">
        <v>168.36</v>
      </c>
      <c r="H16" s="9">
        <v>658.09699999999998</v>
      </c>
      <c r="I16" s="9">
        <v>341.10300000000001</v>
      </c>
      <c r="J16" s="9">
        <v>316.99400000000003</v>
      </c>
      <c r="K16" s="9">
        <v>2718.7779999999998</v>
      </c>
      <c r="L16" s="9">
        <v>1442.098</v>
      </c>
      <c r="M16" s="9">
        <v>1276.68</v>
      </c>
      <c r="N16" s="9">
        <v>603.39200000000005</v>
      </c>
      <c r="O16" s="9">
        <v>306.36599999999999</v>
      </c>
      <c r="P16" s="9">
        <v>297.02699999999999</v>
      </c>
      <c r="Q16" s="9">
        <v>2190.672</v>
      </c>
      <c r="R16" s="9">
        <v>1097.4159999999999</v>
      </c>
      <c r="S16" s="9">
        <v>1093.2570000000001</v>
      </c>
      <c r="T16" s="9">
        <v>308.86700000000002</v>
      </c>
      <c r="U16" s="9">
        <v>155.714</v>
      </c>
      <c r="V16" s="9">
        <v>153.15199999999999</v>
      </c>
      <c r="W16" s="9">
        <v>3628.0419999999999</v>
      </c>
      <c r="X16" s="9">
        <v>1895.9349999999999</v>
      </c>
      <c r="Y16" s="9">
        <v>1732.107</v>
      </c>
      <c r="Z16" s="9">
        <v>3236.7710000000002</v>
      </c>
      <c r="AA16" s="9">
        <v>1714.9349999999999</v>
      </c>
      <c r="AB16" s="9">
        <v>1521.836</v>
      </c>
      <c r="AC16" s="9">
        <v>3013.1869999999999</v>
      </c>
      <c r="AD16" s="9">
        <v>1612.8340000000001</v>
      </c>
      <c r="AE16" s="9">
        <v>1400.354</v>
      </c>
      <c r="AF16" s="9">
        <v>912.29700000000003</v>
      </c>
      <c r="AG16" s="9">
        <v>463.16899999999998</v>
      </c>
      <c r="AH16" s="9">
        <v>449.12799999999999</v>
      </c>
      <c r="AI16" s="9">
        <v>547.36599999999999</v>
      </c>
      <c r="AJ16" s="9">
        <v>284.94799999999998</v>
      </c>
      <c r="AK16" s="9">
        <v>262.41899999999998</v>
      </c>
      <c r="AL16" s="9">
        <v>296.2</v>
      </c>
      <c r="AM16" s="9">
        <v>172.214</v>
      </c>
      <c r="AN16" s="9">
        <v>123.986</v>
      </c>
      <c r="AO16" s="9">
        <v>177.61699999999999</v>
      </c>
      <c r="AP16" s="9">
        <v>88.369</v>
      </c>
      <c r="AQ16" s="9">
        <v>89.248000000000005</v>
      </c>
      <c r="AR16" s="9">
        <v>1727.2439999999999</v>
      </c>
      <c r="AS16" s="9">
        <v>717.20299999999997</v>
      </c>
      <c r="AT16" s="9">
        <v>1010.04</v>
      </c>
      <c r="AU16" s="9">
        <v>378.464</v>
      </c>
      <c r="AV16" s="9">
        <v>149.792</v>
      </c>
      <c r="AW16" s="9">
        <v>228.673</v>
      </c>
      <c r="AX16" s="9">
        <v>108.917</v>
      </c>
      <c r="AY16" s="9">
        <v>43.877000000000002</v>
      </c>
      <c r="AZ16" s="9">
        <v>65.040000000000006</v>
      </c>
      <c r="BA16" s="9">
        <v>327.57799999999997</v>
      </c>
      <c r="BB16" s="9">
        <v>131.78800000000001</v>
      </c>
      <c r="BC16" s="9">
        <v>195.78899999999999</v>
      </c>
      <c r="BD16" s="9">
        <v>70.956999999999994</v>
      </c>
      <c r="BE16" s="9">
        <v>26.341000000000001</v>
      </c>
      <c r="BF16" s="9">
        <v>44.615000000000002</v>
      </c>
      <c r="BG16" s="9">
        <v>236.417</v>
      </c>
      <c r="BH16" s="9">
        <v>96.39</v>
      </c>
      <c r="BI16" s="9">
        <v>140.02699999999999</v>
      </c>
      <c r="BJ16" s="9">
        <v>28.631</v>
      </c>
      <c r="BK16" s="9">
        <v>12.768000000000001</v>
      </c>
      <c r="BL16" s="9">
        <v>15.863</v>
      </c>
      <c r="BM16" s="9">
        <v>54.088000000000001</v>
      </c>
      <c r="BN16" s="9">
        <v>19.245000000000001</v>
      </c>
      <c r="BO16" s="9">
        <v>34.843000000000004</v>
      </c>
      <c r="BP16" s="9">
        <v>55.981000000000002</v>
      </c>
      <c r="BQ16" s="9">
        <v>2.4510000000000001</v>
      </c>
      <c r="BR16" s="9">
        <v>53.53</v>
      </c>
      <c r="BS16" s="9">
        <v>743.82</v>
      </c>
      <c r="BT16" s="9">
        <v>324.10899999999998</v>
      </c>
      <c r="BU16" s="9">
        <v>419.71</v>
      </c>
      <c r="BV16" s="9">
        <v>559.28300000000002</v>
      </c>
      <c r="BW16" s="9">
        <v>239.40299999999999</v>
      </c>
      <c r="BX16" s="9">
        <v>319.88</v>
      </c>
      <c r="BY16" s="9">
        <v>101.464</v>
      </c>
      <c r="BZ16" s="9">
        <v>41.441000000000003</v>
      </c>
      <c r="CA16" s="9">
        <v>60.023000000000003</v>
      </c>
      <c r="CB16" s="9">
        <v>457.81900000000002</v>
      </c>
      <c r="CC16" s="9">
        <v>197.96199999999999</v>
      </c>
      <c r="CD16" s="9">
        <v>259.85700000000003</v>
      </c>
      <c r="CE16" s="9">
        <v>3478.3389999999999</v>
      </c>
      <c r="CF16" s="9">
        <v>1824.6420000000001</v>
      </c>
      <c r="CG16" s="9">
        <v>1653.6969999999999</v>
      </c>
      <c r="CH16" s="9">
        <v>1803.3969999999999</v>
      </c>
      <c r="CI16" s="9">
        <v>764.13199999999995</v>
      </c>
      <c r="CJ16" s="9">
        <v>1039.2650000000001</v>
      </c>
      <c r="CK16" s="9">
        <v>300.93900000000002</v>
      </c>
      <c r="CL16" s="9">
        <v>126.617</v>
      </c>
      <c r="CM16" s="9">
        <v>174.322</v>
      </c>
      <c r="CN16" s="9">
        <v>3983.835</v>
      </c>
      <c r="CO16" s="9">
        <v>1938.4559999999999</v>
      </c>
      <c r="CP16" s="9">
        <v>2045.38</v>
      </c>
      <c r="CQ16" s="9">
        <v>2498.105</v>
      </c>
      <c r="CR16" s="9">
        <v>1283.068</v>
      </c>
      <c r="CS16" s="9">
        <v>1215.037</v>
      </c>
      <c r="CT16" s="9">
        <v>356.899</v>
      </c>
      <c r="CU16" s="9">
        <v>172.035</v>
      </c>
      <c r="CV16" s="9">
        <v>184.864</v>
      </c>
      <c r="CW16" s="9">
        <v>231.32499999999999</v>
      </c>
      <c r="CX16" s="9">
        <v>84.204999999999998</v>
      </c>
      <c r="CY16" s="9">
        <v>147.12100000000001</v>
      </c>
      <c r="CZ16" s="9">
        <v>114.071</v>
      </c>
      <c r="DA16" s="9">
        <v>48.57</v>
      </c>
      <c r="DB16" s="9">
        <v>65.501000000000005</v>
      </c>
      <c r="DC16" s="9">
        <v>234.797</v>
      </c>
      <c r="DD16" s="9">
        <v>93.287000000000006</v>
      </c>
      <c r="DE16" s="9">
        <v>141.50899999999999</v>
      </c>
      <c r="DF16" s="9">
        <v>219.93700000000001</v>
      </c>
      <c r="DG16" s="9">
        <v>82.081999999999994</v>
      </c>
      <c r="DH16" s="9">
        <v>137.85499999999999</v>
      </c>
      <c r="DI16" s="9">
        <v>442.50900000000001</v>
      </c>
      <c r="DJ16" s="9">
        <v>231.66900000000001</v>
      </c>
      <c r="DK16" s="9">
        <v>210.84100000000001</v>
      </c>
      <c r="DL16" s="9">
        <v>2055.596</v>
      </c>
      <c r="DM16" s="9">
        <v>1051.3989999999999</v>
      </c>
      <c r="DN16" s="9">
        <v>1004.196</v>
      </c>
      <c r="DO16" s="9">
        <v>406.32400000000001</v>
      </c>
      <c r="DP16" s="9">
        <v>212.71600000000001</v>
      </c>
      <c r="DQ16" s="9">
        <v>193.60900000000001</v>
      </c>
      <c r="DR16" s="9">
        <v>1657.8630000000001</v>
      </c>
      <c r="DS16" s="9">
        <v>801.78499999999997</v>
      </c>
      <c r="DT16" s="9">
        <v>856.077</v>
      </c>
      <c r="DU16" s="9">
        <v>189.87799999999999</v>
      </c>
      <c r="DV16" s="9">
        <v>93.596999999999994</v>
      </c>
      <c r="DW16" s="9">
        <v>96.281000000000006</v>
      </c>
      <c r="DX16" s="9">
        <v>2667.0430000000001</v>
      </c>
      <c r="DY16" s="9">
        <v>1361.259</v>
      </c>
      <c r="DZ16" s="9">
        <v>1305.7840000000001</v>
      </c>
      <c r="EA16" s="9">
        <v>2389.721</v>
      </c>
      <c r="EB16" s="9">
        <v>1220.088</v>
      </c>
      <c r="EC16" s="9">
        <v>1169.634</v>
      </c>
      <c r="ED16" s="9">
        <v>2245.8589999999999</v>
      </c>
      <c r="EE16" s="9">
        <v>1153.8789999999999</v>
      </c>
      <c r="EF16" s="9">
        <v>1091.98</v>
      </c>
      <c r="EG16" s="9">
        <v>578.09400000000005</v>
      </c>
      <c r="EH16" s="9">
        <v>280.024</v>
      </c>
      <c r="EI16" s="9">
        <v>298.07</v>
      </c>
      <c r="EJ16" s="9">
        <v>358.85500000000002</v>
      </c>
      <c r="EK16" s="9">
        <v>180.58199999999999</v>
      </c>
      <c r="EL16" s="9">
        <v>178.27199999999999</v>
      </c>
      <c r="EM16" s="9">
        <v>189.917</v>
      </c>
      <c r="EN16" s="9">
        <v>102.39100000000001</v>
      </c>
      <c r="EO16" s="9">
        <v>87.525000000000006</v>
      </c>
      <c r="EP16" s="9">
        <v>147.34800000000001</v>
      </c>
      <c r="EQ16" s="9">
        <v>83.781000000000006</v>
      </c>
      <c r="ER16" s="9">
        <v>63.567999999999998</v>
      </c>
      <c r="ES16" s="9">
        <v>1338.3820000000001</v>
      </c>
      <c r="ET16" s="9">
        <v>571.60699999999997</v>
      </c>
      <c r="EU16" s="9">
        <v>766.77499999999998</v>
      </c>
      <c r="EV16" s="9">
        <v>242.83099999999999</v>
      </c>
      <c r="EW16" s="9">
        <v>86.451999999999998</v>
      </c>
      <c r="EX16" s="9">
        <v>156.37899999999999</v>
      </c>
      <c r="EY16" s="9">
        <v>74.135999999999996</v>
      </c>
      <c r="EZ16" s="9">
        <v>27.774000000000001</v>
      </c>
      <c r="FA16" s="9">
        <v>46.362000000000002</v>
      </c>
      <c r="FB16" s="9">
        <v>201.35599999999999</v>
      </c>
      <c r="FC16" s="9">
        <v>71.787999999999997</v>
      </c>
      <c r="FD16" s="9">
        <v>129.56800000000001</v>
      </c>
      <c r="FE16" s="9">
        <v>33.195999999999998</v>
      </c>
      <c r="FF16" s="9">
        <v>14.8</v>
      </c>
      <c r="FG16" s="9">
        <v>18.396000000000001</v>
      </c>
      <c r="FH16" s="9">
        <v>154.989</v>
      </c>
      <c r="FI16" s="9">
        <v>52.962000000000003</v>
      </c>
      <c r="FJ16" s="9">
        <v>102.027</v>
      </c>
      <c r="FK16" s="9">
        <v>16.466000000000001</v>
      </c>
      <c r="FL16" s="9">
        <v>5.7549999999999999</v>
      </c>
      <c r="FM16" s="9">
        <v>10.711</v>
      </c>
      <c r="FN16" s="9">
        <v>41.957000000000001</v>
      </c>
      <c r="FO16" s="9">
        <v>14.663</v>
      </c>
      <c r="FP16" s="9">
        <v>27.292999999999999</v>
      </c>
      <c r="FQ16" s="9">
        <v>51.365000000000002</v>
      </c>
      <c r="FR16" s="9">
        <v>6.1950000000000003</v>
      </c>
      <c r="FS16" s="9">
        <v>45.17</v>
      </c>
      <c r="FT16" s="9">
        <v>588.73599999999999</v>
      </c>
      <c r="FU16" s="9">
        <v>259.91800000000001</v>
      </c>
      <c r="FV16" s="9">
        <v>328.81799999999998</v>
      </c>
      <c r="FW16" s="9">
        <v>390.661</v>
      </c>
      <c r="FX16" s="9">
        <v>170.232</v>
      </c>
      <c r="FY16" s="9">
        <v>220.429</v>
      </c>
      <c r="FZ16" s="9">
        <v>53.600999999999999</v>
      </c>
      <c r="GA16" s="9">
        <v>26.927</v>
      </c>
      <c r="GB16" s="9">
        <v>26.672999999999998</v>
      </c>
      <c r="GC16" s="9">
        <v>337.06099999999998</v>
      </c>
      <c r="GD16" s="9">
        <v>143.30500000000001</v>
      </c>
      <c r="GE16" s="9">
        <v>193.756</v>
      </c>
      <c r="GF16" s="9">
        <v>2551.7060000000001</v>
      </c>
      <c r="GG16" s="9">
        <v>1309.9949999999999</v>
      </c>
      <c r="GH16" s="9">
        <v>1241.71</v>
      </c>
      <c r="GI16" s="9">
        <v>1432.13</v>
      </c>
      <c r="GJ16" s="9">
        <v>628.46</v>
      </c>
      <c r="GK16" s="9">
        <v>803.67</v>
      </c>
      <c r="GL16" s="9">
        <v>190.34700000000001</v>
      </c>
      <c r="GM16" s="9">
        <v>69.933000000000007</v>
      </c>
      <c r="GN16" s="9">
        <v>120.41500000000001</v>
      </c>
      <c r="GO16" s="9">
        <v>1418.472</v>
      </c>
      <c r="GP16" s="9">
        <v>691.78800000000001</v>
      </c>
      <c r="GQ16" s="9">
        <v>726.68399999999997</v>
      </c>
      <c r="GR16" s="9">
        <v>844.45100000000002</v>
      </c>
      <c r="GS16" s="9">
        <v>432.82100000000003</v>
      </c>
      <c r="GT16" s="9">
        <v>411.63</v>
      </c>
      <c r="GU16" s="9">
        <v>127.051</v>
      </c>
      <c r="GV16" s="9">
        <v>59.860999999999997</v>
      </c>
      <c r="GW16" s="9">
        <v>67.191000000000003</v>
      </c>
      <c r="GX16" s="9">
        <v>89.338999999999999</v>
      </c>
      <c r="GY16" s="9">
        <v>34.414999999999999</v>
      </c>
      <c r="GZ16" s="9">
        <v>54.923999999999999</v>
      </c>
      <c r="HA16" s="9">
        <v>47.667999999999999</v>
      </c>
      <c r="HB16" s="9">
        <v>21.876000000000001</v>
      </c>
      <c r="HC16" s="9">
        <v>25.792999999999999</v>
      </c>
      <c r="HD16" s="9">
        <v>90.251000000000005</v>
      </c>
      <c r="HE16" s="9">
        <v>37.393999999999998</v>
      </c>
      <c r="HF16" s="9">
        <v>52.857999999999997</v>
      </c>
      <c r="HG16" s="9">
        <v>84.153000000000006</v>
      </c>
      <c r="HH16" s="9">
        <v>32.317999999999998</v>
      </c>
      <c r="HI16" s="9">
        <v>51.835000000000001</v>
      </c>
      <c r="HJ16" s="9">
        <v>151.74100000000001</v>
      </c>
      <c r="HK16" s="9">
        <v>74.31</v>
      </c>
      <c r="HL16" s="9">
        <v>77.430999999999997</v>
      </c>
      <c r="HM16" s="9">
        <v>692.71</v>
      </c>
      <c r="HN16" s="9">
        <v>358.51100000000002</v>
      </c>
      <c r="HO16" s="9">
        <v>334.19900000000001</v>
      </c>
      <c r="HP16" s="9">
        <v>137.71600000000001</v>
      </c>
      <c r="HQ16" s="9">
        <v>66.453000000000003</v>
      </c>
      <c r="HR16" s="9">
        <v>71.263000000000005</v>
      </c>
      <c r="HS16" s="9">
        <v>565.31600000000003</v>
      </c>
      <c r="HT16" s="9">
        <v>277.13400000000001</v>
      </c>
      <c r="HU16" s="9">
        <v>288.18200000000002</v>
      </c>
      <c r="HV16" s="9">
        <v>65.338999999999999</v>
      </c>
      <c r="HW16" s="9">
        <v>30.491</v>
      </c>
      <c r="HX16" s="9">
        <v>34.847999999999999</v>
      </c>
      <c r="HY16" s="9">
        <v>908.65700000000004</v>
      </c>
      <c r="HZ16" s="9">
        <v>462.19</v>
      </c>
      <c r="IA16" s="9">
        <v>446.46699999999998</v>
      </c>
      <c r="IB16" s="9">
        <v>812.88300000000004</v>
      </c>
      <c r="IC16" s="9">
        <v>415.61099999999999</v>
      </c>
      <c r="ID16" s="9">
        <v>397.27300000000002</v>
      </c>
      <c r="IE16" s="9">
        <v>760.45299999999997</v>
      </c>
      <c r="IF16" s="9">
        <v>392.988</v>
      </c>
      <c r="IG16" s="9">
        <v>367.46600000000001</v>
      </c>
      <c r="IH16" s="9">
        <v>221.41399999999999</v>
      </c>
      <c r="II16" s="9">
        <v>103.687</v>
      </c>
      <c r="IJ16" s="9">
        <v>117.727</v>
      </c>
      <c r="IK16" s="9">
        <v>132.79400000000001</v>
      </c>
      <c r="IL16" s="9">
        <v>64.98</v>
      </c>
      <c r="IM16" s="9">
        <v>67.813999999999993</v>
      </c>
      <c r="IN16" s="9">
        <v>68.587999999999994</v>
      </c>
      <c r="IO16" s="9">
        <v>35.610999999999997</v>
      </c>
      <c r="IP16" s="9">
        <v>32.976999999999997</v>
      </c>
      <c r="IQ16" s="9">
        <v>54.116999999999997</v>
      </c>
    </row>
    <row r="17" spans="1:251">
      <c r="A17" s="10">
        <v>44228</v>
      </c>
      <c r="B17" s="9">
        <v>295.40800000000002</v>
      </c>
      <c r="C17" s="9">
        <v>130.501</v>
      </c>
      <c r="D17" s="9">
        <v>164.90700000000001</v>
      </c>
      <c r="E17" s="9">
        <v>244.387</v>
      </c>
      <c r="F17" s="9">
        <v>97.828999999999994</v>
      </c>
      <c r="G17" s="9">
        <v>146.55799999999999</v>
      </c>
      <c r="H17" s="9">
        <v>544.52300000000002</v>
      </c>
      <c r="I17" s="9">
        <v>265.20299999999997</v>
      </c>
      <c r="J17" s="9">
        <v>279.32100000000003</v>
      </c>
      <c r="K17" s="9">
        <v>2763.0050000000001</v>
      </c>
      <c r="L17" s="9">
        <v>1480.385</v>
      </c>
      <c r="M17" s="9">
        <v>1282.6189999999999</v>
      </c>
      <c r="N17" s="9">
        <v>504.536</v>
      </c>
      <c r="O17" s="9">
        <v>242.67400000000001</v>
      </c>
      <c r="P17" s="9">
        <v>261.86099999999999</v>
      </c>
      <c r="Q17" s="9">
        <v>2230.473</v>
      </c>
      <c r="R17" s="9">
        <v>1135.067</v>
      </c>
      <c r="S17" s="9">
        <v>1095.4059999999999</v>
      </c>
      <c r="T17" s="9">
        <v>294.44799999999998</v>
      </c>
      <c r="U17" s="9">
        <v>145.77600000000001</v>
      </c>
      <c r="V17" s="9">
        <v>148.672</v>
      </c>
      <c r="W17" s="9">
        <v>3525.759</v>
      </c>
      <c r="X17" s="9">
        <v>1845.451</v>
      </c>
      <c r="Y17" s="9">
        <v>1680.309</v>
      </c>
      <c r="Z17" s="9">
        <v>3231.9659999999999</v>
      </c>
      <c r="AA17" s="9">
        <v>1705.268</v>
      </c>
      <c r="AB17" s="9">
        <v>1526.6980000000001</v>
      </c>
      <c r="AC17" s="9">
        <v>3008.8229999999999</v>
      </c>
      <c r="AD17" s="9">
        <v>1599.81</v>
      </c>
      <c r="AE17" s="9">
        <v>1409.0129999999999</v>
      </c>
      <c r="AF17" s="9">
        <v>795.31299999999999</v>
      </c>
      <c r="AG17" s="9">
        <v>373.80799999999999</v>
      </c>
      <c r="AH17" s="9">
        <v>421.505</v>
      </c>
      <c r="AI17" s="9">
        <v>451.77300000000002</v>
      </c>
      <c r="AJ17" s="9">
        <v>222.36199999999999</v>
      </c>
      <c r="AK17" s="9">
        <v>229.41</v>
      </c>
      <c r="AL17" s="9">
        <v>233.541</v>
      </c>
      <c r="AM17" s="9">
        <v>122.5</v>
      </c>
      <c r="AN17" s="9">
        <v>111.041</v>
      </c>
      <c r="AO17" s="9">
        <v>213.17599999999999</v>
      </c>
      <c r="AP17" s="9">
        <v>113.249</v>
      </c>
      <c r="AQ17" s="9">
        <v>99.927000000000007</v>
      </c>
      <c r="AR17" s="9">
        <v>1722.818</v>
      </c>
      <c r="AS17" s="9">
        <v>709.43700000000001</v>
      </c>
      <c r="AT17" s="9">
        <v>1013.381</v>
      </c>
      <c r="AU17" s="9">
        <v>371.58300000000003</v>
      </c>
      <c r="AV17" s="9">
        <v>139.71</v>
      </c>
      <c r="AW17" s="9">
        <v>231.87299999999999</v>
      </c>
      <c r="AX17" s="9">
        <v>104.845</v>
      </c>
      <c r="AY17" s="9">
        <v>43.155999999999999</v>
      </c>
      <c r="AZ17" s="9">
        <v>61.69</v>
      </c>
      <c r="BA17" s="9">
        <v>306.87200000000001</v>
      </c>
      <c r="BB17" s="9">
        <v>115.31699999999999</v>
      </c>
      <c r="BC17" s="9">
        <v>191.55500000000001</v>
      </c>
      <c r="BD17" s="9">
        <v>53.764000000000003</v>
      </c>
      <c r="BE17" s="9">
        <v>20.445</v>
      </c>
      <c r="BF17" s="9">
        <v>33.319000000000003</v>
      </c>
      <c r="BG17" s="9">
        <v>233.411</v>
      </c>
      <c r="BH17" s="9">
        <v>88.224000000000004</v>
      </c>
      <c r="BI17" s="9">
        <v>145.18700000000001</v>
      </c>
      <c r="BJ17" s="9">
        <v>33.197000000000003</v>
      </c>
      <c r="BK17" s="9">
        <v>13.907999999999999</v>
      </c>
      <c r="BL17" s="9">
        <v>19.289000000000001</v>
      </c>
      <c r="BM17" s="9">
        <v>67.596999999999994</v>
      </c>
      <c r="BN17" s="9">
        <v>25.573</v>
      </c>
      <c r="BO17" s="9">
        <v>42.024999999999999</v>
      </c>
      <c r="BP17" s="9">
        <v>59.52</v>
      </c>
      <c r="BQ17" s="9">
        <v>1.9119999999999999</v>
      </c>
      <c r="BR17" s="9">
        <v>57.607999999999997</v>
      </c>
      <c r="BS17" s="9">
        <v>710.02700000000004</v>
      </c>
      <c r="BT17" s="9">
        <v>299.88099999999997</v>
      </c>
      <c r="BU17" s="9">
        <v>410.14699999999999</v>
      </c>
      <c r="BV17" s="9">
        <v>587.64599999999996</v>
      </c>
      <c r="BW17" s="9">
        <v>254.13800000000001</v>
      </c>
      <c r="BX17" s="9">
        <v>333.50799999999998</v>
      </c>
      <c r="BY17" s="9">
        <v>87.796999999999997</v>
      </c>
      <c r="BZ17" s="9">
        <v>38.139000000000003</v>
      </c>
      <c r="CA17" s="9">
        <v>49.658000000000001</v>
      </c>
      <c r="CB17" s="9">
        <v>499.84899999999999</v>
      </c>
      <c r="CC17" s="9">
        <v>215.999</v>
      </c>
      <c r="CD17" s="9">
        <v>283.85000000000002</v>
      </c>
      <c r="CE17" s="9">
        <v>3395.3249999999998</v>
      </c>
      <c r="CF17" s="9">
        <v>1783.7270000000001</v>
      </c>
      <c r="CG17" s="9">
        <v>1611.598</v>
      </c>
      <c r="CH17" s="9">
        <v>1848.1969999999999</v>
      </c>
      <c r="CI17" s="9">
        <v>784.54600000000005</v>
      </c>
      <c r="CJ17" s="9">
        <v>1063.6500000000001</v>
      </c>
      <c r="CK17" s="9">
        <v>290.56</v>
      </c>
      <c r="CL17" s="9">
        <v>112.584</v>
      </c>
      <c r="CM17" s="9">
        <v>177.976</v>
      </c>
      <c r="CN17" s="9">
        <v>4033.835</v>
      </c>
      <c r="CO17" s="9">
        <v>1964.2339999999999</v>
      </c>
      <c r="CP17" s="9">
        <v>2069.6010000000001</v>
      </c>
      <c r="CQ17" s="9">
        <v>2536.567</v>
      </c>
      <c r="CR17" s="9">
        <v>1308.579</v>
      </c>
      <c r="CS17" s="9">
        <v>1227.9880000000001</v>
      </c>
      <c r="CT17" s="9">
        <v>332.81900000000002</v>
      </c>
      <c r="CU17" s="9">
        <v>165.61099999999999</v>
      </c>
      <c r="CV17" s="9">
        <v>167.208</v>
      </c>
      <c r="CW17" s="9">
        <v>221.73699999999999</v>
      </c>
      <c r="CX17" s="9">
        <v>89.266999999999996</v>
      </c>
      <c r="CY17" s="9">
        <v>132.47</v>
      </c>
      <c r="CZ17" s="9">
        <v>117.51300000000001</v>
      </c>
      <c r="DA17" s="9">
        <v>57.465000000000003</v>
      </c>
      <c r="DB17" s="9">
        <v>60.048000000000002</v>
      </c>
      <c r="DC17" s="9">
        <v>232.89599999999999</v>
      </c>
      <c r="DD17" s="9">
        <v>99.457999999999998</v>
      </c>
      <c r="DE17" s="9">
        <v>133.43799999999999</v>
      </c>
      <c r="DF17" s="9">
        <v>214.303</v>
      </c>
      <c r="DG17" s="9">
        <v>86.581999999999994</v>
      </c>
      <c r="DH17" s="9">
        <v>127.72</v>
      </c>
      <c r="DI17" s="9">
        <v>479.02499999999998</v>
      </c>
      <c r="DJ17" s="9">
        <v>236.458</v>
      </c>
      <c r="DK17" s="9">
        <v>242.56800000000001</v>
      </c>
      <c r="DL17" s="9">
        <v>2057.5410000000002</v>
      </c>
      <c r="DM17" s="9">
        <v>1072.1210000000001</v>
      </c>
      <c r="DN17" s="9">
        <v>985.42</v>
      </c>
      <c r="DO17" s="9">
        <v>437.39600000000002</v>
      </c>
      <c r="DP17" s="9">
        <v>211.654</v>
      </c>
      <c r="DQ17" s="9">
        <v>225.74199999999999</v>
      </c>
      <c r="DR17" s="9">
        <v>1652.4349999999999</v>
      </c>
      <c r="DS17" s="9">
        <v>819.46400000000006</v>
      </c>
      <c r="DT17" s="9">
        <v>832.971</v>
      </c>
      <c r="DU17" s="9">
        <v>197.69</v>
      </c>
      <c r="DV17" s="9">
        <v>88.733999999999995</v>
      </c>
      <c r="DW17" s="9">
        <v>108.95699999999999</v>
      </c>
      <c r="DX17" s="9">
        <v>2692.6260000000002</v>
      </c>
      <c r="DY17" s="9">
        <v>1381.413</v>
      </c>
      <c r="DZ17" s="9">
        <v>1311.213</v>
      </c>
      <c r="EA17" s="9">
        <v>2402.0160000000001</v>
      </c>
      <c r="EB17" s="9">
        <v>1242.2819999999999</v>
      </c>
      <c r="EC17" s="9">
        <v>1159.7339999999999</v>
      </c>
      <c r="ED17" s="9">
        <v>2253.4839999999999</v>
      </c>
      <c r="EE17" s="9">
        <v>1170.7629999999999</v>
      </c>
      <c r="EF17" s="9">
        <v>1082.721</v>
      </c>
      <c r="EG17" s="9">
        <v>574.45000000000005</v>
      </c>
      <c r="EH17" s="9">
        <v>279.512</v>
      </c>
      <c r="EI17" s="9">
        <v>294.93900000000002</v>
      </c>
      <c r="EJ17" s="9">
        <v>353.89299999999997</v>
      </c>
      <c r="EK17" s="9">
        <v>174.29300000000001</v>
      </c>
      <c r="EL17" s="9">
        <v>179.6</v>
      </c>
      <c r="EM17" s="9">
        <v>197.834</v>
      </c>
      <c r="EN17" s="9">
        <v>101.459</v>
      </c>
      <c r="EO17" s="9">
        <v>96.375</v>
      </c>
      <c r="EP17" s="9">
        <v>164.184</v>
      </c>
      <c r="EQ17" s="9">
        <v>93.406000000000006</v>
      </c>
      <c r="ER17" s="9">
        <v>70.778000000000006</v>
      </c>
      <c r="ES17" s="9">
        <v>1333.0840000000001</v>
      </c>
      <c r="ET17" s="9">
        <v>562.24900000000002</v>
      </c>
      <c r="EU17" s="9">
        <v>770.83500000000004</v>
      </c>
      <c r="EV17" s="9">
        <v>251.816</v>
      </c>
      <c r="EW17" s="9">
        <v>88.703000000000003</v>
      </c>
      <c r="EX17" s="9">
        <v>163.11199999999999</v>
      </c>
      <c r="EY17" s="9">
        <v>69.231999999999999</v>
      </c>
      <c r="EZ17" s="9">
        <v>28.704000000000001</v>
      </c>
      <c r="FA17" s="9">
        <v>40.527999999999999</v>
      </c>
      <c r="FB17" s="9">
        <v>218.39</v>
      </c>
      <c r="FC17" s="9">
        <v>77.924999999999997</v>
      </c>
      <c r="FD17" s="9">
        <v>140.465</v>
      </c>
      <c r="FE17" s="9">
        <v>44.228000000000002</v>
      </c>
      <c r="FF17" s="9">
        <v>17.327999999999999</v>
      </c>
      <c r="FG17" s="9">
        <v>26.9</v>
      </c>
      <c r="FH17" s="9">
        <v>164.916</v>
      </c>
      <c r="FI17" s="9">
        <v>59.213999999999999</v>
      </c>
      <c r="FJ17" s="9">
        <v>105.702</v>
      </c>
      <c r="FK17" s="9">
        <v>22.212</v>
      </c>
      <c r="FL17" s="9">
        <v>8.7859999999999996</v>
      </c>
      <c r="FM17" s="9">
        <v>13.426</v>
      </c>
      <c r="FN17" s="9">
        <v>34.820999999999998</v>
      </c>
      <c r="FO17" s="9">
        <v>11.193</v>
      </c>
      <c r="FP17" s="9">
        <v>23.628</v>
      </c>
      <c r="FQ17" s="9">
        <v>45.418999999999997</v>
      </c>
      <c r="FR17" s="9">
        <v>4.33</v>
      </c>
      <c r="FS17" s="9">
        <v>41.09</v>
      </c>
      <c r="FT17" s="9">
        <v>577.279</v>
      </c>
      <c r="FU17" s="9">
        <v>250.166</v>
      </c>
      <c r="FV17" s="9">
        <v>327.113</v>
      </c>
      <c r="FW17" s="9">
        <v>417.39499999999998</v>
      </c>
      <c r="FX17" s="9">
        <v>182.524</v>
      </c>
      <c r="FY17" s="9">
        <v>234.87100000000001</v>
      </c>
      <c r="FZ17" s="9">
        <v>67.164000000000001</v>
      </c>
      <c r="GA17" s="9">
        <v>29.123999999999999</v>
      </c>
      <c r="GB17" s="9">
        <v>38.040999999999997</v>
      </c>
      <c r="GC17" s="9">
        <v>350.23</v>
      </c>
      <c r="GD17" s="9">
        <v>153.4</v>
      </c>
      <c r="GE17" s="9">
        <v>196.83</v>
      </c>
      <c r="GF17" s="9">
        <v>2603.7310000000002</v>
      </c>
      <c r="GG17" s="9">
        <v>1337.703</v>
      </c>
      <c r="GH17" s="9">
        <v>1266.028</v>
      </c>
      <c r="GI17" s="9">
        <v>1430.104</v>
      </c>
      <c r="GJ17" s="9">
        <v>626.53099999999995</v>
      </c>
      <c r="GK17" s="9">
        <v>803.57299999999998</v>
      </c>
      <c r="GL17" s="9">
        <v>198.31299999999999</v>
      </c>
      <c r="GM17" s="9">
        <v>73.811999999999998</v>
      </c>
      <c r="GN17" s="9">
        <v>124.5</v>
      </c>
      <c r="GO17" s="9">
        <v>1430.7539999999999</v>
      </c>
      <c r="GP17" s="9">
        <v>697.89499999999998</v>
      </c>
      <c r="GQ17" s="9">
        <v>732.85900000000004</v>
      </c>
      <c r="GR17" s="9">
        <v>845.66399999999999</v>
      </c>
      <c r="GS17" s="9">
        <v>440.50700000000001</v>
      </c>
      <c r="GT17" s="9">
        <v>405.15699999999998</v>
      </c>
      <c r="GU17" s="9">
        <v>109.625</v>
      </c>
      <c r="GV17" s="9">
        <v>59.664999999999999</v>
      </c>
      <c r="GW17" s="9">
        <v>49.96</v>
      </c>
      <c r="GX17" s="9">
        <v>74.298000000000002</v>
      </c>
      <c r="GY17" s="9">
        <v>33.719000000000001</v>
      </c>
      <c r="GZ17" s="9">
        <v>40.579000000000001</v>
      </c>
      <c r="HA17" s="9">
        <v>38.982999999999997</v>
      </c>
      <c r="HB17" s="9">
        <v>22.358000000000001</v>
      </c>
      <c r="HC17" s="9">
        <v>16.623999999999999</v>
      </c>
      <c r="HD17" s="9">
        <v>76.659000000000006</v>
      </c>
      <c r="HE17" s="9">
        <v>36.087000000000003</v>
      </c>
      <c r="HF17" s="9">
        <v>40.572000000000003</v>
      </c>
      <c r="HG17" s="9">
        <v>69.335999999999999</v>
      </c>
      <c r="HH17" s="9">
        <v>30.640999999999998</v>
      </c>
      <c r="HI17" s="9">
        <v>38.694000000000003</v>
      </c>
      <c r="HJ17" s="9">
        <v>125.727</v>
      </c>
      <c r="HK17" s="9">
        <v>65.698999999999998</v>
      </c>
      <c r="HL17" s="9">
        <v>60.029000000000003</v>
      </c>
      <c r="HM17" s="9">
        <v>719.93700000000001</v>
      </c>
      <c r="HN17" s="9">
        <v>374.80900000000003</v>
      </c>
      <c r="HO17" s="9">
        <v>345.12799999999999</v>
      </c>
      <c r="HP17" s="9">
        <v>115.78100000000001</v>
      </c>
      <c r="HQ17" s="9">
        <v>58.231000000000002</v>
      </c>
      <c r="HR17" s="9">
        <v>57.548999999999999</v>
      </c>
      <c r="HS17" s="9">
        <v>599.92499999999995</v>
      </c>
      <c r="HT17" s="9">
        <v>294.76100000000002</v>
      </c>
      <c r="HU17" s="9">
        <v>305.16399999999999</v>
      </c>
      <c r="HV17" s="9">
        <v>62.999000000000002</v>
      </c>
      <c r="HW17" s="9">
        <v>29.055</v>
      </c>
      <c r="HX17" s="9">
        <v>33.944000000000003</v>
      </c>
      <c r="HY17" s="9">
        <v>893.37199999999996</v>
      </c>
      <c r="HZ17" s="9">
        <v>463.64299999999997</v>
      </c>
      <c r="IA17" s="9">
        <v>429.72800000000001</v>
      </c>
      <c r="IB17" s="9">
        <v>821.8</v>
      </c>
      <c r="IC17" s="9">
        <v>423.25200000000001</v>
      </c>
      <c r="ID17" s="9">
        <v>398.548</v>
      </c>
      <c r="IE17" s="9">
        <v>775.50099999999998</v>
      </c>
      <c r="IF17" s="9">
        <v>402.334</v>
      </c>
      <c r="IG17" s="9">
        <v>373.16699999999997</v>
      </c>
      <c r="IH17" s="9">
        <v>187.56899999999999</v>
      </c>
      <c r="II17" s="9">
        <v>90.552000000000007</v>
      </c>
      <c r="IJ17" s="9">
        <v>97.016999999999996</v>
      </c>
      <c r="IK17" s="9">
        <v>105.59</v>
      </c>
      <c r="IL17" s="9">
        <v>52.938000000000002</v>
      </c>
      <c r="IM17" s="9">
        <v>52.652000000000001</v>
      </c>
      <c r="IN17" s="9">
        <v>57.883000000000003</v>
      </c>
      <c r="IO17" s="9">
        <v>29.802</v>
      </c>
      <c r="IP17" s="9">
        <v>28.081</v>
      </c>
      <c r="IQ17" s="9">
        <v>58.600999999999999</v>
      </c>
    </row>
    <row r="18" spans="1:251">
      <c r="A18" s="10">
        <v>44593</v>
      </c>
      <c r="B18" s="9">
        <v>219.887</v>
      </c>
      <c r="C18" s="9">
        <v>95.123999999999995</v>
      </c>
      <c r="D18" s="9">
        <v>124.76300000000001</v>
      </c>
      <c r="E18" s="9">
        <v>193.815</v>
      </c>
      <c r="F18" s="9">
        <v>75.927000000000007</v>
      </c>
      <c r="G18" s="9">
        <v>117.88800000000001</v>
      </c>
      <c r="H18" s="9">
        <v>767.88699999999994</v>
      </c>
      <c r="I18" s="9">
        <v>379.61900000000003</v>
      </c>
      <c r="J18" s="9">
        <v>388.26799999999997</v>
      </c>
      <c r="K18" s="9">
        <v>2661.3870000000002</v>
      </c>
      <c r="L18" s="9">
        <v>1426.2</v>
      </c>
      <c r="M18" s="9">
        <v>1235.1869999999999</v>
      </c>
      <c r="N18" s="9">
        <v>713.38400000000001</v>
      </c>
      <c r="O18" s="9">
        <v>347.19200000000001</v>
      </c>
      <c r="P18" s="9">
        <v>366.19200000000001</v>
      </c>
      <c r="Q18" s="9">
        <v>2129.1909999999998</v>
      </c>
      <c r="R18" s="9">
        <v>1087.72</v>
      </c>
      <c r="S18" s="9">
        <v>1041.471</v>
      </c>
      <c r="T18" s="9">
        <v>214.9</v>
      </c>
      <c r="U18" s="9">
        <v>105.116</v>
      </c>
      <c r="V18" s="9">
        <v>109.785</v>
      </c>
      <c r="W18" s="9">
        <v>3649.395</v>
      </c>
      <c r="X18" s="9">
        <v>1905.433</v>
      </c>
      <c r="Y18" s="9">
        <v>1743.962</v>
      </c>
      <c r="Z18" s="9">
        <v>3200.6410000000001</v>
      </c>
      <c r="AA18" s="9">
        <v>1683.2840000000001</v>
      </c>
      <c r="AB18" s="9">
        <v>1517.357</v>
      </c>
      <c r="AC18" s="9">
        <v>3004.348</v>
      </c>
      <c r="AD18" s="9">
        <v>1591.164</v>
      </c>
      <c r="AE18" s="9">
        <v>1413.184</v>
      </c>
      <c r="AF18" s="9">
        <v>927.79700000000003</v>
      </c>
      <c r="AG18" s="9">
        <v>436.96300000000002</v>
      </c>
      <c r="AH18" s="9">
        <v>490.834</v>
      </c>
      <c r="AI18" s="9">
        <v>566.87599999999998</v>
      </c>
      <c r="AJ18" s="9">
        <v>266.709</v>
      </c>
      <c r="AK18" s="9">
        <v>300.16699999999997</v>
      </c>
      <c r="AL18" s="9">
        <v>346.75599999999997</v>
      </c>
      <c r="AM18" s="9">
        <v>167.095</v>
      </c>
      <c r="AN18" s="9">
        <v>179.66</v>
      </c>
      <c r="AO18" s="9">
        <v>145.55000000000001</v>
      </c>
      <c r="AP18" s="9">
        <v>73.453999999999994</v>
      </c>
      <c r="AQ18" s="9">
        <v>72.094999999999999</v>
      </c>
      <c r="AR18" s="9">
        <v>1716.136</v>
      </c>
      <c r="AS18" s="9">
        <v>712.31</v>
      </c>
      <c r="AT18" s="9">
        <v>1003.826</v>
      </c>
      <c r="AU18" s="9">
        <v>330.46600000000001</v>
      </c>
      <c r="AV18" s="9">
        <v>131.672</v>
      </c>
      <c r="AW18" s="9">
        <v>198.79300000000001</v>
      </c>
      <c r="AX18" s="9">
        <v>80.783000000000001</v>
      </c>
      <c r="AY18" s="9">
        <v>36.25</v>
      </c>
      <c r="AZ18" s="9">
        <v>44.533000000000001</v>
      </c>
      <c r="BA18" s="9">
        <v>280.416</v>
      </c>
      <c r="BB18" s="9">
        <v>120.06699999999999</v>
      </c>
      <c r="BC18" s="9">
        <v>160.34899999999999</v>
      </c>
      <c r="BD18" s="9">
        <v>66.137</v>
      </c>
      <c r="BE18" s="9">
        <v>25.219000000000001</v>
      </c>
      <c r="BF18" s="9">
        <v>40.917000000000002</v>
      </c>
      <c r="BG18" s="9">
        <v>196.511</v>
      </c>
      <c r="BH18" s="9">
        <v>86.790999999999997</v>
      </c>
      <c r="BI18" s="9">
        <v>109.72</v>
      </c>
      <c r="BJ18" s="9">
        <v>16.123000000000001</v>
      </c>
      <c r="BK18" s="9">
        <v>6.2949999999999999</v>
      </c>
      <c r="BL18" s="9">
        <v>9.8279999999999994</v>
      </c>
      <c r="BM18" s="9">
        <v>51.453000000000003</v>
      </c>
      <c r="BN18" s="9">
        <v>13.009</v>
      </c>
      <c r="BO18" s="9">
        <v>38.444000000000003</v>
      </c>
      <c r="BP18" s="9">
        <v>53.695</v>
      </c>
      <c r="BQ18" s="9">
        <v>4.718</v>
      </c>
      <c r="BR18" s="9">
        <v>48.976999999999997</v>
      </c>
      <c r="BS18" s="9">
        <v>721.15599999999995</v>
      </c>
      <c r="BT18" s="9">
        <v>329.04399999999998</v>
      </c>
      <c r="BU18" s="9">
        <v>392.11200000000002</v>
      </c>
      <c r="BV18" s="9">
        <v>477.41899999999998</v>
      </c>
      <c r="BW18" s="9">
        <v>206.53</v>
      </c>
      <c r="BX18" s="9">
        <v>270.88799999999998</v>
      </c>
      <c r="BY18" s="9">
        <v>92.155000000000001</v>
      </c>
      <c r="BZ18" s="9">
        <v>42.070999999999998</v>
      </c>
      <c r="CA18" s="9">
        <v>50.084000000000003</v>
      </c>
      <c r="CB18" s="9">
        <v>385.26400000000001</v>
      </c>
      <c r="CC18" s="9">
        <v>164.459</v>
      </c>
      <c r="CD18" s="9">
        <v>220.80500000000001</v>
      </c>
      <c r="CE18" s="9">
        <v>3521.4290000000001</v>
      </c>
      <c r="CF18" s="9">
        <v>1847.8910000000001</v>
      </c>
      <c r="CG18" s="9">
        <v>1673.539</v>
      </c>
      <c r="CH18" s="9">
        <v>1769.53</v>
      </c>
      <c r="CI18" s="9">
        <v>743.69299999999998</v>
      </c>
      <c r="CJ18" s="9">
        <v>1025.837</v>
      </c>
      <c r="CK18" s="9">
        <v>261.27600000000001</v>
      </c>
      <c r="CL18" s="9">
        <v>116.18</v>
      </c>
      <c r="CM18" s="9">
        <v>145.09700000000001</v>
      </c>
      <c r="CN18" s="9">
        <v>4121.1270000000004</v>
      </c>
      <c r="CO18" s="9">
        <v>2009.0260000000001</v>
      </c>
      <c r="CP18" s="9">
        <v>2112.1010000000001</v>
      </c>
      <c r="CQ18" s="9">
        <v>2663.6849999999999</v>
      </c>
      <c r="CR18" s="9">
        <v>1367.2260000000001</v>
      </c>
      <c r="CS18" s="9">
        <v>1296.4590000000001</v>
      </c>
      <c r="CT18" s="9">
        <v>291.536</v>
      </c>
      <c r="CU18" s="9">
        <v>146.47499999999999</v>
      </c>
      <c r="CV18" s="9">
        <v>145.06100000000001</v>
      </c>
      <c r="CW18" s="9">
        <v>183.79599999999999</v>
      </c>
      <c r="CX18" s="9">
        <v>73.710999999999999</v>
      </c>
      <c r="CY18" s="9">
        <v>110.08499999999999</v>
      </c>
      <c r="CZ18" s="9">
        <v>82.353999999999999</v>
      </c>
      <c r="DA18" s="9">
        <v>38.973999999999997</v>
      </c>
      <c r="DB18" s="9">
        <v>43.38</v>
      </c>
      <c r="DC18" s="9">
        <v>193.19200000000001</v>
      </c>
      <c r="DD18" s="9">
        <v>81.909000000000006</v>
      </c>
      <c r="DE18" s="9">
        <v>111.283</v>
      </c>
      <c r="DF18" s="9">
        <v>175.352</v>
      </c>
      <c r="DG18" s="9">
        <v>70.984999999999999</v>
      </c>
      <c r="DH18" s="9">
        <v>104.367</v>
      </c>
      <c r="DI18" s="9">
        <v>589.74900000000002</v>
      </c>
      <c r="DJ18" s="9">
        <v>285.11200000000002</v>
      </c>
      <c r="DK18" s="9">
        <v>304.637</v>
      </c>
      <c r="DL18" s="9">
        <v>2073.9360000000001</v>
      </c>
      <c r="DM18" s="9">
        <v>1082.114</v>
      </c>
      <c r="DN18" s="9">
        <v>991.822</v>
      </c>
      <c r="DO18" s="9">
        <v>545.95600000000002</v>
      </c>
      <c r="DP18" s="9">
        <v>263.55599999999998</v>
      </c>
      <c r="DQ18" s="9">
        <v>282.39999999999998</v>
      </c>
      <c r="DR18" s="9">
        <v>1705.9079999999999</v>
      </c>
      <c r="DS18" s="9">
        <v>842.19600000000003</v>
      </c>
      <c r="DT18" s="9">
        <v>863.71199999999999</v>
      </c>
      <c r="DU18" s="9">
        <v>189.06800000000001</v>
      </c>
      <c r="DV18" s="9">
        <v>93.069000000000003</v>
      </c>
      <c r="DW18" s="9">
        <v>95.998000000000005</v>
      </c>
      <c r="DX18" s="9">
        <v>2807.5360000000001</v>
      </c>
      <c r="DY18" s="9">
        <v>1433.616</v>
      </c>
      <c r="DZ18" s="9">
        <v>1373.921</v>
      </c>
      <c r="EA18" s="9">
        <v>2458.645</v>
      </c>
      <c r="EB18" s="9">
        <v>1270.5630000000001</v>
      </c>
      <c r="EC18" s="9">
        <v>1188.0820000000001</v>
      </c>
      <c r="ED18" s="9">
        <v>2329.203</v>
      </c>
      <c r="EE18" s="9">
        <v>1208.1079999999999</v>
      </c>
      <c r="EF18" s="9">
        <v>1121.0940000000001</v>
      </c>
      <c r="EG18" s="9">
        <v>653.61099999999999</v>
      </c>
      <c r="EH18" s="9">
        <v>311.86099999999999</v>
      </c>
      <c r="EI18" s="9">
        <v>341.75</v>
      </c>
      <c r="EJ18" s="9">
        <v>402.56599999999997</v>
      </c>
      <c r="EK18" s="9">
        <v>199.60499999999999</v>
      </c>
      <c r="EL18" s="9">
        <v>202.96199999999999</v>
      </c>
      <c r="EM18" s="9">
        <v>258.71499999999997</v>
      </c>
      <c r="EN18" s="9">
        <v>133.21600000000001</v>
      </c>
      <c r="EO18" s="9">
        <v>125.5</v>
      </c>
      <c r="EP18" s="9">
        <v>116.675</v>
      </c>
      <c r="EQ18" s="9">
        <v>62.920999999999999</v>
      </c>
      <c r="ER18" s="9">
        <v>53.753999999999998</v>
      </c>
      <c r="ES18" s="9">
        <v>1340.7670000000001</v>
      </c>
      <c r="ET18" s="9">
        <v>578.87900000000002</v>
      </c>
      <c r="EU18" s="9">
        <v>761.88900000000001</v>
      </c>
      <c r="EV18" s="9">
        <v>236.804</v>
      </c>
      <c r="EW18" s="9">
        <v>92.647000000000006</v>
      </c>
      <c r="EX18" s="9">
        <v>144.15700000000001</v>
      </c>
      <c r="EY18" s="9">
        <v>72.891999999999996</v>
      </c>
      <c r="EZ18" s="9">
        <v>32.529000000000003</v>
      </c>
      <c r="FA18" s="9">
        <v>40.363</v>
      </c>
      <c r="FB18" s="9">
        <v>199.297</v>
      </c>
      <c r="FC18" s="9">
        <v>78.977000000000004</v>
      </c>
      <c r="FD18" s="9">
        <v>120.32</v>
      </c>
      <c r="FE18" s="9">
        <v>34.584000000000003</v>
      </c>
      <c r="FF18" s="9">
        <v>10.776999999999999</v>
      </c>
      <c r="FG18" s="9">
        <v>23.808</v>
      </c>
      <c r="FH18" s="9">
        <v>149.304</v>
      </c>
      <c r="FI18" s="9">
        <v>62.881</v>
      </c>
      <c r="FJ18" s="9">
        <v>86.423000000000002</v>
      </c>
      <c r="FK18" s="9">
        <v>25.553999999999998</v>
      </c>
      <c r="FL18" s="9">
        <v>12.625999999999999</v>
      </c>
      <c r="FM18" s="9">
        <v>12.927</v>
      </c>
      <c r="FN18" s="9">
        <v>38.593000000000004</v>
      </c>
      <c r="FO18" s="9">
        <v>14.163</v>
      </c>
      <c r="FP18" s="9">
        <v>24.428999999999998</v>
      </c>
      <c r="FQ18" s="9">
        <v>41.031999999999996</v>
      </c>
      <c r="FR18" s="9">
        <v>2.4380000000000002</v>
      </c>
      <c r="FS18" s="9">
        <v>38.594000000000001</v>
      </c>
      <c r="FT18" s="9">
        <v>592.56799999999998</v>
      </c>
      <c r="FU18" s="9">
        <v>260.77100000000002</v>
      </c>
      <c r="FV18" s="9">
        <v>331.798</v>
      </c>
      <c r="FW18" s="9">
        <v>354.56400000000002</v>
      </c>
      <c r="FX18" s="9">
        <v>156.06100000000001</v>
      </c>
      <c r="FY18" s="9">
        <v>198.50299999999999</v>
      </c>
      <c r="FZ18" s="9">
        <v>54.168999999999997</v>
      </c>
      <c r="GA18" s="9">
        <v>20.367999999999999</v>
      </c>
      <c r="GB18" s="9">
        <v>33.799999999999997</v>
      </c>
      <c r="GC18" s="9">
        <v>300.39600000000002</v>
      </c>
      <c r="GD18" s="9">
        <v>135.69300000000001</v>
      </c>
      <c r="GE18" s="9">
        <v>164.703</v>
      </c>
      <c r="GF18" s="9">
        <v>2717.8530000000001</v>
      </c>
      <c r="GG18" s="9">
        <v>1387.595</v>
      </c>
      <c r="GH18" s="9">
        <v>1330.259</v>
      </c>
      <c r="GI18" s="9">
        <v>1403.2729999999999</v>
      </c>
      <c r="GJ18" s="9">
        <v>621.43100000000004</v>
      </c>
      <c r="GK18" s="9">
        <v>781.84199999999998</v>
      </c>
      <c r="GL18" s="9">
        <v>184.792</v>
      </c>
      <c r="GM18" s="9">
        <v>73.712999999999994</v>
      </c>
      <c r="GN18" s="9">
        <v>111.07899999999999</v>
      </c>
      <c r="GO18" s="9">
        <v>1447.625</v>
      </c>
      <c r="GP18" s="9">
        <v>706.54399999999998</v>
      </c>
      <c r="GQ18" s="9">
        <v>741.08100000000002</v>
      </c>
      <c r="GR18" s="9">
        <v>885.96199999999999</v>
      </c>
      <c r="GS18" s="9">
        <v>457.33199999999999</v>
      </c>
      <c r="GT18" s="9">
        <v>428.63</v>
      </c>
      <c r="GU18" s="9">
        <v>98.548000000000002</v>
      </c>
      <c r="GV18" s="9">
        <v>46.43</v>
      </c>
      <c r="GW18" s="9">
        <v>52.118000000000002</v>
      </c>
      <c r="GX18" s="9">
        <v>67.332999999999998</v>
      </c>
      <c r="GY18" s="9">
        <v>23.427</v>
      </c>
      <c r="GZ18" s="9">
        <v>43.905999999999999</v>
      </c>
      <c r="HA18" s="9">
        <v>30.16</v>
      </c>
      <c r="HB18" s="9">
        <v>12.180999999999999</v>
      </c>
      <c r="HC18" s="9">
        <v>17.978999999999999</v>
      </c>
      <c r="HD18" s="9">
        <v>71.875</v>
      </c>
      <c r="HE18" s="9">
        <v>27.417000000000002</v>
      </c>
      <c r="HF18" s="9">
        <v>44.457999999999998</v>
      </c>
      <c r="HG18" s="9">
        <v>62.420999999999999</v>
      </c>
      <c r="HH18" s="9">
        <v>21.928000000000001</v>
      </c>
      <c r="HI18" s="9">
        <v>40.493000000000002</v>
      </c>
      <c r="HJ18" s="9">
        <v>179.77199999999999</v>
      </c>
      <c r="HK18" s="9">
        <v>86.144000000000005</v>
      </c>
      <c r="HL18" s="9">
        <v>93.628</v>
      </c>
      <c r="HM18" s="9">
        <v>706.19</v>
      </c>
      <c r="HN18" s="9">
        <v>371.18799999999999</v>
      </c>
      <c r="HO18" s="9">
        <v>335.00200000000001</v>
      </c>
      <c r="HP18" s="9">
        <v>170.33099999999999</v>
      </c>
      <c r="HQ18" s="9">
        <v>81.47</v>
      </c>
      <c r="HR18" s="9">
        <v>88.861000000000004</v>
      </c>
      <c r="HS18" s="9">
        <v>577.61500000000001</v>
      </c>
      <c r="HT18" s="9">
        <v>286.55200000000002</v>
      </c>
      <c r="HU18" s="9">
        <v>291.06299999999999</v>
      </c>
      <c r="HV18" s="9">
        <v>61.183</v>
      </c>
      <c r="HW18" s="9">
        <v>30.138999999999999</v>
      </c>
      <c r="HX18" s="9">
        <v>31.044</v>
      </c>
      <c r="HY18" s="9">
        <v>948.95699999999999</v>
      </c>
      <c r="HZ18" s="9">
        <v>486.08800000000002</v>
      </c>
      <c r="IA18" s="9">
        <v>462.86900000000003</v>
      </c>
      <c r="IB18" s="9">
        <v>839.32600000000002</v>
      </c>
      <c r="IC18" s="9">
        <v>437.69299999999998</v>
      </c>
      <c r="ID18" s="9">
        <v>401.63200000000001</v>
      </c>
      <c r="IE18" s="9">
        <v>785.51800000000003</v>
      </c>
      <c r="IF18" s="9">
        <v>412.22500000000002</v>
      </c>
      <c r="IG18" s="9">
        <v>373.29399999999998</v>
      </c>
      <c r="IH18" s="9">
        <v>231.571</v>
      </c>
      <c r="II18" s="9">
        <v>110.717</v>
      </c>
      <c r="IJ18" s="9">
        <v>120.854</v>
      </c>
      <c r="IK18" s="9">
        <v>140.01900000000001</v>
      </c>
      <c r="IL18" s="9">
        <v>70.38</v>
      </c>
      <c r="IM18" s="9">
        <v>69.638999999999996</v>
      </c>
      <c r="IN18" s="9">
        <v>77.024000000000001</v>
      </c>
      <c r="IO18" s="9">
        <v>41.624000000000002</v>
      </c>
      <c r="IP18" s="9">
        <v>35.4</v>
      </c>
      <c r="IQ18" s="9">
        <v>44.298000000000002</v>
      </c>
    </row>
    <row r="19" spans="1:251">
      <c r="A19" s="10">
        <v>44958</v>
      </c>
      <c r="B19" s="9">
        <v>221.00399999999999</v>
      </c>
      <c r="C19" s="9">
        <v>94.632000000000005</v>
      </c>
      <c r="D19" s="9">
        <v>126.373</v>
      </c>
      <c r="E19" s="9">
        <v>206.43199999999999</v>
      </c>
      <c r="F19" s="9">
        <v>86.323999999999998</v>
      </c>
      <c r="G19" s="9">
        <v>120.108</v>
      </c>
      <c r="H19" s="9">
        <v>778.63800000000003</v>
      </c>
      <c r="I19" s="9">
        <v>396.226</v>
      </c>
      <c r="J19" s="9">
        <v>382.41199999999998</v>
      </c>
      <c r="K19" s="9">
        <v>2779.65</v>
      </c>
      <c r="L19" s="9">
        <v>1473.905</v>
      </c>
      <c r="M19" s="9">
        <v>1305.7449999999999</v>
      </c>
      <c r="N19" s="9">
        <v>717.38099999999997</v>
      </c>
      <c r="O19" s="9">
        <v>357.56599999999997</v>
      </c>
      <c r="P19" s="9">
        <v>359.81599999999997</v>
      </c>
      <c r="Q19" s="9">
        <v>2259.0770000000002</v>
      </c>
      <c r="R19" s="9">
        <v>1139.6959999999999</v>
      </c>
      <c r="S19" s="9">
        <v>1119.3820000000001</v>
      </c>
      <c r="T19" s="9">
        <v>256.97199999999998</v>
      </c>
      <c r="U19" s="9">
        <v>121.839</v>
      </c>
      <c r="V19" s="9">
        <v>135.13300000000001</v>
      </c>
      <c r="W19" s="9">
        <v>3828.9580000000001</v>
      </c>
      <c r="X19" s="9">
        <v>1994.6289999999999</v>
      </c>
      <c r="Y19" s="9">
        <v>1834.33</v>
      </c>
      <c r="Z19" s="9">
        <v>3314.0149999999999</v>
      </c>
      <c r="AA19" s="9">
        <v>1745.2660000000001</v>
      </c>
      <c r="AB19" s="9">
        <v>1568.75</v>
      </c>
      <c r="AC19" s="9">
        <v>3107.2620000000002</v>
      </c>
      <c r="AD19" s="9">
        <v>1648.6279999999999</v>
      </c>
      <c r="AE19" s="9">
        <v>1458.635</v>
      </c>
      <c r="AF19" s="9">
        <v>1031.068</v>
      </c>
      <c r="AG19" s="9">
        <v>497.34100000000001</v>
      </c>
      <c r="AH19" s="9">
        <v>533.726</v>
      </c>
      <c r="AI19" s="9">
        <v>601.55100000000004</v>
      </c>
      <c r="AJ19" s="9">
        <v>305.49</v>
      </c>
      <c r="AK19" s="9">
        <v>296.06200000000001</v>
      </c>
      <c r="AL19" s="9">
        <v>330.88</v>
      </c>
      <c r="AM19" s="9">
        <v>180.99100000000001</v>
      </c>
      <c r="AN19" s="9">
        <v>149.88900000000001</v>
      </c>
      <c r="AO19" s="9">
        <v>138.05099999999999</v>
      </c>
      <c r="AP19" s="9">
        <v>73.486000000000004</v>
      </c>
      <c r="AQ19" s="9">
        <v>64.566000000000003</v>
      </c>
      <c r="AR19" s="9">
        <v>1751.9480000000001</v>
      </c>
      <c r="AS19" s="9">
        <v>725.11400000000003</v>
      </c>
      <c r="AT19" s="9">
        <v>1026.8330000000001</v>
      </c>
      <c r="AU19" s="9">
        <v>351.11700000000002</v>
      </c>
      <c r="AV19" s="9">
        <v>133.74799999999999</v>
      </c>
      <c r="AW19" s="9">
        <v>217.369</v>
      </c>
      <c r="AX19" s="9">
        <v>112.182</v>
      </c>
      <c r="AY19" s="9">
        <v>45.002000000000002</v>
      </c>
      <c r="AZ19" s="9">
        <v>67.180000000000007</v>
      </c>
      <c r="BA19" s="9">
        <v>290.553</v>
      </c>
      <c r="BB19" s="9">
        <v>115.72799999999999</v>
      </c>
      <c r="BC19" s="9">
        <v>174.82400000000001</v>
      </c>
      <c r="BD19" s="9">
        <v>69.328999999999994</v>
      </c>
      <c r="BE19" s="9">
        <v>22.503</v>
      </c>
      <c r="BF19" s="9">
        <v>46.826000000000001</v>
      </c>
      <c r="BG19" s="9">
        <v>200.88499999999999</v>
      </c>
      <c r="BH19" s="9">
        <v>86.611999999999995</v>
      </c>
      <c r="BI19" s="9">
        <v>114.273</v>
      </c>
      <c r="BJ19" s="9">
        <v>23.582000000000001</v>
      </c>
      <c r="BK19" s="9">
        <v>7.8150000000000004</v>
      </c>
      <c r="BL19" s="9">
        <v>15.766999999999999</v>
      </c>
      <c r="BM19" s="9">
        <v>63.618000000000002</v>
      </c>
      <c r="BN19" s="9">
        <v>19.359000000000002</v>
      </c>
      <c r="BO19" s="9">
        <v>44.259</v>
      </c>
      <c r="BP19" s="9">
        <v>45.097999999999999</v>
      </c>
      <c r="BQ19" s="9">
        <v>3.6429999999999998</v>
      </c>
      <c r="BR19" s="9">
        <v>41.454999999999998</v>
      </c>
      <c r="BS19" s="9">
        <v>749.18499999999995</v>
      </c>
      <c r="BT19" s="9">
        <v>323.70800000000003</v>
      </c>
      <c r="BU19" s="9">
        <v>425.47699999999998</v>
      </c>
      <c r="BV19" s="9">
        <v>492.221</v>
      </c>
      <c r="BW19" s="9">
        <v>208.57300000000001</v>
      </c>
      <c r="BX19" s="9">
        <v>283.64800000000002</v>
      </c>
      <c r="BY19" s="9">
        <v>94.254000000000005</v>
      </c>
      <c r="BZ19" s="9">
        <v>35.167999999999999</v>
      </c>
      <c r="CA19" s="9">
        <v>59.085999999999999</v>
      </c>
      <c r="CB19" s="9">
        <v>397.96800000000002</v>
      </c>
      <c r="CC19" s="9">
        <v>173.405</v>
      </c>
      <c r="CD19" s="9">
        <v>224.56200000000001</v>
      </c>
      <c r="CE19" s="9">
        <v>3652.5419999999999</v>
      </c>
      <c r="CF19" s="9">
        <v>1905.298</v>
      </c>
      <c r="CG19" s="9">
        <v>1747.2429999999999</v>
      </c>
      <c r="CH19" s="9">
        <v>1795.7449999999999</v>
      </c>
      <c r="CI19" s="9">
        <v>763.43200000000002</v>
      </c>
      <c r="CJ19" s="9">
        <v>1032.3130000000001</v>
      </c>
      <c r="CK19" s="9">
        <v>266.73099999999999</v>
      </c>
      <c r="CL19" s="9">
        <v>112.999</v>
      </c>
      <c r="CM19" s="9">
        <v>153.732</v>
      </c>
      <c r="CN19" s="9">
        <v>4245.5950000000003</v>
      </c>
      <c r="CO19" s="9">
        <v>2068.723</v>
      </c>
      <c r="CP19" s="9">
        <v>2176.873</v>
      </c>
      <c r="CQ19" s="9">
        <v>2746.663</v>
      </c>
      <c r="CR19" s="9">
        <v>1409.1890000000001</v>
      </c>
      <c r="CS19" s="9">
        <v>1337.4749999999999</v>
      </c>
      <c r="CT19" s="9">
        <v>312.16500000000002</v>
      </c>
      <c r="CU19" s="9">
        <v>153.708</v>
      </c>
      <c r="CV19" s="9">
        <v>158.45699999999999</v>
      </c>
      <c r="CW19" s="9">
        <v>188.18899999999999</v>
      </c>
      <c r="CX19" s="9">
        <v>70.989999999999995</v>
      </c>
      <c r="CY19" s="9">
        <v>117.199</v>
      </c>
      <c r="CZ19" s="9">
        <v>76.402000000000001</v>
      </c>
      <c r="DA19" s="9">
        <v>36.314</v>
      </c>
      <c r="DB19" s="9">
        <v>40.088000000000001</v>
      </c>
      <c r="DC19" s="9">
        <v>186.071</v>
      </c>
      <c r="DD19" s="9">
        <v>75.561000000000007</v>
      </c>
      <c r="DE19" s="9">
        <v>110.51</v>
      </c>
      <c r="DF19" s="9">
        <v>174.809</v>
      </c>
      <c r="DG19" s="9">
        <v>65.555999999999997</v>
      </c>
      <c r="DH19" s="9">
        <v>109.253</v>
      </c>
      <c r="DI19" s="9">
        <v>593.95899999999995</v>
      </c>
      <c r="DJ19" s="9">
        <v>290.53300000000002</v>
      </c>
      <c r="DK19" s="9">
        <v>303.42599999999999</v>
      </c>
      <c r="DL19" s="9">
        <v>2152.7040000000002</v>
      </c>
      <c r="DM19" s="9">
        <v>1118.655</v>
      </c>
      <c r="DN19" s="9">
        <v>1034.049</v>
      </c>
      <c r="DO19" s="9">
        <v>553.60599999999999</v>
      </c>
      <c r="DP19" s="9">
        <v>266.93599999999998</v>
      </c>
      <c r="DQ19" s="9">
        <v>286.66899999999998</v>
      </c>
      <c r="DR19" s="9">
        <v>1759.114</v>
      </c>
      <c r="DS19" s="9">
        <v>879.42499999999995</v>
      </c>
      <c r="DT19" s="9">
        <v>879.68899999999996</v>
      </c>
      <c r="DU19" s="9">
        <v>193.81399999999999</v>
      </c>
      <c r="DV19" s="9">
        <v>81.581999999999994</v>
      </c>
      <c r="DW19" s="9">
        <v>112.232</v>
      </c>
      <c r="DX19" s="9">
        <v>2962.491</v>
      </c>
      <c r="DY19" s="9">
        <v>1510.0129999999999</v>
      </c>
      <c r="DZ19" s="9">
        <v>1452.4780000000001</v>
      </c>
      <c r="EA19" s="9">
        <v>2601.2179999999998</v>
      </c>
      <c r="EB19" s="9">
        <v>1336.663</v>
      </c>
      <c r="EC19" s="9">
        <v>1264.5540000000001</v>
      </c>
      <c r="ED19" s="9">
        <v>2428.1619999999998</v>
      </c>
      <c r="EE19" s="9">
        <v>1257.46</v>
      </c>
      <c r="EF19" s="9">
        <v>1170.701</v>
      </c>
      <c r="EG19" s="9">
        <v>749.15099999999995</v>
      </c>
      <c r="EH19" s="9">
        <v>363.39800000000002</v>
      </c>
      <c r="EI19" s="9">
        <v>385.75299999999999</v>
      </c>
      <c r="EJ19" s="9">
        <v>494.036</v>
      </c>
      <c r="EK19" s="9">
        <v>244.61600000000001</v>
      </c>
      <c r="EL19" s="9">
        <v>249.42</v>
      </c>
      <c r="EM19" s="9">
        <v>278.209</v>
      </c>
      <c r="EN19" s="9">
        <v>143.792</v>
      </c>
      <c r="EO19" s="9">
        <v>134.417</v>
      </c>
      <c r="EP19" s="9">
        <v>105.871</v>
      </c>
      <c r="EQ19" s="9">
        <v>55.4</v>
      </c>
      <c r="ER19" s="9">
        <v>50.470999999999997</v>
      </c>
      <c r="ES19" s="9">
        <v>1393.0609999999999</v>
      </c>
      <c r="ET19" s="9">
        <v>604.13400000000001</v>
      </c>
      <c r="EU19" s="9">
        <v>788.92700000000002</v>
      </c>
      <c r="EV19" s="9">
        <v>264.41000000000003</v>
      </c>
      <c r="EW19" s="9">
        <v>97.906999999999996</v>
      </c>
      <c r="EX19" s="9">
        <v>166.50200000000001</v>
      </c>
      <c r="EY19" s="9">
        <v>79.254000000000005</v>
      </c>
      <c r="EZ19" s="9">
        <v>31.116</v>
      </c>
      <c r="FA19" s="9">
        <v>48.137999999999998</v>
      </c>
      <c r="FB19" s="9">
        <v>230.13300000000001</v>
      </c>
      <c r="FC19" s="9">
        <v>82.5</v>
      </c>
      <c r="FD19" s="9">
        <v>147.63300000000001</v>
      </c>
      <c r="FE19" s="9">
        <v>59.165999999999997</v>
      </c>
      <c r="FF19" s="9">
        <v>19.856999999999999</v>
      </c>
      <c r="FG19" s="9">
        <v>39.308999999999997</v>
      </c>
      <c r="FH19" s="9">
        <v>157.79599999999999</v>
      </c>
      <c r="FI19" s="9">
        <v>58.59</v>
      </c>
      <c r="FJ19" s="9">
        <v>99.204999999999998</v>
      </c>
      <c r="FK19" s="9">
        <v>18.236000000000001</v>
      </c>
      <c r="FL19" s="9">
        <v>5.6340000000000003</v>
      </c>
      <c r="FM19" s="9">
        <v>12.602</v>
      </c>
      <c r="FN19" s="9">
        <v>38.69</v>
      </c>
      <c r="FO19" s="9">
        <v>17.388000000000002</v>
      </c>
      <c r="FP19" s="9">
        <v>21.302</v>
      </c>
      <c r="FQ19" s="9">
        <v>46.488</v>
      </c>
      <c r="FR19" s="9">
        <v>2.302</v>
      </c>
      <c r="FS19" s="9">
        <v>44.186</v>
      </c>
      <c r="FT19" s="9">
        <v>639.71400000000006</v>
      </c>
      <c r="FU19" s="9">
        <v>288.93</v>
      </c>
      <c r="FV19" s="9">
        <v>350.78399999999999</v>
      </c>
      <c r="FW19" s="9">
        <v>374.69400000000002</v>
      </c>
      <c r="FX19" s="9">
        <v>155.28800000000001</v>
      </c>
      <c r="FY19" s="9">
        <v>219.40600000000001</v>
      </c>
      <c r="FZ19" s="9">
        <v>83.027000000000001</v>
      </c>
      <c r="GA19" s="9">
        <v>31.329000000000001</v>
      </c>
      <c r="GB19" s="9">
        <v>51.698</v>
      </c>
      <c r="GC19" s="9">
        <v>291.66699999999997</v>
      </c>
      <c r="GD19" s="9">
        <v>123.959</v>
      </c>
      <c r="GE19" s="9">
        <v>167.708</v>
      </c>
      <c r="GF19" s="9">
        <v>2829.69</v>
      </c>
      <c r="GG19" s="9">
        <v>1440.5170000000001</v>
      </c>
      <c r="GH19" s="9">
        <v>1389.173</v>
      </c>
      <c r="GI19" s="9">
        <v>1415.905</v>
      </c>
      <c r="GJ19" s="9">
        <v>628.20500000000004</v>
      </c>
      <c r="GK19" s="9">
        <v>787.7</v>
      </c>
      <c r="GL19" s="9">
        <v>207.167</v>
      </c>
      <c r="GM19" s="9">
        <v>76.766999999999996</v>
      </c>
      <c r="GN19" s="9">
        <v>130.4</v>
      </c>
      <c r="GO19" s="9">
        <v>1478.317</v>
      </c>
      <c r="GP19" s="9">
        <v>721.69899999999996</v>
      </c>
      <c r="GQ19" s="9">
        <v>756.61800000000005</v>
      </c>
      <c r="GR19" s="9">
        <v>920.49900000000002</v>
      </c>
      <c r="GS19" s="9">
        <v>480.05700000000002</v>
      </c>
      <c r="GT19" s="9">
        <v>440.44200000000001</v>
      </c>
      <c r="GU19" s="9">
        <v>109.34099999999999</v>
      </c>
      <c r="GV19" s="9">
        <v>52.853000000000002</v>
      </c>
      <c r="GW19" s="9">
        <v>56.488</v>
      </c>
      <c r="GX19" s="9">
        <v>70.063999999999993</v>
      </c>
      <c r="GY19" s="9">
        <v>24.77</v>
      </c>
      <c r="GZ19" s="9">
        <v>45.293999999999997</v>
      </c>
      <c r="HA19" s="9">
        <v>29.475000000000001</v>
      </c>
      <c r="HB19" s="9">
        <v>11.46</v>
      </c>
      <c r="HC19" s="9">
        <v>18.015000000000001</v>
      </c>
      <c r="HD19" s="9">
        <v>67.694000000000003</v>
      </c>
      <c r="HE19" s="9">
        <v>27.846</v>
      </c>
      <c r="HF19" s="9">
        <v>39.847999999999999</v>
      </c>
      <c r="HG19" s="9">
        <v>62.331000000000003</v>
      </c>
      <c r="HH19" s="9">
        <v>24.004999999999999</v>
      </c>
      <c r="HI19" s="9">
        <v>38.325000000000003</v>
      </c>
      <c r="HJ19" s="9">
        <v>183.911</v>
      </c>
      <c r="HK19" s="9">
        <v>93.460999999999999</v>
      </c>
      <c r="HL19" s="9">
        <v>90.448999999999998</v>
      </c>
      <c r="HM19" s="9">
        <v>736.58900000000006</v>
      </c>
      <c r="HN19" s="9">
        <v>386.596</v>
      </c>
      <c r="HO19" s="9">
        <v>349.99299999999999</v>
      </c>
      <c r="HP19" s="9">
        <v>172.62700000000001</v>
      </c>
      <c r="HQ19" s="9">
        <v>87.338999999999999</v>
      </c>
      <c r="HR19" s="9">
        <v>85.287000000000006</v>
      </c>
      <c r="HS19" s="9">
        <v>602.827</v>
      </c>
      <c r="HT19" s="9">
        <v>302.47199999999998</v>
      </c>
      <c r="HU19" s="9">
        <v>300.35399999999998</v>
      </c>
      <c r="HV19" s="9">
        <v>66.004000000000005</v>
      </c>
      <c r="HW19" s="9">
        <v>32.488</v>
      </c>
      <c r="HX19" s="9">
        <v>33.515999999999998</v>
      </c>
      <c r="HY19" s="9">
        <v>982.56500000000005</v>
      </c>
      <c r="HZ19" s="9">
        <v>507.197</v>
      </c>
      <c r="IA19" s="9">
        <v>475.36799999999999</v>
      </c>
      <c r="IB19" s="9">
        <v>870.50599999999997</v>
      </c>
      <c r="IC19" s="9">
        <v>455.84699999999998</v>
      </c>
      <c r="ID19" s="9">
        <v>414.65899999999999</v>
      </c>
      <c r="IE19" s="9">
        <v>819.39099999999996</v>
      </c>
      <c r="IF19" s="9">
        <v>432.63900000000001</v>
      </c>
      <c r="IG19" s="9">
        <v>386.75200000000001</v>
      </c>
      <c r="IH19" s="9">
        <v>241.72900000000001</v>
      </c>
      <c r="II19" s="9">
        <v>121.673</v>
      </c>
      <c r="IJ19" s="9">
        <v>120.056</v>
      </c>
      <c r="IK19" s="9">
        <v>143.73099999999999</v>
      </c>
      <c r="IL19" s="9">
        <v>72.078999999999994</v>
      </c>
      <c r="IM19" s="9">
        <v>71.652000000000001</v>
      </c>
      <c r="IN19" s="9">
        <v>81.665000000000006</v>
      </c>
      <c r="IO19" s="9">
        <v>44.939</v>
      </c>
      <c r="IP19" s="9">
        <v>36.725999999999999</v>
      </c>
      <c r="IQ19" s="9">
        <v>37.606999999999999</v>
      </c>
    </row>
    <row r="20" spans="1:251">
      <c r="A20" s="10">
        <v>45323</v>
      </c>
      <c r="B20" s="9">
        <v>269.44900000000001</v>
      </c>
      <c r="C20" s="9">
        <v>116.818</v>
      </c>
      <c r="D20" s="9">
        <v>152.631</v>
      </c>
      <c r="E20" s="9">
        <v>250.792</v>
      </c>
      <c r="F20" s="9">
        <v>103.812</v>
      </c>
      <c r="G20" s="9">
        <v>146.97999999999999</v>
      </c>
      <c r="H20" s="9">
        <v>667.88400000000001</v>
      </c>
      <c r="I20" s="9">
        <v>339.1</v>
      </c>
      <c r="J20" s="9">
        <v>328.78399999999999</v>
      </c>
      <c r="K20" s="9">
        <v>3006.3009999999999</v>
      </c>
      <c r="L20" s="9">
        <v>1567.771</v>
      </c>
      <c r="M20" s="9">
        <v>1438.53</v>
      </c>
      <c r="N20" s="9">
        <v>624.35400000000004</v>
      </c>
      <c r="O20" s="9">
        <v>310.096</v>
      </c>
      <c r="P20" s="9">
        <v>314.25799999999998</v>
      </c>
      <c r="Q20" s="9">
        <v>2495.8000000000002</v>
      </c>
      <c r="R20" s="9">
        <v>1238.123</v>
      </c>
      <c r="S20" s="9">
        <v>1257.6769999999999</v>
      </c>
      <c r="T20" s="9">
        <v>277.35599999999999</v>
      </c>
      <c r="U20" s="9">
        <v>134.65899999999999</v>
      </c>
      <c r="V20" s="9">
        <v>142.697</v>
      </c>
      <c r="W20" s="9">
        <v>3933.3510000000001</v>
      </c>
      <c r="X20" s="9">
        <v>2011.7249999999999</v>
      </c>
      <c r="Y20" s="9">
        <v>1921.626</v>
      </c>
      <c r="Z20" s="9">
        <v>3497.19</v>
      </c>
      <c r="AA20" s="9">
        <v>1796.2539999999999</v>
      </c>
      <c r="AB20" s="9">
        <v>1700.9359999999999</v>
      </c>
      <c r="AC20" s="9">
        <v>3288.8620000000001</v>
      </c>
      <c r="AD20" s="9">
        <v>1708.7360000000001</v>
      </c>
      <c r="AE20" s="9">
        <v>1580.126</v>
      </c>
      <c r="AF20" s="9">
        <v>973.71699999999998</v>
      </c>
      <c r="AG20" s="9">
        <v>445.58</v>
      </c>
      <c r="AH20" s="9">
        <v>528.13699999999994</v>
      </c>
      <c r="AI20" s="9">
        <v>539.33000000000004</v>
      </c>
      <c r="AJ20" s="9">
        <v>239.84899999999999</v>
      </c>
      <c r="AK20" s="9">
        <v>299.48099999999999</v>
      </c>
      <c r="AL20" s="9">
        <v>280.16399999999999</v>
      </c>
      <c r="AM20" s="9">
        <v>134.994</v>
      </c>
      <c r="AN20" s="9">
        <v>145.16999999999999</v>
      </c>
      <c r="AO20" s="9">
        <v>148.74299999999999</v>
      </c>
      <c r="AP20" s="9">
        <v>80.233999999999995</v>
      </c>
      <c r="AQ20" s="9">
        <v>68.509</v>
      </c>
      <c r="AR20" s="9">
        <v>1800.03</v>
      </c>
      <c r="AS20" s="9">
        <v>769.505</v>
      </c>
      <c r="AT20" s="9">
        <v>1030.5250000000001</v>
      </c>
      <c r="AU20" s="9">
        <v>347.22300000000001</v>
      </c>
      <c r="AV20" s="9">
        <v>138.13300000000001</v>
      </c>
      <c r="AW20" s="9">
        <v>209.09</v>
      </c>
      <c r="AX20" s="9">
        <v>105.502</v>
      </c>
      <c r="AY20" s="9">
        <v>52.905000000000001</v>
      </c>
      <c r="AZ20" s="9">
        <v>52.597000000000001</v>
      </c>
      <c r="BA20" s="9">
        <v>292.85899999999998</v>
      </c>
      <c r="BB20" s="9">
        <v>121.70399999999999</v>
      </c>
      <c r="BC20" s="9">
        <v>171.155</v>
      </c>
      <c r="BD20" s="9">
        <v>62.076999999999998</v>
      </c>
      <c r="BE20" s="9">
        <v>24.902000000000001</v>
      </c>
      <c r="BF20" s="9">
        <v>37.173999999999999</v>
      </c>
      <c r="BG20" s="9">
        <v>207.916</v>
      </c>
      <c r="BH20" s="9">
        <v>86.442999999999998</v>
      </c>
      <c r="BI20" s="9">
        <v>121.473</v>
      </c>
      <c r="BJ20" s="9">
        <v>20.835999999999999</v>
      </c>
      <c r="BK20" s="9">
        <v>12.064</v>
      </c>
      <c r="BL20" s="9">
        <v>8.7720000000000002</v>
      </c>
      <c r="BM20" s="9">
        <v>59.924999999999997</v>
      </c>
      <c r="BN20" s="9">
        <v>21.212</v>
      </c>
      <c r="BO20" s="9">
        <v>38.713000000000001</v>
      </c>
      <c r="BP20" s="9">
        <v>45.906999999999996</v>
      </c>
      <c r="BQ20" s="9">
        <v>4.4290000000000003</v>
      </c>
      <c r="BR20" s="9">
        <v>41.478000000000002</v>
      </c>
      <c r="BS20" s="9">
        <v>689.47799999999995</v>
      </c>
      <c r="BT20" s="9">
        <v>307.78899999999999</v>
      </c>
      <c r="BU20" s="9">
        <v>381.68900000000002</v>
      </c>
      <c r="BV20" s="9">
        <v>501.52600000000001</v>
      </c>
      <c r="BW20" s="9">
        <v>223.15</v>
      </c>
      <c r="BX20" s="9">
        <v>278.37700000000001</v>
      </c>
      <c r="BY20" s="9">
        <v>90.146000000000001</v>
      </c>
      <c r="BZ20" s="9">
        <v>38.411999999999999</v>
      </c>
      <c r="CA20" s="9">
        <v>51.734000000000002</v>
      </c>
      <c r="CB20" s="9">
        <v>411.38</v>
      </c>
      <c r="CC20" s="9">
        <v>184.738</v>
      </c>
      <c r="CD20" s="9">
        <v>226.642</v>
      </c>
      <c r="CE20" s="9">
        <v>3764.33</v>
      </c>
      <c r="CF20" s="9">
        <v>1945.2819999999999</v>
      </c>
      <c r="CG20" s="9">
        <v>1819.048</v>
      </c>
      <c r="CH20" s="9">
        <v>1858.6279999999999</v>
      </c>
      <c r="CI20" s="9">
        <v>811.32799999999997</v>
      </c>
      <c r="CJ20" s="9">
        <v>1047.3</v>
      </c>
      <c r="CK20" s="9">
        <v>263.98500000000001</v>
      </c>
      <c r="CL20" s="9">
        <v>109.386</v>
      </c>
      <c r="CM20" s="9">
        <v>154.59899999999999</v>
      </c>
      <c r="CN20" s="9">
        <v>4378.8530000000001</v>
      </c>
      <c r="CO20" s="9">
        <v>2134.33</v>
      </c>
      <c r="CP20" s="9">
        <v>2244.5230000000001</v>
      </c>
      <c r="CQ20" s="9">
        <v>2848.5210000000002</v>
      </c>
      <c r="CR20" s="9">
        <v>1451.4480000000001</v>
      </c>
      <c r="CS20" s="9">
        <v>1397.0719999999999</v>
      </c>
      <c r="CT20" s="9">
        <v>334.56299999999999</v>
      </c>
      <c r="CU20" s="9">
        <v>173.417</v>
      </c>
      <c r="CV20" s="9">
        <v>161.14599999999999</v>
      </c>
      <c r="CW20" s="9">
        <v>208.357</v>
      </c>
      <c r="CX20" s="9">
        <v>82.472999999999999</v>
      </c>
      <c r="CY20" s="9">
        <v>125.88500000000001</v>
      </c>
      <c r="CZ20" s="9">
        <v>100.38500000000001</v>
      </c>
      <c r="DA20" s="9">
        <v>40.564</v>
      </c>
      <c r="DB20" s="9">
        <v>59.820999999999998</v>
      </c>
      <c r="DC20" s="9">
        <v>203.72800000000001</v>
      </c>
      <c r="DD20" s="9">
        <v>84.909000000000006</v>
      </c>
      <c r="DE20" s="9">
        <v>118.819</v>
      </c>
      <c r="DF20" s="9">
        <v>187.803</v>
      </c>
      <c r="DG20" s="9">
        <v>75.120999999999995</v>
      </c>
      <c r="DH20" s="9">
        <v>112.682</v>
      </c>
      <c r="DI20" s="9">
        <v>555.76599999999996</v>
      </c>
      <c r="DJ20" s="9">
        <v>264.92</v>
      </c>
      <c r="DK20" s="9">
        <v>290.846</v>
      </c>
      <c r="DL20" s="9">
        <v>2292.7550000000001</v>
      </c>
      <c r="DM20" s="9">
        <v>1186.528</v>
      </c>
      <c r="DN20" s="9">
        <v>1106.2260000000001</v>
      </c>
      <c r="DO20" s="9">
        <v>514.69500000000005</v>
      </c>
      <c r="DP20" s="9">
        <v>247.70599999999999</v>
      </c>
      <c r="DQ20" s="9">
        <v>266.988</v>
      </c>
      <c r="DR20" s="9">
        <v>1882.5309999999999</v>
      </c>
      <c r="DS20" s="9">
        <v>934.15</v>
      </c>
      <c r="DT20" s="9">
        <v>948.38099999999997</v>
      </c>
      <c r="DU20" s="9">
        <v>226.18700000000001</v>
      </c>
      <c r="DV20" s="9">
        <v>111.405</v>
      </c>
      <c r="DW20" s="9">
        <v>114.782</v>
      </c>
      <c r="DX20" s="9">
        <v>3057.9769999999999</v>
      </c>
      <c r="DY20" s="9">
        <v>1551.808</v>
      </c>
      <c r="DZ20" s="9">
        <v>1506.17</v>
      </c>
      <c r="EA20" s="9">
        <v>2710.855</v>
      </c>
      <c r="EB20" s="9">
        <v>1388.9280000000001</v>
      </c>
      <c r="EC20" s="9">
        <v>1321.9259999999999</v>
      </c>
      <c r="ED20" s="9">
        <v>2536.6930000000002</v>
      </c>
      <c r="EE20" s="9">
        <v>1306.5989999999999</v>
      </c>
      <c r="EF20" s="9">
        <v>1230.0940000000001</v>
      </c>
      <c r="EG20" s="9">
        <v>779.58600000000001</v>
      </c>
      <c r="EH20" s="9">
        <v>381.9</v>
      </c>
      <c r="EI20" s="9">
        <v>397.68599999999998</v>
      </c>
      <c r="EJ20" s="9">
        <v>454.61200000000002</v>
      </c>
      <c r="EK20" s="9">
        <v>223.93799999999999</v>
      </c>
      <c r="EL20" s="9">
        <v>230.67400000000001</v>
      </c>
      <c r="EM20" s="9">
        <v>245.155</v>
      </c>
      <c r="EN20" s="9">
        <v>123.57899999999999</v>
      </c>
      <c r="EO20" s="9">
        <v>121.577</v>
      </c>
      <c r="EP20" s="9">
        <v>118.107</v>
      </c>
      <c r="EQ20" s="9">
        <v>61.32</v>
      </c>
      <c r="ER20" s="9">
        <v>56.787999999999997</v>
      </c>
      <c r="ES20" s="9">
        <v>1412.2249999999999</v>
      </c>
      <c r="ET20" s="9">
        <v>621.56200000000001</v>
      </c>
      <c r="EU20" s="9">
        <v>790.66300000000001</v>
      </c>
      <c r="EV20" s="9">
        <v>255.404</v>
      </c>
      <c r="EW20" s="9">
        <v>103.16500000000001</v>
      </c>
      <c r="EX20" s="9">
        <v>152.239</v>
      </c>
      <c r="EY20" s="9">
        <v>78.402000000000001</v>
      </c>
      <c r="EZ20" s="9">
        <v>34.792999999999999</v>
      </c>
      <c r="FA20" s="9">
        <v>43.609000000000002</v>
      </c>
      <c r="FB20" s="9">
        <v>220.35499999999999</v>
      </c>
      <c r="FC20" s="9">
        <v>88.552000000000007</v>
      </c>
      <c r="FD20" s="9">
        <v>131.803</v>
      </c>
      <c r="FE20" s="9">
        <v>44.94</v>
      </c>
      <c r="FF20" s="9">
        <v>15.773999999999999</v>
      </c>
      <c r="FG20" s="9">
        <v>29.166</v>
      </c>
      <c r="FH20" s="9">
        <v>161.94999999999999</v>
      </c>
      <c r="FI20" s="9">
        <v>68.385999999999996</v>
      </c>
      <c r="FJ20" s="9">
        <v>93.564999999999998</v>
      </c>
      <c r="FK20" s="9">
        <v>16.399999999999999</v>
      </c>
      <c r="FL20" s="9">
        <v>7.1289999999999996</v>
      </c>
      <c r="FM20" s="9">
        <v>9.2710000000000008</v>
      </c>
      <c r="FN20" s="9">
        <v>37.567999999999998</v>
      </c>
      <c r="FO20" s="9">
        <v>15.808999999999999</v>
      </c>
      <c r="FP20" s="9">
        <v>21.759</v>
      </c>
      <c r="FQ20" s="9">
        <v>31.937000000000001</v>
      </c>
      <c r="FR20" s="9">
        <v>2.0430000000000001</v>
      </c>
      <c r="FS20" s="9">
        <v>29.893999999999998</v>
      </c>
      <c r="FT20" s="9">
        <v>633.64200000000005</v>
      </c>
      <c r="FU20" s="9">
        <v>288.09699999999998</v>
      </c>
      <c r="FV20" s="9">
        <v>345.54500000000002</v>
      </c>
      <c r="FW20" s="9">
        <v>376.03</v>
      </c>
      <c r="FX20" s="9">
        <v>165.68</v>
      </c>
      <c r="FY20" s="9">
        <v>210.35</v>
      </c>
      <c r="FZ20" s="9">
        <v>68.524000000000001</v>
      </c>
      <c r="GA20" s="9">
        <v>30.31</v>
      </c>
      <c r="GB20" s="9">
        <v>38.215000000000003</v>
      </c>
      <c r="GC20" s="9">
        <v>307.50599999999997</v>
      </c>
      <c r="GD20" s="9">
        <v>135.37100000000001</v>
      </c>
      <c r="GE20" s="9">
        <v>172.13499999999999</v>
      </c>
      <c r="GF20" s="9">
        <v>2917.0450000000001</v>
      </c>
      <c r="GG20" s="9">
        <v>1481.758</v>
      </c>
      <c r="GH20" s="9">
        <v>1435.287</v>
      </c>
      <c r="GI20" s="9">
        <v>1461.808</v>
      </c>
      <c r="GJ20" s="9">
        <v>652.572</v>
      </c>
      <c r="GK20" s="9">
        <v>809.23599999999999</v>
      </c>
      <c r="GL20" s="9">
        <v>202.304</v>
      </c>
      <c r="GM20" s="9">
        <v>83.326999999999998</v>
      </c>
      <c r="GN20" s="9">
        <v>118.977</v>
      </c>
      <c r="GO20" s="9">
        <v>1507.3050000000001</v>
      </c>
      <c r="GP20" s="9">
        <v>736.36199999999997</v>
      </c>
      <c r="GQ20" s="9">
        <v>770.94299999999998</v>
      </c>
      <c r="GR20" s="9">
        <v>931.24900000000002</v>
      </c>
      <c r="GS20" s="9">
        <v>489.04399999999998</v>
      </c>
      <c r="GT20" s="9">
        <v>442.20499999999998</v>
      </c>
      <c r="GU20" s="9">
        <v>113.962</v>
      </c>
      <c r="GV20" s="9">
        <v>56.860999999999997</v>
      </c>
      <c r="GW20" s="9">
        <v>57.100999999999999</v>
      </c>
      <c r="GX20" s="9">
        <v>73.510999999999996</v>
      </c>
      <c r="GY20" s="9">
        <v>29.850999999999999</v>
      </c>
      <c r="GZ20" s="9">
        <v>43.66</v>
      </c>
      <c r="HA20" s="9">
        <v>27.497</v>
      </c>
      <c r="HB20" s="9">
        <v>12.808</v>
      </c>
      <c r="HC20" s="9">
        <v>14.689</v>
      </c>
      <c r="HD20" s="9">
        <v>70.602000000000004</v>
      </c>
      <c r="HE20" s="9">
        <v>31.417999999999999</v>
      </c>
      <c r="HF20" s="9">
        <v>39.183999999999997</v>
      </c>
      <c r="HG20" s="9">
        <v>66.052000000000007</v>
      </c>
      <c r="HH20" s="9">
        <v>27.591999999999999</v>
      </c>
      <c r="HI20" s="9">
        <v>38.46</v>
      </c>
      <c r="HJ20" s="9">
        <v>178.13399999999999</v>
      </c>
      <c r="HK20" s="9">
        <v>83.122</v>
      </c>
      <c r="HL20" s="9">
        <v>95.013000000000005</v>
      </c>
      <c r="HM20" s="9">
        <v>753.11400000000003</v>
      </c>
      <c r="HN20" s="9">
        <v>405.92200000000003</v>
      </c>
      <c r="HO20" s="9">
        <v>347.19200000000001</v>
      </c>
      <c r="HP20" s="9">
        <v>168.173</v>
      </c>
      <c r="HQ20" s="9">
        <v>76.837999999999994</v>
      </c>
      <c r="HR20" s="9">
        <v>91.334000000000003</v>
      </c>
      <c r="HS20" s="9">
        <v>616.39200000000005</v>
      </c>
      <c r="HT20" s="9">
        <v>316.07900000000001</v>
      </c>
      <c r="HU20" s="9">
        <v>300.31299999999999</v>
      </c>
      <c r="HV20" s="9">
        <v>74.459999999999994</v>
      </c>
      <c r="HW20" s="9">
        <v>38.503999999999998</v>
      </c>
      <c r="HX20" s="9">
        <v>35.956000000000003</v>
      </c>
      <c r="HY20" s="9">
        <v>994.16899999999998</v>
      </c>
      <c r="HZ20" s="9">
        <v>518.07399999999996</v>
      </c>
      <c r="IA20" s="9">
        <v>476.096</v>
      </c>
      <c r="IB20" s="9">
        <v>887.03800000000001</v>
      </c>
      <c r="IC20" s="9">
        <v>466.41399999999999</v>
      </c>
      <c r="ID20" s="9">
        <v>420.62400000000002</v>
      </c>
      <c r="IE20" s="9">
        <v>829.95600000000002</v>
      </c>
      <c r="IF20" s="9">
        <v>440.73500000000001</v>
      </c>
      <c r="IG20" s="9">
        <v>389.221</v>
      </c>
      <c r="IH20" s="9">
        <v>237.215</v>
      </c>
      <c r="II20" s="9">
        <v>110.574</v>
      </c>
      <c r="IJ20" s="9">
        <v>126.64100000000001</v>
      </c>
      <c r="IK20" s="9">
        <v>137.53100000000001</v>
      </c>
      <c r="IL20" s="9">
        <v>61.085000000000001</v>
      </c>
      <c r="IM20" s="9">
        <v>76.444999999999993</v>
      </c>
      <c r="IN20" s="9">
        <v>74.61</v>
      </c>
      <c r="IO20" s="9">
        <v>32.055</v>
      </c>
      <c r="IP20" s="9">
        <v>42.554000000000002</v>
      </c>
      <c r="IQ20" s="9">
        <v>35.698</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Q20"/>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2012</v>
      </c>
      <c r="C1" s="3" t="s">
        <v>2013</v>
      </c>
      <c r="D1" s="3" t="s">
        <v>2014</v>
      </c>
      <c r="E1" s="3" t="s">
        <v>2015</v>
      </c>
      <c r="F1" s="3" t="s">
        <v>2016</v>
      </c>
      <c r="G1" s="3" t="s">
        <v>2017</v>
      </c>
      <c r="H1" s="3" t="s">
        <v>2018</v>
      </c>
      <c r="I1" s="3" t="s">
        <v>2019</v>
      </c>
      <c r="J1" s="3" t="s">
        <v>2020</v>
      </c>
      <c r="K1" s="3" t="s">
        <v>2021</v>
      </c>
      <c r="L1" s="3" t="s">
        <v>2022</v>
      </c>
      <c r="M1" s="3" t="s">
        <v>2023</v>
      </c>
      <c r="N1" s="3" t="s">
        <v>2024</v>
      </c>
      <c r="O1" s="3" t="s">
        <v>2025</v>
      </c>
      <c r="P1" s="3" t="s">
        <v>2026</v>
      </c>
      <c r="Q1" s="3" t="s">
        <v>2027</v>
      </c>
      <c r="R1" s="3" t="s">
        <v>2028</v>
      </c>
      <c r="S1" s="3" t="s">
        <v>2029</v>
      </c>
      <c r="T1" s="3" t="s">
        <v>2030</v>
      </c>
      <c r="U1" s="3" t="s">
        <v>2031</v>
      </c>
      <c r="V1" s="3" t="s">
        <v>2032</v>
      </c>
      <c r="W1" s="3" t="s">
        <v>2033</v>
      </c>
      <c r="X1" s="3" t="s">
        <v>2034</v>
      </c>
      <c r="Y1" s="3" t="s">
        <v>2035</v>
      </c>
      <c r="Z1" s="3" t="s">
        <v>2036</v>
      </c>
      <c r="AA1" s="3" t="s">
        <v>2037</v>
      </c>
      <c r="AB1" s="3" t="s">
        <v>2038</v>
      </c>
      <c r="AC1" s="3" t="s">
        <v>2039</v>
      </c>
      <c r="AD1" s="3" t="s">
        <v>2040</v>
      </c>
      <c r="AE1" s="3" t="s">
        <v>2041</v>
      </c>
      <c r="AF1" s="3" t="s">
        <v>2042</v>
      </c>
      <c r="AG1" s="3" t="s">
        <v>2043</v>
      </c>
      <c r="AH1" s="3" t="s">
        <v>2044</v>
      </c>
      <c r="AI1" s="3" t="s">
        <v>2045</v>
      </c>
      <c r="AJ1" s="3" t="s">
        <v>2046</v>
      </c>
      <c r="AK1" s="3" t="s">
        <v>2047</v>
      </c>
      <c r="AL1" s="3" t="s">
        <v>2048</v>
      </c>
      <c r="AM1" s="3" t="s">
        <v>2049</v>
      </c>
      <c r="AN1" s="3" t="s">
        <v>2050</v>
      </c>
      <c r="AO1" s="3" t="s">
        <v>2051</v>
      </c>
      <c r="AP1" s="3" t="s">
        <v>2052</v>
      </c>
      <c r="AQ1" s="3" t="s">
        <v>2053</v>
      </c>
      <c r="AR1" s="3" t="s">
        <v>2054</v>
      </c>
      <c r="AS1" s="3" t="s">
        <v>2055</v>
      </c>
      <c r="AT1" s="3" t="s">
        <v>2056</v>
      </c>
      <c r="AU1" s="3" t="s">
        <v>2057</v>
      </c>
      <c r="AV1" s="3" t="s">
        <v>2058</v>
      </c>
      <c r="AW1" s="3" t="s">
        <v>2059</v>
      </c>
      <c r="AX1" s="3" t="s">
        <v>2060</v>
      </c>
      <c r="AY1" s="3" t="s">
        <v>2061</v>
      </c>
      <c r="AZ1" s="3" t="s">
        <v>2062</v>
      </c>
      <c r="BA1" s="3" t="s">
        <v>2063</v>
      </c>
      <c r="BB1" s="3" t="s">
        <v>2064</v>
      </c>
      <c r="BC1" s="3" t="s">
        <v>2065</v>
      </c>
      <c r="BD1" s="3" t="s">
        <v>2066</v>
      </c>
      <c r="BE1" s="3" t="s">
        <v>2067</v>
      </c>
      <c r="BF1" s="3" t="s">
        <v>2068</v>
      </c>
      <c r="BG1" s="3" t="s">
        <v>2069</v>
      </c>
      <c r="BH1" s="3" t="s">
        <v>2070</v>
      </c>
      <c r="BI1" s="3" t="s">
        <v>2071</v>
      </c>
      <c r="BJ1" s="3" t="s">
        <v>2072</v>
      </c>
      <c r="BK1" s="3" t="s">
        <v>2073</v>
      </c>
      <c r="BL1" s="3" t="s">
        <v>2074</v>
      </c>
      <c r="BM1" s="3" t="s">
        <v>2075</v>
      </c>
      <c r="BN1" s="3" t="s">
        <v>2076</v>
      </c>
      <c r="BO1" s="3" t="s">
        <v>2077</v>
      </c>
      <c r="BP1" s="3" t="s">
        <v>2078</v>
      </c>
      <c r="BQ1" s="3" t="s">
        <v>2079</v>
      </c>
      <c r="BR1" s="3" t="s">
        <v>2080</v>
      </c>
      <c r="BS1" s="3" t="s">
        <v>2081</v>
      </c>
      <c r="BT1" s="3" t="s">
        <v>2082</v>
      </c>
      <c r="BU1" s="3" t="s">
        <v>2083</v>
      </c>
      <c r="BV1" s="3" t="s">
        <v>2084</v>
      </c>
      <c r="BW1" s="3" t="s">
        <v>2085</v>
      </c>
      <c r="BX1" s="3" t="s">
        <v>2086</v>
      </c>
      <c r="BY1" s="3" t="s">
        <v>2087</v>
      </c>
      <c r="BZ1" s="3" t="s">
        <v>2088</v>
      </c>
      <c r="CA1" s="3" t="s">
        <v>2089</v>
      </c>
      <c r="CB1" s="3" t="s">
        <v>2090</v>
      </c>
      <c r="CC1" s="3" t="s">
        <v>2091</v>
      </c>
      <c r="CD1" s="3" t="s">
        <v>2092</v>
      </c>
      <c r="CE1" s="3" t="s">
        <v>2093</v>
      </c>
      <c r="CF1" s="3" t="s">
        <v>2094</v>
      </c>
      <c r="CG1" s="3" t="s">
        <v>2095</v>
      </c>
      <c r="CH1" s="3" t="s">
        <v>2096</v>
      </c>
      <c r="CI1" s="3" t="s">
        <v>2097</v>
      </c>
      <c r="CJ1" s="3" t="s">
        <v>2098</v>
      </c>
      <c r="CK1" s="3" t="s">
        <v>2099</v>
      </c>
      <c r="CL1" s="3" t="s">
        <v>2100</v>
      </c>
      <c r="CM1" s="3" t="s">
        <v>2101</v>
      </c>
      <c r="CN1" s="3" t="s">
        <v>2102</v>
      </c>
      <c r="CO1" s="3" t="s">
        <v>2103</v>
      </c>
      <c r="CP1" s="3" t="s">
        <v>2104</v>
      </c>
      <c r="CQ1" s="3" t="s">
        <v>2105</v>
      </c>
      <c r="CR1" s="3" t="s">
        <v>2106</v>
      </c>
      <c r="CS1" s="3" t="s">
        <v>2107</v>
      </c>
      <c r="CT1" s="3" t="s">
        <v>2108</v>
      </c>
      <c r="CU1" s="3" t="s">
        <v>2109</v>
      </c>
      <c r="CV1" s="3" t="s">
        <v>2110</v>
      </c>
      <c r="CW1" s="3" t="s">
        <v>2111</v>
      </c>
      <c r="CX1" s="3" t="s">
        <v>2112</v>
      </c>
      <c r="CY1" s="3" t="s">
        <v>2113</v>
      </c>
      <c r="CZ1" s="3" t="s">
        <v>2114</v>
      </c>
      <c r="DA1" s="3" t="s">
        <v>2115</v>
      </c>
      <c r="DB1" s="3" t="s">
        <v>2116</v>
      </c>
      <c r="DC1" s="3" t="s">
        <v>2117</v>
      </c>
      <c r="DD1" s="3" t="s">
        <v>2118</v>
      </c>
      <c r="DE1" s="3" t="s">
        <v>2119</v>
      </c>
      <c r="DF1" s="3" t="s">
        <v>2120</v>
      </c>
      <c r="DG1" s="3" t="s">
        <v>2121</v>
      </c>
      <c r="DH1" s="3" t="s">
        <v>2122</v>
      </c>
      <c r="DI1" s="3" t="s">
        <v>2123</v>
      </c>
      <c r="DJ1" s="3" t="s">
        <v>2124</v>
      </c>
      <c r="DK1" s="3" t="s">
        <v>2125</v>
      </c>
      <c r="DL1" s="3" t="s">
        <v>2126</v>
      </c>
      <c r="DM1" s="3" t="s">
        <v>2127</v>
      </c>
      <c r="DN1" s="3" t="s">
        <v>2128</v>
      </c>
      <c r="DO1" s="3" t="s">
        <v>2129</v>
      </c>
      <c r="DP1" s="3" t="s">
        <v>2130</v>
      </c>
      <c r="DQ1" s="3" t="s">
        <v>2131</v>
      </c>
      <c r="DR1" s="3" t="s">
        <v>2132</v>
      </c>
      <c r="DS1" s="3" t="s">
        <v>2133</v>
      </c>
      <c r="DT1" s="3" t="s">
        <v>2134</v>
      </c>
      <c r="DU1" s="3" t="s">
        <v>2135</v>
      </c>
      <c r="DV1" s="3" t="s">
        <v>2136</v>
      </c>
      <c r="DW1" s="3" t="s">
        <v>2137</v>
      </c>
      <c r="DX1" s="3" t="s">
        <v>2138</v>
      </c>
      <c r="DY1" s="3" t="s">
        <v>2139</v>
      </c>
      <c r="DZ1" s="3" t="s">
        <v>2140</v>
      </c>
      <c r="EA1" s="3" t="s">
        <v>2141</v>
      </c>
      <c r="EB1" s="3" t="s">
        <v>2142</v>
      </c>
      <c r="EC1" s="3" t="s">
        <v>2143</v>
      </c>
      <c r="ED1" s="3" t="s">
        <v>2144</v>
      </c>
      <c r="EE1" s="3" t="s">
        <v>2145</v>
      </c>
      <c r="EF1" s="3" t="s">
        <v>2146</v>
      </c>
      <c r="EG1" s="3" t="s">
        <v>2147</v>
      </c>
      <c r="EH1" s="3" t="s">
        <v>2148</v>
      </c>
      <c r="EI1" s="3" t="s">
        <v>2149</v>
      </c>
      <c r="EJ1" s="3" t="s">
        <v>2150</v>
      </c>
      <c r="EK1" s="3" t="s">
        <v>2151</v>
      </c>
      <c r="EL1" s="3" t="s">
        <v>2152</v>
      </c>
      <c r="EM1" s="3" t="s">
        <v>2153</v>
      </c>
      <c r="EN1" s="3" t="s">
        <v>2154</v>
      </c>
      <c r="EO1" s="3" t="s">
        <v>2155</v>
      </c>
      <c r="EP1" s="3" t="s">
        <v>2156</v>
      </c>
      <c r="EQ1" s="3" t="s">
        <v>2157</v>
      </c>
      <c r="ER1" s="3" t="s">
        <v>2158</v>
      </c>
      <c r="ES1" s="3" t="s">
        <v>2159</v>
      </c>
      <c r="ET1" s="3" t="s">
        <v>2160</v>
      </c>
      <c r="EU1" s="3" t="s">
        <v>2161</v>
      </c>
      <c r="EV1" s="3" t="s">
        <v>2162</v>
      </c>
      <c r="EW1" s="3" t="s">
        <v>2163</v>
      </c>
      <c r="EX1" s="3" t="s">
        <v>2164</v>
      </c>
      <c r="EY1" s="3" t="s">
        <v>2165</v>
      </c>
      <c r="EZ1" s="3" t="s">
        <v>2166</v>
      </c>
      <c r="FA1" s="3" t="s">
        <v>2167</v>
      </c>
      <c r="FB1" s="3" t="s">
        <v>2168</v>
      </c>
      <c r="FC1" s="3" t="s">
        <v>2169</v>
      </c>
      <c r="FD1" s="3" t="s">
        <v>2170</v>
      </c>
      <c r="FE1" s="3" t="s">
        <v>2171</v>
      </c>
      <c r="FF1" s="3" t="s">
        <v>2172</v>
      </c>
      <c r="FG1" s="3" t="s">
        <v>2173</v>
      </c>
      <c r="FH1" s="3" t="s">
        <v>2174</v>
      </c>
      <c r="FI1" s="3" t="s">
        <v>2175</v>
      </c>
      <c r="FJ1" s="3" t="s">
        <v>2176</v>
      </c>
      <c r="FK1" s="3" t="s">
        <v>2177</v>
      </c>
      <c r="FL1" s="3" t="s">
        <v>2178</v>
      </c>
      <c r="FM1" s="3" t="s">
        <v>2179</v>
      </c>
      <c r="FN1" s="3" t="s">
        <v>2180</v>
      </c>
      <c r="FO1" s="3" t="s">
        <v>2181</v>
      </c>
      <c r="FP1" s="3" t="s">
        <v>2182</v>
      </c>
      <c r="FQ1" s="3" t="s">
        <v>2183</v>
      </c>
      <c r="FR1" s="3" t="s">
        <v>2184</v>
      </c>
      <c r="FS1" s="3" t="s">
        <v>2185</v>
      </c>
      <c r="FT1" s="3" t="s">
        <v>2186</v>
      </c>
      <c r="FU1" s="3" t="s">
        <v>2187</v>
      </c>
      <c r="FV1" s="3" t="s">
        <v>2188</v>
      </c>
      <c r="FW1" s="3" t="s">
        <v>2189</v>
      </c>
      <c r="FX1" s="3" t="s">
        <v>2190</v>
      </c>
      <c r="FY1" s="3" t="s">
        <v>2191</v>
      </c>
      <c r="FZ1" s="3" t="s">
        <v>2192</v>
      </c>
      <c r="GA1" s="3" t="s">
        <v>2193</v>
      </c>
      <c r="GB1" s="3" t="s">
        <v>2194</v>
      </c>
      <c r="GC1" s="3" t="s">
        <v>2195</v>
      </c>
      <c r="GD1" s="3" t="s">
        <v>2196</v>
      </c>
      <c r="GE1" s="3" t="s">
        <v>2197</v>
      </c>
      <c r="GF1" s="3" t="s">
        <v>2198</v>
      </c>
      <c r="GG1" s="3" t="s">
        <v>2199</v>
      </c>
      <c r="GH1" s="3" t="s">
        <v>2200</v>
      </c>
      <c r="GI1" s="3" t="s">
        <v>2201</v>
      </c>
      <c r="GJ1" s="3" t="s">
        <v>2202</v>
      </c>
      <c r="GK1" s="3" t="s">
        <v>2203</v>
      </c>
      <c r="GL1" s="3" t="s">
        <v>2204</v>
      </c>
      <c r="GM1" s="3" t="s">
        <v>2205</v>
      </c>
      <c r="GN1" s="3" t="s">
        <v>2206</v>
      </c>
      <c r="GO1" s="3" t="s">
        <v>2207</v>
      </c>
      <c r="GP1" s="3" t="s">
        <v>2208</v>
      </c>
      <c r="GQ1" s="3" t="s">
        <v>2209</v>
      </c>
      <c r="GR1" s="3" t="s">
        <v>2210</v>
      </c>
      <c r="GS1" s="3" t="s">
        <v>2211</v>
      </c>
      <c r="GT1" s="3" t="s">
        <v>2212</v>
      </c>
      <c r="GU1" s="3" t="s">
        <v>2213</v>
      </c>
      <c r="GV1" s="3" t="s">
        <v>2214</v>
      </c>
      <c r="GW1" s="3" t="s">
        <v>2215</v>
      </c>
      <c r="GX1" s="3" t="s">
        <v>2216</v>
      </c>
      <c r="GY1" s="3" t="s">
        <v>2217</v>
      </c>
      <c r="GZ1" s="3" t="s">
        <v>2218</v>
      </c>
      <c r="HA1" s="3" t="s">
        <v>2219</v>
      </c>
      <c r="HB1" s="3" t="s">
        <v>2220</v>
      </c>
      <c r="HC1" s="3" t="s">
        <v>2221</v>
      </c>
      <c r="HD1" s="3" t="s">
        <v>2222</v>
      </c>
      <c r="HE1" s="3" t="s">
        <v>2223</v>
      </c>
      <c r="HF1" s="3" t="s">
        <v>2224</v>
      </c>
      <c r="HG1" s="3" t="s">
        <v>2225</v>
      </c>
      <c r="HH1" s="3" t="s">
        <v>2226</v>
      </c>
      <c r="HI1" s="3" t="s">
        <v>2227</v>
      </c>
      <c r="HJ1" s="3" t="s">
        <v>2228</v>
      </c>
      <c r="HK1" s="3" t="s">
        <v>2229</v>
      </c>
      <c r="HL1" s="3" t="s">
        <v>2230</v>
      </c>
      <c r="HM1" s="3" t="s">
        <v>2231</v>
      </c>
      <c r="HN1" s="3" t="s">
        <v>2232</v>
      </c>
      <c r="HO1" s="3" t="s">
        <v>2233</v>
      </c>
      <c r="HP1" s="3" t="s">
        <v>2234</v>
      </c>
      <c r="HQ1" s="3" t="s">
        <v>2235</v>
      </c>
      <c r="HR1" s="3" t="s">
        <v>2236</v>
      </c>
      <c r="HS1" s="3" t="s">
        <v>2237</v>
      </c>
      <c r="HT1" s="3" t="s">
        <v>2238</v>
      </c>
      <c r="HU1" s="3" t="s">
        <v>2239</v>
      </c>
      <c r="HV1" s="3" t="s">
        <v>2240</v>
      </c>
      <c r="HW1" s="3" t="s">
        <v>2241</v>
      </c>
      <c r="HX1" s="3" t="s">
        <v>2242</v>
      </c>
      <c r="HY1" s="3" t="s">
        <v>2243</v>
      </c>
      <c r="HZ1" s="3" t="s">
        <v>2244</v>
      </c>
      <c r="IA1" s="3" t="s">
        <v>2245</v>
      </c>
      <c r="IB1" s="3" t="s">
        <v>2246</v>
      </c>
      <c r="IC1" s="3" t="s">
        <v>2247</v>
      </c>
      <c r="ID1" s="3" t="s">
        <v>2248</v>
      </c>
      <c r="IE1" s="3" t="s">
        <v>2249</v>
      </c>
      <c r="IF1" s="3" t="s">
        <v>2250</v>
      </c>
      <c r="IG1" s="3" t="s">
        <v>2251</v>
      </c>
      <c r="IH1" s="3" t="s">
        <v>2252</v>
      </c>
      <c r="II1" s="3" t="s">
        <v>2253</v>
      </c>
      <c r="IJ1" s="3" t="s">
        <v>2254</v>
      </c>
      <c r="IK1" s="3" t="s">
        <v>2255</v>
      </c>
      <c r="IL1" s="3" t="s">
        <v>2256</v>
      </c>
      <c r="IM1" s="3" t="s">
        <v>2257</v>
      </c>
      <c r="IN1" s="3" t="s">
        <v>2258</v>
      </c>
      <c r="IO1" s="3" t="s">
        <v>2259</v>
      </c>
      <c r="IP1" s="3" t="s">
        <v>2260</v>
      </c>
      <c r="IQ1" s="3" t="s">
        <v>2261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2960</v>
      </c>
      <c r="C5" s="8" t="s">
        <v>2960</v>
      </c>
      <c r="D5" s="8" t="s">
        <v>2960</v>
      </c>
      <c r="E5" s="8" t="s">
        <v>2960</v>
      </c>
      <c r="F5" s="8" t="s">
        <v>2960</v>
      </c>
      <c r="G5" s="8" t="s">
        <v>2960</v>
      </c>
      <c r="H5" s="8" t="s">
        <v>2960</v>
      </c>
      <c r="I5" s="8" t="s">
        <v>2960</v>
      </c>
      <c r="J5" s="8" t="s">
        <v>2960</v>
      </c>
      <c r="K5" s="8" t="s">
        <v>2960</v>
      </c>
      <c r="L5" s="8" t="s">
        <v>2960</v>
      </c>
      <c r="M5" s="8" t="s">
        <v>2960</v>
      </c>
      <c r="N5" s="8" t="s">
        <v>2960</v>
      </c>
      <c r="O5" s="8" t="s">
        <v>2960</v>
      </c>
      <c r="P5" s="8" t="s">
        <v>2960</v>
      </c>
      <c r="Q5" s="8" t="s">
        <v>2960</v>
      </c>
      <c r="R5" s="8" t="s">
        <v>2960</v>
      </c>
      <c r="S5" s="8" t="s">
        <v>2960</v>
      </c>
      <c r="T5" s="8" t="s">
        <v>2960</v>
      </c>
      <c r="U5" s="8" t="s">
        <v>2960</v>
      </c>
      <c r="V5" s="8" t="s">
        <v>2960</v>
      </c>
      <c r="W5" s="8" t="s">
        <v>2960</v>
      </c>
      <c r="X5" s="8" t="s">
        <v>2960</v>
      </c>
      <c r="Y5" s="8" t="s">
        <v>2960</v>
      </c>
      <c r="Z5" s="8" t="s">
        <v>2960</v>
      </c>
      <c r="AA5" s="8" t="s">
        <v>2960</v>
      </c>
      <c r="AB5" s="8" t="s">
        <v>2960</v>
      </c>
      <c r="AC5" s="8" t="s">
        <v>2960</v>
      </c>
      <c r="AD5" s="8" t="s">
        <v>2960</v>
      </c>
      <c r="AE5" s="8" t="s">
        <v>2960</v>
      </c>
      <c r="AF5" s="8" t="s">
        <v>2960</v>
      </c>
      <c r="AG5" s="8" t="s">
        <v>2960</v>
      </c>
      <c r="AH5" s="8" t="s">
        <v>2960</v>
      </c>
      <c r="AI5" s="8" t="s">
        <v>2960</v>
      </c>
      <c r="AJ5" s="8" t="s">
        <v>2960</v>
      </c>
      <c r="AK5" s="8" t="s">
        <v>2960</v>
      </c>
      <c r="AL5" s="8" t="s">
        <v>2960</v>
      </c>
      <c r="AM5" s="8" t="s">
        <v>2960</v>
      </c>
      <c r="AN5" s="8" t="s">
        <v>2960</v>
      </c>
      <c r="AO5" s="8" t="s">
        <v>2960</v>
      </c>
      <c r="AP5" s="8" t="s">
        <v>2960</v>
      </c>
      <c r="AQ5" s="8" t="s">
        <v>2960</v>
      </c>
      <c r="AR5" s="8" t="s">
        <v>2960</v>
      </c>
      <c r="AS5" s="8" t="s">
        <v>2960</v>
      </c>
      <c r="AT5" s="8" t="s">
        <v>2960</v>
      </c>
      <c r="AU5" s="8" t="s">
        <v>2960</v>
      </c>
      <c r="AV5" s="8" t="s">
        <v>2960</v>
      </c>
      <c r="AW5" s="8" t="s">
        <v>2960</v>
      </c>
      <c r="AX5" s="8" t="s">
        <v>2960</v>
      </c>
      <c r="AY5" s="8" t="s">
        <v>2960</v>
      </c>
      <c r="AZ5" s="8" t="s">
        <v>2960</v>
      </c>
      <c r="BA5" s="8" t="s">
        <v>2960</v>
      </c>
      <c r="BB5" s="8" t="s">
        <v>2960</v>
      </c>
      <c r="BC5" s="8" t="s">
        <v>2960</v>
      </c>
      <c r="BD5" s="8" t="s">
        <v>2960</v>
      </c>
      <c r="BE5" s="8" t="s">
        <v>2960</v>
      </c>
      <c r="BF5" s="8" t="s">
        <v>2960</v>
      </c>
      <c r="BG5" s="8" t="s">
        <v>2960</v>
      </c>
      <c r="BH5" s="8" t="s">
        <v>2960</v>
      </c>
      <c r="BI5" s="8" t="s">
        <v>2960</v>
      </c>
      <c r="BJ5" s="8" t="s">
        <v>2960</v>
      </c>
      <c r="BK5" s="8" t="s">
        <v>2960</v>
      </c>
      <c r="BL5" s="8" t="s">
        <v>2960</v>
      </c>
      <c r="BM5" s="8" t="s">
        <v>2960</v>
      </c>
      <c r="BN5" s="8" t="s">
        <v>2960</v>
      </c>
      <c r="BO5" s="8" t="s">
        <v>2960</v>
      </c>
      <c r="BP5" s="8" t="s">
        <v>2960</v>
      </c>
      <c r="BQ5" s="8" t="s">
        <v>2960</v>
      </c>
      <c r="BR5" s="8" t="s">
        <v>2960</v>
      </c>
      <c r="BS5" s="8" t="s">
        <v>2960</v>
      </c>
      <c r="BT5" s="8" t="s">
        <v>2960</v>
      </c>
      <c r="BU5" s="8" t="s">
        <v>2960</v>
      </c>
      <c r="BV5" s="8" t="s">
        <v>2960</v>
      </c>
      <c r="BW5" s="8" t="s">
        <v>2960</v>
      </c>
      <c r="BX5" s="8" t="s">
        <v>2960</v>
      </c>
      <c r="BY5" s="8" t="s">
        <v>2960</v>
      </c>
      <c r="BZ5" s="8" t="s">
        <v>2960</v>
      </c>
      <c r="CA5" s="8" t="s">
        <v>2960</v>
      </c>
      <c r="CB5" s="8" t="s">
        <v>2960</v>
      </c>
      <c r="CC5" s="8" t="s">
        <v>2960</v>
      </c>
      <c r="CD5" s="8" t="s">
        <v>2960</v>
      </c>
      <c r="CE5" s="8" t="s">
        <v>2960</v>
      </c>
      <c r="CF5" s="8" t="s">
        <v>2960</v>
      </c>
      <c r="CG5" s="8" t="s">
        <v>2960</v>
      </c>
      <c r="CH5" s="8" t="s">
        <v>2960</v>
      </c>
      <c r="CI5" s="8" t="s">
        <v>2960</v>
      </c>
      <c r="CJ5" s="8" t="s">
        <v>2960</v>
      </c>
      <c r="CK5" s="8" t="s">
        <v>2960</v>
      </c>
      <c r="CL5" s="8" t="s">
        <v>2960</v>
      </c>
      <c r="CM5" s="8" t="s">
        <v>2960</v>
      </c>
      <c r="CN5" s="8" t="s">
        <v>2960</v>
      </c>
      <c r="CO5" s="8" t="s">
        <v>2960</v>
      </c>
      <c r="CP5" s="8" t="s">
        <v>2960</v>
      </c>
      <c r="CQ5" s="8" t="s">
        <v>2960</v>
      </c>
      <c r="CR5" s="8" t="s">
        <v>2960</v>
      </c>
      <c r="CS5" s="8" t="s">
        <v>2960</v>
      </c>
      <c r="CT5" s="8" t="s">
        <v>2960</v>
      </c>
      <c r="CU5" s="8" t="s">
        <v>2960</v>
      </c>
      <c r="CV5" s="8" t="s">
        <v>2960</v>
      </c>
      <c r="CW5" s="8" t="s">
        <v>2960</v>
      </c>
      <c r="CX5" s="8" t="s">
        <v>2960</v>
      </c>
      <c r="CY5" s="8" t="s">
        <v>2960</v>
      </c>
      <c r="CZ5" s="8" t="s">
        <v>2960</v>
      </c>
      <c r="DA5" s="8" t="s">
        <v>2960</v>
      </c>
      <c r="DB5" s="8" t="s">
        <v>2960</v>
      </c>
      <c r="DC5" s="8" t="s">
        <v>2960</v>
      </c>
      <c r="DD5" s="8" t="s">
        <v>2960</v>
      </c>
      <c r="DE5" s="8" t="s">
        <v>2960</v>
      </c>
      <c r="DF5" s="8" t="s">
        <v>2960</v>
      </c>
      <c r="DG5" s="8" t="s">
        <v>2960</v>
      </c>
      <c r="DH5" s="8" t="s">
        <v>2960</v>
      </c>
      <c r="DI5" s="8" t="s">
        <v>2960</v>
      </c>
      <c r="DJ5" s="8" t="s">
        <v>2960</v>
      </c>
      <c r="DK5" s="8" t="s">
        <v>2960</v>
      </c>
      <c r="DL5" s="8" t="s">
        <v>2960</v>
      </c>
      <c r="DM5" s="8" t="s">
        <v>2960</v>
      </c>
      <c r="DN5" s="8" t="s">
        <v>2960</v>
      </c>
      <c r="DO5" s="8" t="s">
        <v>2960</v>
      </c>
      <c r="DP5" s="8" t="s">
        <v>2960</v>
      </c>
      <c r="DQ5" s="8" t="s">
        <v>2960</v>
      </c>
      <c r="DR5" s="8" t="s">
        <v>2960</v>
      </c>
      <c r="DS5" s="8" t="s">
        <v>2960</v>
      </c>
      <c r="DT5" s="8" t="s">
        <v>2960</v>
      </c>
      <c r="DU5" s="8" t="s">
        <v>2960</v>
      </c>
      <c r="DV5" s="8" t="s">
        <v>2960</v>
      </c>
      <c r="DW5" s="8" t="s">
        <v>2960</v>
      </c>
      <c r="DX5" s="8" t="s">
        <v>2960</v>
      </c>
      <c r="DY5" s="8" t="s">
        <v>2960</v>
      </c>
      <c r="DZ5" s="8" t="s">
        <v>2960</v>
      </c>
      <c r="EA5" s="8" t="s">
        <v>2960</v>
      </c>
      <c r="EB5" s="8" t="s">
        <v>2960</v>
      </c>
      <c r="EC5" s="8" t="s">
        <v>2960</v>
      </c>
      <c r="ED5" s="8" t="s">
        <v>2960</v>
      </c>
      <c r="EE5" s="8" t="s">
        <v>2960</v>
      </c>
      <c r="EF5" s="8" t="s">
        <v>2960</v>
      </c>
      <c r="EG5" s="8" t="s">
        <v>2960</v>
      </c>
      <c r="EH5" s="8" t="s">
        <v>2960</v>
      </c>
      <c r="EI5" s="8" t="s">
        <v>2960</v>
      </c>
      <c r="EJ5" s="8" t="s">
        <v>2960</v>
      </c>
      <c r="EK5" s="8" t="s">
        <v>2960</v>
      </c>
      <c r="EL5" s="8" t="s">
        <v>2960</v>
      </c>
      <c r="EM5" s="8" t="s">
        <v>2960</v>
      </c>
      <c r="EN5" s="8" t="s">
        <v>2960</v>
      </c>
      <c r="EO5" s="8" t="s">
        <v>2960</v>
      </c>
      <c r="EP5" s="8" t="s">
        <v>2960</v>
      </c>
      <c r="EQ5" s="8" t="s">
        <v>2960</v>
      </c>
      <c r="ER5" s="8" t="s">
        <v>2960</v>
      </c>
      <c r="ES5" s="8" t="s">
        <v>2960</v>
      </c>
      <c r="ET5" s="8" t="s">
        <v>2960</v>
      </c>
      <c r="EU5" s="8" t="s">
        <v>2960</v>
      </c>
      <c r="EV5" s="8" t="s">
        <v>2960</v>
      </c>
      <c r="EW5" s="8" t="s">
        <v>2960</v>
      </c>
      <c r="EX5" s="8" t="s">
        <v>2960</v>
      </c>
      <c r="EY5" s="8" t="s">
        <v>2960</v>
      </c>
      <c r="EZ5" s="8" t="s">
        <v>2960</v>
      </c>
      <c r="FA5" s="8" t="s">
        <v>2960</v>
      </c>
      <c r="FB5" s="8" t="s">
        <v>2960</v>
      </c>
      <c r="FC5" s="8" t="s">
        <v>2960</v>
      </c>
      <c r="FD5" s="8" t="s">
        <v>2960</v>
      </c>
      <c r="FE5" s="8" t="s">
        <v>2960</v>
      </c>
      <c r="FF5" s="8" t="s">
        <v>2960</v>
      </c>
      <c r="FG5" s="8" t="s">
        <v>2960</v>
      </c>
      <c r="FH5" s="8" t="s">
        <v>2960</v>
      </c>
      <c r="FI5" s="8" t="s">
        <v>2960</v>
      </c>
      <c r="FJ5" s="8" t="s">
        <v>2960</v>
      </c>
      <c r="FK5" s="8" t="s">
        <v>2960</v>
      </c>
      <c r="FL5" s="8" t="s">
        <v>2960</v>
      </c>
      <c r="FM5" s="8" t="s">
        <v>2960</v>
      </c>
      <c r="FN5" s="8" t="s">
        <v>2960</v>
      </c>
      <c r="FO5" s="8" t="s">
        <v>2960</v>
      </c>
      <c r="FP5" s="8" t="s">
        <v>2960</v>
      </c>
      <c r="FQ5" s="8" t="s">
        <v>2960</v>
      </c>
      <c r="FR5" s="8" t="s">
        <v>2960</v>
      </c>
      <c r="FS5" s="8" t="s">
        <v>2960</v>
      </c>
      <c r="FT5" s="8" t="s">
        <v>2960</v>
      </c>
      <c r="FU5" s="8" t="s">
        <v>2960</v>
      </c>
      <c r="FV5" s="8" t="s">
        <v>2960</v>
      </c>
      <c r="FW5" s="8" t="s">
        <v>2960</v>
      </c>
      <c r="FX5" s="8" t="s">
        <v>2960</v>
      </c>
      <c r="FY5" s="8" t="s">
        <v>2960</v>
      </c>
      <c r="FZ5" s="8" t="s">
        <v>2960</v>
      </c>
      <c r="GA5" s="8" t="s">
        <v>2960</v>
      </c>
      <c r="GB5" s="8" t="s">
        <v>2960</v>
      </c>
      <c r="GC5" s="8" t="s">
        <v>2960</v>
      </c>
      <c r="GD5" s="8" t="s">
        <v>2960</v>
      </c>
      <c r="GE5" s="8" t="s">
        <v>2960</v>
      </c>
      <c r="GF5" s="8" t="s">
        <v>2960</v>
      </c>
      <c r="GG5" s="8" t="s">
        <v>2960</v>
      </c>
      <c r="GH5" s="8" t="s">
        <v>2960</v>
      </c>
      <c r="GI5" s="8" t="s">
        <v>2960</v>
      </c>
      <c r="GJ5" s="8" t="s">
        <v>2960</v>
      </c>
      <c r="GK5" s="8" t="s">
        <v>2960</v>
      </c>
      <c r="GL5" s="8" t="s">
        <v>2960</v>
      </c>
      <c r="GM5" s="8" t="s">
        <v>2960</v>
      </c>
      <c r="GN5" s="8" t="s">
        <v>2960</v>
      </c>
      <c r="GO5" s="8" t="s">
        <v>2960</v>
      </c>
      <c r="GP5" s="8" t="s">
        <v>2960</v>
      </c>
      <c r="GQ5" s="8" t="s">
        <v>2960</v>
      </c>
      <c r="GR5" s="8" t="s">
        <v>2960</v>
      </c>
      <c r="GS5" s="8" t="s">
        <v>2960</v>
      </c>
      <c r="GT5" s="8" t="s">
        <v>2960</v>
      </c>
      <c r="GU5" s="8" t="s">
        <v>2960</v>
      </c>
      <c r="GV5" s="8" t="s">
        <v>2960</v>
      </c>
      <c r="GW5" s="8" t="s">
        <v>2960</v>
      </c>
      <c r="GX5" s="8" t="s">
        <v>2960</v>
      </c>
      <c r="GY5" s="8" t="s">
        <v>2960</v>
      </c>
      <c r="GZ5" s="8" t="s">
        <v>2960</v>
      </c>
      <c r="HA5" s="8" t="s">
        <v>2960</v>
      </c>
      <c r="HB5" s="8" t="s">
        <v>2960</v>
      </c>
      <c r="HC5" s="8" t="s">
        <v>2960</v>
      </c>
      <c r="HD5" s="8" t="s">
        <v>2960</v>
      </c>
      <c r="HE5" s="8" t="s">
        <v>2960</v>
      </c>
      <c r="HF5" s="8" t="s">
        <v>2960</v>
      </c>
      <c r="HG5" s="8" t="s">
        <v>2960</v>
      </c>
      <c r="HH5" s="8" t="s">
        <v>2960</v>
      </c>
      <c r="HI5" s="8" t="s">
        <v>2960</v>
      </c>
      <c r="HJ5" s="8" t="s">
        <v>2960</v>
      </c>
      <c r="HK5" s="8" t="s">
        <v>2960</v>
      </c>
      <c r="HL5" s="8" t="s">
        <v>2960</v>
      </c>
      <c r="HM5" s="8" t="s">
        <v>2960</v>
      </c>
      <c r="HN5" s="8" t="s">
        <v>2960</v>
      </c>
      <c r="HO5" s="8" t="s">
        <v>2960</v>
      </c>
      <c r="HP5" s="8" t="s">
        <v>2960</v>
      </c>
      <c r="HQ5" s="8" t="s">
        <v>2960</v>
      </c>
      <c r="HR5" s="8" t="s">
        <v>2960</v>
      </c>
      <c r="HS5" s="8" t="s">
        <v>2960</v>
      </c>
      <c r="HT5" s="8" t="s">
        <v>2960</v>
      </c>
      <c r="HU5" s="8" t="s">
        <v>2960</v>
      </c>
      <c r="HV5" s="8" t="s">
        <v>2960</v>
      </c>
      <c r="HW5" s="8" t="s">
        <v>2960</v>
      </c>
      <c r="HX5" s="8" t="s">
        <v>2960</v>
      </c>
      <c r="HY5" s="8" t="s">
        <v>2960</v>
      </c>
      <c r="HZ5" s="8" t="s">
        <v>2960</v>
      </c>
      <c r="IA5" s="8" t="s">
        <v>2960</v>
      </c>
      <c r="IB5" s="8" t="s">
        <v>2960</v>
      </c>
      <c r="IC5" s="8" t="s">
        <v>2960</v>
      </c>
      <c r="ID5" s="8" t="s">
        <v>2960</v>
      </c>
      <c r="IE5" s="8" t="s">
        <v>2960</v>
      </c>
      <c r="IF5" s="8" t="s">
        <v>2960</v>
      </c>
      <c r="IG5" s="8" t="s">
        <v>2960</v>
      </c>
      <c r="IH5" s="8" t="s">
        <v>2960</v>
      </c>
      <c r="II5" s="8" t="s">
        <v>2960</v>
      </c>
      <c r="IJ5" s="8" t="s">
        <v>2960</v>
      </c>
      <c r="IK5" s="8" t="s">
        <v>2960</v>
      </c>
      <c r="IL5" s="8" t="s">
        <v>2960</v>
      </c>
      <c r="IM5" s="8" t="s">
        <v>2960</v>
      </c>
      <c r="IN5" s="8" t="s">
        <v>2960</v>
      </c>
      <c r="IO5" s="8" t="s">
        <v>2960</v>
      </c>
      <c r="IP5" s="8" t="s">
        <v>2960</v>
      </c>
      <c r="IQ5" s="8" t="s">
        <v>2960</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45323</v>
      </c>
      <c r="C8" s="6">
        <v>45323</v>
      </c>
      <c r="D8" s="6">
        <v>45323</v>
      </c>
      <c r="E8" s="6">
        <v>45323</v>
      </c>
      <c r="F8" s="6">
        <v>45323</v>
      </c>
      <c r="G8" s="6">
        <v>45323</v>
      </c>
      <c r="H8" s="6">
        <v>45323</v>
      </c>
      <c r="I8" s="6">
        <v>45323</v>
      </c>
      <c r="J8" s="6">
        <v>45323</v>
      </c>
      <c r="K8" s="6">
        <v>45323</v>
      </c>
      <c r="L8" s="6">
        <v>45323</v>
      </c>
      <c r="M8" s="6">
        <v>45323</v>
      </c>
      <c r="N8" s="6">
        <v>45323</v>
      </c>
      <c r="O8" s="6">
        <v>45323</v>
      </c>
      <c r="P8" s="6">
        <v>45323</v>
      </c>
      <c r="Q8" s="6">
        <v>45323</v>
      </c>
      <c r="R8" s="6">
        <v>45323</v>
      </c>
      <c r="S8" s="6">
        <v>45323</v>
      </c>
      <c r="T8" s="6">
        <v>45323</v>
      </c>
      <c r="U8" s="6">
        <v>45323</v>
      </c>
      <c r="V8" s="6">
        <v>45323</v>
      </c>
      <c r="W8" s="6">
        <v>45323</v>
      </c>
      <c r="X8" s="6">
        <v>45323</v>
      </c>
      <c r="Y8" s="6">
        <v>45323</v>
      </c>
      <c r="Z8" s="6">
        <v>45323</v>
      </c>
      <c r="AA8" s="6">
        <v>45323</v>
      </c>
      <c r="AB8" s="6">
        <v>45323</v>
      </c>
      <c r="AC8" s="6">
        <v>45323</v>
      </c>
      <c r="AD8" s="6">
        <v>45323</v>
      </c>
      <c r="AE8" s="6">
        <v>45323</v>
      </c>
      <c r="AF8" s="6">
        <v>45323</v>
      </c>
      <c r="AG8" s="6">
        <v>45323</v>
      </c>
      <c r="AH8" s="6">
        <v>45323</v>
      </c>
      <c r="AI8" s="6">
        <v>45323</v>
      </c>
      <c r="AJ8" s="6">
        <v>45323</v>
      </c>
      <c r="AK8" s="6">
        <v>45323</v>
      </c>
      <c r="AL8" s="6">
        <v>45323</v>
      </c>
      <c r="AM8" s="6">
        <v>45323</v>
      </c>
      <c r="AN8" s="6">
        <v>45323</v>
      </c>
      <c r="AO8" s="6">
        <v>45323</v>
      </c>
      <c r="AP8" s="6">
        <v>45323</v>
      </c>
      <c r="AQ8" s="6">
        <v>45323</v>
      </c>
      <c r="AR8" s="6">
        <v>45323</v>
      </c>
      <c r="AS8" s="6">
        <v>45323</v>
      </c>
      <c r="AT8" s="6">
        <v>45323</v>
      </c>
      <c r="AU8" s="6">
        <v>45323</v>
      </c>
      <c r="AV8" s="6">
        <v>45323</v>
      </c>
      <c r="AW8" s="6">
        <v>45323</v>
      </c>
      <c r="AX8" s="6">
        <v>45323</v>
      </c>
      <c r="AY8" s="6">
        <v>45323</v>
      </c>
      <c r="AZ8" s="6">
        <v>45323</v>
      </c>
      <c r="BA8" s="6">
        <v>45323</v>
      </c>
      <c r="BB8" s="6">
        <v>45323</v>
      </c>
      <c r="BC8" s="6">
        <v>45323</v>
      </c>
      <c r="BD8" s="6">
        <v>45323</v>
      </c>
      <c r="BE8" s="6">
        <v>45323</v>
      </c>
      <c r="BF8" s="6">
        <v>45323</v>
      </c>
      <c r="BG8" s="6">
        <v>45323</v>
      </c>
      <c r="BH8" s="6">
        <v>45323</v>
      </c>
      <c r="BI8" s="6">
        <v>45323</v>
      </c>
      <c r="BJ8" s="6">
        <v>45323</v>
      </c>
      <c r="BK8" s="6">
        <v>45323</v>
      </c>
      <c r="BL8" s="6">
        <v>45323</v>
      </c>
      <c r="BM8" s="6">
        <v>45323</v>
      </c>
      <c r="BN8" s="6">
        <v>45323</v>
      </c>
      <c r="BO8" s="6">
        <v>45323</v>
      </c>
      <c r="BP8" s="6">
        <v>45323</v>
      </c>
      <c r="BQ8" s="6">
        <v>45323</v>
      </c>
      <c r="BR8" s="6">
        <v>45323</v>
      </c>
      <c r="BS8" s="6">
        <v>45323</v>
      </c>
      <c r="BT8" s="6">
        <v>45323</v>
      </c>
      <c r="BU8" s="6">
        <v>45323</v>
      </c>
      <c r="BV8" s="6">
        <v>45323</v>
      </c>
      <c r="BW8" s="6">
        <v>45323</v>
      </c>
      <c r="BX8" s="6">
        <v>45323</v>
      </c>
      <c r="BY8" s="6">
        <v>45323</v>
      </c>
      <c r="BZ8" s="6">
        <v>45323</v>
      </c>
      <c r="CA8" s="6">
        <v>45323</v>
      </c>
      <c r="CB8" s="6">
        <v>45323</v>
      </c>
      <c r="CC8" s="6">
        <v>45323</v>
      </c>
      <c r="CD8" s="6">
        <v>45323</v>
      </c>
      <c r="CE8" s="6">
        <v>45323</v>
      </c>
      <c r="CF8" s="6">
        <v>45323</v>
      </c>
      <c r="CG8" s="6">
        <v>45323</v>
      </c>
      <c r="CH8" s="6">
        <v>45323</v>
      </c>
      <c r="CI8" s="6">
        <v>45323</v>
      </c>
      <c r="CJ8" s="6">
        <v>45323</v>
      </c>
      <c r="CK8" s="6">
        <v>45323</v>
      </c>
      <c r="CL8" s="6">
        <v>45323</v>
      </c>
      <c r="CM8" s="6">
        <v>45323</v>
      </c>
      <c r="CN8" s="6">
        <v>45323</v>
      </c>
      <c r="CO8" s="6">
        <v>45323</v>
      </c>
      <c r="CP8" s="6">
        <v>45323</v>
      </c>
      <c r="CQ8" s="6">
        <v>45323</v>
      </c>
      <c r="CR8" s="6">
        <v>45323</v>
      </c>
      <c r="CS8" s="6">
        <v>45323</v>
      </c>
      <c r="CT8" s="6">
        <v>45323</v>
      </c>
      <c r="CU8" s="6">
        <v>45323</v>
      </c>
      <c r="CV8" s="6">
        <v>45323</v>
      </c>
      <c r="CW8" s="6">
        <v>45323</v>
      </c>
      <c r="CX8" s="6">
        <v>45323</v>
      </c>
      <c r="CY8" s="6">
        <v>45323</v>
      </c>
      <c r="CZ8" s="6">
        <v>45323</v>
      </c>
      <c r="DA8" s="6">
        <v>45323</v>
      </c>
      <c r="DB8" s="6">
        <v>45323</v>
      </c>
      <c r="DC8" s="6">
        <v>45323</v>
      </c>
      <c r="DD8" s="6">
        <v>45323</v>
      </c>
      <c r="DE8" s="6">
        <v>45323</v>
      </c>
      <c r="DF8" s="6">
        <v>45323</v>
      </c>
      <c r="DG8" s="6">
        <v>45323</v>
      </c>
      <c r="DH8" s="6">
        <v>45323</v>
      </c>
      <c r="DI8" s="6">
        <v>45323</v>
      </c>
      <c r="DJ8" s="6">
        <v>45323</v>
      </c>
      <c r="DK8" s="6">
        <v>45323</v>
      </c>
      <c r="DL8" s="6">
        <v>45323</v>
      </c>
      <c r="DM8" s="6">
        <v>45323</v>
      </c>
      <c r="DN8" s="6">
        <v>45323</v>
      </c>
      <c r="DO8" s="6">
        <v>45323</v>
      </c>
      <c r="DP8" s="6">
        <v>45323</v>
      </c>
      <c r="DQ8" s="6">
        <v>45323</v>
      </c>
      <c r="DR8" s="6">
        <v>45323</v>
      </c>
      <c r="DS8" s="6">
        <v>45323</v>
      </c>
      <c r="DT8" s="6">
        <v>45323</v>
      </c>
      <c r="DU8" s="6">
        <v>45323</v>
      </c>
      <c r="DV8" s="6">
        <v>45323</v>
      </c>
      <c r="DW8" s="6">
        <v>45323</v>
      </c>
      <c r="DX8" s="6">
        <v>45323</v>
      </c>
      <c r="DY8" s="6">
        <v>45323</v>
      </c>
      <c r="DZ8" s="6">
        <v>45323</v>
      </c>
      <c r="EA8" s="6">
        <v>45323</v>
      </c>
      <c r="EB8" s="6">
        <v>45323</v>
      </c>
      <c r="EC8" s="6">
        <v>45323</v>
      </c>
      <c r="ED8" s="6">
        <v>45323</v>
      </c>
      <c r="EE8" s="6">
        <v>45323</v>
      </c>
      <c r="EF8" s="6">
        <v>45323</v>
      </c>
      <c r="EG8" s="6">
        <v>45323</v>
      </c>
      <c r="EH8" s="6">
        <v>45323</v>
      </c>
      <c r="EI8" s="6">
        <v>45323</v>
      </c>
      <c r="EJ8" s="6">
        <v>45323</v>
      </c>
      <c r="EK8" s="6">
        <v>45323</v>
      </c>
      <c r="EL8" s="6">
        <v>45323</v>
      </c>
      <c r="EM8" s="6">
        <v>45323</v>
      </c>
      <c r="EN8" s="6">
        <v>45323</v>
      </c>
      <c r="EO8" s="6">
        <v>45323</v>
      </c>
      <c r="EP8" s="6">
        <v>45323</v>
      </c>
      <c r="EQ8" s="6">
        <v>45323</v>
      </c>
      <c r="ER8" s="6">
        <v>45323</v>
      </c>
      <c r="ES8" s="6">
        <v>45323</v>
      </c>
      <c r="ET8" s="6">
        <v>45323</v>
      </c>
      <c r="EU8" s="6">
        <v>45323</v>
      </c>
      <c r="EV8" s="6">
        <v>45323</v>
      </c>
      <c r="EW8" s="6">
        <v>45323</v>
      </c>
      <c r="EX8" s="6">
        <v>45323</v>
      </c>
      <c r="EY8" s="6">
        <v>45323</v>
      </c>
      <c r="EZ8" s="6">
        <v>45323</v>
      </c>
      <c r="FA8" s="6">
        <v>45323</v>
      </c>
      <c r="FB8" s="6">
        <v>45323</v>
      </c>
      <c r="FC8" s="6">
        <v>45323</v>
      </c>
      <c r="FD8" s="6">
        <v>45323</v>
      </c>
      <c r="FE8" s="6">
        <v>45323</v>
      </c>
      <c r="FF8" s="6">
        <v>45323</v>
      </c>
      <c r="FG8" s="6">
        <v>45323</v>
      </c>
      <c r="FH8" s="6">
        <v>45323</v>
      </c>
      <c r="FI8" s="6">
        <v>45323</v>
      </c>
      <c r="FJ8" s="6">
        <v>45323</v>
      </c>
      <c r="FK8" s="6">
        <v>45323</v>
      </c>
      <c r="FL8" s="6">
        <v>45323</v>
      </c>
      <c r="FM8" s="6">
        <v>45323</v>
      </c>
      <c r="FN8" s="6">
        <v>45323</v>
      </c>
      <c r="FO8" s="6">
        <v>45323</v>
      </c>
      <c r="FP8" s="6">
        <v>45323</v>
      </c>
      <c r="FQ8" s="6">
        <v>45323</v>
      </c>
      <c r="FR8" s="6">
        <v>45323</v>
      </c>
      <c r="FS8" s="6">
        <v>45323</v>
      </c>
      <c r="FT8" s="6">
        <v>45323</v>
      </c>
      <c r="FU8" s="6">
        <v>45323</v>
      </c>
      <c r="FV8" s="6">
        <v>45323</v>
      </c>
      <c r="FW8" s="6">
        <v>45323</v>
      </c>
      <c r="FX8" s="6">
        <v>45323</v>
      </c>
      <c r="FY8" s="6">
        <v>45323</v>
      </c>
      <c r="FZ8" s="6">
        <v>45323</v>
      </c>
      <c r="GA8" s="6">
        <v>45323</v>
      </c>
      <c r="GB8" s="6">
        <v>45323</v>
      </c>
      <c r="GC8" s="6">
        <v>45323</v>
      </c>
      <c r="GD8" s="6">
        <v>45323</v>
      </c>
      <c r="GE8" s="6">
        <v>45323</v>
      </c>
      <c r="GF8" s="6">
        <v>45323</v>
      </c>
      <c r="GG8" s="6">
        <v>45323</v>
      </c>
      <c r="GH8" s="6">
        <v>45323</v>
      </c>
      <c r="GI8" s="6">
        <v>45323</v>
      </c>
      <c r="GJ8" s="6">
        <v>45323</v>
      </c>
      <c r="GK8" s="6">
        <v>45323</v>
      </c>
      <c r="GL8" s="6">
        <v>45323</v>
      </c>
      <c r="GM8" s="6">
        <v>45323</v>
      </c>
      <c r="GN8" s="6">
        <v>45323</v>
      </c>
      <c r="GO8" s="6">
        <v>45323</v>
      </c>
      <c r="GP8" s="6">
        <v>45323</v>
      </c>
      <c r="GQ8" s="6">
        <v>45323</v>
      </c>
      <c r="GR8" s="6">
        <v>45323</v>
      </c>
      <c r="GS8" s="6">
        <v>45323</v>
      </c>
      <c r="GT8" s="6">
        <v>45323</v>
      </c>
      <c r="GU8" s="6">
        <v>45323</v>
      </c>
      <c r="GV8" s="6">
        <v>45323</v>
      </c>
      <c r="GW8" s="6">
        <v>45323</v>
      </c>
      <c r="GX8" s="6">
        <v>45323</v>
      </c>
      <c r="GY8" s="6">
        <v>45323</v>
      </c>
      <c r="GZ8" s="6">
        <v>45323</v>
      </c>
      <c r="HA8" s="6">
        <v>45323</v>
      </c>
      <c r="HB8" s="6">
        <v>45323</v>
      </c>
      <c r="HC8" s="6">
        <v>45323</v>
      </c>
      <c r="HD8" s="6">
        <v>45323</v>
      </c>
      <c r="HE8" s="6">
        <v>45323</v>
      </c>
      <c r="HF8" s="6">
        <v>45323</v>
      </c>
      <c r="HG8" s="6">
        <v>45323</v>
      </c>
      <c r="HH8" s="6">
        <v>45323</v>
      </c>
      <c r="HI8" s="6">
        <v>45323</v>
      </c>
      <c r="HJ8" s="6">
        <v>45323</v>
      </c>
      <c r="HK8" s="6">
        <v>45323</v>
      </c>
      <c r="HL8" s="6">
        <v>45323</v>
      </c>
      <c r="HM8" s="6">
        <v>45323</v>
      </c>
      <c r="HN8" s="6">
        <v>45323</v>
      </c>
      <c r="HO8" s="6">
        <v>45323</v>
      </c>
      <c r="HP8" s="6">
        <v>45323</v>
      </c>
      <c r="HQ8" s="6">
        <v>45323</v>
      </c>
      <c r="HR8" s="6">
        <v>45323</v>
      </c>
      <c r="HS8" s="6">
        <v>45323</v>
      </c>
      <c r="HT8" s="6">
        <v>45323</v>
      </c>
      <c r="HU8" s="6">
        <v>45323</v>
      </c>
      <c r="HV8" s="6">
        <v>45323</v>
      </c>
      <c r="HW8" s="6">
        <v>45323</v>
      </c>
      <c r="HX8" s="6">
        <v>45323</v>
      </c>
      <c r="HY8" s="6">
        <v>45323</v>
      </c>
      <c r="HZ8" s="6">
        <v>45323</v>
      </c>
      <c r="IA8" s="6">
        <v>45323</v>
      </c>
      <c r="IB8" s="6">
        <v>45323</v>
      </c>
      <c r="IC8" s="6">
        <v>45323</v>
      </c>
      <c r="ID8" s="6">
        <v>45323</v>
      </c>
      <c r="IE8" s="6">
        <v>45323</v>
      </c>
      <c r="IF8" s="6">
        <v>45323</v>
      </c>
      <c r="IG8" s="6">
        <v>45323</v>
      </c>
      <c r="IH8" s="6">
        <v>45323</v>
      </c>
      <c r="II8" s="6">
        <v>45323</v>
      </c>
      <c r="IJ8" s="6">
        <v>45323</v>
      </c>
      <c r="IK8" s="6">
        <v>45323</v>
      </c>
      <c r="IL8" s="6">
        <v>45323</v>
      </c>
      <c r="IM8" s="6">
        <v>45323</v>
      </c>
      <c r="IN8" s="6">
        <v>45323</v>
      </c>
      <c r="IO8" s="6">
        <v>45323</v>
      </c>
      <c r="IP8" s="6">
        <v>45323</v>
      </c>
      <c r="IQ8" s="6">
        <v>45323</v>
      </c>
    </row>
    <row r="9" spans="1:251">
      <c r="A9" s="4" t="s">
        <v>257</v>
      </c>
      <c r="B9" s="1">
        <v>10</v>
      </c>
      <c r="C9" s="1">
        <v>10</v>
      </c>
      <c r="D9" s="1">
        <v>10</v>
      </c>
      <c r="E9" s="1">
        <v>10</v>
      </c>
      <c r="F9" s="1">
        <v>10</v>
      </c>
      <c r="G9" s="1">
        <v>10</v>
      </c>
      <c r="H9" s="1">
        <v>10</v>
      </c>
      <c r="I9" s="1">
        <v>10</v>
      </c>
      <c r="J9" s="1">
        <v>10</v>
      </c>
      <c r="K9" s="1">
        <v>10</v>
      </c>
      <c r="L9" s="1">
        <v>10</v>
      </c>
      <c r="M9" s="1">
        <v>10</v>
      </c>
      <c r="N9" s="1">
        <v>10</v>
      </c>
      <c r="O9" s="1">
        <v>10</v>
      </c>
      <c r="P9" s="1">
        <v>10</v>
      </c>
      <c r="Q9" s="1">
        <v>10</v>
      </c>
      <c r="R9" s="1">
        <v>10</v>
      </c>
      <c r="S9" s="1">
        <v>10</v>
      </c>
      <c r="T9" s="1">
        <v>10</v>
      </c>
      <c r="U9" s="1">
        <v>10</v>
      </c>
      <c r="V9" s="1">
        <v>10</v>
      </c>
      <c r="W9" s="1">
        <v>10</v>
      </c>
      <c r="X9" s="1">
        <v>10</v>
      </c>
      <c r="Y9" s="1">
        <v>10</v>
      </c>
      <c r="Z9" s="1">
        <v>10</v>
      </c>
      <c r="AA9" s="1">
        <v>10</v>
      </c>
      <c r="AB9" s="1">
        <v>10</v>
      </c>
      <c r="AC9" s="1">
        <v>10</v>
      </c>
      <c r="AD9" s="1">
        <v>10</v>
      </c>
      <c r="AE9" s="1">
        <v>10</v>
      </c>
      <c r="AF9" s="1">
        <v>10</v>
      </c>
      <c r="AG9" s="1">
        <v>10</v>
      </c>
      <c r="AH9" s="1">
        <v>10</v>
      </c>
      <c r="AI9" s="1">
        <v>10</v>
      </c>
      <c r="AJ9" s="1">
        <v>10</v>
      </c>
      <c r="AK9" s="1">
        <v>10</v>
      </c>
      <c r="AL9" s="1">
        <v>10</v>
      </c>
      <c r="AM9" s="1">
        <v>10</v>
      </c>
      <c r="AN9" s="1">
        <v>10</v>
      </c>
      <c r="AO9" s="1">
        <v>10</v>
      </c>
      <c r="AP9" s="1">
        <v>10</v>
      </c>
      <c r="AQ9" s="1">
        <v>10</v>
      </c>
      <c r="AR9" s="1">
        <v>10</v>
      </c>
      <c r="AS9" s="1">
        <v>10</v>
      </c>
      <c r="AT9" s="1">
        <v>10</v>
      </c>
      <c r="AU9" s="1">
        <v>10</v>
      </c>
      <c r="AV9" s="1">
        <v>10</v>
      </c>
      <c r="AW9" s="1">
        <v>10</v>
      </c>
      <c r="AX9" s="1">
        <v>10</v>
      </c>
      <c r="AY9" s="1">
        <v>10</v>
      </c>
      <c r="AZ9" s="1">
        <v>10</v>
      </c>
      <c r="BA9" s="1">
        <v>10</v>
      </c>
      <c r="BB9" s="1">
        <v>10</v>
      </c>
      <c r="BC9" s="1">
        <v>10</v>
      </c>
      <c r="BD9" s="1">
        <v>10</v>
      </c>
      <c r="BE9" s="1">
        <v>10</v>
      </c>
      <c r="BF9" s="1">
        <v>10</v>
      </c>
      <c r="BG9" s="1">
        <v>10</v>
      </c>
      <c r="BH9" s="1">
        <v>10</v>
      </c>
      <c r="BI9" s="1">
        <v>10</v>
      </c>
      <c r="BJ9" s="1">
        <v>10</v>
      </c>
      <c r="BK9" s="1">
        <v>10</v>
      </c>
      <c r="BL9" s="1">
        <v>10</v>
      </c>
      <c r="BM9" s="1">
        <v>10</v>
      </c>
      <c r="BN9" s="1">
        <v>10</v>
      </c>
      <c r="BO9" s="1">
        <v>10</v>
      </c>
      <c r="BP9" s="1">
        <v>10</v>
      </c>
      <c r="BQ9" s="1">
        <v>10</v>
      </c>
      <c r="BR9" s="1">
        <v>10</v>
      </c>
      <c r="BS9" s="1">
        <v>10</v>
      </c>
      <c r="BT9" s="1">
        <v>10</v>
      </c>
      <c r="BU9" s="1">
        <v>10</v>
      </c>
      <c r="BV9" s="1">
        <v>10</v>
      </c>
      <c r="BW9" s="1">
        <v>10</v>
      </c>
      <c r="BX9" s="1">
        <v>10</v>
      </c>
      <c r="BY9" s="1">
        <v>10</v>
      </c>
      <c r="BZ9" s="1">
        <v>10</v>
      </c>
      <c r="CA9" s="1">
        <v>10</v>
      </c>
      <c r="CB9" s="1">
        <v>10</v>
      </c>
      <c r="CC9" s="1">
        <v>10</v>
      </c>
      <c r="CD9" s="1">
        <v>10</v>
      </c>
      <c r="CE9" s="1">
        <v>10</v>
      </c>
      <c r="CF9" s="1">
        <v>10</v>
      </c>
      <c r="CG9" s="1">
        <v>10</v>
      </c>
      <c r="CH9" s="1">
        <v>10</v>
      </c>
      <c r="CI9" s="1">
        <v>10</v>
      </c>
      <c r="CJ9" s="1">
        <v>10</v>
      </c>
      <c r="CK9" s="1">
        <v>10</v>
      </c>
      <c r="CL9" s="1">
        <v>10</v>
      </c>
      <c r="CM9" s="1">
        <v>10</v>
      </c>
      <c r="CN9" s="1">
        <v>10</v>
      </c>
      <c r="CO9" s="1">
        <v>10</v>
      </c>
      <c r="CP9" s="1">
        <v>10</v>
      </c>
      <c r="CQ9" s="1">
        <v>10</v>
      </c>
      <c r="CR9" s="1">
        <v>10</v>
      </c>
      <c r="CS9" s="1">
        <v>10</v>
      </c>
      <c r="CT9" s="1">
        <v>10</v>
      </c>
      <c r="CU9" s="1">
        <v>10</v>
      </c>
      <c r="CV9" s="1">
        <v>10</v>
      </c>
      <c r="CW9" s="1">
        <v>10</v>
      </c>
      <c r="CX9" s="1">
        <v>10</v>
      </c>
      <c r="CY9" s="1">
        <v>10</v>
      </c>
      <c r="CZ9" s="1">
        <v>10</v>
      </c>
      <c r="DA9" s="1">
        <v>10</v>
      </c>
      <c r="DB9" s="1">
        <v>10</v>
      </c>
      <c r="DC9" s="1">
        <v>10</v>
      </c>
      <c r="DD9" s="1">
        <v>10</v>
      </c>
      <c r="DE9" s="1">
        <v>10</v>
      </c>
      <c r="DF9" s="1">
        <v>10</v>
      </c>
      <c r="DG9" s="1">
        <v>10</v>
      </c>
      <c r="DH9" s="1">
        <v>10</v>
      </c>
      <c r="DI9" s="1">
        <v>10</v>
      </c>
      <c r="DJ9" s="1">
        <v>10</v>
      </c>
      <c r="DK9" s="1">
        <v>10</v>
      </c>
      <c r="DL9" s="1">
        <v>10</v>
      </c>
      <c r="DM9" s="1">
        <v>10</v>
      </c>
      <c r="DN9" s="1">
        <v>10</v>
      </c>
      <c r="DO9" s="1">
        <v>10</v>
      </c>
      <c r="DP9" s="1">
        <v>10</v>
      </c>
      <c r="DQ9" s="1">
        <v>10</v>
      </c>
      <c r="DR9" s="1">
        <v>10</v>
      </c>
      <c r="DS9" s="1">
        <v>10</v>
      </c>
      <c r="DT9" s="1">
        <v>10</v>
      </c>
      <c r="DU9" s="1">
        <v>10</v>
      </c>
      <c r="DV9" s="1">
        <v>10</v>
      </c>
      <c r="DW9" s="1">
        <v>10</v>
      </c>
      <c r="DX9" s="1">
        <v>10</v>
      </c>
      <c r="DY9" s="1">
        <v>10</v>
      </c>
      <c r="DZ9" s="1">
        <v>10</v>
      </c>
      <c r="EA9" s="1">
        <v>10</v>
      </c>
      <c r="EB9" s="1">
        <v>10</v>
      </c>
      <c r="EC9" s="1">
        <v>10</v>
      </c>
      <c r="ED9" s="1">
        <v>10</v>
      </c>
      <c r="EE9" s="1">
        <v>10</v>
      </c>
      <c r="EF9" s="1">
        <v>10</v>
      </c>
      <c r="EG9" s="1">
        <v>10</v>
      </c>
      <c r="EH9" s="1">
        <v>10</v>
      </c>
      <c r="EI9" s="1">
        <v>10</v>
      </c>
      <c r="EJ9" s="1">
        <v>10</v>
      </c>
      <c r="EK9" s="1">
        <v>10</v>
      </c>
      <c r="EL9" s="1">
        <v>10</v>
      </c>
      <c r="EM9" s="1">
        <v>10</v>
      </c>
      <c r="EN9" s="1">
        <v>10</v>
      </c>
      <c r="EO9" s="1">
        <v>10</v>
      </c>
      <c r="EP9" s="1">
        <v>10</v>
      </c>
      <c r="EQ9" s="1">
        <v>10</v>
      </c>
      <c r="ER9" s="1">
        <v>10</v>
      </c>
      <c r="ES9" s="1">
        <v>10</v>
      </c>
      <c r="ET9" s="1">
        <v>10</v>
      </c>
      <c r="EU9" s="1">
        <v>10</v>
      </c>
      <c r="EV9" s="1">
        <v>10</v>
      </c>
      <c r="EW9" s="1">
        <v>10</v>
      </c>
      <c r="EX9" s="1">
        <v>10</v>
      </c>
      <c r="EY9" s="1">
        <v>10</v>
      </c>
      <c r="EZ9" s="1">
        <v>10</v>
      </c>
      <c r="FA9" s="1">
        <v>10</v>
      </c>
      <c r="FB9" s="1">
        <v>10</v>
      </c>
      <c r="FC9" s="1">
        <v>10</v>
      </c>
      <c r="FD9" s="1">
        <v>10</v>
      </c>
      <c r="FE9" s="1">
        <v>10</v>
      </c>
      <c r="FF9" s="1">
        <v>10</v>
      </c>
      <c r="FG9" s="1">
        <v>10</v>
      </c>
      <c r="FH9" s="1">
        <v>10</v>
      </c>
      <c r="FI9" s="1">
        <v>10</v>
      </c>
      <c r="FJ9" s="1">
        <v>10</v>
      </c>
      <c r="FK9" s="1">
        <v>10</v>
      </c>
      <c r="FL9" s="1">
        <v>10</v>
      </c>
      <c r="FM9" s="1">
        <v>10</v>
      </c>
      <c r="FN9" s="1">
        <v>10</v>
      </c>
      <c r="FO9" s="1">
        <v>10</v>
      </c>
      <c r="FP9" s="1">
        <v>10</v>
      </c>
      <c r="FQ9" s="1">
        <v>10</v>
      </c>
      <c r="FR9" s="1">
        <v>10</v>
      </c>
      <c r="FS9" s="1">
        <v>10</v>
      </c>
      <c r="FT9" s="1">
        <v>10</v>
      </c>
      <c r="FU9" s="1">
        <v>10</v>
      </c>
      <c r="FV9" s="1">
        <v>10</v>
      </c>
      <c r="FW9" s="1">
        <v>10</v>
      </c>
      <c r="FX9" s="1">
        <v>10</v>
      </c>
      <c r="FY9" s="1">
        <v>10</v>
      </c>
      <c r="FZ9" s="1">
        <v>10</v>
      </c>
      <c r="GA9" s="1">
        <v>10</v>
      </c>
      <c r="GB9" s="1">
        <v>10</v>
      </c>
      <c r="GC9" s="1">
        <v>10</v>
      </c>
      <c r="GD9" s="1">
        <v>10</v>
      </c>
      <c r="GE9" s="1">
        <v>10</v>
      </c>
      <c r="GF9" s="1">
        <v>10</v>
      </c>
      <c r="GG9" s="1">
        <v>10</v>
      </c>
      <c r="GH9" s="1">
        <v>10</v>
      </c>
      <c r="GI9" s="1">
        <v>10</v>
      </c>
      <c r="GJ9" s="1">
        <v>10</v>
      </c>
      <c r="GK9" s="1">
        <v>10</v>
      </c>
      <c r="GL9" s="1">
        <v>10</v>
      </c>
      <c r="GM9" s="1">
        <v>10</v>
      </c>
      <c r="GN9" s="1">
        <v>10</v>
      </c>
      <c r="GO9" s="1">
        <v>10</v>
      </c>
      <c r="GP9" s="1">
        <v>10</v>
      </c>
      <c r="GQ9" s="1">
        <v>10</v>
      </c>
      <c r="GR9" s="1">
        <v>10</v>
      </c>
      <c r="GS9" s="1">
        <v>10</v>
      </c>
      <c r="GT9" s="1">
        <v>10</v>
      </c>
      <c r="GU9" s="1">
        <v>10</v>
      </c>
      <c r="GV9" s="1">
        <v>10</v>
      </c>
      <c r="GW9" s="1">
        <v>10</v>
      </c>
      <c r="GX9" s="1">
        <v>10</v>
      </c>
      <c r="GY9" s="1">
        <v>10</v>
      </c>
      <c r="GZ9" s="1">
        <v>10</v>
      </c>
      <c r="HA9" s="1">
        <v>10</v>
      </c>
      <c r="HB9" s="1">
        <v>10</v>
      </c>
      <c r="HC9" s="1">
        <v>10</v>
      </c>
      <c r="HD9" s="1">
        <v>10</v>
      </c>
      <c r="HE9" s="1">
        <v>10</v>
      </c>
      <c r="HF9" s="1">
        <v>10</v>
      </c>
      <c r="HG9" s="1">
        <v>10</v>
      </c>
      <c r="HH9" s="1">
        <v>10</v>
      </c>
      <c r="HI9" s="1">
        <v>10</v>
      </c>
      <c r="HJ9" s="1">
        <v>10</v>
      </c>
      <c r="HK9" s="1">
        <v>10</v>
      </c>
      <c r="HL9" s="1">
        <v>10</v>
      </c>
      <c r="HM9" s="1">
        <v>10</v>
      </c>
      <c r="HN9" s="1">
        <v>10</v>
      </c>
      <c r="HO9" s="1">
        <v>10</v>
      </c>
      <c r="HP9" s="1">
        <v>10</v>
      </c>
      <c r="HQ9" s="1">
        <v>10</v>
      </c>
      <c r="HR9" s="1">
        <v>10</v>
      </c>
      <c r="HS9" s="1">
        <v>10</v>
      </c>
      <c r="HT9" s="1">
        <v>10</v>
      </c>
      <c r="HU9" s="1">
        <v>10</v>
      </c>
      <c r="HV9" s="1">
        <v>10</v>
      </c>
      <c r="HW9" s="1">
        <v>10</v>
      </c>
      <c r="HX9" s="1">
        <v>10</v>
      </c>
      <c r="HY9" s="1">
        <v>10</v>
      </c>
      <c r="HZ9" s="1">
        <v>10</v>
      </c>
      <c r="IA9" s="1">
        <v>10</v>
      </c>
      <c r="IB9" s="1">
        <v>10</v>
      </c>
      <c r="IC9" s="1">
        <v>10</v>
      </c>
      <c r="ID9" s="1">
        <v>10</v>
      </c>
      <c r="IE9" s="1">
        <v>10</v>
      </c>
      <c r="IF9" s="1">
        <v>10</v>
      </c>
      <c r="IG9" s="1">
        <v>10</v>
      </c>
      <c r="IH9" s="1">
        <v>10</v>
      </c>
      <c r="II9" s="1">
        <v>10</v>
      </c>
      <c r="IJ9" s="1">
        <v>10</v>
      </c>
      <c r="IK9" s="1">
        <v>10</v>
      </c>
      <c r="IL9" s="1">
        <v>10</v>
      </c>
      <c r="IM9" s="1">
        <v>10</v>
      </c>
      <c r="IN9" s="1">
        <v>10</v>
      </c>
      <c r="IO9" s="1">
        <v>10</v>
      </c>
      <c r="IP9" s="1">
        <v>10</v>
      </c>
      <c r="IQ9" s="1">
        <v>10</v>
      </c>
    </row>
    <row r="10" spans="1:251">
      <c r="A10" s="4" t="s">
        <v>258</v>
      </c>
      <c r="B10" s="8" t="s">
        <v>2262</v>
      </c>
      <c r="C10" s="8" t="s">
        <v>2263</v>
      </c>
      <c r="D10" s="8" t="s">
        <v>2264</v>
      </c>
      <c r="E10" s="8" t="s">
        <v>2265</v>
      </c>
      <c r="F10" s="8" t="s">
        <v>2266</v>
      </c>
      <c r="G10" s="8" t="s">
        <v>2267</v>
      </c>
      <c r="H10" s="8" t="s">
        <v>2268</v>
      </c>
      <c r="I10" s="8" t="s">
        <v>2269</v>
      </c>
      <c r="J10" s="8" t="s">
        <v>2270</v>
      </c>
      <c r="K10" s="8" t="s">
        <v>2271</v>
      </c>
      <c r="L10" s="8" t="s">
        <v>2272</v>
      </c>
      <c r="M10" s="8" t="s">
        <v>2273</v>
      </c>
      <c r="N10" s="8" t="s">
        <v>2274</v>
      </c>
      <c r="O10" s="8" t="s">
        <v>2275</v>
      </c>
      <c r="P10" s="8" t="s">
        <v>2276</v>
      </c>
      <c r="Q10" s="8" t="s">
        <v>2277</v>
      </c>
      <c r="R10" s="8" t="s">
        <v>2278</v>
      </c>
      <c r="S10" s="8" t="s">
        <v>2279</v>
      </c>
      <c r="T10" s="8" t="s">
        <v>2280</v>
      </c>
      <c r="U10" s="8" t="s">
        <v>2281</v>
      </c>
      <c r="V10" s="8" t="s">
        <v>2282</v>
      </c>
      <c r="W10" s="8" t="s">
        <v>2283</v>
      </c>
      <c r="X10" s="8" t="s">
        <v>2284</v>
      </c>
      <c r="Y10" s="8" t="s">
        <v>2285</v>
      </c>
      <c r="Z10" s="8" t="s">
        <v>2286</v>
      </c>
      <c r="AA10" s="8" t="s">
        <v>2287</v>
      </c>
      <c r="AB10" s="8" t="s">
        <v>2288</v>
      </c>
      <c r="AC10" s="8" t="s">
        <v>2289</v>
      </c>
      <c r="AD10" s="8" t="s">
        <v>2290</v>
      </c>
      <c r="AE10" s="8" t="s">
        <v>2291</v>
      </c>
      <c r="AF10" s="8" t="s">
        <v>2292</v>
      </c>
      <c r="AG10" s="8" t="s">
        <v>2293</v>
      </c>
      <c r="AH10" s="8" t="s">
        <v>2294</v>
      </c>
      <c r="AI10" s="8" t="s">
        <v>2295</v>
      </c>
      <c r="AJ10" s="8" t="s">
        <v>2296</v>
      </c>
      <c r="AK10" s="8" t="s">
        <v>2297</v>
      </c>
      <c r="AL10" s="8" t="s">
        <v>2298</v>
      </c>
      <c r="AM10" s="8" t="s">
        <v>2299</v>
      </c>
      <c r="AN10" s="8" t="s">
        <v>2300</v>
      </c>
      <c r="AO10" s="8" t="s">
        <v>2301</v>
      </c>
      <c r="AP10" s="8" t="s">
        <v>2302</v>
      </c>
      <c r="AQ10" s="8" t="s">
        <v>2303</v>
      </c>
      <c r="AR10" s="8" t="s">
        <v>2304</v>
      </c>
      <c r="AS10" s="8" t="s">
        <v>2305</v>
      </c>
      <c r="AT10" s="8" t="s">
        <v>2306</v>
      </c>
      <c r="AU10" s="8" t="s">
        <v>2307</v>
      </c>
      <c r="AV10" s="8" t="s">
        <v>2308</v>
      </c>
      <c r="AW10" s="8" t="s">
        <v>2309</v>
      </c>
      <c r="AX10" s="8" t="s">
        <v>2310</v>
      </c>
      <c r="AY10" s="8" t="s">
        <v>2311</v>
      </c>
      <c r="AZ10" s="8" t="s">
        <v>2312</v>
      </c>
      <c r="BA10" s="8" t="s">
        <v>2313</v>
      </c>
      <c r="BB10" s="8" t="s">
        <v>2314</v>
      </c>
      <c r="BC10" s="8" t="s">
        <v>2315</v>
      </c>
      <c r="BD10" s="8" t="s">
        <v>2316</v>
      </c>
      <c r="BE10" s="8" t="s">
        <v>2317</v>
      </c>
      <c r="BF10" s="8" t="s">
        <v>2318</v>
      </c>
      <c r="BG10" s="8" t="s">
        <v>2319</v>
      </c>
      <c r="BH10" s="8" t="s">
        <v>2320</v>
      </c>
      <c r="BI10" s="8" t="s">
        <v>2321</v>
      </c>
      <c r="BJ10" s="8" t="s">
        <v>2322</v>
      </c>
      <c r="BK10" s="8" t="s">
        <v>2323</v>
      </c>
      <c r="BL10" s="8" t="s">
        <v>2324</v>
      </c>
      <c r="BM10" s="8" t="s">
        <v>2325</v>
      </c>
      <c r="BN10" s="8" t="s">
        <v>2326</v>
      </c>
      <c r="BO10" s="8" t="s">
        <v>2327</v>
      </c>
      <c r="BP10" s="8" t="s">
        <v>2328</v>
      </c>
      <c r="BQ10" s="8" t="s">
        <v>2329</v>
      </c>
      <c r="BR10" s="8" t="s">
        <v>2330</v>
      </c>
      <c r="BS10" s="8" t="s">
        <v>2331</v>
      </c>
      <c r="BT10" s="8" t="s">
        <v>2332</v>
      </c>
      <c r="BU10" s="8" t="s">
        <v>2333</v>
      </c>
      <c r="BV10" s="8" t="s">
        <v>2334</v>
      </c>
      <c r="BW10" s="8" t="s">
        <v>2335</v>
      </c>
      <c r="BX10" s="8" t="s">
        <v>2336</v>
      </c>
      <c r="BY10" s="8" t="s">
        <v>2337</v>
      </c>
      <c r="BZ10" s="8" t="s">
        <v>2338</v>
      </c>
      <c r="CA10" s="8" t="s">
        <v>2339</v>
      </c>
      <c r="CB10" s="8" t="s">
        <v>2340</v>
      </c>
      <c r="CC10" s="8" t="s">
        <v>2341</v>
      </c>
      <c r="CD10" s="8" t="s">
        <v>2342</v>
      </c>
      <c r="CE10" s="8" t="s">
        <v>2343</v>
      </c>
      <c r="CF10" s="8" t="s">
        <v>2344</v>
      </c>
      <c r="CG10" s="8" t="s">
        <v>2345</v>
      </c>
      <c r="CH10" s="8" t="s">
        <v>2346</v>
      </c>
      <c r="CI10" s="8" t="s">
        <v>2347</v>
      </c>
      <c r="CJ10" s="8" t="s">
        <v>2348</v>
      </c>
      <c r="CK10" s="8" t="s">
        <v>2349</v>
      </c>
      <c r="CL10" s="8" t="s">
        <v>2350</v>
      </c>
      <c r="CM10" s="8" t="s">
        <v>2351</v>
      </c>
      <c r="CN10" s="8" t="s">
        <v>2352</v>
      </c>
      <c r="CO10" s="8" t="s">
        <v>2353</v>
      </c>
      <c r="CP10" s="8" t="s">
        <v>2354</v>
      </c>
      <c r="CQ10" s="8" t="s">
        <v>2355</v>
      </c>
      <c r="CR10" s="8" t="s">
        <v>2356</v>
      </c>
      <c r="CS10" s="8" t="s">
        <v>2357</v>
      </c>
      <c r="CT10" s="8" t="s">
        <v>2358</v>
      </c>
      <c r="CU10" s="8" t="s">
        <v>2359</v>
      </c>
      <c r="CV10" s="8" t="s">
        <v>2360</v>
      </c>
      <c r="CW10" s="8" t="s">
        <v>2361</v>
      </c>
      <c r="CX10" s="8" t="s">
        <v>2362</v>
      </c>
      <c r="CY10" s="8" t="s">
        <v>2363</v>
      </c>
      <c r="CZ10" s="8" t="s">
        <v>2364</v>
      </c>
      <c r="DA10" s="8" t="s">
        <v>2365</v>
      </c>
      <c r="DB10" s="8" t="s">
        <v>2366</v>
      </c>
      <c r="DC10" s="8" t="s">
        <v>2367</v>
      </c>
      <c r="DD10" s="8" t="s">
        <v>2368</v>
      </c>
      <c r="DE10" s="8" t="s">
        <v>2369</v>
      </c>
      <c r="DF10" s="8" t="s">
        <v>2370</v>
      </c>
      <c r="DG10" s="8" t="s">
        <v>2371</v>
      </c>
      <c r="DH10" s="8" t="s">
        <v>2372</v>
      </c>
      <c r="DI10" s="8" t="s">
        <v>2373</v>
      </c>
      <c r="DJ10" s="8" t="s">
        <v>2374</v>
      </c>
      <c r="DK10" s="8" t="s">
        <v>2375</v>
      </c>
      <c r="DL10" s="8" t="s">
        <v>2376</v>
      </c>
      <c r="DM10" s="8" t="s">
        <v>2377</v>
      </c>
      <c r="DN10" s="8" t="s">
        <v>2378</v>
      </c>
      <c r="DO10" s="8" t="s">
        <v>2379</v>
      </c>
      <c r="DP10" s="8" t="s">
        <v>2380</v>
      </c>
      <c r="DQ10" s="8" t="s">
        <v>2381</v>
      </c>
      <c r="DR10" s="8" t="s">
        <v>2382</v>
      </c>
      <c r="DS10" s="8" t="s">
        <v>2383</v>
      </c>
      <c r="DT10" s="8" t="s">
        <v>2384</v>
      </c>
      <c r="DU10" s="8" t="s">
        <v>2385</v>
      </c>
      <c r="DV10" s="8" t="s">
        <v>2386</v>
      </c>
      <c r="DW10" s="8" t="s">
        <v>2387</v>
      </c>
      <c r="DX10" s="8" t="s">
        <v>2388</v>
      </c>
      <c r="DY10" s="8" t="s">
        <v>2389</v>
      </c>
      <c r="DZ10" s="8" t="s">
        <v>2390</v>
      </c>
      <c r="EA10" s="8" t="s">
        <v>2391</v>
      </c>
      <c r="EB10" s="8" t="s">
        <v>2392</v>
      </c>
      <c r="EC10" s="8" t="s">
        <v>2393</v>
      </c>
      <c r="ED10" s="8" t="s">
        <v>2394</v>
      </c>
      <c r="EE10" s="8" t="s">
        <v>2395</v>
      </c>
      <c r="EF10" s="8" t="s">
        <v>2396</v>
      </c>
      <c r="EG10" s="8" t="s">
        <v>2397</v>
      </c>
      <c r="EH10" s="8" t="s">
        <v>2398</v>
      </c>
      <c r="EI10" s="8" t="s">
        <v>2399</v>
      </c>
      <c r="EJ10" s="8" t="s">
        <v>2400</v>
      </c>
      <c r="EK10" s="8" t="s">
        <v>2401</v>
      </c>
      <c r="EL10" s="8" t="s">
        <v>2402</v>
      </c>
      <c r="EM10" s="8" t="s">
        <v>2403</v>
      </c>
      <c r="EN10" s="8" t="s">
        <v>2404</v>
      </c>
      <c r="EO10" s="8" t="s">
        <v>2405</v>
      </c>
      <c r="EP10" s="8" t="s">
        <v>2406</v>
      </c>
      <c r="EQ10" s="8" t="s">
        <v>2407</v>
      </c>
      <c r="ER10" s="8" t="s">
        <v>2408</v>
      </c>
      <c r="ES10" s="8" t="s">
        <v>2409</v>
      </c>
      <c r="ET10" s="8" t="s">
        <v>2410</v>
      </c>
      <c r="EU10" s="8" t="s">
        <v>2411</v>
      </c>
      <c r="EV10" s="8" t="s">
        <v>2412</v>
      </c>
      <c r="EW10" s="8" t="s">
        <v>2413</v>
      </c>
      <c r="EX10" s="8" t="s">
        <v>2414</v>
      </c>
      <c r="EY10" s="8" t="s">
        <v>2415</v>
      </c>
      <c r="EZ10" s="8" t="s">
        <v>2416</v>
      </c>
      <c r="FA10" s="8" t="s">
        <v>2417</v>
      </c>
      <c r="FB10" s="8" t="s">
        <v>2418</v>
      </c>
      <c r="FC10" s="8" t="s">
        <v>2419</v>
      </c>
      <c r="FD10" s="8" t="s">
        <v>2420</v>
      </c>
      <c r="FE10" s="8" t="s">
        <v>2421</v>
      </c>
      <c r="FF10" s="8" t="s">
        <v>2422</v>
      </c>
      <c r="FG10" s="8" t="s">
        <v>2423</v>
      </c>
      <c r="FH10" s="8" t="s">
        <v>2424</v>
      </c>
      <c r="FI10" s="8" t="s">
        <v>2425</v>
      </c>
      <c r="FJ10" s="8" t="s">
        <v>2426</v>
      </c>
      <c r="FK10" s="8" t="s">
        <v>2427</v>
      </c>
      <c r="FL10" s="8" t="s">
        <v>2428</v>
      </c>
      <c r="FM10" s="8" t="s">
        <v>2429</v>
      </c>
      <c r="FN10" s="8" t="s">
        <v>2430</v>
      </c>
      <c r="FO10" s="8" t="s">
        <v>2431</v>
      </c>
      <c r="FP10" s="8" t="s">
        <v>2432</v>
      </c>
      <c r="FQ10" s="8" t="s">
        <v>2433</v>
      </c>
      <c r="FR10" s="8" t="s">
        <v>2434</v>
      </c>
      <c r="FS10" s="8" t="s">
        <v>2435</v>
      </c>
      <c r="FT10" s="8" t="s">
        <v>2436</v>
      </c>
      <c r="FU10" s="8" t="s">
        <v>2437</v>
      </c>
      <c r="FV10" s="8" t="s">
        <v>2438</v>
      </c>
      <c r="FW10" s="8" t="s">
        <v>2439</v>
      </c>
      <c r="FX10" s="8" t="s">
        <v>2440</v>
      </c>
      <c r="FY10" s="8" t="s">
        <v>2441</v>
      </c>
      <c r="FZ10" s="8" t="s">
        <v>2442</v>
      </c>
      <c r="GA10" s="8" t="s">
        <v>2443</v>
      </c>
      <c r="GB10" s="8" t="s">
        <v>2444</v>
      </c>
      <c r="GC10" s="8" t="s">
        <v>2445</v>
      </c>
      <c r="GD10" s="8" t="s">
        <v>2446</v>
      </c>
      <c r="GE10" s="8" t="s">
        <v>2447</v>
      </c>
      <c r="GF10" s="8" t="s">
        <v>2448</v>
      </c>
      <c r="GG10" s="8" t="s">
        <v>2449</v>
      </c>
      <c r="GH10" s="8" t="s">
        <v>2450</v>
      </c>
      <c r="GI10" s="8" t="s">
        <v>2451</v>
      </c>
      <c r="GJ10" s="8" t="s">
        <v>2452</v>
      </c>
      <c r="GK10" s="8" t="s">
        <v>2453</v>
      </c>
      <c r="GL10" s="8" t="s">
        <v>2454</v>
      </c>
      <c r="GM10" s="8" t="s">
        <v>2455</v>
      </c>
      <c r="GN10" s="8" t="s">
        <v>2456</v>
      </c>
      <c r="GO10" s="8" t="s">
        <v>2457</v>
      </c>
      <c r="GP10" s="8" t="s">
        <v>2458</v>
      </c>
      <c r="GQ10" s="8" t="s">
        <v>2459</v>
      </c>
      <c r="GR10" s="8" t="s">
        <v>2460</v>
      </c>
      <c r="GS10" s="8" t="s">
        <v>2461</v>
      </c>
      <c r="GT10" s="8" t="s">
        <v>2462</v>
      </c>
      <c r="GU10" s="8" t="s">
        <v>2463</v>
      </c>
      <c r="GV10" s="8" t="s">
        <v>2464</v>
      </c>
      <c r="GW10" s="8" t="s">
        <v>2465</v>
      </c>
      <c r="GX10" s="8" t="s">
        <v>2466</v>
      </c>
      <c r="GY10" s="8" t="s">
        <v>2467</v>
      </c>
      <c r="GZ10" s="8" t="s">
        <v>2468</v>
      </c>
      <c r="HA10" s="8" t="s">
        <v>2469</v>
      </c>
      <c r="HB10" s="8" t="s">
        <v>2470</v>
      </c>
      <c r="HC10" s="8" t="s">
        <v>2471</v>
      </c>
      <c r="HD10" s="8" t="s">
        <v>2472</v>
      </c>
      <c r="HE10" s="8" t="s">
        <v>2473</v>
      </c>
      <c r="HF10" s="8" t="s">
        <v>2474</v>
      </c>
      <c r="HG10" s="8" t="s">
        <v>2475</v>
      </c>
      <c r="HH10" s="8" t="s">
        <v>2476</v>
      </c>
      <c r="HI10" s="8" t="s">
        <v>2477</v>
      </c>
      <c r="HJ10" s="8" t="s">
        <v>2478</v>
      </c>
      <c r="HK10" s="8" t="s">
        <v>2479</v>
      </c>
      <c r="HL10" s="8" t="s">
        <v>2480</v>
      </c>
      <c r="HM10" s="8" t="s">
        <v>2481</v>
      </c>
      <c r="HN10" s="8" t="s">
        <v>2482</v>
      </c>
      <c r="HO10" s="8" t="s">
        <v>2483</v>
      </c>
      <c r="HP10" s="8" t="s">
        <v>2484</v>
      </c>
      <c r="HQ10" s="8" t="s">
        <v>2485</v>
      </c>
      <c r="HR10" s="8" t="s">
        <v>2486</v>
      </c>
      <c r="HS10" s="8" t="s">
        <v>2487</v>
      </c>
      <c r="HT10" s="8" t="s">
        <v>2488</v>
      </c>
      <c r="HU10" s="8" t="s">
        <v>2489</v>
      </c>
      <c r="HV10" s="8" t="s">
        <v>2490</v>
      </c>
      <c r="HW10" s="8" t="s">
        <v>2491</v>
      </c>
      <c r="HX10" s="8" t="s">
        <v>2492</v>
      </c>
      <c r="HY10" s="8" t="s">
        <v>2493</v>
      </c>
      <c r="HZ10" s="8" t="s">
        <v>2494</v>
      </c>
      <c r="IA10" s="8" t="s">
        <v>2495</v>
      </c>
      <c r="IB10" s="8" t="s">
        <v>2496</v>
      </c>
      <c r="IC10" s="8" t="s">
        <v>2497</v>
      </c>
      <c r="ID10" s="8" t="s">
        <v>2498</v>
      </c>
      <c r="IE10" s="8" t="s">
        <v>2499</v>
      </c>
      <c r="IF10" s="8" t="s">
        <v>2500</v>
      </c>
      <c r="IG10" s="8" t="s">
        <v>2501</v>
      </c>
      <c r="IH10" s="8" t="s">
        <v>2502</v>
      </c>
      <c r="II10" s="8" t="s">
        <v>2503</v>
      </c>
      <c r="IJ10" s="8" t="s">
        <v>2504</v>
      </c>
      <c r="IK10" s="8" t="s">
        <v>2505</v>
      </c>
      <c r="IL10" s="8" t="s">
        <v>2506</v>
      </c>
      <c r="IM10" s="8" t="s">
        <v>2507</v>
      </c>
      <c r="IN10" s="8" t="s">
        <v>2508</v>
      </c>
      <c r="IO10" s="8" t="s">
        <v>2509</v>
      </c>
      <c r="IP10" s="8" t="s">
        <v>2510</v>
      </c>
      <c r="IQ10" s="8" t="s">
        <v>2511</v>
      </c>
    </row>
    <row r="11" spans="1:251">
      <c r="A11" s="10">
        <v>42036</v>
      </c>
      <c r="B11" s="9">
        <v>31.366</v>
      </c>
      <c r="C11" s="9">
        <v>27.533000000000001</v>
      </c>
      <c r="D11" s="9">
        <v>514.37699999999995</v>
      </c>
      <c r="E11" s="9">
        <v>214.863</v>
      </c>
      <c r="F11" s="9">
        <v>299.51499999999999</v>
      </c>
      <c r="G11" s="9">
        <v>95.111999999999995</v>
      </c>
      <c r="H11" s="9">
        <v>34.154000000000003</v>
      </c>
      <c r="I11" s="9">
        <v>60.957000000000001</v>
      </c>
      <c r="J11" s="9">
        <v>20.920999999999999</v>
      </c>
      <c r="K11" s="9">
        <v>10.327</v>
      </c>
      <c r="L11" s="9">
        <v>10.593999999999999</v>
      </c>
      <c r="M11" s="9">
        <v>80.078999999999994</v>
      </c>
      <c r="N11" s="9">
        <v>28.135999999999999</v>
      </c>
      <c r="O11" s="9">
        <v>51.942999999999998</v>
      </c>
      <c r="P11" s="9">
        <v>13.237</v>
      </c>
      <c r="Q11" s="9">
        <v>2.9079999999999999</v>
      </c>
      <c r="R11" s="9">
        <v>10.329000000000001</v>
      </c>
      <c r="S11" s="9">
        <v>64.807000000000002</v>
      </c>
      <c r="T11" s="9">
        <v>24.062000000000001</v>
      </c>
      <c r="U11" s="9">
        <v>40.744999999999997</v>
      </c>
      <c r="V11" s="9">
        <v>4.9480000000000004</v>
      </c>
      <c r="W11" s="9">
        <v>1.7849999999999999</v>
      </c>
      <c r="X11" s="9">
        <v>3.1640000000000001</v>
      </c>
      <c r="Y11" s="9">
        <v>15.5</v>
      </c>
      <c r="Z11" s="9">
        <v>6.2880000000000003</v>
      </c>
      <c r="AA11" s="9">
        <v>9.2119999999999997</v>
      </c>
      <c r="AB11" s="9">
        <v>16.567</v>
      </c>
      <c r="AC11" s="9">
        <v>1.333</v>
      </c>
      <c r="AD11" s="9">
        <v>15.234999999999999</v>
      </c>
      <c r="AE11" s="9">
        <v>208.57</v>
      </c>
      <c r="AF11" s="9">
        <v>93.311000000000007</v>
      </c>
      <c r="AG11" s="9">
        <v>115.258</v>
      </c>
      <c r="AH11" s="9">
        <v>154.47800000000001</v>
      </c>
      <c r="AI11" s="9">
        <v>65.790000000000006</v>
      </c>
      <c r="AJ11" s="9">
        <v>88.688000000000002</v>
      </c>
      <c r="AK11" s="9">
        <v>21.873999999999999</v>
      </c>
      <c r="AL11" s="9">
        <v>7.8730000000000002</v>
      </c>
      <c r="AM11" s="9">
        <v>14.000999999999999</v>
      </c>
      <c r="AN11" s="9">
        <v>132.60400000000001</v>
      </c>
      <c r="AO11" s="9">
        <v>57.917000000000002</v>
      </c>
      <c r="AP11" s="9">
        <v>74.686999999999998</v>
      </c>
      <c r="AQ11" s="9">
        <v>822.577</v>
      </c>
      <c r="AR11" s="9">
        <v>437.46100000000001</v>
      </c>
      <c r="AS11" s="9">
        <v>385.11599999999999</v>
      </c>
      <c r="AT11" s="9">
        <v>551.40300000000002</v>
      </c>
      <c r="AU11" s="9">
        <v>238.357</v>
      </c>
      <c r="AV11" s="9">
        <v>313.04700000000003</v>
      </c>
      <c r="AW11" s="9">
        <v>72.510000000000005</v>
      </c>
      <c r="AX11" s="9">
        <v>27.337</v>
      </c>
      <c r="AY11" s="9">
        <v>45.173000000000002</v>
      </c>
      <c r="AZ11" s="9">
        <v>2017.8679999999999</v>
      </c>
      <c r="BA11" s="9">
        <v>1010.837</v>
      </c>
      <c r="BB11" s="9">
        <v>1007.032</v>
      </c>
      <c r="BC11" s="9">
        <v>1322.5329999999999</v>
      </c>
      <c r="BD11" s="9">
        <v>736.95799999999997</v>
      </c>
      <c r="BE11" s="9">
        <v>585.57399999999996</v>
      </c>
      <c r="BF11" s="9">
        <v>178.226</v>
      </c>
      <c r="BG11" s="9">
        <v>93.253</v>
      </c>
      <c r="BH11" s="9">
        <v>84.974000000000004</v>
      </c>
      <c r="BI11" s="9">
        <v>107.075</v>
      </c>
      <c r="BJ11" s="9">
        <v>37.683999999999997</v>
      </c>
      <c r="BK11" s="9">
        <v>69.39</v>
      </c>
      <c r="BL11" s="9">
        <v>58.973999999999997</v>
      </c>
      <c r="BM11" s="9">
        <v>26.065000000000001</v>
      </c>
      <c r="BN11" s="9">
        <v>32.908999999999999</v>
      </c>
      <c r="BO11" s="9">
        <v>105.47499999999999</v>
      </c>
      <c r="BP11" s="9">
        <v>42.588999999999999</v>
      </c>
      <c r="BQ11" s="9">
        <v>62.886000000000003</v>
      </c>
      <c r="BR11" s="9">
        <v>98.844999999999999</v>
      </c>
      <c r="BS11" s="9">
        <v>36.747</v>
      </c>
      <c r="BT11" s="9">
        <v>62.097999999999999</v>
      </c>
      <c r="BU11" s="9">
        <v>263.86799999999999</v>
      </c>
      <c r="BV11" s="9">
        <v>144.77500000000001</v>
      </c>
      <c r="BW11" s="9">
        <v>119.092</v>
      </c>
      <c r="BX11" s="9">
        <v>1058.665</v>
      </c>
      <c r="BY11" s="9">
        <v>592.18299999999999</v>
      </c>
      <c r="BZ11" s="9">
        <v>466.48200000000003</v>
      </c>
      <c r="CA11" s="9">
        <v>244.721</v>
      </c>
      <c r="CB11" s="9">
        <v>132.16499999999999</v>
      </c>
      <c r="CC11" s="9">
        <v>112.556</v>
      </c>
      <c r="CD11" s="9">
        <v>860.68799999999999</v>
      </c>
      <c r="CE11" s="9">
        <v>462.32600000000002</v>
      </c>
      <c r="CF11" s="9">
        <v>398.36200000000002</v>
      </c>
      <c r="CG11" s="9">
        <v>96.784000000000006</v>
      </c>
      <c r="CH11" s="9">
        <v>44.567</v>
      </c>
      <c r="CI11" s="9">
        <v>52.216999999999999</v>
      </c>
      <c r="CJ11" s="9">
        <v>1438.367</v>
      </c>
      <c r="CK11" s="9">
        <v>791.69299999999998</v>
      </c>
      <c r="CL11" s="9">
        <v>646.673</v>
      </c>
      <c r="CM11" s="9">
        <v>1275.432</v>
      </c>
      <c r="CN11" s="9">
        <v>707.774</v>
      </c>
      <c r="CO11" s="9">
        <v>567.65800000000002</v>
      </c>
      <c r="CP11" s="9">
        <v>1180.577</v>
      </c>
      <c r="CQ11" s="9">
        <v>664.024</v>
      </c>
      <c r="CR11" s="9">
        <v>516.553</v>
      </c>
      <c r="CS11" s="9">
        <v>361.43599999999998</v>
      </c>
      <c r="CT11" s="9">
        <v>183.702</v>
      </c>
      <c r="CU11" s="9">
        <v>177.73500000000001</v>
      </c>
      <c r="CV11" s="9">
        <v>236.84899999999999</v>
      </c>
      <c r="CW11" s="9">
        <v>127.50700000000001</v>
      </c>
      <c r="CX11" s="9">
        <v>109.342</v>
      </c>
      <c r="CY11" s="9">
        <v>121.015</v>
      </c>
      <c r="CZ11" s="9">
        <v>72.772000000000006</v>
      </c>
      <c r="DA11" s="9">
        <v>48.243000000000002</v>
      </c>
      <c r="DB11" s="9">
        <v>78.61</v>
      </c>
      <c r="DC11" s="9">
        <v>43.470999999999997</v>
      </c>
      <c r="DD11" s="9">
        <v>35.139000000000003</v>
      </c>
      <c r="DE11" s="9">
        <v>616.72500000000002</v>
      </c>
      <c r="DF11" s="9">
        <v>230.40700000000001</v>
      </c>
      <c r="DG11" s="9">
        <v>386.31799999999998</v>
      </c>
      <c r="DH11" s="9">
        <v>143.797</v>
      </c>
      <c r="DI11" s="9">
        <v>44.106000000000002</v>
      </c>
      <c r="DJ11" s="9">
        <v>99.691000000000003</v>
      </c>
      <c r="DK11" s="9">
        <v>42.383000000000003</v>
      </c>
      <c r="DL11" s="9">
        <v>19.138999999999999</v>
      </c>
      <c r="DM11" s="9">
        <v>23.244</v>
      </c>
      <c r="DN11" s="9">
        <v>116.857</v>
      </c>
      <c r="DO11" s="9">
        <v>35.139000000000003</v>
      </c>
      <c r="DP11" s="9">
        <v>81.718999999999994</v>
      </c>
      <c r="DQ11" s="9">
        <v>18.785</v>
      </c>
      <c r="DR11" s="9">
        <v>5.0469999999999997</v>
      </c>
      <c r="DS11" s="9">
        <v>13.737</v>
      </c>
      <c r="DT11" s="9">
        <v>92.274000000000001</v>
      </c>
      <c r="DU11" s="9">
        <v>27.475999999999999</v>
      </c>
      <c r="DV11" s="9">
        <v>64.796999999999997</v>
      </c>
      <c r="DW11" s="9">
        <v>11.499000000000001</v>
      </c>
      <c r="DX11" s="9">
        <v>5.2869999999999999</v>
      </c>
      <c r="DY11" s="9">
        <v>6.2119999999999997</v>
      </c>
      <c r="DZ11" s="9">
        <v>26.94</v>
      </c>
      <c r="EA11" s="9">
        <v>8.9670000000000005</v>
      </c>
      <c r="EB11" s="9">
        <v>17.972999999999999</v>
      </c>
      <c r="EC11" s="9">
        <v>30.288</v>
      </c>
      <c r="ED11" s="9">
        <v>2</v>
      </c>
      <c r="EE11" s="9">
        <v>28.288</v>
      </c>
      <c r="EF11" s="9">
        <v>274.14400000000001</v>
      </c>
      <c r="EG11" s="9">
        <v>103.57899999999999</v>
      </c>
      <c r="EH11" s="9">
        <v>170.565</v>
      </c>
      <c r="EI11" s="9">
        <v>222.40799999999999</v>
      </c>
      <c r="EJ11" s="9">
        <v>87.576999999999998</v>
      </c>
      <c r="EK11" s="9">
        <v>134.83000000000001</v>
      </c>
      <c r="EL11" s="9">
        <v>30.506</v>
      </c>
      <c r="EM11" s="9">
        <v>10.965</v>
      </c>
      <c r="EN11" s="9">
        <v>19.541</v>
      </c>
      <c r="EO11" s="9">
        <v>191.90100000000001</v>
      </c>
      <c r="EP11" s="9">
        <v>76.611999999999995</v>
      </c>
      <c r="EQ11" s="9">
        <v>115.289</v>
      </c>
      <c r="ER11" s="9">
        <v>1353.039</v>
      </c>
      <c r="ES11" s="9">
        <v>747.923</v>
      </c>
      <c r="ET11" s="9">
        <v>605.11599999999999</v>
      </c>
      <c r="EU11" s="9">
        <v>664.82899999999995</v>
      </c>
      <c r="EV11" s="9">
        <v>262.91399999999999</v>
      </c>
      <c r="EW11" s="9">
        <v>401.916</v>
      </c>
      <c r="EX11" s="9">
        <v>108.735</v>
      </c>
      <c r="EY11" s="9">
        <v>34.722999999999999</v>
      </c>
      <c r="EZ11" s="9">
        <v>74.012</v>
      </c>
      <c r="FA11" s="9">
        <v>416.54700000000003</v>
      </c>
      <c r="FB11" s="9">
        <v>204.47300000000001</v>
      </c>
      <c r="FC11" s="9">
        <v>212.07400000000001</v>
      </c>
      <c r="FD11" s="9">
        <v>240.14599999999999</v>
      </c>
      <c r="FE11" s="9">
        <v>127.105</v>
      </c>
      <c r="FF11" s="9">
        <v>113.041</v>
      </c>
      <c r="FG11" s="9">
        <v>37.555999999999997</v>
      </c>
      <c r="FH11" s="9">
        <v>17.827000000000002</v>
      </c>
      <c r="FI11" s="9">
        <v>19.728999999999999</v>
      </c>
      <c r="FJ11" s="9">
        <v>27.105</v>
      </c>
      <c r="FK11" s="9">
        <v>9.7769999999999992</v>
      </c>
      <c r="FL11" s="9">
        <v>17.327999999999999</v>
      </c>
      <c r="FM11" s="9">
        <v>15.023999999999999</v>
      </c>
      <c r="FN11" s="9">
        <v>7.2590000000000003</v>
      </c>
      <c r="FO11" s="9">
        <v>7.7649999999999997</v>
      </c>
      <c r="FP11" s="9">
        <v>26.774999999999999</v>
      </c>
      <c r="FQ11" s="9">
        <v>10.143000000000001</v>
      </c>
      <c r="FR11" s="9">
        <v>16.632000000000001</v>
      </c>
      <c r="FS11" s="9">
        <v>26.167000000000002</v>
      </c>
      <c r="FT11" s="9">
        <v>9.5350000000000001</v>
      </c>
      <c r="FU11" s="9">
        <v>16.632000000000001</v>
      </c>
      <c r="FV11" s="9">
        <v>34.939</v>
      </c>
      <c r="FW11" s="9">
        <v>17.594000000000001</v>
      </c>
      <c r="FX11" s="9">
        <v>17.344999999999999</v>
      </c>
      <c r="FY11" s="9">
        <v>205.20699999999999</v>
      </c>
      <c r="FZ11" s="9">
        <v>109.511</v>
      </c>
      <c r="GA11" s="9">
        <v>95.695999999999998</v>
      </c>
      <c r="GB11" s="9">
        <v>30.762</v>
      </c>
      <c r="GC11" s="9">
        <v>15.497999999999999</v>
      </c>
      <c r="GD11" s="9">
        <v>15.263</v>
      </c>
      <c r="GE11" s="9">
        <v>167.65</v>
      </c>
      <c r="GF11" s="9">
        <v>85.796000000000006</v>
      </c>
      <c r="GG11" s="9">
        <v>81.853999999999999</v>
      </c>
      <c r="GH11" s="9">
        <v>20.155000000000001</v>
      </c>
      <c r="GI11" s="9">
        <v>10.069000000000001</v>
      </c>
      <c r="GJ11" s="9">
        <v>10.086</v>
      </c>
      <c r="GK11" s="9">
        <v>262.36700000000002</v>
      </c>
      <c r="GL11" s="9">
        <v>138.459</v>
      </c>
      <c r="GM11" s="9">
        <v>123.908</v>
      </c>
      <c r="GN11" s="9">
        <v>239.30600000000001</v>
      </c>
      <c r="GO11" s="9">
        <v>126.384</v>
      </c>
      <c r="GP11" s="9">
        <v>112.922</v>
      </c>
      <c r="GQ11" s="9">
        <v>222.46799999999999</v>
      </c>
      <c r="GR11" s="9">
        <v>118.358</v>
      </c>
      <c r="GS11" s="9">
        <v>104.11</v>
      </c>
      <c r="GT11" s="9">
        <v>66.028000000000006</v>
      </c>
      <c r="GU11" s="9">
        <v>32.450000000000003</v>
      </c>
      <c r="GV11" s="9">
        <v>33.578000000000003</v>
      </c>
      <c r="GW11" s="9">
        <v>38.427999999999997</v>
      </c>
      <c r="GX11" s="9">
        <v>19.882999999999999</v>
      </c>
      <c r="GY11" s="9">
        <v>18.545999999999999</v>
      </c>
      <c r="GZ11" s="9">
        <v>16.207000000000001</v>
      </c>
      <c r="HA11" s="9">
        <v>8.5289999999999999</v>
      </c>
      <c r="HB11" s="9">
        <v>7.6779999999999999</v>
      </c>
      <c r="HC11" s="9">
        <v>17.161999999999999</v>
      </c>
      <c r="HD11" s="9">
        <v>10.029999999999999</v>
      </c>
      <c r="HE11" s="9">
        <v>7.1310000000000002</v>
      </c>
      <c r="HF11" s="9">
        <v>159.239</v>
      </c>
      <c r="HG11" s="9">
        <v>67.337999999999994</v>
      </c>
      <c r="HH11" s="9">
        <v>91.900999999999996</v>
      </c>
      <c r="HI11" s="9">
        <v>32.017000000000003</v>
      </c>
      <c r="HJ11" s="9">
        <v>11.907999999999999</v>
      </c>
      <c r="HK11" s="9">
        <v>20.108000000000001</v>
      </c>
      <c r="HL11" s="9">
        <v>8.4079999999999995</v>
      </c>
      <c r="HM11" s="9">
        <v>3.536</v>
      </c>
      <c r="HN11" s="9">
        <v>4.8719999999999999</v>
      </c>
      <c r="HO11" s="9">
        <v>27.184999999999999</v>
      </c>
      <c r="HP11" s="9">
        <v>9.4550000000000001</v>
      </c>
      <c r="HQ11" s="9">
        <v>17.73</v>
      </c>
      <c r="HR11" s="9">
        <v>3.7410000000000001</v>
      </c>
      <c r="HS11" s="9">
        <v>0.88</v>
      </c>
      <c r="HT11" s="9">
        <v>2.8610000000000002</v>
      </c>
      <c r="HU11" s="9">
        <v>22.134</v>
      </c>
      <c r="HV11" s="9">
        <v>8.1069999999999993</v>
      </c>
      <c r="HW11" s="9">
        <v>14.026999999999999</v>
      </c>
      <c r="HX11" s="9">
        <v>2.319</v>
      </c>
      <c r="HY11" s="9">
        <v>1.1579999999999999</v>
      </c>
      <c r="HZ11" s="9">
        <v>1.161</v>
      </c>
      <c r="IA11" s="9">
        <v>5.056</v>
      </c>
      <c r="IB11" s="9">
        <v>2.57</v>
      </c>
      <c r="IC11" s="9">
        <v>2.4860000000000002</v>
      </c>
      <c r="ID11" s="9">
        <v>4.5</v>
      </c>
      <c r="IE11" s="9">
        <v>0.14099999999999999</v>
      </c>
      <c r="IF11" s="9">
        <v>4.359</v>
      </c>
      <c r="IG11" s="9">
        <v>65.489999999999995</v>
      </c>
      <c r="IH11" s="9">
        <v>29.605</v>
      </c>
      <c r="II11" s="9">
        <v>35.884999999999998</v>
      </c>
      <c r="IJ11" s="9">
        <v>49.402000000000001</v>
      </c>
      <c r="IK11" s="9">
        <v>22.055</v>
      </c>
      <c r="IL11" s="9">
        <v>27.347000000000001</v>
      </c>
      <c r="IM11" s="9">
        <v>6.5620000000000003</v>
      </c>
      <c r="IN11" s="9">
        <v>2.4870000000000001</v>
      </c>
      <c r="IO11" s="9">
        <v>4.0739999999999998</v>
      </c>
      <c r="IP11" s="9">
        <v>42.841000000000001</v>
      </c>
      <c r="IQ11" s="9">
        <v>19.568000000000001</v>
      </c>
    </row>
    <row r="12" spans="1:251">
      <c r="A12" s="10">
        <v>42401</v>
      </c>
      <c r="B12" s="9">
        <v>32.686</v>
      </c>
      <c r="C12" s="9">
        <v>27.584</v>
      </c>
      <c r="D12" s="9">
        <v>503.62900000000002</v>
      </c>
      <c r="E12" s="9">
        <v>217.46</v>
      </c>
      <c r="F12" s="9">
        <v>286.16800000000001</v>
      </c>
      <c r="G12" s="9">
        <v>94.438000000000002</v>
      </c>
      <c r="H12" s="9">
        <v>37.832000000000001</v>
      </c>
      <c r="I12" s="9">
        <v>56.606000000000002</v>
      </c>
      <c r="J12" s="9">
        <v>26.707000000000001</v>
      </c>
      <c r="K12" s="9">
        <v>11.765000000000001</v>
      </c>
      <c r="L12" s="9">
        <v>14.942</v>
      </c>
      <c r="M12" s="9">
        <v>75.623999999999995</v>
      </c>
      <c r="N12" s="9">
        <v>31.082999999999998</v>
      </c>
      <c r="O12" s="9">
        <v>44.540999999999997</v>
      </c>
      <c r="P12" s="9">
        <v>11.569000000000001</v>
      </c>
      <c r="Q12" s="9">
        <v>3.6360000000000001</v>
      </c>
      <c r="R12" s="9">
        <v>7.9320000000000004</v>
      </c>
      <c r="S12" s="9">
        <v>61.35</v>
      </c>
      <c r="T12" s="9">
        <v>25.484000000000002</v>
      </c>
      <c r="U12" s="9">
        <v>35.866</v>
      </c>
      <c r="V12" s="9">
        <v>6.835</v>
      </c>
      <c r="W12" s="9">
        <v>2.5179999999999998</v>
      </c>
      <c r="X12" s="9">
        <v>4.3170000000000002</v>
      </c>
      <c r="Y12" s="9">
        <v>18.814</v>
      </c>
      <c r="Z12" s="9">
        <v>6.7489999999999997</v>
      </c>
      <c r="AA12" s="9">
        <v>12.065</v>
      </c>
      <c r="AB12" s="9">
        <v>12.462</v>
      </c>
      <c r="AC12" s="9">
        <v>1.38</v>
      </c>
      <c r="AD12" s="9">
        <v>11.083</v>
      </c>
      <c r="AE12" s="9">
        <v>206.511</v>
      </c>
      <c r="AF12" s="9">
        <v>97.36</v>
      </c>
      <c r="AG12" s="9">
        <v>109.151</v>
      </c>
      <c r="AH12" s="9">
        <v>154.70699999999999</v>
      </c>
      <c r="AI12" s="9">
        <v>70.516999999999996</v>
      </c>
      <c r="AJ12" s="9">
        <v>84.19</v>
      </c>
      <c r="AK12" s="9">
        <v>17.439</v>
      </c>
      <c r="AL12" s="9">
        <v>6.7430000000000003</v>
      </c>
      <c r="AM12" s="9">
        <v>10.696</v>
      </c>
      <c r="AN12" s="9">
        <v>137.268</v>
      </c>
      <c r="AO12" s="9">
        <v>63.774000000000001</v>
      </c>
      <c r="AP12" s="9">
        <v>73.494</v>
      </c>
      <c r="AQ12" s="9">
        <v>825.029</v>
      </c>
      <c r="AR12" s="9">
        <v>432.596</v>
      </c>
      <c r="AS12" s="9">
        <v>392.43299999999999</v>
      </c>
      <c r="AT12" s="9">
        <v>546.45899999999995</v>
      </c>
      <c r="AU12" s="9">
        <v>243.40299999999999</v>
      </c>
      <c r="AV12" s="9">
        <v>303.05599999999998</v>
      </c>
      <c r="AW12" s="9">
        <v>69.951999999999998</v>
      </c>
      <c r="AX12" s="9">
        <v>29.152000000000001</v>
      </c>
      <c r="AY12" s="9">
        <v>40.799999999999997</v>
      </c>
      <c r="AZ12" s="9">
        <v>2015.057</v>
      </c>
      <c r="BA12" s="9">
        <v>1009.027</v>
      </c>
      <c r="BB12" s="9">
        <v>1006.03</v>
      </c>
      <c r="BC12" s="9">
        <v>1315.925</v>
      </c>
      <c r="BD12" s="9">
        <v>721.197</v>
      </c>
      <c r="BE12" s="9">
        <v>594.72900000000004</v>
      </c>
      <c r="BF12" s="9">
        <v>191.08099999999999</v>
      </c>
      <c r="BG12" s="9">
        <v>101.006</v>
      </c>
      <c r="BH12" s="9">
        <v>90.075000000000003</v>
      </c>
      <c r="BI12" s="9">
        <v>121.462</v>
      </c>
      <c r="BJ12" s="9">
        <v>44.643000000000001</v>
      </c>
      <c r="BK12" s="9">
        <v>76.819000000000003</v>
      </c>
      <c r="BL12" s="9">
        <v>64.087999999999994</v>
      </c>
      <c r="BM12" s="9">
        <v>28.742000000000001</v>
      </c>
      <c r="BN12" s="9">
        <v>35.345999999999997</v>
      </c>
      <c r="BO12" s="9">
        <v>125.47799999999999</v>
      </c>
      <c r="BP12" s="9">
        <v>51.942999999999998</v>
      </c>
      <c r="BQ12" s="9">
        <v>73.534999999999997</v>
      </c>
      <c r="BR12" s="9">
        <v>114.517</v>
      </c>
      <c r="BS12" s="9">
        <v>43.033000000000001</v>
      </c>
      <c r="BT12" s="9">
        <v>71.483999999999995</v>
      </c>
      <c r="BU12" s="9">
        <v>232.84899999999999</v>
      </c>
      <c r="BV12" s="9">
        <v>131.726</v>
      </c>
      <c r="BW12" s="9">
        <v>101.124</v>
      </c>
      <c r="BX12" s="9">
        <v>1083.076</v>
      </c>
      <c r="BY12" s="9">
        <v>589.471</v>
      </c>
      <c r="BZ12" s="9">
        <v>493.60500000000002</v>
      </c>
      <c r="CA12" s="9">
        <v>211.47900000000001</v>
      </c>
      <c r="CB12" s="9">
        <v>120.318</v>
      </c>
      <c r="CC12" s="9">
        <v>91.161000000000001</v>
      </c>
      <c r="CD12" s="9">
        <v>883.63699999999994</v>
      </c>
      <c r="CE12" s="9">
        <v>448.66199999999998</v>
      </c>
      <c r="CF12" s="9">
        <v>434.97399999999999</v>
      </c>
      <c r="CG12" s="9">
        <v>97.819000000000003</v>
      </c>
      <c r="CH12" s="9">
        <v>50.832000000000001</v>
      </c>
      <c r="CI12" s="9">
        <v>46.987000000000002</v>
      </c>
      <c r="CJ12" s="9">
        <v>1418.712</v>
      </c>
      <c r="CK12" s="9">
        <v>766.92899999999997</v>
      </c>
      <c r="CL12" s="9">
        <v>651.78200000000004</v>
      </c>
      <c r="CM12" s="9">
        <v>1273.2950000000001</v>
      </c>
      <c r="CN12" s="9">
        <v>691.54899999999998</v>
      </c>
      <c r="CO12" s="9">
        <v>581.74699999999996</v>
      </c>
      <c r="CP12" s="9">
        <v>1191.518</v>
      </c>
      <c r="CQ12" s="9">
        <v>654.15599999999995</v>
      </c>
      <c r="CR12" s="9">
        <v>537.36099999999999</v>
      </c>
      <c r="CS12" s="9">
        <v>337.43900000000002</v>
      </c>
      <c r="CT12" s="9">
        <v>178.233</v>
      </c>
      <c r="CU12" s="9">
        <v>159.20599999999999</v>
      </c>
      <c r="CV12" s="9">
        <v>211.892</v>
      </c>
      <c r="CW12" s="9">
        <v>112.099</v>
      </c>
      <c r="CX12" s="9">
        <v>99.793999999999997</v>
      </c>
      <c r="CY12" s="9">
        <v>109.10599999999999</v>
      </c>
      <c r="CZ12" s="9">
        <v>66.366</v>
      </c>
      <c r="DA12" s="9">
        <v>42.74</v>
      </c>
      <c r="DB12" s="9">
        <v>80.394999999999996</v>
      </c>
      <c r="DC12" s="9">
        <v>46.018000000000001</v>
      </c>
      <c r="DD12" s="9">
        <v>34.378</v>
      </c>
      <c r="DE12" s="9">
        <v>618.73599999999999</v>
      </c>
      <c r="DF12" s="9">
        <v>241.81299999999999</v>
      </c>
      <c r="DG12" s="9">
        <v>376.92399999999998</v>
      </c>
      <c r="DH12" s="9">
        <v>134.93899999999999</v>
      </c>
      <c r="DI12" s="9">
        <v>41.872</v>
      </c>
      <c r="DJ12" s="9">
        <v>93.066999999999993</v>
      </c>
      <c r="DK12" s="9">
        <v>41.503999999999998</v>
      </c>
      <c r="DL12" s="9">
        <v>16.96</v>
      </c>
      <c r="DM12" s="9">
        <v>24.544</v>
      </c>
      <c r="DN12" s="9">
        <v>115.899</v>
      </c>
      <c r="DO12" s="9">
        <v>36.667000000000002</v>
      </c>
      <c r="DP12" s="9">
        <v>79.231999999999999</v>
      </c>
      <c r="DQ12" s="9">
        <v>17.716999999999999</v>
      </c>
      <c r="DR12" s="9">
        <v>7.2850000000000001</v>
      </c>
      <c r="DS12" s="9">
        <v>10.433</v>
      </c>
      <c r="DT12" s="9">
        <v>94.266000000000005</v>
      </c>
      <c r="DU12" s="9">
        <v>27.881</v>
      </c>
      <c r="DV12" s="9">
        <v>66.385000000000005</v>
      </c>
      <c r="DW12" s="9">
        <v>7.9569999999999999</v>
      </c>
      <c r="DX12" s="9">
        <v>3.0219999999999998</v>
      </c>
      <c r="DY12" s="9">
        <v>4.9349999999999996</v>
      </c>
      <c r="DZ12" s="9">
        <v>20.472999999999999</v>
      </c>
      <c r="EA12" s="9">
        <v>6.6379999999999999</v>
      </c>
      <c r="EB12" s="9">
        <v>13.835000000000001</v>
      </c>
      <c r="EC12" s="9">
        <v>30.928000000000001</v>
      </c>
      <c r="ED12" s="9">
        <v>0</v>
      </c>
      <c r="EE12" s="9">
        <v>30.928000000000001</v>
      </c>
      <c r="EF12" s="9">
        <v>278.04899999999998</v>
      </c>
      <c r="EG12" s="9">
        <v>107.94799999999999</v>
      </c>
      <c r="EH12" s="9">
        <v>170.101</v>
      </c>
      <c r="EI12" s="9">
        <v>216.767</v>
      </c>
      <c r="EJ12" s="9">
        <v>89.322000000000003</v>
      </c>
      <c r="EK12" s="9">
        <v>127.44499999999999</v>
      </c>
      <c r="EL12" s="9">
        <v>28.614000000000001</v>
      </c>
      <c r="EM12" s="9">
        <v>15.481</v>
      </c>
      <c r="EN12" s="9">
        <v>13.132999999999999</v>
      </c>
      <c r="EO12" s="9">
        <v>188.15299999999999</v>
      </c>
      <c r="EP12" s="9">
        <v>73.841999999999999</v>
      </c>
      <c r="EQ12" s="9">
        <v>114.312</v>
      </c>
      <c r="ER12" s="9">
        <v>1344.539</v>
      </c>
      <c r="ES12" s="9">
        <v>736.67700000000002</v>
      </c>
      <c r="ET12" s="9">
        <v>607.86199999999997</v>
      </c>
      <c r="EU12" s="9">
        <v>670.51800000000003</v>
      </c>
      <c r="EV12" s="9">
        <v>272.35000000000002</v>
      </c>
      <c r="EW12" s="9">
        <v>398.16800000000001</v>
      </c>
      <c r="EX12" s="9">
        <v>107.517</v>
      </c>
      <c r="EY12" s="9">
        <v>33.198999999999998</v>
      </c>
      <c r="EZ12" s="9">
        <v>74.317999999999998</v>
      </c>
      <c r="FA12" s="9">
        <v>417.04899999999998</v>
      </c>
      <c r="FB12" s="9">
        <v>205.48500000000001</v>
      </c>
      <c r="FC12" s="9">
        <v>211.565</v>
      </c>
      <c r="FD12" s="9">
        <v>237.614</v>
      </c>
      <c r="FE12" s="9">
        <v>125.922</v>
      </c>
      <c r="FF12" s="9">
        <v>111.69199999999999</v>
      </c>
      <c r="FG12" s="9">
        <v>35.793999999999997</v>
      </c>
      <c r="FH12" s="9">
        <v>19.006</v>
      </c>
      <c r="FI12" s="9">
        <v>16.788</v>
      </c>
      <c r="FJ12" s="9">
        <v>23.521000000000001</v>
      </c>
      <c r="FK12" s="9">
        <v>9.7230000000000008</v>
      </c>
      <c r="FL12" s="9">
        <v>13.798999999999999</v>
      </c>
      <c r="FM12" s="9">
        <v>11.632999999999999</v>
      </c>
      <c r="FN12" s="9">
        <v>6.8259999999999996</v>
      </c>
      <c r="FO12" s="9">
        <v>4.8079999999999998</v>
      </c>
      <c r="FP12" s="9">
        <v>24.542000000000002</v>
      </c>
      <c r="FQ12" s="9">
        <v>10.209</v>
      </c>
      <c r="FR12" s="9">
        <v>14.333</v>
      </c>
      <c r="FS12" s="9">
        <v>22.661999999999999</v>
      </c>
      <c r="FT12" s="9">
        <v>9.0939999999999994</v>
      </c>
      <c r="FU12" s="9">
        <v>13.568</v>
      </c>
      <c r="FV12" s="9">
        <v>37.514000000000003</v>
      </c>
      <c r="FW12" s="9">
        <v>17.805</v>
      </c>
      <c r="FX12" s="9">
        <v>19.707999999999998</v>
      </c>
      <c r="FY12" s="9">
        <v>200.1</v>
      </c>
      <c r="FZ12" s="9">
        <v>108.116</v>
      </c>
      <c r="GA12" s="9">
        <v>91.983999999999995</v>
      </c>
      <c r="GB12" s="9">
        <v>34.718000000000004</v>
      </c>
      <c r="GC12" s="9">
        <v>16.378</v>
      </c>
      <c r="GD12" s="9">
        <v>18.341000000000001</v>
      </c>
      <c r="GE12" s="9">
        <v>164.62799999999999</v>
      </c>
      <c r="GF12" s="9">
        <v>83.679000000000002</v>
      </c>
      <c r="GG12" s="9">
        <v>80.948999999999998</v>
      </c>
      <c r="GH12" s="9">
        <v>18.738</v>
      </c>
      <c r="GI12" s="9">
        <v>9.25</v>
      </c>
      <c r="GJ12" s="9">
        <v>9.4879999999999995</v>
      </c>
      <c r="GK12" s="9">
        <v>258.06700000000001</v>
      </c>
      <c r="GL12" s="9">
        <v>136.27799999999999</v>
      </c>
      <c r="GM12" s="9">
        <v>121.789</v>
      </c>
      <c r="GN12" s="9">
        <v>231.322</v>
      </c>
      <c r="GO12" s="9">
        <v>123.408</v>
      </c>
      <c r="GP12" s="9">
        <v>107.914</v>
      </c>
      <c r="GQ12" s="9">
        <v>216.416</v>
      </c>
      <c r="GR12" s="9">
        <v>116.616</v>
      </c>
      <c r="GS12" s="9">
        <v>99.799000000000007</v>
      </c>
      <c r="GT12" s="9">
        <v>63.631</v>
      </c>
      <c r="GU12" s="9">
        <v>33.155999999999999</v>
      </c>
      <c r="GV12" s="9">
        <v>30.474</v>
      </c>
      <c r="GW12" s="9">
        <v>36.972000000000001</v>
      </c>
      <c r="GX12" s="9">
        <v>18.914999999999999</v>
      </c>
      <c r="GY12" s="9">
        <v>18.056999999999999</v>
      </c>
      <c r="GZ12" s="9">
        <v>16.518999999999998</v>
      </c>
      <c r="HA12" s="9">
        <v>8.5589999999999993</v>
      </c>
      <c r="HB12" s="9">
        <v>7.9589999999999996</v>
      </c>
      <c r="HC12" s="9">
        <v>16.773</v>
      </c>
      <c r="HD12" s="9">
        <v>9.218</v>
      </c>
      <c r="HE12" s="9">
        <v>7.556</v>
      </c>
      <c r="HF12" s="9">
        <v>162.66200000000001</v>
      </c>
      <c r="HG12" s="9">
        <v>70.344999999999999</v>
      </c>
      <c r="HH12" s="9">
        <v>92.316999999999993</v>
      </c>
      <c r="HI12" s="9">
        <v>29.858000000000001</v>
      </c>
      <c r="HJ12" s="9">
        <v>12.593999999999999</v>
      </c>
      <c r="HK12" s="9">
        <v>17.263999999999999</v>
      </c>
      <c r="HL12" s="9">
        <v>8.8379999999999992</v>
      </c>
      <c r="HM12" s="9">
        <v>4.2220000000000004</v>
      </c>
      <c r="HN12" s="9">
        <v>4.617</v>
      </c>
      <c r="HO12" s="9">
        <v>24.608000000000001</v>
      </c>
      <c r="HP12" s="9">
        <v>10.526999999999999</v>
      </c>
      <c r="HQ12" s="9">
        <v>14.081</v>
      </c>
      <c r="HR12" s="9">
        <v>3.2909999999999999</v>
      </c>
      <c r="HS12" s="9">
        <v>1.2130000000000001</v>
      </c>
      <c r="HT12" s="9">
        <v>2.0779999999999998</v>
      </c>
      <c r="HU12" s="9">
        <v>20.276</v>
      </c>
      <c r="HV12" s="9">
        <v>8.8160000000000007</v>
      </c>
      <c r="HW12" s="9">
        <v>11.46</v>
      </c>
      <c r="HX12" s="9">
        <v>1.76</v>
      </c>
      <c r="HY12" s="9">
        <v>0.69899999999999995</v>
      </c>
      <c r="HZ12" s="9">
        <v>1.0609999999999999</v>
      </c>
      <c r="IA12" s="9">
        <v>5.25</v>
      </c>
      <c r="IB12" s="9">
        <v>2.0680000000000001</v>
      </c>
      <c r="IC12" s="9">
        <v>3.1819999999999999</v>
      </c>
      <c r="ID12" s="9">
        <v>5.3470000000000004</v>
      </c>
      <c r="IE12" s="9">
        <v>0.379</v>
      </c>
      <c r="IF12" s="9">
        <v>4.968</v>
      </c>
      <c r="IG12" s="9">
        <v>68.176000000000002</v>
      </c>
      <c r="IH12" s="9">
        <v>30.367000000000001</v>
      </c>
      <c r="II12" s="9">
        <v>37.808</v>
      </c>
      <c r="IJ12" s="9">
        <v>46.631</v>
      </c>
      <c r="IK12" s="9">
        <v>21.812000000000001</v>
      </c>
      <c r="IL12" s="9">
        <v>24.818999999999999</v>
      </c>
      <c r="IM12" s="9">
        <v>5.234</v>
      </c>
      <c r="IN12" s="9">
        <v>2.302</v>
      </c>
      <c r="IO12" s="9">
        <v>2.9329999999999998</v>
      </c>
      <c r="IP12" s="9">
        <v>41.396999999999998</v>
      </c>
      <c r="IQ12" s="9">
        <v>19.510000000000002</v>
      </c>
    </row>
    <row r="13" spans="1:251">
      <c r="A13" s="10">
        <v>42767</v>
      </c>
      <c r="B13" s="9">
        <v>30.962</v>
      </c>
      <c r="C13" s="9">
        <v>26.532</v>
      </c>
      <c r="D13" s="9">
        <v>507.34399999999999</v>
      </c>
      <c r="E13" s="9">
        <v>217.465</v>
      </c>
      <c r="F13" s="9">
        <v>289.87900000000002</v>
      </c>
      <c r="G13" s="9">
        <v>82.454999999999998</v>
      </c>
      <c r="H13" s="9">
        <v>31.652999999999999</v>
      </c>
      <c r="I13" s="9">
        <v>50.802</v>
      </c>
      <c r="J13" s="9">
        <v>25.634</v>
      </c>
      <c r="K13" s="9">
        <v>11.756</v>
      </c>
      <c r="L13" s="9">
        <v>13.879</v>
      </c>
      <c r="M13" s="9">
        <v>71.100999999999999</v>
      </c>
      <c r="N13" s="9">
        <v>27.431999999999999</v>
      </c>
      <c r="O13" s="9">
        <v>43.668999999999997</v>
      </c>
      <c r="P13" s="9">
        <v>10.9</v>
      </c>
      <c r="Q13" s="9">
        <v>3.2839999999999998</v>
      </c>
      <c r="R13" s="9">
        <v>7.6159999999999997</v>
      </c>
      <c r="S13" s="9">
        <v>54.826999999999998</v>
      </c>
      <c r="T13" s="9">
        <v>22.300999999999998</v>
      </c>
      <c r="U13" s="9">
        <v>32.526000000000003</v>
      </c>
      <c r="V13" s="9">
        <v>5.3970000000000002</v>
      </c>
      <c r="W13" s="9">
        <v>3.0329999999999999</v>
      </c>
      <c r="X13" s="9">
        <v>2.3639999999999999</v>
      </c>
      <c r="Y13" s="9">
        <v>12.055</v>
      </c>
      <c r="Z13" s="9">
        <v>4.2210000000000001</v>
      </c>
      <c r="AA13" s="9">
        <v>7.8339999999999996</v>
      </c>
      <c r="AB13" s="9">
        <v>11.44</v>
      </c>
      <c r="AC13" s="9">
        <v>0.33300000000000002</v>
      </c>
      <c r="AD13" s="9">
        <v>11.106999999999999</v>
      </c>
      <c r="AE13" s="9">
        <v>168.71700000000001</v>
      </c>
      <c r="AF13" s="9">
        <v>79.087999999999994</v>
      </c>
      <c r="AG13" s="9">
        <v>89.629000000000005</v>
      </c>
      <c r="AH13" s="9">
        <v>140.65</v>
      </c>
      <c r="AI13" s="9">
        <v>62.615000000000002</v>
      </c>
      <c r="AJ13" s="9">
        <v>78.034999999999997</v>
      </c>
      <c r="AK13" s="9">
        <v>16.722000000000001</v>
      </c>
      <c r="AL13" s="9">
        <v>6.298</v>
      </c>
      <c r="AM13" s="9">
        <v>10.423</v>
      </c>
      <c r="AN13" s="9">
        <v>123.928</v>
      </c>
      <c r="AO13" s="9">
        <v>56.316000000000003</v>
      </c>
      <c r="AP13" s="9">
        <v>67.611999999999995</v>
      </c>
      <c r="AQ13" s="9">
        <v>820.35699999999997</v>
      </c>
      <c r="AR13" s="9">
        <v>425.791</v>
      </c>
      <c r="AS13" s="9">
        <v>394.56599999999997</v>
      </c>
      <c r="AT13" s="9">
        <v>548.11699999999996</v>
      </c>
      <c r="AU13" s="9">
        <v>242.12899999999999</v>
      </c>
      <c r="AV13" s="9">
        <v>305.988</v>
      </c>
      <c r="AW13" s="9">
        <v>65.881</v>
      </c>
      <c r="AX13" s="9">
        <v>27.074000000000002</v>
      </c>
      <c r="AY13" s="9">
        <v>38.807000000000002</v>
      </c>
      <c r="AZ13" s="9">
        <v>1967.2249999999999</v>
      </c>
      <c r="BA13" s="9">
        <v>967.60400000000004</v>
      </c>
      <c r="BB13" s="9">
        <v>999.62199999999996</v>
      </c>
      <c r="BC13" s="9">
        <v>1248.6369999999999</v>
      </c>
      <c r="BD13" s="9">
        <v>671.61500000000001</v>
      </c>
      <c r="BE13" s="9">
        <v>577.02300000000002</v>
      </c>
      <c r="BF13" s="9">
        <v>212.52199999999999</v>
      </c>
      <c r="BG13" s="9">
        <v>111.90300000000001</v>
      </c>
      <c r="BH13" s="9">
        <v>100.619</v>
      </c>
      <c r="BI13" s="9">
        <v>127.416</v>
      </c>
      <c r="BJ13" s="9">
        <v>47.264000000000003</v>
      </c>
      <c r="BK13" s="9">
        <v>80.152000000000001</v>
      </c>
      <c r="BL13" s="9">
        <v>65.852000000000004</v>
      </c>
      <c r="BM13" s="9">
        <v>29.518000000000001</v>
      </c>
      <c r="BN13" s="9">
        <v>36.334000000000003</v>
      </c>
      <c r="BO13" s="9">
        <v>136.44300000000001</v>
      </c>
      <c r="BP13" s="9">
        <v>57.195</v>
      </c>
      <c r="BQ13" s="9">
        <v>79.248000000000005</v>
      </c>
      <c r="BR13" s="9">
        <v>123.307</v>
      </c>
      <c r="BS13" s="9">
        <v>46.829000000000001</v>
      </c>
      <c r="BT13" s="9">
        <v>76.477999999999994</v>
      </c>
      <c r="BU13" s="9">
        <v>208.054</v>
      </c>
      <c r="BV13" s="9">
        <v>111.381</v>
      </c>
      <c r="BW13" s="9">
        <v>96.673000000000002</v>
      </c>
      <c r="BX13" s="9">
        <v>1040.5830000000001</v>
      </c>
      <c r="BY13" s="9">
        <v>560.23400000000004</v>
      </c>
      <c r="BZ13" s="9">
        <v>480.34899999999999</v>
      </c>
      <c r="CA13" s="9">
        <v>186.755</v>
      </c>
      <c r="CB13" s="9">
        <v>98</v>
      </c>
      <c r="CC13" s="9">
        <v>88.754999999999995</v>
      </c>
      <c r="CD13" s="9">
        <v>833.78</v>
      </c>
      <c r="CE13" s="9">
        <v>427.971</v>
      </c>
      <c r="CF13" s="9">
        <v>405.80900000000003</v>
      </c>
      <c r="CG13" s="9">
        <v>96.855000000000004</v>
      </c>
      <c r="CH13" s="9">
        <v>50.311999999999998</v>
      </c>
      <c r="CI13" s="9">
        <v>46.542999999999999</v>
      </c>
      <c r="CJ13" s="9">
        <v>1361.519</v>
      </c>
      <c r="CK13" s="9">
        <v>715.12300000000005</v>
      </c>
      <c r="CL13" s="9">
        <v>646.39599999999996</v>
      </c>
      <c r="CM13" s="9">
        <v>1227.145</v>
      </c>
      <c r="CN13" s="9">
        <v>654.29399999999998</v>
      </c>
      <c r="CO13" s="9">
        <v>572.85199999999998</v>
      </c>
      <c r="CP13" s="9">
        <v>1130.229</v>
      </c>
      <c r="CQ13" s="9">
        <v>614.43499999999995</v>
      </c>
      <c r="CR13" s="9">
        <v>515.79399999999998</v>
      </c>
      <c r="CS13" s="9">
        <v>310.48399999999998</v>
      </c>
      <c r="CT13" s="9">
        <v>149.411</v>
      </c>
      <c r="CU13" s="9">
        <v>161.07300000000001</v>
      </c>
      <c r="CV13" s="9">
        <v>204.328</v>
      </c>
      <c r="CW13" s="9">
        <v>98.843000000000004</v>
      </c>
      <c r="CX13" s="9">
        <v>105.485</v>
      </c>
      <c r="CY13" s="9">
        <v>91.445999999999998</v>
      </c>
      <c r="CZ13" s="9">
        <v>55.335000000000001</v>
      </c>
      <c r="DA13" s="9">
        <v>36.110999999999997</v>
      </c>
      <c r="DB13" s="9">
        <v>83.724000000000004</v>
      </c>
      <c r="DC13" s="9">
        <v>42.195999999999998</v>
      </c>
      <c r="DD13" s="9">
        <v>41.529000000000003</v>
      </c>
      <c r="DE13" s="9">
        <v>634.86400000000003</v>
      </c>
      <c r="DF13" s="9">
        <v>253.79300000000001</v>
      </c>
      <c r="DG13" s="9">
        <v>381.07</v>
      </c>
      <c r="DH13" s="9">
        <v>142.94800000000001</v>
      </c>
      <c r="DI13" s="9">
        <v>45.279000000000003</v>
      </c>
      <c r="DJ13" s="9">
        <v>97.67</v>
      </c>
      <c r="DK13" s="9">
        <v>41.920999999999999</v>
      </c>
      <c r="DL13" s="9">
        <v>21.911999999999999</v>
      </c>
      <c r="DM13" s="9">
        <v>20.009</v>
      </c>
      <c r="DN13" s="9">
        <v>119.35</v>
      </c>
      <c r="DO13" s="9">
        <v>40.445</v>
      </c>
      <c r="DP13" s="9">
        <v>78.903999999999996</v>
      </c>
      <c r="DQ13" s="9">
        <v>24.768999999999998</v>
      </c>
      <c r="DR13" s="9">
        <v>7.16</v>
      </c>
      <c r="DS13" s="9">
        <v>17.61</v>
      </c>
      <c r="DT13" s="9">
        <v>88.808000000000007</v>
      </c>
      <c r="DU13" s="9">
        <v>31.431000000000001</v>
      </c>
      <c r="DV13" s="9">
        <v>57.375999999999998</v>
      </c>
      <c r="DW13" s="9">
        <v>12.76</v>
      </c>
      <c r="DX13" s="9">
        <v>5.5940000000000003</v>
      </c>
      <c r="DY13" s="9">
        <v>7.1660000000000004</v>
      </c>
      <c r="DZ13" s="9">
        <v>23.599</v>
      </c>
      <c r="EA13" s="9">
        <v>4.8330000000000002</v>
      </c>
      <c r="EB13" s="9">
        <v>18.765999999999998</v>
      </c>
      <c r="EC13" s="9">
        <v>29.111000000000001</v>
      </c>
      <c r="ED13" s="9">
        <v>0.53200000000000003</v>
      </c>
      <c r="EE13" s="9">
        <v>28.579000000000001</v>
      </c>
      <c r="EF13" s="9">
        <v>258.60300000000001</v>
      </c>
      <c r="EG13" s="9">
        <v>109.238</v>
      </c>
      <c r="EH13" s="9">
        <v>149.36600000000001</v>
      </c>
      <c r="EI13" s="9">
        <v>226.673</v>
      </c>
      <c r="EJ13" s="9">
        <v>87.474000000000004</v>
      </c>
      <c r="EK13" s="9">
        <v>139.19800000000001</v>
      </c>
      <c r="EL13" s="9">
        <v>35.009</v>
      </c>
      <c r="EM13" s="9">
        <v>12.058999999999999</v>
      </c>
      <c r="EN13" s="9">
        <v>22.95</v>
      </c>
      <c r="EO13" s="9">
        <v>191.66399999999999</v>
      </c>
      <c r="EP13" s="9">
        <v>75.415999999999997</v>
      </c>
      <c r="EQ13" s="9">
        <v>116.248</v>
      </c>
      <c r="ER13" s="9">
        <v>1283.646</v>
      </c>
      <c r="ES13" s="9">
        <v>683.673</v>
      </c>
      <c r="ET13" s="9">
        <v>599.97299999999996</v>
      </c>
      <c r="EU13" s="9">
        <v>683.57899999999995</v>
      </c>
      <c r="EV13" s="9">
        <v>283.93</v>
      </c>
      <c r="EW13" s="9">
        <v>399.649</v>
      </c>
      <c r="EX13" s="9">
        <v>112.78400000000001</v>
      </c>
      <c r="EY13" s="9">
        <v>38.875</v>
      </c>
      <c r="EZ13" s="9">
        <v>73.91</v>
      </c>
      <c r="FA13" s="9">
        <v>418.14100000000002</v>
      </c>
      <c r="FB13" s="9">
        <v>204.995</v>
      </c>
      <c r="FC13" s="9">
        <v>213.14500000000001</v>
      </c>
      <c r="FD13" s="9">
        <v>239.78899999999999</v>
      </c>
      <c r="FE13" s="9">
        <v>126.613</v>
      </c>
      <c r="FF13" s="9">
        <v>113.17700000000001</v>
      </c>
      <c r="FG13" s="9">
        <v>35.04</v>
      </c>
      <c r="FH13" s="9">
        <v>16.718</v>
      </c>
      <c r="FI13" s="9">
        <v>18.321999999999999</v>
      </c>
      <c r="FJ13" s="9">
        <v>25.594999999999999</v>
      </c>
      <c r="FK13" s="9">
        <v>9.6590000000000007</v>
      </c>
      <c r="FL13" s="9">
        <v>15.936</v>
      </c>
      <c r="FM13" s="9">
        <v>12.308</v>
      </c>
      <c r="FN13" s="9">
        <v>6.0730000000000004</v>
      </c>
      <c r="FO13" s="9">
        <v>6.2350000000000003</v>
      </c>
      <c r="FP13" s="9">
        <v>24.829000000000001</v>
      </c>
      <c r="FQ13" s="9">
        <v>9.6270000000000007</v>
      </c>
      <c r="FR13" s="9">
        <v>15.202</v>
      </c>
      <c r="FS13" s="9">
        <v>23.597999999999999</v>
      </c>
      <c r="FT13" s="9">
        <v>8.7469999999999999</v>
      </c>
      <c r="FU13" s="9">
        <v>14.851000000000001</v>
      </c>
      <c r="FV13" s="9">
        <v>39.704000000000001</v>
      </c>
      <c r="FW13" s="9">
        <v>20.81</v>
      </c>
      <c r="FX13" s="9">
        <v>18.893999999999998</v>
      </c>
      <c r="FY13" s="9">
        <v>200.08500000000001</v>
      </c>
      <c r="FZ13" s="9">
        <v>105.80200000000001</v>
      </c>
      <c r="GA13" s="9">
        <v>94.283000000000001</v>
      </c>
      <c r="GB13" s="9">
        <v>35.893000000000001</v>
      </c>
      <c r="GC13" s="9">
        <v>18.463999999999999</v>
      </c>
      <c r="GD13" s="9">
        <v>17.428999999999998</v>
      </c>
      <c r="GE13" s="9">
        <v>165.11600000000001</v>
      </c>
      <c r="GF13" s="9">
        <v>82.792000000000002</v>
      </c>
      <c r="GG13" s="9">
        <v>82.323999999999998</v>
      </c>
      <c r="GH13" s="9">
        <v>21.388000000000002</v>
      </c>
      <c r="GI13" s="9">
        <v>7.391</v>
      </c>
      <c r="GJ13" s="9">
        <v>13.997</v>
      </c>
      <c r="GK13" s="9">
        <v>262.27699999999999</v>
      </c>
      <c r="GL13" s="9">
        <v>138.01599999999999</v>
      </c>
      <c r="GM13" s="9">
        <v>124.261</v>
      </c>
      <c r="GN13" s="9">
        <v>234.52500000000001</v>
      </c>
      <c r="GO13" s="9">
        <v>124.36199999999999</v>
      </c>
      <c r="GP13" s="9">
        <v>110.163</v>
      </c>
      <c r="GQ13" s="9">
        <v>217.52699999999999</v>
      </c>
      <c r="GR13" s="9">
        <v>115.532</v>
      </c>
      <c r="GS13" s="9">
        <v>101.995</v>
      </c>
      <c r="GT13" s="9">
        <v>65.141999999999996</v>
      </c>
      <c r="GU13" s="9">
        <v>32.274000000000001</v>
      </c>
      <c r="GV13" s="9">
        <v>32.868000000000002</v>
      </c>
      <c r="GW13" s="9">
        <v>40.076999999999998</v>
      </c>
      <c r="GX13" s="9">
        <v>21.446000000000002</v>
      </c>
      <c r="GY13" s="9">
        <v>18.631</v>
      </c>
      <c r="GZ13" s="9">
        <v>17.59</v>
      </c>
      <c r="HA13" s="9">
        <v>10.042999999999999</v>
      </c>
      <c r="HB13" s="9">
        <v>7.5469999999999997</v>
      </c>
      <c r="HC13" s="9">
        <v>15.041</v>
      </c>
      <c r="HD13" s="9">
        <v>7.85</v>
      </c>
      <c r="HE13" s="9">
        <v>7.1909999999999998</v>
      </c>
      <c r="HF13" s="9">
        <v>163.31100000000001</v>
      </c>
      <c r="HG13" s="9">
        <v>70.533000000000001</v>
      </c>
      <c r="HH13" s="9">
        <v>92.778000000000006</v>
      </c>
      <c r="HI13" s="9">
        <v>32.832000000000001</v>
      </c>
      <c r="HJ13" s="9">
        <v>10.545999999999999</v>
      </c>
      <c r="HK13" s="9">
        <v>22.286000000000001</v>
      </c>
      <c r="HL13" s="9">
        <v>7.4989999999999997</v>
      </c>
      <c r="HM13" s="9">
        <v>2.41</v>
      </c>
      <c r="HN13" s="9">
        <v>5.0890000000000004</v>
      </c>
      <c r="HO13" s="9">
        <v>29.006</v>
      </c>
      <c r="HP13" s="9">
        <v>10.311</v>
      </c>
      <c r="HQ13" s="9">
        <v>18.695</v>
      </c>
      <c r="HR13" s="9">
        <v>4.4269999999999996</v>
      </c>
      <c r="HS13" s="9">
        <v>1.371</v>
      </c>
      <c r="HT13" s="9">
        <v>3.056</v>
      </c>
      <c r="HU13" s="9">
        <v>23.17</v>
      </c>
      <c r="HV13" s="9">
        <v>8.5060000000000002</v>
      </c>
      <c r="HW13" s="9">
        <v>14.663</v>
      </c>
      <c r="HX13" s="9">
        <v>2.2120000000000002</v>
      </c>
      <c r="HY13" s="9">
        <v>1.286</v>
      </c>
      <c r="HZ13" s="9">
        <v>0.92600000000000005</v>
      </c>
      <c r="IA13" s="9">
        <v>3.827</v>
      </c>
      <c r="IB13" s="9">
        <v>0.23499999999999999</v>
      </c>
      <c r="IC13" s="9">
        <v>3.5920000000000001</v>
      </c>
      <c r="ID13" s="9">
        <v>6.5949999999999998</v>
      </c>
      <c r="IE13" s="9">
        <v>0.247</v>
      </c>
      <c r="IF13" s="9">
        <v>6.3479999999999999</v>
      </c>
      <c r="IG13" s="9">
        <v>63.624000000000002</v>
      </c>
      <c r="IH13" s="9">
        <v>29.713000000000001</v>
      </c>
      <c r="II13" s="9">
        <v>33.911000000000001</v>
      </c>
      <c r="IJ13" s="9">
        <v>47.872999999999998</v>
      </c>
      <c r="IK13" s="9">
        <v>18.396000000000001</v>
      </c>
      <c r="IL13" s="9">
        <v>29.477</v>
      </c>
      <c r="IM13" s="9">
        <v>7.0350000000000001</v>
      </c>
      <c r="IN13" s="9">
        <v>1.8959999999999999</v>
      </c>
      <c r="IO13" s="9">
        <v>5.1390000000000002</v>
      </c>
      <c r="IP13" s="9">
        <v>40.838000000000001</v>
      </c>
      <c r="IQ13" s="9">
        <v>16.5</v>
      </c>
    </row>
    <row r="14" spans="1:251">
      <c r="A14" s="10">
        <v>43132</v>
      </c>
      <c r="B14" s="9">
        <v>27.532</v>
      </c>
      <c r="C14" s="9">
        <v>24.405000000000001</v>
      </c>
      <c r="D14" s="9">
        <v>501.67399999999998</v>
      </c>
      <c r="E14" s="9">
        <v>211.929</v>
      </c>
      <c r="F14" s="9">
        <v>289.745</v>
      </c>
      <c r="G14" s="9">
        <v>83.85</v>
      </c>
      <c r="H14" s="9">
        <v>34.393000000000001</v>
      </c>
      <c r="I14" s="9">
        <v>49.457000000000001</v>
      </c>
      <c r="J14" s="9">
        <v>27.382999999999999</v>
      </c>
      <c r="K14" s="9">
        <v>13.191000000000001</v>
      </c>
      <c r="L14" s="9">
        <v>14.192</v>
      </c>
      <c r="M14" s="9">
        <v>69.043999999999997</v>
      </c>
      <c r="N14" s="9">
        <v>27.08</v>
      </c>
      <c r="O14" s="9">
        <v>41.963999999999999</v>
      </c>
      <c r="P14" s="9">
        <v>12.275</v>
      </c>
      <c r="Q14" s="9">
        <v>4.2069999999999999</v>
      </c>
      <c r="R14" s="9">
        <v>8.0679999999999996</v>
      </c>
      <c r="S14" s="9">
        <v>54.865000000000002</v>
      </c>
      <c r="T14" s="9">
        <v>21.885000000000002</v>
      </c>
      <c r="U14" s="9">
        <v>32.979999999999997</v>
      </c>
      <c r="V14" s="9">
        <v>7.8689999999999998</v>
      </c>
      <c r="W14" s="9">
        <v>3.4929999999999999</v>
      </c>
      <c r="X14" s="9">
        <v>4.3760000000000003</v>
      </c>
      <c r="Y14" s="9">
        <v>14.805999999999999</v>
      </c>
      <c r="Z14" s="9">
        <v>7.3129999999999997</v>
      </c>
      <c r="AA14" s="9">
        <v>7.492</v>
      </c>
      <c r="AB14" s="9">
        <v>13.88</v>
      </c>
      <c r="AC14" s="9">
        <v>1.2190000000000001</v>
      </c>
      <c r="AD14" s="9">
        <v>12.661</v>
      </c>
      <c r="AE14" s="9">
        <v>193.15700000000001</v>
      </c>
      <c r="AF14" s="9">
        <v>90.835999999999999</v>
      </c>
      <c r="AG14" s="9">
        <v>102.321</v>
      </c>
      <c r="AH14" s="9">
        <v>135.78700000000001</v>
      </c>
      <c r="AI14" s="9">
        <v>61.926000000000002</v>
      </c>
      <c r="AJ14" s="9">
        <v>73.861000000000004</v>
      </c>
      <c r="AK14" s="9">
        <v>17.536000000000001</v>
      </c>
      <c r="AL14" s="9">
        <v>5.9989999999999997</v>
      </c>
      <c r="AM14" s="9">
        <v>11.536</v>
      </c>
      <c r="AN14" s="9">
        <v>118.251</v>
      </c>
      <c r="AO14" s="9">
        <v>55.926000000000002</v>
      </c>
      <c r="AP14" s="9">
        <v>62.325000000000003</v>
      </c>
      <c r="AQ14" s="9">
        <v>842.81</v>
      </c>
      <c r="AR14" s="9">
        <v>438.83199999999999</v>
      </c>
      <c r="AS14" s="9">
        <v>403.97899999999998</v>
      </c>
      <c r="AT14" s="9">
        <v>536.07500000000005</v>
      </c>
      <c r="AU14" s="9">
        <v>233.46199999999999</v>
      </c>
      <c r="AV14" s="9">
        <v>302.613</v>
      </c>
      <c r="AW14" s="9">
        <v>63.506</v>
      </c>
      <c r="AX14" s="9">
        <v>25.934999999999999</v>
      </c>
      <c r="AY14" s="9">
        <v>37.57</v>
      </c>
      <c r="AZ14" s="9">
        <v>1981.2919999999999</v>
      </c>
      <c r="BA14" s="9">
        <v>971.54700000000003</v>
      </c>
      <c r="BB14" s="9">
        <v>1009.745</v>
      </c>
      <c r="BC14" s="9">
        <v>1275.6510000000001</v>
      </c>
      <c r="BD14" s="9">
        <v>676.71900000000005</v>
      </c>
      <c r="BE14" s="9">
        <v>598.93200000000002</v>
      </c>
      <c r="BF14" s="9">
        <v>202.136</v>
      </c>
      <c r="BG14" s="9">
        <v>99.296999999999997</v>
      </c>
      <c r="BH14" s="9">
        <v>102.84</v>
      </c>
      <c r="BI14" s="9">
        <v>119.652</v>
      </c>
      <c r="BJ14" s="9">
        <v>42.13</v>
      </c>
      <c r="BK14" s="9">
        <v>77.522000000000006</v>
      </c>
      <c r="BL14" s="9">
        <v>57.26</v>
      </c>
      <c r="BM14" s="9">
        <v>22.887</v>
      </c>
      <c r="BN14" s="9">
        <v>34.372999999999998</v>
      </c>
      <c r="BO14" s="9">
        <v>128.18700000000001</v>
      </c>
      <c r="BP14" s="9">
        <v>53.411000000000001</v>
      </c>
      <c r="BQ14" s="9">
        <v>74.775000000000006</v>
      </c>
      <c r="BR14" s="9">
        <v>113.502</v>
      </c>
      <c r="BS14" s="9">
        <v>39.497</v>
      </c>
      <c r="BT14" s="9">
        <v>74.004000000000005</v>
      </c>
      <c r="BU14" s="9">
        <v>229.101</v>
      </c>
      <c r="BV14" s="9">
        <v>126.804</v>
      </c>
      <c r="BW14" s="9">
        <v>102.297</v>
      </c>
      <c r="BX14" s="9">
        <v>1046.55</v>
      </c>
      <c r="BY14" s="9">
        <v>549.91499999999996</v>
      </c>
      <c r="BZ14" s="9">
        <v>496.63499999999999</v>
      </c>
      <c r="CA14" s="9">
        <v>207.512</v>
      </c>
      <c r="CB14" s="9">
        <v>115.072</v>
      </c>
      <c r="CC14" s="9">
        <v>92.44</v>
      </c>
      <c r="CD14" s="9">
        <v>843.51199999999994</v>
      </c>
      <c r="CE14" s="9">
        <v>418.51600000000002</v>
      </c>
      <c r="CF14" s="9">
        <v>424.99599999999998</v>
      </c>
      <c r="CG14" s="9">
        <v>111.211</v>
      </c>
      <c r="CH14" s="9">
        <v>58.02</v>
      </c>
      <c r="CI14" s="9">
        <v>53.191000000000003</v>
      </c>
      <c r="CJ14" s="9">
        <v>1373.7750000000001</v>
      </c>
      <c r="CK14" s="9">
        <v>718.89099999999996</v>
      </c>
      <c r="CL14" s="9">
        <v>654.88400000000001</v>
      </c>
      <c r="CM14" s="9">
        <v>1220.1369999999999</v>
      </c>
      <c r="CN14" s="9">
        <v>642.35199999999998</v>
      </c>
      <c r="CO14" s="9">
        <v>577.78499999999997</v>
      </c>
      <c r="CP14" s="9">
        <v>1135.7539999999999</v>
      </c>
      <c r="CQ14" s="9">
        <v>603.44399999999996</v>
      </c>
      <c r="CR14" s="9">
        <v>532.30999999999995</v>
      </c>
      <c r="CS14" s="9">
        <v>306.32900000000001</v>
      </c>
      <c r="CT14" s="9">
        <v>154.655</v>
      </c>
      <c r="CU14" s="9">
        <v>151.67400000000001</v>
      </c>
      <c r="CV14" s="9">
        <v>191.91399999999999</v>
      </c>
      <c r="CW14" s="9">
        <v>99.742000000000004</v>
      </c>
      <c r="CX14" s="9">
        <v>92.171999999999997</v>
      </c>
      <c r="CY14" s="9">
        <v>93.790999999999997</v>
      </c>
      <c r="CZ14" s="9">
        <v>57.570999999999998</v>
      </c>
      <c r="DA14" s="9">
        <v>36.22</v>
      </c>
      <c r="DB14" s="9">
        <v>83.71</v>
      </c>
      <c r="DC14" s="9">
        <v>45.13</v>
      </c>
      <c r="DD14" s="9">
        <v>38.58</v>
      </c>
      <c r="DE14" s="9">
        <v>621.92999999999995</v>
      </c>
      <c r="DF14" s="9">
        <v>249.69800000000001</v>
      </c>
      <c r="DG14" s="9">
        <v>372.233</v>
      </c>
      <c r="DH14" s="9">
        <v>152.89699999999999</v>
      </c>
      <c r="DI14" s="9">
        <v>53.938000000000002</v>
      </c>
      <c r="DJ14" s="9">
        <v>98.959000000000003</v>
      </c>
      <c r="DK14" s="9">
        <v>45.106999999999999</v>
      </c>
      <c r="DL14" s="9">
        <v>19.940999999999999</v>
      </c>
      <c r="DM14" s="9">
        <v>25.164999999999999</v>
      </c>
      <c r="DN14" s="9">
        <v>130.506</v>
      </c>
      <c r="DO14" s="9">
        <v>45.255000000000003</v>
      </c>
      <c r="DP14" s="9">
        <v>85.251999999999995</v>
      </c>
      <c r="DQ14" s="9">
        <v>23.588999999999999</v>
      </c>
      <c r="DR14" s="9">
        <v>6.1550000000000002</v>
      </c>
      <c r="DS14" s="9">
        <v>17.434999999999999</v>
      </c>
      <c r="DT14" s="9">
        <v>99.275000000000006</v>
      </c>
      <c r="DU14" s="9">
        <v>36.146999999999998</v>
      </c>
      <c r="DV14" s="9">
        <v>63.128</v>
      </c>
      <c r="DW14" s="9">
        <v>14.701000000000001</v>
      </c>
      <c r="DX14" s="9">
        <v>5.3760000000000003</v>
      </c>
      <c r="DY14" s="9">
        <v>9.3249999999999993</v>
      </c>
      <c r="DZ14" s="9">
        <v>25.184000000000001</v>
      </c>
      <c r="EA14" s="9">
        <v>8.9239999999999995</v>
      </c>
      <c r="EB14" s="9">
        <v>16.260000000000002</v>
      </c>
      <c r="EC14" s="9">
        <v>31.538</v>
      </c>
      <c r="ED14" s="9">
        <v>1.8069999999999999</v>
      </c>
      <c r="EE14" s="9">
        <v>29.731000000000002</v>
      </c>
      <c r="EF14" s="9">
        <v>281.51</v>
      </c>
      <c r="EG14" s="9">
        <v>113.389</v>
      </c>
      <c r="EH14" s="9">
        <v>168.12100000000001</v>
      </c>
      <c r="EI14" s="9">
        <v>239.40100000000001</v>
      </c>
      <c r="EJ14" s="9">
        <v>99.308999999999997</v>
      </c>
      <c r="EK14" s="9">
        <v>140.09200000000001</v>
      </c>
      <c r="EL14" s="9">
        <v>32.655000000000001</v>
      </c>
      <c r="EM14" s="9">
        <v>10.802</v>
      </c>
      <c r="EN14" s="9">
        <v>21.853999999999999</v>
      </c>
      <c r="EO14" s="9">
        <v>206.745</v>
      </c>
      <c r="EP14" s="9">
        <v>88.507999999999996</v>
      </c>
      <c r="EQ14" s="9">
        <v>118.238</v>
      </c>
      <c r="ER14" s="9">
        <v>1308.307</v>
      </c>
      <c r="ES14" s="9">
        <v>687.52099999999996</v>
      </c>
      <c r="ET14" s="9">
        <v>620.78599999999994</v>
      </c>
      <c r="EU14" s="9">
        <v>672.98599999999999</v>
      </c>
      <c r="EV14" s="9">
        <v>284.02699999999999</v>
      </c>
      <c r="EW14" s="9">
        <v>388.959</v>
      </c>
      <c r="EX14" s="9">
        <v>117.146</v>
      </c>
      <c r="EY14" s="9">
        <v>43.564999999999998</v>
      </c>
      <c r="EZ14" s="9">
        <v>73.581999999999994</v>
      </c>
      <c r="FA14" s="9">
        <v>427.83699999999999</v>
      </c>
      <c r="FB14" s="9">
        <v>209.70099999999999</v>
      </c>
      <c r="FC14" s="9">
        <v>218.136</v>
      </c>
      <c r="FD14" s="9">
        <v>249.76</v>
      </c>
      <c r="FE14" s="9">
        <v>127.979</v>
      </c>
      <c r="FF14" s="9">
        <v>121.78100000000001</v>
      </c>
      <c r="FG14" s="9">
        <v>37.646000000000001</v>
      </c>
      <c r="FH14" s="9">
        <v>17.079000000000001</v>
      </c>
      <c r="FI14" s="9">
        <v>20.567</v>
      </c>
      <c r="FJ14" s="9">
        <v>27.916</v>
      </c>
      <c r="FK14" s="9">
        <v>9.9979999999999993</v>
      </c>
      <c r="FL14" s="9">
        <v>17.917999999999999</v>
      </c>
      <c r="FM14" s="9">
        <v>14.036</v>
      </c>
      <c r="FN14" s="9">
        <v>5.5739999999999998</v>
      </c>
      <c r="FO14" s="9">
        <v>8.4619999999999997</v>
      </c>
      <c r="FP14" s="9">
        <v>27.119</v>
      </c>
      <c r="FQ14" s="9">
        <v>9.9440000000000008</v>
      </c>
      <c r="FR14" s="9">
        <v>17.175000000000001</v>
      </c>
      <c r="FS14" s="9">
        <v>26.478999999999999</v>
      </c>
      <c r="FT14" s="9">
        <v>9.452</v>
      </c>
      <c r="FU14" s="9">
        <v>17.027999999999999</v>
      </c>
      <c r="FV14" s="9">
        <v>46.616</v>
      </c>
      <c r="FW14" s="9">
        <v>23.353000000000002</v>
      </c>
      <c r="FX14" s="9">
        <v>23.263000000000002</v>
      </c>
      <c r="FY14" s="9">
        <v>203.14400000000001</v>
      </c>
      <c r="FZ14" s="9">
        <v>104.625</v>
      </c>
      <c r="GA14" s="9">
        <v>98.519000000000005</v>
      </c>
      <c r="GB14" s="9">
        <v>42.357999999999997</v>
      </c>
      <c r="GC14" s="9">
        <v>20.64</v>
      </c>
      <c r="GD14" s="9">
        <v>21.719000000000001</v>
      </c>
      <c r="GE14" s="9">
        <v>167.56899999999999</v>
      </c>
      <c r="GF14" s="9">
        <v>81.751000000000005</v>
      </c>
      <c r="GG14" s="9">
        <v>85.817999999999998</v>
      </c>
      <c r="GH14" s="9">
        <v>19.395</v>
      </c>
      <c r="GI14" s="9">
        <v>8.9860000000000007</v>
      </c>
      <c r="GJ14" s="9">
        <v>10.409000000000001</v>
      </c>
      <c r="GK14" s="9">
        <v>269.45100000000002</v>
      </c>
      <c r="GL14" s="9">
        <v>137.28700000000001</v>
      </c>
      <c r="GM14" s="9">
        <v>132.16300000000001</v>
      </c>
      <c r="GN14" s="9">
        <v>239.13200000000001</v>
      </c>
      <c r="GO14" s="9">
        <v>121.364</v>
      </c>
      <c r="GP14" s="9">
        <v>117.767</v>
      </c>
      <c r="GQ14" s="9">
        <v>224.19399999999999</v>
      </c>
      <c r="GR14" s="9">
        <v>114.67700000000001</v>
      </c>
      <c r="GS14" s="9">
        <v>109.517</v>
      </c>
      <c r="GT14" s="9">
        <v>70.188000000000002</v>
      </c>
      <c r="GU14" s="9">
        <v>33.351999999999997</v>
      </c>
      <c r="GV14" s="9">
        <v>36.835000000000001</v>
      </c>
      <c r="GW14" s="9">
        <v>39.374000000000002</v>
      </c>
      <c r="GX14" s="9">
        <v>19.094000000000001</v>
      </c>
      <c r="GY14" s="9">
        <v>20.28</v>
      </c>
      <c r="GZ14" s="9">
        <v>19.683</v>
      </c>
      <c r="HA14" s="9">
        <v>9.7850000000000001</v>
      </c>
      <c r="HB14" s="9">
        <v>9.8979999999999997</v>
      </c>
      <c r="HC14" s="9">
        <v>15.87</v>
      </c>
      <c r="HD14" s="9">
        <v>8.8230000000000004</v>
      </c>
      <c r="HE14" s="9">
        <v>7.0469999999999997</v>
      </c>
      <c r="HF14" s="9">
        <v>162.20599999999999</v>
      </c>
      <c r="HG14" s="9">
        <v>72.899000000000001</v>
      </c>
      <c r="HH14" s="9">
        <v>89.308000000000007</v>
      </c>
      <c r="HI14" s="9">
        <v>29.303999999999998</v>
      </c>
      <c r="HJ14" s="9">
        <v>12.112</v>
      </c>
      <c r="HK14" s="9">
        <v>17.190999999999999</v>
      </c>
      <c r="HL14" s="9">
        <v>5.8559999999999999</v>
      </c>
      <c r="HM14" s="9">
        <v>2.1720000000000002</v>
      </c>
      <c r="HN14" s="9">
        <v>3.6840000000000002</v>
      </c>
      <c r="HO14" s="9">
        <v>25.428999999999998</v>
      </c>
      <c r="HP14" s="9">
        <v>10.161</v>
      </c>
      <c r="HQ14" s="9">
        <v>15.268000000000001</v>
      </c>
      <c r="HR14" s="9">
        <v>3.1059999999999999</v>
      </c>
      <c r="HS14" s="9">
        <v>1.097</v>
      </c>
      <c r="HT14" s="9">
        <v>2.0099999999999998</v>
      </c>
      <c r="HU14" s="9">
        <v>21.550999999999998</v>
      </c>
      <c r="HV14" s="9">
        <v>8.6820000000000004</v>
      </c>
      <c r="HW14" s="9">
        <v>12.869</v>
      </c>
      <c r="HX14" s="9">
        <v>2.032</v>
      </c>
      <c r="HY14" s="9">
        <v>0.72299999999999998</v>
      </c>
      <c r="HZ14" s="9">
        <v>1.3089999999999999</v>
      </c>
      <c r="IA14" s="9">
        <v>4.234</v>
      </c>
      <c r="IB14" s="9">
        <v>2.2149999999999999</v>
      </c>
      <c r="IC14" s="9">
        <v>2.0190000000000001</v>
      </c>
      <c r="ID14" s="9">
        <v>6.2309999999999999</v>
      </c>
      <c r="IE14" s="9">
        <v>1.3160000000000001</v>
      </c>
      <c r="IF14" s="9">
        <v>4.9160000000000004</v>
      </c>
      <c r="IG14" s="9">
        <v>68.945999999999998</v>
      </c>
      <c r="IH14" s="9">
        <v>33.152999999999999</v>
      </c>
      <c r="II14" s="9">
        <v>35.792999999999999</v>
      </c>
      <c r="IJ14" s="9">
        <v>45.533999999999999</v>
      </c>
      <c r="IK14" s="9">
        <v>21.2</v>
      </c>
      <c r="IL14" s="9">
        <v>24.334</v>
      </c>
      <c r="IM14" s="9">
        <v>5.0339999999999998</v>
      </c>
      <c r="IN14" s="9">
        <v>1.7370000000000001</v>
      </c>
      <c r="IO14" s="9">
        <v>3.298</v>
      </c>
      <c r="IP14" s="9">
        <v>40.499000000000002</v>
      </c>
      <c r="IQ14" s="9">
        <v>19.463000000000001</v>
      </c>
    </row>
    <row r="15" spans="1:251">
      <c r="A15" s="10">
        <v>43497</v>
      </c>
      <c r="B15" s="9">
        <v>29.044</v>
      </c>
      <c r="C15" s="9">
        <v>23.361999999999998</v>
      </c>
      <c r="D15" s="9">
        <v>505.11900000000003</v>
      </c>
      <c r="E15" s="9">
        <v>210.62700000000001</v>
      </c>
      <c r="F15" s="9">
        <v>294.49200000000002</v>
      </c>
      <c r="G15" s="9">
        <v>91.400999999999996</v>
      </c>
      <c r="H15" s="9">
        <v>32.862000000000002</v>
      </c>
      <c r="I15" s="9">
        <v>58.539000000000001</v>
      </c>
      <c r="J15" s="9">
        <v>26.181999999999999</v>
      </c>
      <c r="K15" s="9">
        <v>11.208</v>
      </c>
      <c r="L15" s="9">
        <v>14.974</v>
      </c>
      <c r="M15" s="9">
        <v>77.605999999999995</v>
      </c>
      <c r="N15" s="9">
        <v>28.016999999999999</v>
      </c>
      <c r="O15" s="9">
        <v>49.588999999999999</v>
      </c>
      <c r="P15" s="9">
        <v>11.851000000000001</v>
      </c>
      <c r="Q15" s="9">
        <v>3.9940000000000002</v>
      </c>
      <c r="R15" s="9">
        <v>7.8570000000000002</v>
      </c>
      <c r="S15" s="9">
        <v>62.500999999999998</v>
      </c>
      <c r="T15" s="9">
        <v>22.747</v>
      </c>
      <c r="U15" s="9">
        <v>39.753999999999998</v>
      </c>
      <c r="V15" s="9">
        <v>6.5330000000000004</v>
      </c>
      <c r="W15" s="9">
        <v>3.7480000000000002</v>
      </c>
      <c r="X15" s="9">
        <v>2.7850000000000001</v>
      </c>
      <c r="Y15" s="9">
        <v>14.834</v>
      </c>
      <c r="Z15" s="9">
        <v>5.4039999999999999</v>
      </c>
      <c r="AA15" s="9">
        <v>9.43</v>
      </c>
      <c r="AB15" s="9">
        <v>14.739000000000001</v>
      </c>
      <c r="AC15" s="9">
        <v>1.08</v>
      </c>
      <c r="AD15" s="9">
        <v>13.659000000000001</v>
      </c>
      <c r="AE15" s="9">
        <v>201.60900000000001</v>
      </c>
      <c r="AF15" s="9">
        <v>92.519000000000005</v>
      </c>
      <c r="AG15" s="9">
        <v>109.09</v>
      </c>
      <c r="AH15" s="9">
        <v>144.84700000000001</v>
      </c>
      <c r="AI15" s="9">
        <v>62.466000000000001</v>
      </c>
      <c r="AJ15" s="9">
        <v>82.381</v>
      </c>
      <c r="AK15" s="9">
        <v>19.472999999999999</v>
      </c>
      <c r="AL15" s="9">
        <v>8.17</v>
      </c>
      <c r="AM15" s="9">
        <v>11.303000000000001</v>
      </c>
      <c r="AN15" s="9">
        <v>125.374</v>
      </c>
      <c r="AO15" s="9">
        <v>54.295999999999999</v>
      </c>
      <c r="AP15" s="9">
        <v>71.078000000000003</v>
      </c>
      <c r="AQ15" s="9">
        <v>858.04100000000005</v>
      </c>
      <c r="AR15" s="9">
        <v>449.45100000000002</v>
      </c>
      <c r="AS15" s="9">
        <v>408.59</v>
      </c>
      <c r="AT15" s="9">
        <v>538.053</v>
      </c>
      <c r="AU15" s="9">
        <v>231.501</v>
      </c>
      <c r="AV15" s="9">
        <v>306.55200000000002</v>
      </c>
      <c r="AW15" s="9">
        <v>70.704999999999998</v>
      </c>
      <c r="AX15" s="9">
        <v>24.928000000000001</v>
      </c>
      <c r="AY15" s="9">
        <v>45.777000000000001</v>
      </c>
      <c r="AZ15" s="9">
        <v>2011.1420000000001</v>
      </c>
      <c r="BA15" s="9">
        <v>986.28399999999999</v>
      </c>
      <c r="BB15" s="9">
        <v>1024.8579999999999</v>
      </c>
      <c r="BC15" s="9">
        <v>1297.5409999999999</v>
      </c>
      <c r="BD15" s="9">
        <v>692.59400000000005</v>
      </c>
      <c r="BE15" s="9">
        <v>604.947</v>
      </c>
      <c r="BF15" s="9">
        <v>190.16900000000001</v>
      </c>
      <c r="BG15" s="9">
        <v>90.233999999999995</v>
      </c>
      <c r="BH15" s="9">
        <v>99.935000000000002</v>
      </c>
      <c r="BI15" s="9">
        <v>120.94</v>
      </c>
      <c r="BJ15" s="9">
        <v>40.262</v>
      </c>
      <c r="BK15" s="9">
        <v>80.677999999999997</v>
      </c>
      <c r="BL15" s="9">
        <v>66.337000000000003</v>
      </c>
      <c r="BM15" s="9">
        <v>26.863</v>
      </c>
      <c r="BN15" s="9">
        <v>39.472999999999999</v>
      </c>
      <c r="BO15" s="9">
        <v>122.857</v>
      </c>
      <c r="BP15" s="9">
        <v>48.865000000000002</v>
      </c>
      <c r="BQ15" s="9">
        <v>73.992000000000004</v>
      </c>
      <c r="BR15" s="9">
        <v>111.10599999999999</v>
      </c>
      <c r="BS15" s="9">
        <v>38.72</v>
      </c>
      <c r="BT15" s="9">
        <v>72.385999999999996</v>
      </c>
      <c r="BU15" s="9">
        <v>240.459</v>
      </c>
      <c r="BV15" s="9">
        <v>133.71100000000001</v>
      </c>
      <c r="BW15" s="9">
        <v>106.748</v>
      </c>
      <c r="BX15" s="9">
        <v>1057.0820000000001</v>
      </c>
      <c r="BY15" s="9">
        <v>558.88300000000004</v>
      </c>
      <c r="BZ15" s="9">
        <v>498.19900000000001</v>
      </c>
      <c r="CA15" s="9">
        <v>219.524</v>
      </c>
      <c r="CB15" s="9">
        <v>117.941</v>
      </c>
      <c r="CC15" s="9">
        <v>101.583</v>
      </c>
      <c r="CD15" s="9">
        <v>856.61400000000003</v>
      </c>
      <c r="CE15" s="9">
        <v>433.85899999999998</v>
      </c>
      <c r="CF15" s="9">
        <v>422.75400000000002</v>
      </c>
      <c r="CG15" s="9">
        <v>111.494</v>
      </c>
      <c r="CH15" s="9">
        <v>55.392000000000003</v>
      </c>
      <c r="CI15" s="9">
        <v>56.101999999999997</v>
      </c>
      <c r="CJ15" s="9">
        <v>1399.2719999999999</v>
      </c>
      <c r="CK15" s="9">
        <v>736.23199999999997</v>
      </c>
      <c r="CL15" s="9">
        <v>663.04</v>
      </c>
      <c r="CM15" s="9">
        <v>1261.1949999999999</v>
      </c>
      <c r="CN15" s="9">
        <v>675.65200000000004</v>
      </c>
      <c r="CO15" s="9">
        <v>585.54300000000001</v>
      </c>
      <c r="CP15" s="9">
        <v>1170.393</v>
      </c>
      <c r="CQ15" s="9">
        <v>634.65899999999999</v>
      </c>
      <c r="CR15" s="9">
        <v>535.73500000000001</v>
      </c>
      <c r="CS15" s="9">
        <v>330.30500000000001</v>
      </c>
      <c r="CT15" s="9">
        <v>173.511</v>
      </c>
      <c r="CU15" s="9">
        <v>156.79400000000001</v>
      </c>
      <c r="CV15" s="9">
        <v>216.34</v>
      </c>
      <c r="CW15" s="9">
        <v>119.39700000000001</v>
      </c>
      <c r="CX15" s="9">
        <v>96.941999999999993</v>
      </c>
      <c r="CY15" s="9">
        <v>114.60899999999999</v>
      </c>
      <c r="CZ15" s="9">
        <v>75.759</v>
      </c>
      <c r="DA15" s="9">
        <v>38.85</v>
      </c>
      <c r="DB15" s="9">
        <v>86.25</v>
      </c>
      <c r="DC15" s="9">
        <v>48.417000000000002</v>
      </c>
      <c r="DD15" s="9">
        <v>37.832999999999998</v>
      </c>
      <c r="DE15" s="9">
        <v>627.351</v>
      </c>
      <c r="DF15" s="9">
        <v>245.27199999999999</v>
      </c>
      <c r="DG15" s="9">
        <v>382.07799999999997</v>
      </c>
      <c r="DH15" s="9">
        <v>137.322</v>
      </c>
      <c r="DI15" s="9">
        <v>44.73</v>
      </c>
      <c r="DJ15" s="9">
        <v>92.591999999999999</v>
      </c>
      <c r="DK15" s="9">
        <v>44.338000000000001</v>
      </c>
      <c r="DL15" s="9">
        <v>18.343</v>
      </c>
      <c r="DM15" s="9">
        <v>25.994</v>
      </c>
      <c r="DN15" s="9">
        <v>117.70399999999999</v>
      </c>
      <c r="DO15" s="9">
        <v>39.381999999999998</v>
      </c>
      <c r="DP15" s="9">
        <v>78.320999999999998</v>
      </c>
      <c r="DQ15" s="9">
        <v>23.88</v>
      </c>
      <c r="DR15" s="9">
        <v>6.5090000000000003</v>
      </c>
      <c r="DS15" s="9">
        <v>17.370999999999999</v>
      </c>
      <c r="DT15" s="9">
        <v>86.953000000000003</v>
      </c>
      <c r="DU15" s="9">
        <v>30.841999999999999</v>
      </c>
      <c r="DV15" s="9">
        <v>56.110999999999997</v>
      </c>
      <c r="DW15" s="9">
        <v>11.478999999999999</v>
      </c>
      <c r="DX15" s="9">
        <v>3.9590000000000001</v>
      </c>
      <c r="DY15" s="9">
        <v>7.5209999999999999</v>
      </c>
      <c r="DZ15" s="9">
        <v>20.463000000000001</v>
      </c>
      <c r="EA15" s="9">
        <v>5.3479999999999999</v>
      </c>
      <c r="EB15" s="9">
        <v>15.115</v>
      </c>
      <c r="EC15" s="9">
        <v>31.891999999999999</v>
      </c>
      <c r="ED15" s="9">
        <v>2.5209999999999999</v>
      </c>
      <c r="EE15" s="9">
        <v>29.370999999999999</v>
      </c>
      <c r="EF15" s="9">
        <v>286.04500000000002</v>
      </c>
      <c r="EG15" s="9">
        <v>108.917</v>
      </c>
      <c r="EH15" s="9">
        <v>177.12799999999999</v>
      </c>
      <c r="EI15" s="9">
        <v>224.417</v>
      </c>
      <c r="EJ15" s="9">
        <v>93.147999999999996</v>
      </c>
      <c r="EK15" s="9">
        <v>131.26900000000001</v>
      </c>
      <c r="EL15" s="9">
        <v>36.36</v>
      </c>
      <c r="EM15" s="9">
        <v>13.14</v>
      </c>
      <c r="EN15" s="9">
        <v>23.22</v>
      </c>
      <c r="EO15" s="9">
        <v>188.05699999999999</v>
      </c>
      <c r="EP15" s="9">
        <v>80.007999999999996</v>
      </c>
      <c r="EQ15" s="9">
        <v>108.04900000000001</v>
      </c>
      <c r="ER15" s="9">
        <v>1333.9010000000001</v>
      </c>
      <c r="ES15" s="9">
        <v>705.73299999999995</v>
      </c>
      <c r="ET15" s="9">
        <v>628.16700000000003</v>
      </c>
      <c r="EU15" s="9">
        <v>677.24099999999999</v>
      </c>
      <c r="EV15" s="9">
        <v>280.55</v>
      </c>
      <c r="EW15" s="9">
        <v>396.69099999999997</v>
      </c>
      <c r="EX15" s="9">
        <v>111.34099999999999</v>
      </c>
      <c r="EY15" s="9">
        <v>38.591000000000001</v>
      </c>
      <c r="EZ15" s="9">
        <v>72.75</v>
      </c>
      <c r="FA15" s="9">
        <v>437.447</v>
      </c>
      <c r="FB15" s="9">
        <v>214.404</v>
      </c>
      <c r="FC15" s="9">
        <v>223.04400000000001</v>
      </c>
      <c r="FD15" s="9">
        <v>250.708</v>
      </c>
      <c r="FE15" s="9">
        <v>131.68</v>
      </c>
      <c r="FF15" s="9">
        <v>119.027</v>
      </c>
      <c r="FG15" s="9">
        <v>38.258000000000003</v>
      </c>
      <c r="FH15" s="9">
        <v>17.841000000000001</v>
      </c>
      <c r="FI15" s="9">
        <v>20.417000000000002</v>
      </c>
      <c r="FJ15" s="9">
        <v>26.550999999999998</v>
      </c>
      <c r="FK15" s="9">
        <v>9.6950000000000003</v>
      </c>
      <c r="FL15" s="9">
        <v>16.856000000000002</v>
      </c>
      <c r="FM15" s="9">
        <v>13.205</v>
      </c>
      <c r="FN15" s="9">
        <v>5.5359999999999996</v>
      </c>
      <c r="FO15" s="9">
        <v>7.67</v>
      </c>
      <c r="FP15" s="9">
        <v>27.420999999999999</v>
      </c>
      <c r="FQ15" s="9">
        <v>10.366</v>
      </c>
      <c r="FR15" s="9">
        <v>17.053999999999998</v>
      </c>
      <c r="FS15" s="9">
        <v>25.666</v>
      </c>
      <c r="FT15" s="9">
        <v>9.2929999999999993</v>
      </c>
      <c r="FU15" s="9">
        <v>16.372</v>
      </c>
      <c r="FV15" s="9">
        <v>45.749000000000002</v>
      </c>
      <c r="FW15" s="9">
        <v>24.866</v>
      </c>
      <c r="FX15" s="9">
        <v>20.882999999999999</v>
      </c>
      <c r="FY15" s="9">
        <v>204.959</v>
      </c>
      <c r="FZ15" s="9">
        <v>106.81399999999999</v>
      </c>
      <c r="GA15" s="9">
        <v>98.144000000000005</v>
      </c>
      <c r="GB15" s="9">
        <v>43.07</v>
      </c>
      <c r="GC15" s="9">
        <v>23.629000000000001</v>
      </c>
      <c r="GD15" s="9">
        <v>19.440999999999999</v>
      </c>
      <c r="GE15" s="9">
        <v>166.93100000000001</v>
      </c>
      <c r="GF15" s="9">
        <v>81.52</v>
      </c>
      <c r="GG15" s="9">
        <v>85.41</v>
      </c>
      <c r="GH15" s="9">
        <v>22.297999999999998</v>
      </c>
      <c r="GI15" s="9">
        <v>10.097</v>
      </c>
      <c r="GJ15" s="9">
        <v>12.201000000000001</v>
      </c>
      <c r="GK15" s="9">
        <v>270.09899999999999</v>
      </c>
      <c r="GL15" s="9">
        <v>139.74700000000001</v>
      </c>
      <c r="GM15" s="9">
        <v>130.352</v>
      </c>
      <c r="GN15" s="9">
        <v>243.74799999999999</v>
      </c>
      <c r="GO15" s="9">
        <v>126.922</v>
      </c>
      <c r="GP15" s="9">
        <v>116.82599999999999</v>
      </c>
      <c r="GQ15" s="9">
        <v>227.32499999999999</v>
      </c>
      <c r="GR15" s="9">
        <v>120.083</v>
      </c>
      <c r="GS15" s="9">
        <v>107.242</v>
      </c>
      <c r="GT15" s="9">
        <v>69.096000000000004</v>
      </c>
      <c r="GU15" s="9">
        <v>32.838999999999999</v>
      </c>
      <c r="GV15" s="9">
        <v>36.258000000000003</v>
      </c>
      <c r="GW15" s="9">
        <v>42.106000000000002</v>
      </c>
      <c r="GX15" s="9">
        <v>21.628</v>
      </c>
      <c r="GY15" s="9">
        <v>20.478000000000002</v>
      </c>
      <c r="GZ15" s="9">
        <v>22.715</v>
      </c>
      <c r="HA15" s="9">
        <v>13.561999999999999</v>
      </c>
      <c r="HB15" s="9">
        <v>9.1530000000000005</v>
      </c>
      <c r="HC15" s="9">
        <v>17.797999999999998</v>
      </c>
      <c r="HD15" s="9">
        <v>8.5329999999999995</v>
      </c>
      <c r="HE15" s="9">
        <v>9.266</v>
      </c>
      <c r="HF15" s="9">
        <v>168.941</v>
      </c>
      <c r="HG15" s="9">
        <v>74.191000000000003</v>
      </c>
      <c r="HH15" s="9">
        <v>94.75</v>
      </c>
      <c r="HI15" s="9">
        <v>28.318999999999999</v>
      </c>
      <c r="HJ15" s="9">
        <v>11.269</v>
      </c>
      <c r="HK15" s="9">
        <v>17.05</v>
      </c>
      <c r="HL15" s="9">
        <v>8.35</v>
      </c>
      <c r="HM15" s="9">
        <v>4.1609999999999996</v>
      </c>
      <c r="HN15" s="9">
        <v>4.1890000000000001</v>
      </c>
      <c r="HO15" s="9">
        <v>25.25</v>
      </c>
      <c r="HP15" s="9">
        <v>10.31</v>
      </c>
      <c r="HQ15" s="9">
        <v>14.939</v>
      </c>
      <c r="HR15" s="9">
        <v>3.1850000000000001</v>
      </c>
      <c r="HS15" s="9">
        <v>1.044</v>
      </c>
      <c r="HT15" s="9">
        <v>2.141</v>
      </c>
      <c r="HU15" s="9">
        <v>20.838999999999999</v>
      </c>
      <c r="HV15" s="9">
        <v>9.1479999999999997</v>
      </c>
      <c r="HW15" s="9">
        <v>11.691000000000001</v>
      </c>
      <c r="HX15" s="9">
        <v>1.772</v>
      </c>
      <c r="HY15" s="9">
        <v>0.89800000000000002</v>
      </c>
      <c r="HZ15" s="9">
        <v>0.874</v>
      </c>
      <c r="IA15" s="9">
        <v>3.323</v>
      </c>
      <c r="IB15" s="9">
        <v>1.212</v>
      </c>
      <c r="IC15" s="9">
        <v>2.1110000000000002</v>
      </c>
      <c r="ID15" s="9">
        <v>5.6879999999999997</v>
      </c>
      <c r="IE15" s="9">
        <v>0.376</v>
      </c>
      <c r="IF15" s="9">
        <v>5.3120000000000003</v>
      </c>
      <c r="IG15" s="9">
        <v>69.954999999999998</v>
      </c>
      <c r="IH15" s="9">
        <v>31.7</v>
      </c>
      <c r="II15" s="9">
        <v>38.255000000000003</v>
      </c>
      <c r="IJ15" s="9">
        <v>46.371000000000002</v>
      </c>
      <c r="IK15" s="9">
        <v>20.055</v>
      </c>
      <c r="IL15" s="9">
        <v>26.315999999999999</v>
      </c>
      <c r="IM15" s="9">
        <v>5.399</v>
      </c>
      <c r="IN15" s="9">
        <v>1.7689999999999999</v>
      </c>
      <c r="IO15" s="9">
        <v>3.6309999999999998</v>
      </c>
      <c r="IP15" s="9">
        <v>40.972000000000001</v>
      </c>
      <c r="IQ15" s="9">
        <v>18.286999999999999</v>
      </c>
    </row>
    <row r="16" spans="1:251">
      <c r="A16" s="10">
        <v>43862</v>
      </c>
      <c r="B16" s="9">
        <v>30.695</v>
      </c>
      <c r="C16" s="9">
        <v>23.422000000000001</v>
      </c>
      <c r="D16" s="9">
        <v>519.904</v>
      </c>
      <c r="E16" s="9">
        <v>228.27199999999999</v>
      </c>
      <c r="F16" s="9">
        <v>291.63200000000001</v>
      </c>
      <c r="G16" s="9">
        <v>90.441999999999993</v>
      </c>
      <c r="H16" s="9">
        <v>39.951999999999998</v>
      </c>
      <c r="I16" s="9">
        <v>50.49</v>
      </c>
      <c r="J16" s="9">
        <v>24.952999999999999</v>
      </c>
      <c r="K16" s="9">
        <v>11.218999999999999</v>
      </c>
      <c r="L16" s="9">
        <v>13.734</v>
      </c>
      <c r="M16" s="9">
        <v>76.884</v>
      </c>
      <c r="N16" s="9">
        <v>32.896000000000001</v>
      </c>
      <c r="O16" s="9">
        <v>43.988</v>
      </c>
      <c r="P16" s="9">
        <v>16.067</v>
      </c>
      <c r="Q16" s="9">
        <v>5.93</v>
      </c>
      <c r="R16" s="9">
        <v>10.137</v>
      </c>
      <c r="S16" s="9">
        <v>57.642000000000003</v>
      </c>
      <c r="T16" s="9">
        <v>25.283000000000001</v>
      </c>
      <c r="U16" s="9">
        <v>32.357999999999997</v>
      </c>
      <c r="V16" s="9">
        <v>4.6420000000000003</v>
      </c>
      <c r="W16" s="9">
        <v>2.31</v>
      </c>
      <c r="X16" s="9">
        <v>2.3319999999999999</v>
      </c>
      <c r="Y16" s="9">
        <v>14.445</v>
      </c>
      <c r="Z16" s="9">
        <v>7.6379999999999999</v>
      </c>
      <c r="AA16" s="9">
        <v>6.8070000000000004</v>
      </c>
      <c r="AB16" s="9">
        <v>12.988</v>
      </c>
      <c r="AC16" s="9">
        <v>0.95399999999999996</v>
      </c>
      <c r="AD16" s="9">
        <v>12.034000000000001</v>
      </c>
      <c r="AE16" s="9">
        <v>210.21100000000001</v>
      </c>
      <c r="AF16" s="9">
        <v>98.039000000000001</v>
      </c>
      <c r="AG16" s="9">
        <v>112.172</v>
      </c>
      <c r="AH16" s="9">
        <v>145.446</v>
      </c>
      <c r="AI16" s="9">
        <v>71.228999999999999</v>
      </c>
      <c r="AJ16" s="9">
        <v>74.216999999999999</v>
      </c>
      <c r="AK16" s="9">
        <v>24.475000000000001</v>
      </c>
      <c r="AL16" s="9">
        <v>9.9629999999999992</v>
      </c>
      <c r="AM16" s="9">
        <v>14.512</v>
      </c>
      <c r="AN16" s="9">
        <v>120.971</v>
      </c>
      <c r="AO16" s="9">
        <v>61.265999999999998</v>
      </c>
      <c r="AP16" s="9">
        <v>59.704999999999998</v>
      </c>
      <c r="AQ16" s="9">
        <v>868.92600000000004</v>
      </c>
      <c r="AR16" s="9">
        <v>442.78399999999999</v>
      </c>
      <c r="AS16" s="9">
        <v>426.142</v>
      </c>
      <c r="AT16" s="9">
        <v>549.54600000000005</v>
      </c>
      <c r="AU16" s="9">
        <v>249.00399999999999</v>
      </c>
      <c r="AV16" s="9">
        <v>300.54199999999997</v>
      </c>
      <c r="AW16" s="9">
        <v>70.817999999999998</v>
      </c>
      <c r="AX16" s="9">
        <v>30.824000000000002</v>
      </c>
      <c r="AY16" s="9">
        <v>39.994999999999997</v>
      </c>
      <c r="AZ16" s="9">
        <v>2058.386</v>
      </c>
      <c r="BA16" s="9">
        <v>1008.759</v>
      </c>
      <c r="BB16" s="9">
        <v>1049.6279999999999</v>
      </c>
      <c r="BC16" s="9">
        <v>1335.37</v>
      </c>
      <c r="BD16" s="9">
        <v>712.928</v>
      </c>
      <c r="BE16" s="9">
        <v>622.44200000000001</v>
      </c>
      <c r="BF16" s="9">
        <v>200.661</v>
      </c>
      <c r="BG16" s="9">
        <v>103.05</v>
      </c>
      <c r="BH16" s="9">
        <v>97.611000000000004</v>
      </c>
      <c r="BI16" s="9">
        <v>128.36000000000001</v>
      </c>
      <c r="BJ16" s="9">
        <v>50.067999999999998</v>
      </c>
      <c r="BK16" s="9">
        <v>78.292000000000002</v>
      </c>
      <c r="BL16" s="9">
        <v>66.268000000000001</v>
      </c>
      <c r="BM16" s="9">
        <v>28.786999999999999</v>
      </c>
      <c r="BN16" s="9">
        <v>37.479999999999997</v>
      </c>
      <c r="BO16" s="9">
        <v>130.667</v>
      </c>
      <c r="BP16" s="9">
        <v>56.35</v>
      </c>
      <c r="BQ16" s="9">
        <v>74.317999999999998</v>
      </c>
      <c r="BR16" s="9">
        <v>121.13</v>
      </c>
      <c r="BS16" s="9">
        <v>47.64</v>
      </c>
      <c r="BT16" s="9">
        <v>73.489999999999995</v>
      </c>
      <c r="BU16" s="9">
        <v>249.35499999999999</v>
      </c>
      <c r="BV16" s="9">
        <v>133.709</v>
      </c>
      <c r="BW16" s="9">
        <v>115.646</v>
      </c>
      <c r="BX16" s="9">
        <v>1086.0150000000001</v>
      </c>
      <c r="BY16" s="9">
        <v>579.21900000000005</v>
      </c>
      <c r="BZ16" s="9">
        <v>506.79599999999999</v>
      </c>
      <c r="CA16" s="9">
        <v>229.958</v>
      </c>
      <c r="CB16" s="9">
        <v>122.809</v>
      </c>
      <c r="CC16" s="9">
        <v>107.15</v>
      </c>
      <c r="CD16" s="9">
        <v>896.09199999999998</v>
      </c>
      <c r="CE16" s="9">
        <v>453.529</v>
      </c>
      <c r="CF16" s="9">
        <v>442.56299999999999</v>
      </c>
      <c r="CG16" s="9">
        <v>115.524</v>
      </c>
      <c r="CH16" s="9">
        <v>59.244</v>
      </c>
      <c r="CI16" s="9">
        <v>56.279000000000003</v>
      </c>
      <c r="CJ16" s="9">
        <v>1428.087</v>
      </c>
      <c r="CK16" s="9">
        <v>755.00699999999995</v>
      </c>
      <c r="CL16" s="9">
        <v>673.08</v>
      </c>
      <c r="CM16" s="9">
        <v>1277.4829999999999</v>
      </c>
      <c r="CN16" s="9">
        <v>675.11</v>
      </c>
      <c r="CO16" s="9">
        <v>602.37300000000005</v>
      </c>
      <c r="CP16" s="9">
        <v>1194.9649999999999</v>
      </c>
      <c r="CQ16" s="9">
        <v>639.53700000000003</v>
      </c>
      <c r="CR16" s="9">
        <v>555.428</v>
      </c>
      <c r="CS16" s="9">
        <v>346.50799999999998</v>
      </c>
      <c r="CT16" s="9">
        <v>175.76499999999999</v>
      </c>
      <c r="CU16" s="9">
        <v>170.74299999999999</v>
      </c>
      <c r="CV16" s="9">
        <v>199.55500000000001</v>
      </c>
      <c r="CW16" s="9">
        <v>102.229</v>
      </c>
      <c r="CX16" s="9">
        <v>97.326999999999998</v>
      </c>
      <c r="CY16" s="9">
        <v>106.83799999999999</v>
      </c>
      <c r="CZ16" s="9">
        <v>60.149000000000001</v>
      </c>
      <c r="DA16" s="9">
        <v>46.689</v>
      </c>
      <c r="DB16" s="9">
        <v>77.86</v>
      </c>
      <c r="DC16" s="9">
        <v>40.151000000000003</v>
      </c>
      <c r="DD16" s="9">
        <v>37.71</v>
      </c>
      <c r="DE16" s="9">
        <v>645.15599999999995</v>
      </c>
      <c r="DF16" s="9">
        <v>255.68</v>
      </c>
      <c r="DG16" s="9">
        <v>389.476</v>
      </c>
      <c r="DH16" s="9">
        <v>143.054</v>
      </c>
      <c r="DI16" s="9">
        <v>43.171999999999997</v>
      </c>
      <c r="DJ16" s="9">
        <v>99.882000000000005</v>
      </c>
      <c r="DK16" s="9">
        <v>46.905000000000001</v>
      </c>
      <c r="DL16" s="9">
        <v>15.483000000000001</v>
      </c>
      <c r="DM16" s="9">
        <v>31.422000000000001</v>
      </c>
      <c r="DN16" s="9">
        <v>123.488</v>
      </c>
      <c r="DO16" s="9">
        <v>36.267000000000003</v>
      </c>
      <c r="DP16" s="9">
        <v>87.221000000000004</v>
      </c>
      <c r="DQ16" s="9">
        <v>18.585000000000001</v>
      </c>
      <c r="DR16" s="9">
        <v>5.585</v>
      </c>
      <c r="DS16" s="9">
        <v>13</v>
      </c>
      <c r="DT16" s="9">
        <v>100.114</v>
      </c>
      <c r="DU16" s="9">
        <v>29.047000000000001</v>
      </c>
      <c r="DV16" s="9">
        <v>71.066999999999993</v>
      </c>
      <c r="DW16" s="9">
        <v>10.701000000000001</v>
      </c>
      <c r="DX16" s="9">
        <v>5.33</v>
      </c>
      <c r="DY16" s="9">
        <v>5.3710000000000004</v>
      </c>
      <c r="DZ16" s="9">
        <v>21.013000000000002</v>
      </c>
      <c r="EA16" s="9">
        <v>7.4240000000000004</v>
      </c>
      <c r="EB16" s="9">
        <v>13.587999999999999</v>
      </c>
      <c r="EC16" s="9">
        <v>38.073999999999998</v>
      </c>
      <c r="ED16" s="9">
        <v>1.3109999999999999</v>
      </c>
      <c r="EE16" s="9">
        <v>36.762999999999998</v>
      </c>
      <c r="EF16" s="9">
        <v>288.66899999999998</v>
      </c>
      <c r="EG16" s="9">
        <v>114.648</v>
      </c>
      <c r="EH16" s="9">
        <v>174.02099999999999</v>
      </c>
      <c r="EI16" s="9">
        <v>222.36099999999999</v>
      </c>
      <c r="EJ16" s="9">
        <v>83.841999999999999</v>
      </c>
      <c r="EK16" s="9">
        <v>138.51900000000001</v>
      </c>
      <c r="EL16" s="9">
        <v>28.675000000000001</v>
      </c>
      <c r="EM16" s="9">
        <v>10.355</v>
      </c>
      <c r="EN16" s="9">
        <v>18.32</v>
      </c>
      <c r="EO16" s="9">
        <v>193.68600000000001</v>
      </c>
      <c r="EP16" s="9">
        <v>73.486999999999995</v>
      </c>
      <c r="EQ16" s="9">
        <v>120.199</v>
      </c>
      <c r="ER16" s="9">
        <v>1364.0450000000001</v>
      </c>
      <c r="ES16" s="9">
        <v>723.28300000000002</v>
      </c>
      <c r="ET16" s="9">
        <v>640.76199999999994</v>
      </c>
      <c r="EU16" s="9">
        <v>694.34100000000001</v>
      </c>
      <c r="EV16" s="9">
        <v>285.476</v>
      </c>
      <c r="EW16" s="9">
        <v>408.86500000000001</v>
      </c>
      <c r="EX16" s="9">
        <v>113.27500000000001</v>
      </c>
      <c r="EY16" s="9">
        <v>34.576999999999998</v>
      </c>
      <c r="EZ16" s="9">
        <v>78.697000000000003</v>
      </c>
      <c r="FA16" s="9">
        <v>447.04300000000001</v>
      </c>
      <c r="FB16" s="9">
        <v>219.07300000000001</v>
      </c>
      <c r="FC16" s="9">
        <v>227.971</v>
      </c>
      <c r="FD16" s="9">
        <v>262.38299999999998</v>
      </c>
      <c r="FE16" s="9">
        <v>137.66800000000001</v>
      </c>
      <c r="FF16" s="9">
        <v>124.715</v>
      </c>
      <c r="FG16" s="9">
        <v>42.789000000000001</v>
      </c>
      <c r="FH16" s="9">
        <v>20.053000000000001</v>
      </c>
      <c r="FI16" s="9">
        <v>22.736000000000001</v>
      </c>
      <c r="FJ16" s="9">
        <v>31.561</v>
      </c>
      <c r="FK16" s="9">
        <v>12.314</v>
      </c>
      <c r="FL16" s="9">
        <v>19.248000000000001</v>
      </c>
      <c r="FM16" s="9">
        <v>15.750999999999999</v>
      </c>
      <c r="FN16" s="9">
        <v>5.8490000000000002</v>
      </c>
      <c r="FO16" s="9">
        <v>9.9019999999999992</v>
      </c>
      <c r="FP16" s="9">
        <v>32.814999999999998</v>
      </c>
      <c r="FQ16" s="9">
        <v>13.685</v>
      </c>
      <c r="FR16" s="9">
        <v>19.13</v>
      </c>
      <c r="FS16" s="9">
        <v>30.44</v>
      </c>
      <c r="FT16" s="9">
        <v>11.819000000000001</v>
      </c>
      <c r="FU16" s="9">
        <v>18.620999999999999</v>
      </c>
      <c r="FV16" s="9">
        <v>46.203000000000003</v>
      </c>
      <c r="FW16" s="9">
        <v>25.039000000000001</v>
      </c>
      <c r="FX16" s="9">
        <v>21.164000000000001</v>
      </c>
      <c r="FY16" s="9">
        <v>216.18</v>
      </c>
      <c r="FZ16" s="9">
        <v>112.629</v>
      </c>
      <c r="GA16" s="9">
        <v>103.551</v>
      </c>
      <c r="GB16" s="9">
        <v>41.920999999999999</v>
      </c>
      <c r="GC16" s="9">
        <v>22.268999999999998</v>
      </c>
      <c r="GD16" s="9">
        <v>19.652000000000001</v>
      </c>
      <c r="GE16" s="9">
        <v>179.58500000000001</v>
      </c>
      <c r="GF16" s="9">
        <v>88.546999999999997</v>
      </c>
      <c r="GG16" s="9">
        <v>91.037999999999997</v>
      </c>
      <c r="GH16" s="9">
        <v>24.390999999999998</v>
      </c>
      <c r="GI16" s="9">
        <v>11.574999999999999</v>
      </c>
      <c r="GJ16" s="9">
        <v>12.816000000000001</v>
      </c>
      <c r="GK16" s="9">
        <v>282.49799999999999</v>
      </c>
      <c r="GL16" s="9">
        <v>145.61799999999999</v>
      </c>
      <c r="GM16" s="9">
        <v>136.87899999999999</v>
      </c>
      <c r="GN16" s="9">
        <v>255.34700000000001</v>
      </c>
      <c r="GO16" s="9">
        <v>131.81399999999999</v>
      </c>
      <c r="GP16" s="9">
        <v>123.533</v>
      </c>
      <c r="GQ16" s="9">
        <v>238.35499999999999</v>
      </c>
      <c r="GR16" s="9">
        <v>125.173</v>
      </c>
      <c r="GS16" s="9">
        <v>113.18300000000001</v>
      </c>
      <c r="GT16" s="9">
        <v>72.253</v>
      </c>
      <c r="GU16" s="9">
        <v>35.234000000000002</v>
      </c>
      <c r="GV16" s="9">
        <v>37.018999999999998</v>
      </c>
      <c r="GW16" s="9">
        <v>39.884</v>
      </c>
      <c r="GX16" s="9">
        <v>19.286999999999999</v>
      </c>
      <c r="GY16" s="9">
        <v>20.597000000000001</v>
      </c>
      <c r="GZ16" s="9">
        <v>19.77</v>
      </c>
      <c r="HA16" s="9">
        <v>11.337</v>
      </c>
      <c r="HB16" s="9">
        <v>8.4329999999999998</v>
      </c>
      <c r="HC16" s="9">
        <v>16.562000000000001</v>
      </c>
      <c r="HD16" s="9">
        <v>8.5609999999999999</v>
      </c>
      <c r="HE16" s="9">
        <v>8.0009999999999994</v>
      </c>
      <c r="HF16" s="9">
        <v>168.09800000000001</v>
      </c>
      <c r="HG16" s="9">
        <v>72.843999999999994</v>
      </c>
      <c r="HH16" s="9">
        <v>95.254000000000005</v>
      </c>
      <c r="HI16" s="9">
        <v>30.099</v>
      </c>
      <c r="HJ16" s="9">
        <v>10.516999999999999</v>
      </c>
      <c r="HK16" s="9">
        <v>19.582000000000001</v>
      </c>
      <c r="HL16" s="9">
        <v>8.3620000000000001</v>
      </c>
      <c r="HM16" s="9">
        <v>3.3809999999999998</v>
      </c>
      <c r="HN16" s="9">
        <v>4.9809999999999999</v>
      </c>
      <c r="HO16" s="9">
        <v>25.282</v>
      </c>
      <c r="HP16" s="9">
        <v>8.9710000000000001</v>
      </c>
      <c r="HQ16" s="9">
        <v>16.311</v>
      </c>
      <c r="HR16" s="9">
        <v>3.895</v>
      </c>
      <c r="HS16" s="9">
        <v>1.2509999999999999</v>
      </c>
      <c r="HT16" s="9">
        <v>2.6440000000000001</v>
      </c>
      <c r="HU16" s="9">
        <v>20.094999999999999</v>
      </c>
      <c r="HV16" s="9">
        <v>7.1980000000000004</v>
      </c>
      <c r="HW16" s="9">
        <v>12.897</v>
      </c>
      <c r="HX16" s="9">
        <v>3.7559999999999998</v>
      </c>
      <c r="HY16" s="9">
        <v>1.4610000000000001</v>
      </c>
      <c r="HZ16" s="9">
        <v>2.2949999999999999</v>
      </c>
      <c r="IA16" s="9">
        <v>4.9020000000000001</v>
      </c>
      <c r="IB16" s="9">
        <v>1.546</v>
      </c>
      <c r="IC16" s="9">
        <v>3.3559999999999999</v>
      </c>
      <c r="ID16" s="9">
        <v>6.66</v>
      </c>
      <c r="IE16" s="9">
        <v>0.73</v>
      </c>
      <c r="IF16" s="9">
        <v>5.93</v>
      </c>
      <c r="IG16" s="9">
        <v>69.210999999999999</v>
      </c>
      <c r="IH16" s="9">
        <v>30.276</v>
      </c>
      <c r="II16" s="9">
        <v>38.933999999999997</v>
      </c>
      <c r="IJ16" s="9">
        <v>46.746000000000002</v>
      </c>
      <c r="IK16" s="9">
        <v>19.077000000000002</v>
      </c>
      <c r="IL16" s="9">
        <v>27.667999999999999</v>
      </c>
      <c r="IM16" s="9">
        <v>7.1740000000000004</v>
      </c>
      <c r="IN16" s="9">
        <v>2.6680000000000001</v>
      </c>
      <c r="IO16" s="9">
        <v>4.5069999999999997</v>
      </c>
      <c r="IP16" s="9">
        <v>39.570999999999998</v>
      </c>
      <c r="IQ16" s="9">
        <v>16.41</v>
      </c>
    </row>
    <row r="17" spans="1:251">
      <c r="A17" s="10">
        <v>44228</v>
      </c>
      <c r="B17" s="9">
        <v>31.277000000000001</v>
      </c>
      <c r="C17" s="9">
        <v>27.324999999999999</v>
      </c>
      <c r="D17" s="9">
        <v>526.48800000000006</v>
      </c>
      <c r="E17" s="9">
        <v>226.11099999999999</v>
      </c>
      <c r="F17" s="9">
        <v>300.37700000000001</v>
      </c>
      <c r="G17" s="9">
        <v>84.784999999999997</v>
      </c>
      <c r="H17" s="9">
        <v>34.975999999999999</v>
      </c>
      <c r="I17" s="9">
        <v>49.81</v>
      </c>
      <c r="J17" s="9">
        <v>26.783999999999999</v>
      </c>
      <c r="K17" s="9">
        <v>11.603999999999999</v>
      </c>
      <c r="L17" s="9">
        <v>15.18</v>
      </c>
      <c r="M17" s="9">
        <v>72.42</v>
      </c>
      <c r="N17" s="9">
        <v>30.152999999999999</v>
      </c>
      <c r="O17" s="9">
        <v>42.267000000000003</v>
      </c>
      <c r="P17" s="9">
        <v>12.843</v>
      </c>
      <c r="Q17" s="9">
        <v>4.2759999999999998</v>
      </c>
      <c r="R17" s="9">
        <v>8.5670000000000002</v>
      </c>
      <c r="S17" s="9">
        <v>54.988999999999997</v>
      </c>
      <c r="T17" s="9">
        <v>24.03</v>
      </c>
      <c r="U17" s="9">
        <v>30.959</v>
      </c>
      <c r="V17" s="9">
        <v>4.5590000000000002</v>
      </c>
      <c r="W17" s="9">
        <v>3.1480000000000001</v>
      </c>
      <c r="X17" s="9">
        <v>1.41</v>
      </c>
      <c r="Y17" s="9">
        <v>12.868</v>
      </c>
      <c r="Z17" s="9">
        <v>5.0670000000000002</v>
      </c>
      <c r="AA17" s="9">
        <v>7.8010000000000002</v>
      </c>
      <c r="AB17" s="9">
        <v>13.923999999999999</v>
      </c>
      <c r="AC17" s="9">
        <v>1.61</v>
      </c>
      <c r="AD17" s="9">
        <v>12.314</v>
      </c>
      <c r="AE17" s="9">
        <v>219.834</v>
      </c>
      <c r="AF17" s="9">
        <v>102.589</v>
      </c>
      <c r="AG17" s="9">
        <v>117.245</v>
      </c>
      <c r="AH17" s="9">
        <v>143.88999999999999</v>
      </c>
      <c r="AI17" s="9">
        <v>66.497</v>
      </c>
      <c r="AJ17" s="9">
        <v>77.393000000000001</v>
      </c>
      <c r="AK17" s="9">
        <v>18.960999999999999</v>
      </c>
      <c r="AL17" s="9">
        <v>8.77</v>
      </c>
      <c r="AM17" s="9">
        <v>10.191000000000001</v>
      </c>
      <c r="AN17" s="9">
        <v>124.929</v>
      </c>
      <c r="AO17" s="9">
        <v>57.726999999999997</v>
      </c>
      <c r="AP17" s="9">
        <v>67.201999999999998</v>
      </c>
      <c r="AQ17" s="9">
        <v>864.625</v>
      </c>
      <c r="AR17" s="9">
        <v>449.27699999999999</v>
      </c>
      <c r="AS17" s="9">
        <v>415.34800000000001</v>
      </c>
      <c r="AT17" s="9">
        <v>566.12900000000002</v>
      </c>
      <c r="AU17" s="9">
        <v>248.61799999999999</v>
      </c>
      <c r="AV17" s="9">
        <v>317.51100000000002</v>
      </c>
      <c r="AW17" s="9">
        <v>68.040000000000006</v>
      </c>
      <c r="AX17" s="9">
        <v>29.036999999999999</v>
      </c>
      <c r="AY17" s="9">
        <v>39.002000000000002</v>
      </c>
      <c r="AZ17" s="9">
        <v>2082.6970000000001</v>
      </c>
      <c r="BA17" s="9">
        <v>1024.0150000000001</v>
      </c>
      <c r="BB17" s="9">
        <v>1058.682</v>
      </c>
      <c r="BC17" s="9">
        <v>1336.819</v>
      </c>
      <c r="BD17" s="9">
        <v>706.15200000000004</v>
      </c>
      <c r="BE17" s="9">
        <v>630.66700000000003</v>
      </c>
      <c r="BF17" s="9">
        <v>146.441</v>
      </c>
      <c r="BG17" s="9">
        <v>69.203999999999994</v>
      </c>
      <c r="BH17" s="9">
        <v>77.236999999999995</v>
      </c>
      <c r="BI17" s="9">
        <v>95.661000000000001</v>
      </c>
      <c r="BJ17" s="9">
        <v>27.725000000000001</v>
      </c>
      <c r="BK17" s="9">
        <v>67.936000000000007</v>
      </c>
      <c r="BL17" s="9">
        <v>47.404000000000003</v>
      </c>
      <c r="BM17" s="9">
        <v>18.68</v>
      </c>
      <c r="BN17" s="9">
        <v>28.724</v>
      </c>
      <c r="BO17" s="9">
        <v>110.383</v>
      </c>
      <c r="BP17" s="9">
        <v>38.545000000000002</v>
      </c>
      <c r="BQ17" s="9">
        <v>71.837999999999994</v>
      </c>
      <c r="BR17" s="9">
        <v>90.716999999999999</v>
      </c>
      <c r="BS17" s="9">
        <v>26.186</v>
      </c>
      <c r="BT17" s="9">
        <v>64.531000000000006</v>
      </c>
      <c r="BU17" s="9">
        <v>256.12299999999999</v>
      </c>
      <c r="BV17" s="9">
        <v>128.863</v>
      </c>
      <c r="BW17" s="9">
        <v>127.26</v>
      </c>
      <c r="BX17" s="9">
        <v>1080.6959999999999</v>
      </c>
      <c r="BY17" s="9">
        <v>577.29</v>
      </c>
      <c r="BZ17" s="9">
        <v>503.40699999999998</v>
      </c>
      <c r="CA17" s="9">
        <v>239.43199999999999</v>
      </c>
      <c r="CB17" s="9">
        <v>121.90300000000001</v>
      </c>
      <c r="CC17" s="9">
        <v>117.529</v>
      </c>
      <c r="CD17" s="9">
        <v>884.13099999999997</v>
      </c>
      <c r="CE17" s="9">
        <v>456.50700000000001</v>
      </c>
      <c r="CF17" s="9">
        <v>427.62400000000002</v>
      </c>
      <c r="CG17" s="9">
        <v>96.475999999999999</v>
      </c>
      <c r="CH17" s="9">
        <v>50.646999999999998</v>
      </c>
      <c r="CI17" s="9">
        <v>45.829000000000001</v>
      </c>
      <c r="CJ17" s="9">
        <v>1447.6659999999999</v>
      </c>
      <c r="CK17" s="9">
        <v>754.846</v>
      </c>
      <c r="CL17" s="9">
        <v>692.82</v>
      </c>
      <c r="CM17" s="9">
        <v>1295.4929999999999</v>
      </c>
      <c r="CN17" s="9">
        <v>676.47</v>
      </c>
      <c r="CO17" s="9">
        <v>619.02300000000002</v>
      </c>
      <c r="CP17" s="9">
        <v>1201.527</v>
      </c>
      <c r="CQ17" s="9">
        <v>635.85500000000002</v>
      </c>
      <c r="CR17" s="9">
        <v>565.67200000000003</v>
      </c>
      <c r="CS17" s="9">
        <v>375.10700000000003</v>
      </c>
      <c r="CT17" s="9">
        <v>173.089</v>
      </c>
      <c r="CU17" s="9">
        <v>202.018</v>
      </c>
      <c r="CV17" s="9">
        <v>232.245</v>
      </c>
      <c r="CW17" s="9">
        <v>109.24299999999999</v>
      </c>
      <c r="CX17" s="9">
        <v>123.002</v>
      </c>
      <c r="CY17" s="9">
        <v>121.399</v>
      </c>
      <c r="CZ17" s="9">
        <v>60.548999999999999</v>
      </c>
      <c r="DA17" s="9">
        <v>60.848999999999997</v>
      </c>
      <c r="DB17" s="9">
        <v>85.995999999999995</v>
      </c>
      <c r="DC17" s="9">
        <v>49.595999999999997</v>
      </c>
      <c r="DD17" s="9">
        <v>36.4</v>
      </c>
      <c r="DE17" s="9">
        <v>659.88199999999995</v>
      </c>
      <c r="DF17" s="9">
        <v>268.267</v>
      </c>
      <c r="DG17" s="9">
        <v>391.61399999999998</v>
      </c>
      <c r="DH17" s="9">
        <v>138.06299999999999</v>
      </c>
      <c r="DI17" s="9">
        <v>47.768000000000001</v>
      </c>
      <c r="DJ17" s="9">
        <v>90.295000000000002</v>
      </c>
      <c r="DK17" s="9">
        <v>46.301000000000002</v>
      </c>
      <c r="DL17" s="9">
        <v>18.677</v>
      </c>
      <c r="DM17" s="9">
        <v>27.623999999999999</v>
      </c>
      <c r="DN17" s="9">
        <v>119.074</v>
      </c>
      <c r="DO17" s="9">
        <v>44.987000000000002</v>
      </c>
      <c r="DP17" s="9">
        <v>74.087000000000003</v>
      </c>
      <c r="DQ17" s="9">
        <v>22.058</v>
      </c>
      <c r="DR17" s="9">
        <v>8.5779999999999994</v>
      </c>
      <c r="DS17" s="9">
        <v>13.48</v>
      </c>
      <c r="DT17" s="9">
        <v>88.474999999999994</v>
      </c>
      <c r="DU17" s="9">
        <v>34.731000000000002</v>
      </c>
      <c r="DV17" s="9">
        <v>53.744999999999997</v>
      </c>
      <c r="DW17" s="9">
        <v>10</v>
      </c>
      <c r="DX17" s="9">
        <v>6.3259999999999996</v>
      </c>
      <c r="DY17" s="9">
        <v>3.6739999999999999</v>
      </c>
      <c r="DZ17" s="9">
        <v>20.565999999999999</v>
      </c>
      <c r="EA17" s="9">
        <v>3.9420000000000002</v>
      </c>
      <c r="EB17" s="9">
        <v>16.623999999999999</v>
      </c>
      <c r="EC17" s="9">
        <v>30.253</v>
      </c>
      <c r="ED17" s="9">
        <v>2.3639999999999999</v>
      </c>
      <c r="EE17" s="9">
        <v>27.888999999999999</v>
      </c>
      <c r="EF17" s="9">
        <v>320.60000000000002</v>
      </c>
      <c r="EG17" s="9">
        <v>129.34899999999999</v>
      </c>
      <c r="EH17" s="9">
        <v>191.251</v>
      </c>
      <c r="EI17" s="9">
        <v>225.636</v>
      </c>
      <c r="EJ17" s="9">
        <v>98.525000000000006</v>
      </c>
      <c r="EK17" s="9">
        <v>127.11199999999999</v>
      </c>
      <c r="EL17" s="9">
        <v>37.662999999999997</v>
      </c>
      <c r="EM17" s="9">
        <v>15.308</v>
      </c>
      <c r="EN17" s="9">
        <v>22.355</v>
      </c>
      <c r="EO17" s="9">
        <v>187.97300000000001</v>
      </c>
      <c r="EP17" s="9">
        <v>83.216999999999999</v>
      </c>
      <c r="EQ17" s="9">
        <v>104.75700000000001</v>
      </c>
      <c r="ER17" s="9">
        <v>1374.482</v>
      </c>
      <c r="ES17" s="9">
        <v>721.46</v>
      </c>
      <c r="ET17" s="9">
        <v>653.02200000000005</v>
      </c>
      <c r="EU17" s="9">
        <v>708.21500000000003</v>
      </c>
      <c r="EV17" s="9">
        <v>302.55500000000001</v>
      </c>
      <c r="EW17" s="9">
        <v>405.66</v>
      </c>
      <c r="EX17" s="9">
        <v>113.59</v>
      </c>
      <c r="EY17" s="9">
        <v>42.692999999999998</v>
      </c>
      <c r="EZ17" s="9">
        <v>70.897000000000006</v>
      </c>
      <c r="FA17" s="9">
        <v>455.85599999999999</v>
      </c>
      <c r="FB17" s="9">
        <v>223.86500000000001</v>
      </c>
      <c r="FC17" s="9">
        <v>231.99100000000001</v>
      </c>
      <c r="FD17" s="9">
        <v>266.66899999999998</v>
      </c>
      <c r="FE17" s="9">
        <v>140.09200000000001</v>
      </c>
      <c r="FF17" s="9">
        <v>126.578</v>
      </c>
      <c r="FG17" s="9">
        <v>37.258000000000003</v>
      </c>
      <c r="FH17" s="9">
        <v>18.954999999999998</v>
      </c>
      <c r="FI17" s="9">
        <v>18.303000000000001</v>
      </c>
      <c r="FJ17" s="9">
        <v>25.346</v>
      </c>
      <c r="FK17" s="9">
        <v>10.862</v>
      </c>
      <c r="FL17" s="9">
        <v>14.484</v>
      </c>
      <c r="FM17" s="9">
        <v>14.295999999999999</v>
      </c>
      <c r="FN17" s="9">
        <v>7.6689999999999996</v>
      </c>
      <c r="FO17" s="9">
        <v>6.6269999999999998</v>
      </c>
      <c r="FP17" s="9">
        <v>25.373000000000001</v>
      </c>
      <c r="FQ17" s="9">
        <v>11.629</v>
      </c>
      <c r="FR17" s="9">
        <v>13.744</v>
      </c>
      <c r="FS17" s="9">
        <v>23.873999999999999</v>
      </c>
      <c r="FT17" s="9">
        <v>10.459</v>
      </c>
      <c r="FU17" s="9">
        <v>13.416</v>
      </c>
      <c r="FV17" s="9">
        <v>48.783999999999999</v>
      </c>
      <c r="FW17" s="9">
        <v>25.077999999999999</v>
      </c>
      <c r="FX17" s="9">
        <v>23.706</v>
      </c>
      <c r="FY17" s="9">
        <v>217.88499999999999</v>
      </c>
      <c r="FZ17" s="9">
        <v>115.01300000000001</v>
      </c>
      <c r="GA17" s="9">
        <v>102.872</v>
      </c>
      <c r="GB17" s="9">
        <v>44.790999999999997</v>
      </c>
      <c r="GC17" s="9">
        <v>22.887</v>
      </c>
      <c r="GD17" s="9">
        <v>21.904</v>
      </c>
      <c r="GE17" s="9">
        <v>177.63</v>
      </c>
      <c r="GF17" s="9">
        <v>89.081000000000003</v>
      </c>
      <c r="GG17" s="9">
        <v>88.549000000000007</v>
      </c>
      <c r="GH17" s="9">
        <v>21.143000000000001</v>
      </c>
      <c r="GI17" s="9">
        <v>9.1240000000000006</v>
      </c>
      <c r="GJ17" s="9">
        <v>12.019</v>
      </c>
      <c r="GK17" s="9">
        <v>285.27999999999997</v>
      </c>
      <c r="GL17" s="9">
        <v>148.85499999999999</v>
      </c>
      <c r="GM17" s="9">
        <v>136.42500000000001</v>
      </c>
      <c r="GN17" s="9">
        <v>256.80900000000003</v>
      </c>
      <c r="GO17" s="9">
        <v>134.38200000000001</v>
      </c>
      <c r="GP17" s="9">
        <v>122.428</v>
      </c>
      <c r="GQ17" s="9">
        <v>241.666</v>
      </c>
      <c r="GR17" s="9">
        <v>127.694</v>
      </c>
      <c r="GS17" s="9">
        <v>113.973</v>
      </c>
      <c r="GT17" s="9">
        <v>71.233999999999995</v>
      </c>
      <c r="GU17" s="9">
        <v>35.351999999999997</v>
      </c>
      <c r="GV17" s="9">
        <v>35.881</v>
      </c>
      <c r="GW17" s="9">
        <v>42.124000000000002</v>
      </c>
      <c r="GX17" s="9">
        <v>21.042000000000002</v>
      </c>
      <c r="GY17" s="9">
        <v>21.082000000000001</v>
      </c>
      <c r="GZ17" s="9">
        <v>23.513000000000002</v>
      </c>
      <c r="HA17" s="9">
        <v>12.279</v>
      </c>
      <c r="HB17" s="9">
        <v>11.234999999999999</v>
      </c>
      <c r="HC17" s="9">
        <v>17.690000000000001</v>
      </c>
      <c r="HD17" s="9">
        <v>9.9469999999999992</v>
      </c>
      <c r="HE17" s="9">
        <v>7.742</v>
      </c>
      <c r="HF17" s="9">
        <v>171.49700000000001</v>
      </c>
      <c r="HG17" s="9">
        <v>73.825999999999993</v>
      </c>
      <c r="HH17" s="9">
        <v>97.671000000000006</v>
      </c>
      <c r="HI17" s="9">
        <v>31.670999999999999</v>
      </c>
      <c r="HJ17" s="9">
        <v>12.71</v>
      </c>
      <c r="HK17" s="9">
        <v>18.960999999999999</v>
      </c>
      <c r="HL17" s="9">
        <v>9.2989999999999995</v>
      </c>
      <c r="HM17" s="9">
        <v>3.907</v>
      </c>
      <c r="HN17" s="9">
        <v>5.3920000000000003</v>
      </c>
      <c r="HO17" s="9">
        <v>26.895</v>
      </c>
      <c r="HP17" s="9">
        <v>10.89</v>
      </c>
      <c r="HQ17" s="9">
        <v>16.004999999999999</v>
      </c>
      <c r="HR17" s="9">
        <v>4.3250000000000002</v>
      </c>
      <c r="HS17" s="9">
        <v>1.736</v>
      </c>
      <c r="HT17" s="9">
        <v>2.59</v>
      </c>
      <c r="HU17" s="9">
        <v>21.268000000000001</v>
      </c>
      <c r="HV17" s="9">
        <v>8.6329999999999991</v>
      </c>
      <c r="HW17" s="9">
        <v>12.635</v>
      </c>
      <c r="HX17" s="9">
        <v>2.4889999999999999</v>
      </c>
      <c r="HY17" s="9">
        <v>1.1180000000000001</v>
      </c>
      <c r="HZ17" s="9">
        <v>1.371</v>
      </c>
      <c r="IA17" s="9">
        <v>4.7759999999999998</v>
      </c>
      <c r="IB17" s="9">
        <v>1.82</v>
      </c>
      <c r="IC17" s="9">
        <v>2.956</v>
      </c>
      <c r="ID17" s="9">
        <v>6.633</v>
      </c>
      <c r="IE17" s="9">
        <v>1.073</v>
      </c>
      <c r="IF17" s="9">
        <v>5.56</v>
      </c>
      <c r="IG17" s="9">
        <v>72.334999999999994</v>
      </c>
      <c r="IH17" s="9">
        <v>32.283999999999999</v>
      </c>
      <c r="II17" s="9">
        <v>40.051000000000002</v>
      </c>
      <c r="IJ17" s="9">
        <v>49.360999999999997</v>
      </c>
      <c r="IK17" s="9">
        <v>22.657</v>
      </c>
      <c r="IL17" s="9">
        <v>26.704000000000001</v>
      </c>
      <c r="IM17" s="9">
        <v>6.9610000000000003</v>
      </c>
      <c r="IN17" s="9">
        <v>3.391</v>
      </c>
      <c r="IO17" s="9">
        <v>3.57</v>
      </c>
      <c r="IP17" s="9">
        <v>42.4</v>
      </c>
      <c r="IQ17" s="9">
        <v>19.265999999999998</v>
      </c>
    </row>
    <row r="18" spans="1:251">
      <c r="A18" s="10">
        <v>44593</v>
      </c>
      <c r="B18" s="9">
        <v>26.341999999999999</v>
      </c>
      <c r="C18" s="9">
        <v>17.956</v>
      </c>
      <c r="D18" s="9">
        <v>517.36500000000001</v>
      </c>
      <c r="E18" s="9">
        <v>222.87</v>
      </c>
      <c r="F18" s="9">
        <v>294.49599999999998</v>
      </c>
      <c r="G18" s="9">
        <v>90.908000000000001</v>
      </c>
      <c r="H18" s="9">
        <v>37.947000000000003</v>
      </c>
      <c r="I18" s="9">
        <v>52.96</v>
      </c>
      <c r="J18" s="9">
        <v>23.928999999999998</v>
      </c>
      <c r="K18" s="9">
        <v>10.26</v>
      </c>
      <c r="L18" s="9">
        <v>13.667999999999999</v>
      </c>
      <c r="M18" s="9">
        <v>76.241</v>
      </c>
      <c r="N18" s="9">
        <v>33.061</v>
      </c>
      <c r="O18" s="9">
        <v>43.18</v>
      </c>
      <c r="P18" s="9">
        <v>17.838000000000001</v>
      </c>
      <c r="Q18" s="9">
        <v>6.1740000000000004</v>
      </c>
      <c r="R18" s="9">
        <v>11.663</v>
      </c>
      <c r="S18" s="9">
        <v>54.323</v>
      </c>
      <c r="T18" s="9">
        <v>26.027000000000001</v>
      </c>
      <c r="U18" s="9">
        <v>28.295999999999999</v>
      </c>
      <c r="V18" s="9">
        <v>8.1769999999999996</v>
      </c>
      <c r="W18" s="9">
        <v>3.992</v>
      </c>
      <c r="X18" s="9">
        <v>4.1849999999999996</v>
      </c>
      <c r="Y18" s="9">
        <v>14.962999999999999</v>
      </c>
      <c r="Z18" s="9">
        <v>5.1820000000000004</v>
      </c>
      <c r="AA18" s="9">
        <v>9.7799999999999994</v>
      </c>
      <c r="AB18" s="9">
        <v>13.776999999999999</v>
      </c>
      <c r="AC18" s="9">
        <v>3.2839999999999998</v>
      </c>
      <c r="AD18" s="9">
        <v>10.493</v>
      </c>
      <c r="AE18" s="9">
        <v>210.06399999999999</v>
      </c>
      <c r="AF18" s="9">
        <v>97.284000000000006</v>
      </c>
      <c r="AG18" s="9">
        <v>112.78</v>
      </c>
      <c r="AH18" s="9">
        <v>135.501</v>
      </c>
      <c r="AI18" s="9">
        <v>64.585999999999999</v>
      </c>
      <c r="AJ18" s="9">
        <v>70.915999999999997</v>
      </c>
      <c r="AK18" s="9">
        <v>26.039000000000001</v>
      </c>
      <c r="AL18" s="9">
        <v>9.9740000000000002</v>
      </c>
      <c r="AM18" s="9">
        <v>16.065000000000001</v>
      </c>
      <c r="AN18" s="9">
        <v>109.462</v>
      </c>
      <c r="AO18" s="9">
        <v>54.612000000000002</v>
      </c>
      <c r="AP18" s="9">
        <v>54.850999999999999</v>
      </c>
      <c r="AQ18" s="9">
        <v>912.00099999999998</v>
      </c>
      <c r="AR18" s="9">
        <v>467.30599999999998</v>
      </c>
      <c r="AS18" s="9">
        <v>444.69499999999999</v>
      </c>
      <c r="AT18" s="9">
        <v>535.62400000000002</v>
      </c>
      <c r="AU18" s="9">
        <v>239.238</v>
      </c>
      <c r="AV18" s="9">
        <v>296.38600000000002</v>
      </c>
      <c r="AW18" s="9">
        <v>71.356999999999999</v>
      </c>
      <c r="AX18" s="9">
        <v>32.427</v>
      </c>
      <c r="AY18" s="9">
        <v>38.929000000000002</v>
      </c>
      <c r="AZ18" s="9">
        <v>2120.3649999999998</v>
      </c>
      <c r="BA18" s="9">
        <v>1041.5519999999999</v>
      </c>
      <c r="BB18" s="9">
        <v>1078.8130000000001</v>
      </c>
      <c r="BC18" s="9">
        <v>1432.5360000000001</v>
      </c>
      <c r="BD18" s="9">
        <v>753.20399999999995</v>
      </c>
      <c r="BE18" s="9">
        <v>679.33199999999999</v>
      </c>
      <c r="BF18" s="9">
        <v>150.78100000000001</v>
      </c>
      <c r="BG18" s="9">
        <v>73.418999999999997</v>
      </c>
      <c r="BH18" s="9">
        <v>77.363</v>
      </c>
      <c r="BI18" s="9">
        <v>93.807000000000002</v>
      </c>
      <c r="BJ18" s="9">
        <v>31.806999999999999</v>
      </c>
      <c r="BK18" s="9">
        <v>61.999000000000002</v>
      </c>
      <c r="BL18" s="9">
        <v>42.198</v>
      </c>
      <c r="BM18" s="9">
        <v>16.559999999999999</v>
      </c>
      <c r="BN18" s="9">
        <v>25.637</v>
      </c>
      <c r="BO18" s="9">
        <v>95.822000000000003</v>
      </c>
      <c r="BP18" s="9">
        <v>36.831000000000003</v>
      </c>
      <c r="BQ18" s="9">
        <v>58.99</v>
      </c>
      <c r="BR18" s="9">
        <v>87.813000000000002</v>
      </c>
      <c r="BS18" s="9">
        <v>30.137</v>
      </c>
      <c r="BT18" s="9">
        <v>57.676000000000002</v>
      </c>
      <c r="BU18" s="9">
        <v>309.19900000000001</v>
      </c>
      <c r="BV18" s="9">
        <v>147.81299999999999</v>
      </c>
      <c r="BW18" s="9">
        <v>161.386</v>
      </c>
      <c r="BX18" s="9">
        <v>1123.337</v>
      </c>
      <c r="BY18" s="9">
        <v>605.39099999999996</v>
      </c>
      <c r="BZ18" s="9">
        <v>517.94600000000003</v>
      </c>
      <c r="CA18" s="9">
        <v>292.01299999999998</v>
      </c>
      <c r="CB18" s="9">
        <v>137.41499999999999</v>
      </c>
      <c r="CC18" s="9">
        <v>154.59800000000001</v>
      </c>
      <c r="CD18" s="9">
        <v>914.15300000000002</v>
      </c>
      <c r="CE18" s="9">
        <v>463.654</v>
      </c>
      <c r="CF18" s="9">
        <v>450.49900000000002</v>
      </c>
      <c r="CG18" s="9">
        <v>91.415999999999997</v>
      </c>
      <c r="CH18" s="9">
        <v>44.076999999999998</v>
      </c>
      <c r="CI18" s="9">
        <v>47.338999999999999</v>
      </c>
      <c r="CJ18" s="9">
        <v>1535.6579999999999</v>
      </c>
      <c r="CK18" s="9">
        <v>804.11400000000003</v>
      </c>
      <c r="CL18" s="9">
        <v>731.54300000000001</v>
      </c>
      <c r="CM18" s="9">
        <v>1356.5709999999999</v>
      </c>
      <c r="CN18" s="9">
        <v>719.92600000000004</v>
      </c>
      <c r="CO18" s="9">
        <v>636.64400000000001</v>
      </c>
      <c r="CP18" s="9">
        <v>1276.0550000000001</v>
      </c>
      <c r="CQ18" s="9">
        <v>682.38400000000001</v>
      </c>
      <c r="CR18" s="9">
        <v>593.67100000000005</v>
      </c>
      <c r="CS18" s="9">
        <v>412.83300000000003</v>
      </c>
      <c r="CT18" s="9">
        <v>194.315</v>
      </c>
      <c r="CU18" s="9">
        <v>218.517</v>
      </c>
      <c r="CV18" s="9">
        <v>265.20699999999999</v>
      </c>
      <c r="CW18" s="9">
        <v>130.684</v>
      </c>
      <c r="CX18" s="9">
        <v>134.523</v>
      </c>
      <c r="CY18" s="9">
        <v>162.08500000000001</v>
      </c>
      <c r="CZ18" s="9">
        <v>79.774000000000001</v>
      </c>
      <c r="DA18" s="9">
        <v>82.311000000000007</v>
      </c>
      <c r="DB18" s="9">
        <v>55.895000000000003</v>
      </c>
      <c r="DC18" s="9">
        <v>28.332999999999998</v>
      </c>
      <c r="DD18" s="9">
        <v>27.562000000000001</v>
      </c>
      <c r="DE18" s="9">
        <v>631.93499999999995</v>
      </c>
      <c r="DF18" s="9">
        <v>260.01499999999999</v>
      </c>
      <c r="DG18" s="9">
        <v>371.92</v>
      </c>
      <c r="DH18" s="9">
        <v>136.99299999999999</v>
      </c>
      <c r="DI18" s="9">
        <v>51.829000000000001</v>
      </c>
      <c r="DJ18" s="9">
        <v>85.164000000000001</v>
      </c>
      <c r="DK18" s="9">
        <v>37.198</v>
      </c>
      <c r="DL18" s="9">
        <v>19.207000000000001</v>
      </c>
      <c r="DM18" s="9">
        <v>17.989999999999998</v>
      </c>
      <c r="DN18" s="9">
        <v>116.042</v>
      </c>
      <c r="DO18" s="9">
        <v>46.262</v>
      </c>
      <c r="DP18" s="9">
        <v>69.78</v>
      </c>
      <c r="DQ18" s="9">
        <v>27.303000000000001</v>
      </c>
      <c r="DR18" s="9">
        <v>11.827999999999999</v>
      </c>
      <c r="DS18" s="9">
        <v>15.475</v>
      </c>
      <c r="DT18" s="9">
        <v>83.066000000000003</v>
      </c>
      <c r="DU18" s="9">
        <v>31.437000000000001</v>
      </c>
      <c r="DV18" s="9">
        <v>51.628999999999998</v>
      </c>
      <c r="DW18" s="9">
        <v>9.6440000000000001</v>
      </c>
      <c r="DX18" s="9">
        <v>4.3890000000000002</v>
      </c>
      <c r="DY18" s="9">
        <v>5.2539999999999996</v>
      </c>
      <c r="DZ18" s="9">
        <v>21.425999999999998</v>
      </c>
      <c r="EA18" s="9">
        <v>6.0419999999999998</v>
      </c>
      <c r="EB18" s="9">
        <v>15.384</v>
      </c>
      <c r="EC18" s="9">
        <v>24.603999999999999</v>
      </c>
      <c r="ED18" s="9">
        <v>1.992</v>
      </c>
      <c r="EE18" s="9">
        <v>22.613</v>
      </c>
      <c r="EF18" s="9">
        <v>294.17200000000003</v>
      </c>
      <c r="EG18" s="9">
        <v>127.446</v>
      </c>
      <c r="EH18" s="9">
        <v>166.726</v>
      </c>
      <c r="EI18" s="9">
        <v>193.363</v>
      </c>
      <c r="EJ18" s="9">
        <v>80.637</v>
      </c>
      <c r="EK18" s="9">
        <v>112.726</v>
      </c>
      <c r="EL18" s="9">
        <v>45.334000000000003</v>
      </c>
      <c r="EM18" s="9">
        <v>21.718</v>
      </c>
      <c r="EN18" s="9">
        <v>23.616</v>
      </c>
      <c r="EO18" s="9">
        <v>148.02799999999999</v>
      </c>
      <c r="EP18" s="9">
        <v>58.918999999999997</v>
      </c>
      <c r="EQ18" s="9">
        <v>89.108999999999995</v>
      </c>
      <c r="ER18" s="9">
        <v>1477.87</v>
      </c>
      <c r="ES18" s="9">
        <v>774.92200000000003</v>
      </c>
      <c r="ET18" s="9">
        <v>702.94799999999998</v>
      </c>
      <c r="EU18" s="9">
        <v>642.495</v>
      </c>
      <c r="EV18" s="9">
        <v>266.63</v>
      </c>
      <c r="EW18" s="9">
        <v>375.86500000000001</v>
      </c>
      <c r="EX18" s="9">
        <v>107.63800000000001</v>
      </c>
      <c r="EY18" s="9">
        <v>43.982999999999997</v>
      </c>
      <c r="EZ18" s="9">
        <v>63.655999999999999</v>
      </c>
      <c r="FA18" s="9">
        <v>462.09800000000001</v>
      </c>
      <c r="FB18" s="9">
        <v>227.249</v>
      </c>
      <c r="FC18" s="9">
        <v>234.84899999999999</v>
      </c>
      <c r="FD18" s="9">
        <v>274.79599999999999</v>
      </c>
      <c r="FE18" s="9">
        <v>143.31299999999999</v>
      </c>
      <c r="FF18" s="9">
        <v>131.483</v>
      </c>
      <c r="FG18" s="9">
        <v>30.148</v>
      </c>
      <c r="FH18" s="9">
        <v>13.84</v>
      </c>
      <c r="FI18" s="9">
        <v>16.308</v>
      </c>
      <c r="FJ18" s="9">
        <v>20.745000000000001</v>
      </c>
      <c r="FK18" s="9">
        <v>7.56</v>
      </c>
      <c r="FL18" s="9">
        <v>13.185</v>
      </c>
      <c r="FM18" s="9">
        <v>11.515000000000001</v>
      </c>
      <c r="FN18" s="9">
        <v>4.8010000000000002</v>
      </c>
      <c r="FO18" s="9">
        <v>6.7140000000000004</v>
      </c>
      <c r="FP18" s="9">
        <v>20.664999999999999</v>
      </c>
      <c r="FQ18" s="9">
        <v>8.2810000000000006</v>
      </c>
      <c r="FR18" s="9">
        <v>12.384</v>
      </c>
      <c r="FS18" s="9">
        <v>19.526</v>
      </c>
      <c r="FT18" s="9">
        <v>7.2930000000000001</v>
      </c>
      <c r="FU18" s="9">
        <v>12.233000000000001</v>
      </c>
      <c r="FV18" s="9">
        <v>54.262999999999998</v>
      </c>
      <c r="FW18" s="9">
        <v>26.463999999999999</v>
      </c>
      <c r="FX18" s="9">
        <v>27.798999999999999</v>
      </c>
      <c r="FY18" s="9">
        <v>220.53299999999999</v>
      </c>
      <c r="FZ18" s="9">
        <v>116.849</v>
      </c>
      <c r="GA18" s="9">
        <v>103.684</v>
      </c>
      <c r="GB18" s="9">
        <v>50.136000000000003</v>
      </c>
      <c r="GC18" s="9">
        <v>24.126000000000001</v>
      </c>
      <c r="GD18" s="9">
        <v>26.01</v>
      </c>
      <c r="GE18" s="9">
        <v>180.66200000000001</v>
      </c>
      <c r="GF18" s="9">
        <v>91.415000000000006</v>
      </c>
      <c r="GG18" s="9">
        <v>89.247</v>
      </c>
      <c r="GH18" s="9">
        <v>18.327000000000002</v>
      </c>
      <c r="GI18" s="9">
        <v>7.968</v>
      </c>
      <c r="GJ18" s="9">
        <v>10.359</v>
      </c>
      <c r="GK18" s="9">
        <v>295.42200000000003</v>
      </c>
      <c r="GL18" s="9">
        <v>151.46799999999999</v>
      </c>
      <c r="GM18" s="9">
        <v>143.95400000000001</v>
      </c>
      <c r="GN18" s="9">
        <v>263.87099999999998</v>
      </c>
      <c r="GO18" s="9">
        <v>136.976</v>
      </c>
      <c r="GP18" s="9">
        <v>126.896</v>
      </c>
      <c r="GQ18" s="9">
        <v>244.55099999999999</v>
      </c>
      <c r="GR18" s="9">
        <v>128.739</v>
      </c>
      <c r="GS18" s="9">
        <v>115.81100000000001</v>
      </c>
      <c r="GT18" s="9">
        <v>77.546000000000006</v>
      </c>
      <c r="GU18" s="9">
        <v>36.325000000000003</v>
      </c>
      <c r="GV18" s="9">
        <v>41.222000000000001</v>
      </c>
      <c r="GW18" s="9">
        <v>44.947000000000003</v>
      </c>
      <c r="GX18" s="9">
        <v>20.678999999999998</v>
      </c>
      <c r="GY18" s="9">
        <v>24.268000000000001</v>
      </c>
      <c r="GZ18" s="9">
        <v>24.321000000000002</v>
      </c>
      <c r="HA18" s="9">
        <v>12.523999999999999</v>
      </c>
      <c r="HB18" s="9">
        <v>11.797000000000001</v>
      </c>
      <c r="HC18" s="9">
        <v>11.537000000000001</v>
      </c>
      <c r="HD18" s="9">
        <v>6.6970000000000001</v>
      </c>
      <c r="HE18" s="9">
        <v>4.84</v>
      </c>
      <c r="HF18" s="9">
        <v>175.76400000000001</v>
      </c>
      <c r="HG18" s="9">
        <v>77.239000000000004</v>
      </c>
      <c r="HH18" s="9">
        <v>98.525000000000006</v>
      </c>
      <c r="HI18" s="9">
        <v>31.170999999999999</v>
      </c>
      <c r="HJ18" s="9">
        <v>11.295999999999999</v>
      </c>
      <c r="HK18" s="9">
        <v>19.875</v>
      </c>
      <c r="HL18" s="9">
        <v>7.6689999999999996</v>
      </c>
      <c r="HM18" s="9">
        <v>3.7170000000000001</v>
      </c>
      <c r="HN18" s="9">
        <v>3.952</v>
      </c>
      <c r="HO18" s="9">
        <v>27.129000000000001</v>
      </c>
      <c r="HP18" s="9">
        <v>9.5440000000000005</v>
      </c>
      <c r="HQ18" s="9">
        <v>17.585000000000001</v>
      </c>
      <c r="HR18" s="9">
        <v>6.03</v>
      </c>
      <c r="HS18" s="9">
        <v>1.619</v>
      </c>
      <c r="HT18" s="9">
        <v>4.4109999999999996</v>
      </c>
      <c r="HU18" s="9">
        <v>19.835999999999999</v>
      </c>
      <c r="HV18" s="9">
        <v>7.2039999999999997</v>
      </c>
      <c r="HW18" s="9">
        <v>12.632999999999999</v>
      </c>
      <c r="HX18" s="9">
        <v>1.1859999999999999</v>
      </c>
      <c r="HY18" s="9">
        <v>0.78900000000000003</v>
      </c>
      <c r="HZ18" s="9">
        <v>0.39700000000000002</v>
      </c>
      <c r="IA18" s="9">
        <v>4.6180000000000003</v>
      </c>
      <c r="IB18" s="9">
        <v>1.9390000000000001</v>
      </c>
      <c r="IC18" s="9">
        <v>2.6789999999999998</v>
      </c>
      <c r="ID18" s="9">
        <v>6.7130000000000001</v>
      </c>
      <c r="IE18" s="9">
        <v>0.86299999999999999</v>
      </c>
      <c r="IF18" s="9">
        <v>5.85</v>
      </c>
      <c r="IG18" s="9">
        <v>77.905000000000001</v>
      </c>
      <c r="IH18" s="9">
        <v>33.786999999999999</v>
      </c>
      <c r="II18" s="9">
        <v>44.118000000000002</v>
      </c>
      <c r="IJ18" s="9">
        <v>43.284999999999997</v>
      </c>
      <c r="IK18" s="9">
        <v>18.18</v>
      </c>
      <c r="IL18" s="9">
        <v>25.105</v>
      </c>
      <c r="IM18" s="9">
        <v>8.6430000000000007</v>
      </c>
      <c r="IN18" s="9">
        <v>2.7109999999999999</v>
      </c>
      <c r="IO18" s="9">
        <v>5.9320000000000004</v>
      </c>
      <c r="IP18" s="9">
        <v>34.642000000000003</v>
      </c>
      <c r="IQ18" s="9">
        <v>15.468999999999999</v>
      </c>
    </row>
    <row r="19" spans="1:251">
      <c r="A19" s="10">
        <v>44958</v>
      </c>
      <c r="B19" s="9">
        <v>20.396000000000001</v>
      </c>
      <c r="C19" s="9">
        <v>17.210999999999999</v>
      </c>
      <c r="D19" s="9">
        <v>520.21100000000001</v>
      </c>
      <c r="E19" s="9">
        <v>221.24600000000001</v>
      </c>
      <c r="F19" s="9">
        <v>298.96499999999997</v>
      </c>
      <c r="G19" s="9">
        <v>85.024000000000001</v>
      </c>
      <c r="H19" s="9">
        <v>28.292000000000002</v>
      </c>
      <c r="I19" s="9">
        <v>56.731999999999999</v>
      </c>
      <c r="J19" s="9">
        <v>25.274000000000001</v>
      </c>
      <c r="K19" s="9">
        <v>9.5050000000000008</v>
      </c>
      <c r="L19" s="9">
        <v>15.768000000000001</v>
      </c>
      <c r="M19" s="9">
        <v>76.984999999999999</v>
      </c>
      <c r="N19" s="9">
        <v>27.132999999999999</v>
      </c>
      <c r="O19" s="9">
        <v>49.853000000000002</v>
      </c>
      <c r="P19" s="9">
        <v>15.159000000000001</v>
      </c>
      <c r="Q19" s="9">
        <v>4.8170000000000002</v>
      </c>
      <c r="R19" s="9">
        <v>10.342000000000001</v>
      </c>
      <c r="S19" s="9">
        <v>56.296999999999997</v>
      </c>
      <c r="T19" s="9">
        <v>20.492000000000001</v>
      </c>
      <c r="U19" s="9">
        <v>35.805</v>
      </c>
      <c r="V19" s="9">
        <v>5.1109999999999998</v>
      </c>
      <c r="W19" s="9">
        <v>1.804</v>
      </c>
      <c r="X19" s="9">
        <v>3.3079999999999998</v>
      </c>
      <c r="Y19" s="9">
        <v>10.599</v>
      </c>
      <c r="Z19" s="9">
        <v>2.8010000000000002</v>
      </c>
      <c r="AA19" s="9">
        <v>7.798</v>
      </c>
      <c r="AB19" s="9">
        <v>15.695</v>
      </c>
      <c r="AC19" s="9">
        <v>1.395</v>
      </c>
      <c r="AD19" s="9">
        <v>14.3</v>
      </c>
      <c r="AE19" s="9">
        <v>203.49700000000001</v>
      </c>
      <c r="AF19" s="9">
        <v>91.790999999999997</v>
      </c>
      <c r="AG19" s="9">
        <v>111.70699999999999</v>
      </c>
      <c r="AH19" s="9">
        <v>125.191</v>
      </c>
      <c r="AI19" s="9">
        <v>50.329000000000001</v>
      </c>
      <c r="AJ19" s="9">
        <v>74.861999999999995</v>
      </c>
      <c r="AK19" s="9">
        <v>24.52</v>
      </c>
      <c r="AL19" s="9">
        <v>9.1460000000000008</v>
      </c>
      <c r="AM19" s="9">
        <v>15.372999999999999</v>
      </c>
      <c r="AN19" s="9">
        <v>100.67100000000001</v>
      </c>
      <c r="AO19" s="9">
        <v>41.182000000000002</v>
      </c>
      <c r="AP19" s="9">
        <v>59.488999999999997</v>
      </c>
      <c r="AQ19" s="9">
        <v>945.01900000000001</v>
      </c>
      <c r="AR19" s="9">
        <v>489.20400000000001</v>
      </c>
      <c r="AS19" s="9">
        <v>455.815</v>
      </c>
      <c r="AT19" s="9">
        <v>533.298</v>
      </c>
      <c r="AU19" s="9">
        <v>232.495</v>
      </c>
      <c r="AV19" s="9">
        <v>300.803</v>
      </c>
      <c r="AW19" s="9">
        <v>69.347999999999999</v>
      </c>
      <c r="AX19" s="9">
        <v>24.271000000000001</v>
      </c>
      <c r="AY19" s="9">
        <v>45.076999999999998</v>
      </c>
      <c r="AZ19" s="9">
        <v>2194.8530000000001</v>
      </c>
      <c r="BA19" s="9">
        <v>1080.098</v>
      </c>
      <c r="BB19" s="9">
        <v>1114.7550000000001</v>
      </c>
      <c r="BC19" s="9">
        <v>1471.4390000000001</v>
      </c>
      <c r="BD19" s="9">
        <v>777.86699999999996</v>
      </c>
      <c r="BE19" s="9">
        <v>693.572</v>
      </c>
      <c r="BF19" s="9">
        <v>145.69200000000001</v>
      </c>
      <c r="BG19" s="9">
        <v>73.14</v>
      </c>
      <c r="BH19" s="9">
        <v>72.552000000000007</v>
      </c>
      <c r="BI19" s="9">
        <v>91.590999999999994</v>
      </c>
      <c r="BJ19" s="9">
        <v>34.960999999999999</v>
      </c>
      <c r="BK19" s="9">
        <v>56.631</v>
      </c>
      <c r="BL19" s="9">
        <v>42.206000000000003</v>
      </c>
      <c r="BM19" s="9">
        <v>18.064</v>
      </c>
      <c r="BN19" s="9">
        <v>24.143000000000001</v>
      </c>
      <c r="BO19" s="9">
        <v>88.144999999999996</v>
      </c>
      <c r="BP19" s="9">
        <v>37.296999999999997</v>
      </c>
      <c r="BQ19" s="9">
        <v>50.847000000000001</v>
      </c>
      <c r="BR19" s="9">
        <v>83.144999999999996</v>
      </c>
      <c r="BS19" s="9">
        <v>33.595999999999997</v>
      </c>
      <c r="BT19" s="9">
        <v>49.548999999999999</v>
      </c>
      <c r="BU19" s="9">
        <v>317.596</v>
      </c>
      <c r="BV19" s="9">
        <v>160.46299999999999</v>
      </c>
      <c r="BW19" s="9">
        <v>157.13399999999999</v>
      </c>
      <c r="BX19" s="9">
        <v>1153.8420000000001</v>
      </c>
      <c r="BY19" s="9">
        <v>617.404</v>
      </c>
      <c r="BZ19" s="9">
        <v>536.43799999999999</v>
      </c>
      <c r="CA19" s="9">
        <v>298.971</v>
      </c>
      <c r="CB19" s="9">
        <v>149.29900000000001</v>
      </c>
      <c r="CC19" s="9">
        <v>149.672</v>
      </c>
      <c r="CD19" s="9">
        <v>948.91600000000005</v>
      </c>
      <c r="CE19" s="9">
        <v>485.93900000000002</v>
      </c>
      <c r="CF19" s="9">
        <v>462.97699999999998</v>
      </c>
      <c r="CG19" s="9">
        <v>88.698999999999998</v>
      </c>
      <c r="CH19" s="9">
        <v>41.866</v>
      </c>
      <c r="CI19" s="9">
        <v>46.832999999999998</v>
      </c>
      <c r="CJ19" s="9">
        <v>1583.577</v>
      </c>
      <c r="CK19" s="9">
        <v>825.673</v>
      </c>
      <c r="CL19" s="9">
        <v>757.904</v>
      </c>
      <c r="CM19" s="9">
        <v>1384.672</v>
      </c>
      <c r="CN19" s="9">
        <v>729.87</v>
      </c>
      <c r="CO19" s="9">
        <v>654.80200000000002</v>
      </c>
      <c r="CP19" s="9">
        <v>1293.1079999999999</v>
      </c>
      <c r="CQ19" s="9">
        <v>690.78200000000004</v>
      </c>
      <c r="CR19" s="9">
        <v>602.32600000000002</v>
      </c>
      <c r="CS19" s="9">
        <v>401.56299999999999</v>
      </c>
      <c r="CT19" s="9">
        <v>188.46100000000001</v>
      </c>
      <c r="CU19" s="9">
        <v>213.102</v>
      </c>
      <c r="CV19" s="9">
        <v>259.23399999999998</v>
      </c>
      <c r="CW19" s="9">
        <v>126.039</v>
      </c>
      <c r="CX19" s="9">
        <v>133.19499999999999</v>
      </c>
      <c r="CY19" s="9">
        <v>147.095</v>
      </c>
      <c r="CZ19" s="9">
        <v>78.233000000000004</v>
      </c>
      <c r="DA19" s="9">
        <v>68.863</v>
      </c>
      <c r="DB19" s="9">
        <v>55.893999999999998</v>
      </c>
      <c r="DC19" s="9">
        <v>31.295000000000002</v>
      </c>
      <c r="DD19" s="9">
        <v>24.599</v>
      </c>
      <c r="DE19" s="9">
        <v>667.52</v>
      </c>
      <c r="DF19" s="9">
        <v>270.935</v>
      </c>
      <c r="DG19" s="9">
        <v>396.584</v>
      </c>
      <c r="DH19" s="9">
        <v>140.45099999999999</v>
      </c>
      <c r="DI19" s="9">
        <v>48.345999999999997</v>
      </c>
      <c r="DJ19" s="9">
        <v>92.105000000000004</v>
      </c>
      <c r="DK19" s="9">
        <v>38.014000000000003</v>
      </c>
      <c r="DL19" s="9">
        <v>13.602</v>
      </c>
      <c r="DM19" s="9">
        <v>24.411999999999999</v>
      </c>
      <c r="DN19" s="9">
        <v>115.947</v>
      </c>
      <c r="DO19" s="9">
        <v>41.506999999999998</v>
      </c>
      <c r="DP19" s="9">
        <v>74.44</v>
      </c>
      <c r="DQ19" s="9">
        <v>28.85</v>
      </c>
      <c r="DR19" s="9">
        <v>7.976</v>
      </c>
      <c r="DS19" s="9">
        <v>20.873000000000001</v>
      </c>
      <c r="DT19" s="9">
        <v>80.563000000000002</v>
      </c>
      <c r="DU19" s="9">
        <v>31.736999999999998</v>
      </c>
      <c r="DV19" s="9">
        <v>48.826000000000001</v>
      </c>
      <c r="DW19" s="9">
        <v>9.4949999999999992</v>
      </c>
      <c r="DX19" s="9">
        <v>3.8650000000000002</v>
      </c>
      <c r="DY19" s="9">
        <v>5.63</v>
      </c>
      <c r="DZ19" s="9">
        <v>27.001000000000001</v>
      </c>
      <c r="EA19" s="9">
        <v>7.8049999999999997</v>
      </c>
      <c r="EB19" s="9">
        <v>19.195</v>
      </c>
      <c r="EC19" s="9">
        <v>22.048999999999999</v>
      </c>
      <c r="ED19" s="9">
        <v>2.319</v>
      </c>
      <c r="EE19" s="9">
        <v>19.73</v>
      </c>
      <c r="EF19" s="9">
        <v>312.017</v>
      </c>
      <c r="EG19" s="9">
        <v>132.41800000000001</v>
      </c>
      <c r="EH19" s="9">
        <v>179.59899999999999</v>
      </c>
      <c r="EI19" s="9">
        <v>198.84200000000001</v>
      </c>
      <c r="EJ19" s="9">
        <v>80.606999999999999</v>
      </c>
      <c r="EK19" s="9">
        <v>118.235</v>
      </c>
      <c r="EL19" s="9">
        <v>42.93</v>
      </c>
      <c r="EM19" s="9">
        <v>16.105</v>
      </c>
      <c r="EN19" s="9">
        <v>26.824999999999999</v>
      </c>
      <c r="EO19" s="9">
        <v>155.91200000000001</v>
      </c>
      <c r="EP19" s="9">
        <v>64.503</v>
      </c>
      <c r="EQ19" s="9">
        <v>91.409000000000006</v>
      </c>
      <c r="ER19" s="9">
        <v>1514.3679999999999</v>
      </c>
      <c r="ES19" s="9">
        <v>793.971</v>
      </c>
      <c r="ET19" s="9">
        <v>720.39700000000005</v>
      </c>
      <c r="EU19" s="9">
        <v>680.48400000000004</v>
      </c>
      <c r="EV19" s="9">
        <v>286.12599999999998</v>
      </c>
      <c r="EW19" s="9">
        <v>394.358</v>
      </c>
      <c r="EX19" s="9">
        <v>105.358</v>
      </c>
      <c r="EY19" s="9">
        <v>39.252000000000002</v>
      </c>
      <c r="EZ19" s="9">
        <v>66.105999999999995</v>
      </c>
      <c r="FA19" s="9">
        <v>466.55099999999999</v>
      </c>
      <c r="FB19" s="9">
        <v>229.215</v>
      </c>
      <c r="FC19" s="9">
        <v>237.33600000000001</v>
      </c>
      <c r="FD19" s="9">
        <v>283.88099999999997</v>
      </c>
      <c r="FE19" s="9">
        <v>145.86199999999999</v>
      </c>
      <c r="FF19" s="9">
        <v>138.01900000000001</v>
      </c>
      <c r="FG19" s="9">
        <v>34.058</v>
      </c>
      <c r="FH19" s="9">
        <v>16.187999999999999</v>
      </c>
      <c r="FI19" s="9">
        <v>17.87</v>
      </c>
      <c r="FJ19" s="9">
        <v>23.302</v>
      </c>
      <c r="FK19" s="9">
        <v>8.6080000000000005</v>
      </c>
      <c r="FL19" s="9">
        <v>14.695</v>
      </c>
      <c r="FM19" s="9">
        <v>11.403</v>
      </c>
      <c r="FN19" s="9">
        <v>5.5209999999999999</v>
      </c>
      <c r="FO19" s="9">
        <v>5.8819999999999997</v>
      </c>
      <c r="FP19" s="9">
        <v>22.353999999999999</v>
      </c>
      <c r="FQ19" s="9">
        <v>9.3309999999999995</v>
      </c>
      <c r="FR19" s="9">
        <v>13.023</v>
      </c>
      <c r="FS19" s="9">
        <v>21.31</v>
      </c>
      <c r="FT19" s="9">
        <v>8.4689999999999994</v>
      </c>
      <c r="FU19" s="9">
        <v>12.840999999999999</v>
      </c>
      <c r="FV19" s="9">
        <v>61.412999999999997</v>
      </c>
      <c r="FW19" s="9">
        <v>29.922000000000001</v>
      </c>
      <c r="FX19" s="9">
        <v>31.491</v>
      </c>
      <c r="FY19" s="9">
        <v>222.46899999999999</v>
      </c>
      <c r="FZ19" s="9">
        <v>115.94</v>
      </c>
      <c r="GA19" s="9">
        <v>106.52800000000001</v>
      </c>
      <c r="GB19" s="9">
        <v>58.118000000000002</v>
      </c>
      <c r="GC19" s="9">
        <v>28.484999999999999</v>
      </c>
      <c r="GD19" s="9">
        <v>29.634</v>
      </c>
      <c r="GE19" s="9">
        <v>183.57400000000001</v>
      </c>
      <c r="GF19" s="9">
        <v>91.149000000000001</v>
      </c>
      <c r="GG19" s="9">
        <v>92.424999999999997</v>
      </c>
      <c r="GH19" s="9">
        <v>22.651</v>
      </c>
      <c r="GI19" s="9">
        <v>10.199</v>
      </c>
      <c r="GJ19" s="9">
        <v>12.452</v>
      </c>
      <c r="GK19" s="9">
        <v>310.19600000000003</v>
      </c>
      <c r="GL19" s="9">
        <v>158.17599999999999</v>
      </c>
      <c r="GM19" s="9">
        <v>152.02000000000001</v>
      </c>
      <c r="GN19" s="9">
        <v>273.16300000000001</v>
      </c>
      <c r="GO19" s="9">
        <v>141.142</v>
      </c>
      <c r="GP19" s="9">
        <v>132.02199999999999</v>
      </c>
      <c r="GQ19" s="9">
        <v>252.00299999999999</v>
      </c>
      <c r="GR19" s="9">
        <v>130.52799999999999</v>
      </c>
      <c r="GS19" s="9">
        <v>121.47499999999999</v>
      </c>
      <c r="GT19" s="9">
        <v>85.481999999999999</v>
      </c>
      <c r="GU19" s="9">
        <v>41.76</v>
      </c>
      <c r="GV19" s="9">
        <v>43.722000000000001</v>
      </c>
      <c r="GW19" s="9">
        <v>55.470999999999997</v>
      </c>
      <c r="GX19" s="9">
        <v>26.815999999999999</v>
      </c>
      <c r="GY19" s="9">
        <v>28.655000000000001</v>
      </c>
      <c r="GZ19" s="9">
        <v>29.157</v>
      </c>
      <c r="HA19" s="9">
        <v>14.502000000000001</v>
      </c>
      <c r="HB19" s="9">
        <v>14.654</v>
      </c>
      <c r="HC19" s="9">
        <v>11.656000000000001</v>
      </c>
      <c r="HD19" s="9">
        <v>6.08</v>
      </c>
      <c r="HE19" s="9">
        <v>5.5759999999999996</v>
      </c>
      <c r="HF19" s="9">
        <v>171.01400000000001</v>
      </c>
      <c r="HG19" s="9">
        <v>77.272000000000006</v>
      </c>
      <c r="HH19" s="9">
        <v>93.741</v>
      </c>
      <c r="HI19" s="9">
        <v>27.631</v>
      </c>
      <c r="HJ19" s="9">
        <v>11.599</v>
      </c>
      <c r="HK19" s="9">
        <v>16.032</v>
      </c>
      <c r="HL19" s="9">
        <v>8.734</v>
      </c>
      <c r="HM19" s="9">
        <v>4.8010000000000002</v>
      </c>
      <c r="HN19" s="9">
        <v>3.9329999999999998</v>
      </c>
      <c r="HO19" s="9">
        <v>25.009</v>
      </c>
      <c r="HP19" s="9">
        <v>10.85</v>
      </c>
      <c r="HQ19" s="9">
        <v>14.159000000000001</v>
      </c>
      <c r="HR19" s="9">
        <v>5.7220000000000004</v>
      </c>
      <c r="HS19" s="9">
        <v>2.0489999999999999</v>
      </c>
      <c r="HT19" s="9">
        <v>3.673</v>
      </c>
      <c r="HU19" s="9">
        <v>18.777999999999999</v>
      </c>
      <c r="HV19" s="9">
        <v>8.4390000000000001</v>
      </c>
      <c r="HW19" s="9">
        <v>10.339</v>
      </c>
      <c r="HX19" s="9">
        <v>2.008</v>
      </c>
      <c r="HY19" s="9">
        <v>1.073</v>
      </c>
      <c r="HZ19" s="9">
        <v>0.93500000000000005</v>
      </c>
      <c r="IA19" s="9">
        <v>2.6219999999999999</v>
      </c>
      <c r="IB19" s="9">
        <v>0.749</v>
      </c>
      <c r="IC19" s="9">
        <v>1.873</v>
      </c>
      <c r="ID19" s="9">
        <v>3.3610000000000002</v>
      </c>
      <c r="IE19" s="9">
        <v>0.32100000000000001</v>
      </c>
      <c r="IF19" s="9">
        <v>3.0390000000000001</v>
      </c>
      <c r="IG19" s="9">
        <v>72.685000000000002</v>
      </c>
      <c r="IH19" s="9">
        <v>33.494999999999997</v>
      </c>
      <c r="II19" s="9">
        <v>39.19</v>
      </c>
      <c r="IJ19" s="9">
        <v>39.286999999999999</v>
      </c>
      <c r="IK19" s="9">
        <v>17.678999999999998</v>
      </c>
      <c r="IL19" s="9">
        <v>21.608000000000001</v>
      </c>
      <c r="IM19" s="9">
        <v>8.7210000000000001</v>
      </c>
      <c r="IN19" s="9">
        <v>3.9350000000000001</v>
      </c>
      <c r="IO19" s="9">
        <v>4.7850000000000001</v>
      </c>
      <c r="IP19" s="9">
        <v>30.565999999999999</v>
      </c>
      <c r="IQ19" s="9">
        <v>13.744</v>
      </c>
    </row>
    <row r="20" spans="1:251">
      <c r="A20" s="10">
        <v>45323</v>
      </c>
      <c r="B20" s="9">
        <v>18.521000000000001</v>
      </c>
      <c r="C20" s="9">
        <v>17.177</v>
      </c>
      <c r="D20" s="9">
        <v>540.35799999999995</v>
      </c>
      <c r="E20" s="9">
        <v>228.797</v>
      </c>
      <c r="F20" s="9">
        <v>311.56099999999998</v>
      </c>
      <c r="G20" s="9">
        <v>89.646000000000001</v>
      </c>
      <c r="H20" s="9">
        <v>32.003999999999998</v>
      </c>
      <c r="I20" s="9">
        <v>57.642000000000003</v>
      </c>
      <c r="J20" s="9">
        <v>29.954999999999998</v>
      </c>
      <c r="K20" s="9">
        <v>12.173</v>
      </c>
      <c r="L20" s="9">
        <v>17.782</v>
      </c>
      <c r="M20" s="9">
        <v>76.171000000000006</v>
      </c>
      <c r="N20" s="9">
        <v>27.838000000000001</v>
      </c>
      <c r="O20" s="9">
        <v>48.332999999999998</v>
      </c>
      <c r="P20" s="9">
        <v>13.983000000000001</v>
      </c>
      <c r="Q20" s="9">
        <v>5.242</v>
      </c>
      <c r="R20" s="9">
        <v>8.7409999999999997</v>
      </c>
      <c r="S20" s="9">
        <v>56.793999999999997</v>
      </c>
      <c r="T20" s="9">
        <v>20.864000000000001</v>
      </c>
      <c r="U20" s="9">
        <v>35.929000000000002</v>
      </c>
      <c r="V20" s="9">
        <v>6.2530000000000001</v>
      </c>
      <c r="W20" s="9">
        <v>2.7290000000000001</v>
      </c>
      <c r="X20" s="9">
        <v>3.5230000000000001</v>
      </c>
      <c r="Y20" s="9">
        <v>14.327999999999999</v>
      </c>
      <c r="Z20" s="9">
        <v>4.7229999999999999</v>
      </c>
      <c r="AA20" s="9">
        <v>9.6039999999999992</v>
      </c>
      <c r="AB20" s="9">
        <v>12.66</v>
      </c>
      <c r="AC20" s="9">
        <v>2.113</v>
      </c>
      <c r="AD20" s="9">
        <v>10.547000000000001</v>
      </c>
      <c r="AE20" s="9">
        <v>219.9</v>
      </c>
      <c r="AF20" s="9">
        <v>99.2</v>
      </c>
      <c r="AG20" s="9">
        <v>120.699</v>
      </c>
      <c r="AH20" s="9">
        <v>126.196</v>
      </c>
      <c r="AI20" s="9">
        <v>51.082000000000001</v>
      </c>
      <c r="AJ20" s="9">
        <v>75.114000000000004</v>
      </c>
      <c r="AK20" s="9">
        <v>20.914000000000001</v>
      </c>
      <c r="AL20" s="9">
        <v>8.74</v>
      </c>
      <c r="AM20" s="9">
        <v>12.175000000000001</v>
      </c>
      <c r="AN20" s="9">
        <v>105.282</v>
      </c>
      <c r="AO20" s="9">
        <v>42.343000000000004</v>
      </c>
      <c r="AP20" s="9">
        <v>62.94</v>
      </c>
      <c r="AQ20" s="9">
        <v>952.16300000000001</v>
      </c>
      <c r="AR20" s="9">
        <v>497.78300000000002</v>
      </c>
      <c r="AS20" s="9">
        <v>454.38</v>
      </c>
      <c r="AT20" s="9">
        <v>555.14200000000005</v>
      </c>
      <c r="AU20" s="9">
        <v>238.57900000000001</v>
      </c>
      <c r="AV20" s="9">
        <v>316.56299999999999</v>
      </c>
      <c r="AW20" s="9">
        <v>71.289000000000001</v>
      </c>
      <c r="AX20" s="9">
        <v>26.443999999999999</v>
      </c>
      <c r="AY20" s="9">
        <v>44.844999999999999</v>
      </c>
      <c r="AZ20" s="9">
        <v>2279.971</v>
      </c>
      <c r="BA20" s="9">
        <v>1125.5239999999999</v>
      </c>
      <c r="BB20" s="9">
        <v>1154.4469999999999</v>
      </c>
      <c r="BC20" s="9">
        <v>1531.1880000000001</v>
      </c>
      <c r="BD20" s="9">
        <v>809.63300000000004</v>
      </c>
      <c r="BE20" s="9">
        <v>721.55499999999995</v>
      </c>
      <c r="BF20" s="9">
        <v>164.833</v>
      </c>
      <c r="BG20" s="9">
        <v>83.363</v>
      </c>
      <c r="BH20" s="9">
        <v>81.47</v>
      </c>
      <c r="BI20" s="9">
        <v>97.457999999999998</v>
      </c>
      <c r="BJ20" s="9">
        <v>35.460999999999999</v>
      </c>
      <c r="BK20" s="9">
        <v>61.997</v>
      </c>
      <c r="BL20" s="9">
        <v>46.173999999999999</v>
      </c>
      <c r="BM20" s="9">
        <v>19.437999999999999</v>
      </c>
      <c r="BN20" s="9">
        <v>26.736999999999998</v>
      </c>
      <c r="BO20" s="9">
        <v>99.171000000000006</v>
      </c>
      <c r="BP20" s="9">
        <v>38.494</v>
      </c>
      <c r="BQ20" s="9">
        <v>60.677</v>
      </c>
      <c r="BR20" s="9">
        <v>87.653000000000006</v>
      </c>
      <c r="BS20" s="9">
        <v>30.146000000000001</v>
      </c>
      <c r="BT20" s="9">
        <v>57.506999999999998</v>
      </c>
      <c r="BU20" s="9">
        <v>297.762</v>
      </c>
      <c r="BV20" s="9">
        <v>141.96</v>
      </c>
      <c r="BW20" s="9">
        <v>155.80199999999999</v>
      </c>
      <c r="BX20" s="9">
        <v>1233.4259999999999</v>
      </c>
      <c r="BY20" s="9">
        <v>667.673</v>
      </c>
      <c r="BZ20" s="9">
        <v>565.75300000000004</v>
      </c>
      <c r="CA20" s="9">
        <v>278.42700000000002</v>
      </c>
      <c r="CB20" s="9">
        <v>135.10900000000001</v>
      </c>
      <c r="CC20" s="9">
        <v>143.31700000000001</v>
      </c>
      <c r="CD20" s="9">
        <v>1025.354</v>
      </c>
      <c r="CE20" s="9">
        <v>524.61599999999999</v>
      </c>
      <c r="CF20" s="9">
        <v>500.738</v>
      </c>
      <c r="CG20" s="9">
        <v>107.878</v>
      </c>
      <c r="CH20" s="9">
        <v>52.451999999999998</v>
      </c>
      <c r="CI20" s="9">
        <v>55.424999999999997</v>
      </c>
      <c r="CJ20" s="9">
        <v>1643.3420000000001</v>
      </c>
      <c r="CK20" s="9">
        <v>865.71799999999996</v>
      </c>
      <c r="CL20" s="9">
        <v>777.62300000000005</v>
      </c>
      <c r="CM20" s="9">
        <v>1459.8720000000001</v>
      </c>
      <c r="CN20" s="9">
        <v>780.81200000000001</v>
      </c>
      <c r="CO20" s="9">
        <v>679.05899999999997</v>
      </c>
      <c r="CP20" s="9">
        <v>1369.1220000000001</v>
      </c>
      <c r="CQ20" s="9">
        <v>736.78599999999994</v>
      </c>
      <c r="CR20" s="9">
        <v>632.33600000000001</v>
      </c>
      <c r="CS20" s="9">
        <v>407.15499999999997</v>
      </c>
      <c r="CT20" s="9">
        <v>202.601</v>
      </c>
      <c r="CU20" s="9">
        <v>204.554</v>
      </c>
      <c r="CV20" s="9">
        <v>244.76300000000001</v>
      </c>
      <c r="CW20" s="9">
        <v>125.96299999999999</v>
      </c>
      <c r="CX20" s="9">
        <v>118.8</v>
      </c>
      <c r="CY20" s="9">
        <v>132.61000000000001</v>
      </c>
      <c r="CZ20" s="9">
        <v>69.878</v>
      </c>
      <c r="DA20" s="9">
        <v>62.731999999999999</v>
      </c>
      <c r="DB20" s="9">
        <v>60.633000000000003</v>
      </c>
      <c r="DC20" s="9">
        <v>30.329000000000001</v>
      </c>
      <c r="DD20" s="9">
        <v>30.303999999999998</v>
      </c>
      <c r="DE20" s="9">
        <v>688.149</v>
      </c>
      <c r="DF20" s="9">
        <v>285.56099999999998</v>
      </c>
      <c r="DG20" s="9">
        <v>402.58800000000002</v>
      </c>
      <c r="DH20" s="9">
        <v>149.29599999999999</v>
      </c>
      <c r="DI20" s="9">
        <v>59.884</v>
      </c>
      <c r="DJ20" s="9">
        <v>89.411000000000001</v>
      </c>
      <c r="DK20" s="9">
        <v>42.012999999999998</v>
      </c>
      <c r="DL20" s="9">
        <v>20.231000000000002</v>
      </c>
      <c r="DM20" s="9">
        <v>21.782</v>
      </c>
      <c r="DN20" s="9">
        <v>125.557</v>
      </c>
      <c r="DO20" s="9">
        <v>52.69</v>
      </c>
      <c r="DP20" s="9">
        <v>72.867000000000004</v>
      </c>
      <c r="DQ20" s="9">
        <v>21.896000000000001</v>
      </c>
      <c r="DR20" s="9">
        <v>6.0739999999999998</v>
      </c>
      <c r="DS20" s="9">
        <v>15.821999999999999</v>
      </c>
      <c r="DT20" s="9">
        <v>96.519000000000005</v>
      </c>
      <c r="DU20" s="9">
        <v>43.085999999999999</v>
      </c>
      <c r="DV20" s="9">
        <v>53.433</v>
      </c>
      <c r="DW20" s="9">
        <v>9.0649999999999995</v>
      </c>
      <c r="DX20" s="9">
        <v>2.9710000000000001</v>
      </c>
      <c r="DY20" s="9">
        <v>6.0949999999999998</v>
      </c>
      <c r="DZ20" s="9">
        <v>24.931999999999999</v>
      </c>
      <c r="EA20" s="9">
        <v>7.194</v>
      </c>
      <c r="EB20" s="9">
        <v>17.738</v>
      </c>
      <c r="EC20" s="9">
        <v>29.555</v>
      </c>
      <c r="ED20" s="9">
        <v>2.0310000000000001</v>
      </c>
      <c r="EE20" s="9">
        <v>27.524000000000001</v>
      </c>
      <c r="EF20" s="9">
        <v>304.06</v>
      </c>
      <c r="EG20" s="9">
        <v>128.68</v>
      </c>
      <c r="EH20" s="9">
        <v>175.38</v>
      </c>
      <c r="EI20" s="9">
        <v>211.12200000000001</v>
      </c>
      <c r="EJ20" s="9">
        <v>90.213999999999999</v>
      </c>
      <c r="EK20" s="9">
        <v>120.908</v>
      </c>
      <c r="EL20" s="9">
        <v>34.405000000000001</v>
      </c>
      <c r="EM20" s="9">
        <v>13.75</v>
      </c>
      <c r="EN20" s="9">
        <v>20.655999999999999</v>
      </c>
      <c r="EO20" s="9">
        <v>176.71700000000001</v>
      </c>
      <c r="EP20" s="9">
        <v>76.463999999999999</v>
      </c>
      <c r="EQ20" s="9">
        <v>100.253</v>
      </c>
      <c r="ER20" s="9">
        <v>1565.5940000000001</v>
      </c>
      <c r="ES20" s="9">
        <v>823.38300000000004</v>
      </c>
      <c r="ET20" s="9">
        <v>742.21100000000001</v>
      </c>
      <c r="EU20" s="9">
        <v>714.37699999999995</v>
      </c>
      <c r="EV20" s="9">
        <v>302.14100000000002</v>
      </c>
      <c r="EW20" s="9">
        <v>412.23599999999999</v>
      </c>
      <c r="EX20" s="9">
        <v>118.43300000000001</v>
      </c>
      <c r="EY20" s="9">
        <v>51.268999999999998</v>
      </c>
      <c r="EZ20" s="9">
        <v>67.165000000000006</v>
      </c>
      <c r="FA20" s="9">
        <v>469.28399999999999</v>
      </c>
      <c r="FB20" s="9">
        <v>230.26499999999999</v>
      </c>
      <c r="FC20" s="9">
        <v>239.01900000000001</v>
      </c>
      <c r="FD20" s="9">
        <v>278.54599999999999</v>
      </c>
      <c r="FE20" s="9">
        <v>142.36199999999999</v>
      </c>
      <c r="FF20" s="9">
        <v>136.184</v>
      </c>
      <c r="FG20" s="9">
        <v>33.253</v>
      </c>
      <c r="FH20" s="9">
        <v>15.365</v>
      </c>
      <c r="FI20" s="9">
        <v>17.888000000000002</v>
      </c>
      <c r="FJ20" s="9">
        <v>21.106000000000002</v>
      </c>
      <c r="FK20" s="9">
        <v>6.9969999999999999</v>
      </c>
      <c r="FL20" s="9">
        <v>14.109</v>
      </c>
      <c r="FM20" s="9">
        <v>7.82</v>
      </c>
      <c r="FN20" s="9">
        <v>3.1739999999999999</v>
      </c>
      <c r="FO20" s="9">
        <v>4.6459999999999999</v>
      </c>
      <c r="FP20" s="9">
        <v>20.821000000000002</v>
      </c>
      <c r="FQ20" s="9">
        <v>7.6429999999999998</v>
      </c>
      <c r="FR20" s="9">
        <v>13.178000000000001</v>
      </c>
      <c r="FS20" s="9">
        <v>19.579999999999998</v>
      </c>
      <c r="FT20" s="9">
        <v>6.8079999999999998</v>
      </c>
      <c r="FU20" s="9">
        <v>12.773</v>
      </c>
      <c r="FV20" s="9">
        <v>49.427999999999997</v>
      </c>
      <c r="FW20" s="9">
        <v>22.219000000000001</v>
      </c>
      <c r="FX20" s="9">
        <v>27.209</v>
      </c>
      <c r="FY20" s="9">
        <v>229.11799999999999</v>
      </c>
      <c r="FZ20" s="9">
        <v>120.143</v>
      </c>
      <c r="GA20" s="9">
        <v>108.974</v>
      </c>
      <c r="GB20" s="9">
        <v>45.643000000000001</v>
      </c>
      <c r="GC20" s="9">
        <v>19.515999999999998</v>
      </c>
      <c r="GD20" s="9">
        <v>26.126999999999999</v>
      </c>
      <c r="GE20" s="9">
        <v>189.27699999999999</v>
      </c>
      <c r="GF20" s="9">
        <v>94.754000000000005</v>
      </c>
      <c r="GG20" s="9">
        <v>94.522000000000006</v>
      </c>
      <c r="GH20" s="9">
        <v>18.524999999999999</v>
      </c>
      <c r="GI20" s="9">
        <v>9.0540000000000003</v>
      </c>
      <c r="GJ20" s="9">
        <v>9.4710000000000001</v>
      </c>
      <c r="GK20" s="9">
        <v>300.58199999999999</v>
      </c>
      <c r="GL20" s="9">
        <v>152.81100000000001</v>
      </c>
      <c r="GM20" s="9">
        <v>147.77000000000001</v>
      </c>
      <c r="GN20" s="9">
        <v>271.27</v>
      </c>
      <c r="GO20" s="9">
        <v>139.70599999999999</v>
      </c>
      <c r="GP20" s="9">
        <v>131.56399999999999</v>
      </c>
      <c r="GQ20" s="9">
        <v>254.239</v>
      </c>
      <c r="GR20" s="9">
        <v>131.422</v>
      </c>
      <c r="GS20" s="9">
        <v>122.81699999999999</v>
      </c>
      <c r="GT20" s="9">
        <v>78.694999999999993</v>
      </c>
      <c r="GU20" s="9">
        <v>36.655999999999999</v>
      </c>
      <c r="GV20" s="9">
        <v>42.039000000000001</v>
      </c>
      <c r="GW20" s="9">
        <v>46.293999999999997</v>
      </c>
      <c r="GX20" s="9">
        <v>21.753</v>
      </c>
      <c r="GY20" s="9">
        <v>24.541</v>
      </c>
      <c r="GZ20" s="9">
        <v>24.257999999999999</v>
      </c>
      <c r="HA20" s="9">
        <v>11.305</v>
      </c>
      <c r="HB20" s="9">
        <v>12.954000000000001</v>
      </c>
      <c r="HC20" s="9">
        <v>12.256</v>
      </c>
      <c r="HD20" s="9">
        <v>6.6959999999999997</v>
      </c>
      <c r="HE20" s="9">
        <v>5.5590000000000002</v>
      </c>
      <c r="HF20" s="9">
        <v>178.483</v>
      </c>
      <c r="HG20" s="9">
        <v>81.206000000000003</v>
      </c>
      <c r="HH20" s="9">
        <v>97.275999999999996</v>
      </c>
      <c r="HI20" s="9">
        <v>32.21</v>
      </c>
      <c r="HJ20" s="9">
        <v>13.407</v>
      </c>
      <c r="HK20" s="9">
        <v>18.802</v>
      </c>
      <c r="HL20" s="9">
        <v>7.2789999999999999</v>
      </c>
      <c r="HM20" s="9">
        <v>2.7229999999999999</v>
      </c>
      <c r="HN20" s="9">
        <v>4.556</v>
      </c>
      <c r="HO20" s="9">
        <v>28.337</v>
      </c>
      <c r="HP20" s="9">
        <v>12.257999999999999</v>
      </c>
      <c r="HQ20" s="9">
        <v>16.079000000000001</v>
      </c>
      <c r="HR20" s="9">
        <v>4.8680000000000003</v>
      </c>
      <c r="HS20" s="9">
        <v>2.3199999999999998</v>
      </c>
      <c r="HT20" s="9">
        <v>2.548</v>
      </c>
      <c r="HU20" s="9">
        <v>22.481999999999999</v>
      </c>
      <c r="HV20" s="9">
        <v>9.8179999999999996</v>
      </c>
      <c r="HW20" s="9">
        <v>12.663</v>
      </c>
      <c r="HX20" s="9">
        <v>2.7330000000000001</v>
      </c>
      <c r="HY20" s="9">
        <v>1.46</v>
      </c>
      <c r="HZ20" s="9">
        <v>1.2729999999999999</v>
      </c>
      <c r="IA20" s="9">
        <v>4.0410000000000004</v>
      </c>
      <c r="IB20" s="9">
        <v>1.1499999999999999</v>
      </c>
      <c r="IC20" s="9">
        <v>2.8919999999999999</v>
      </c>
      <c r="ID20" s="9">
        <v>5.9249999999999998</v>
      </c>
      <c r="IE20" s="9">
        <v>0.57299999999999995</v>
      </c>
      <c r="IF20" s="9">
        <v>5.3529999999999998</v>
      </c>
      <c r="IG20" s="9">
        <v>68.753</v>
      </c>
      <c r="IH20" s="9">
        <v>33.817999999999998</v>
      </c>
      <c r="II20" s="9">
        <v>34.935000000000002</v>
      </c>
      <c r="IJ20" s="9">
        <v>44.633000000000003</v>
      </c>
      <c r="IK20" s="9">
        <v>20.103999999999999</v>
      </c>
      <c r="IL20" s="9">
        <v>24.53</v>
      </c>
      <c r="IM20" s="9">
        <v>7.7320000000000002</v>
      </c>
      <c r="IN20" s="9">
        <v>3.617</v>
      </c>
      <c r="IO20" s="9">
        <v>4.1159999999999997</v>
      </c>
      <c r="IP20" s="9">
        <v>36.901000000000003</v>
      </c>
      <c r="IQ20" s="9">
        <v>16.486999999999998</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4412</vt:i4>
      </vt:variant>
    </vt:vector>
  </HeadingPairs>
  <TitlesOfParts>
    <vt:vector size="4422" baseType="lpstr">
      <vt:lpstr>Contents</vt:lpstr>
      <vt:lpstr>Table 1.1</vt:lpstr>
      <vt:lpstr>Table 1.2</vt:lpstr>
      <vt:lpstr>Index</vt:lpstr>
      <vt:lpstr>Data1</vt:lpstr>
      <vt:lpstr>Data2</vt:lpstr>
      <vt:lpstr>Data3</vt:lpstr>
      <vt:lpstr>Data4</vt:lpstr>
      <vt:lpstr>Data5</vt:lpstr>
      <vt:lpstr>Data6</vt:lpstr>
      <vt:lpstr>A126094818J</vt:lpstr>
      <vt:lpstr>A126094818J_Data</vt:lpstr>
      <vt:lpstr>A126094818J_Latest</vt:lpstr>
      <vt:lpstr>A126094822X</vt:lpstr>
      <vt:lpstr>A126094822X_Data</vt:lpstr>
      <vt:lpstr>A126094822X_Latest</vt:lpstr>
      <vt:lpstr>A126094826J</vt:lpstr>
      <vt:lpstr>A126094826J_Data</vt:lpstr>
      <vt:lpstr>A126094826J_Latest</vt:lpstr>
      <vt:lpstr>A126094830X</vt:lpstr>
      <vt:lpstr>A126094830X_Data</vt:lpstr>
      <vt:lpstr>A126094830X_Latest</vt:lpstr>
      <vt:lpstr>A126094834J</vt:lpstr>
      <vt:lpstr>A126094834J_Data</vt:lpstr>
      <vt:lpstr>A126094834J_Latest</vt:lpstr>
      <vt:lpstr>A126094838T</vt:lpstr>
      <vt:lpstr>A126094838T_Data</vt:lpstr>
      <vt:lpstr>A126094838T_Latest</vt:lpstr>
      <vt:lpstr>A126094842J</vt:lpstr>
      <vt:lpstr>A126094842J_Data</vt:lpstr>
      <vt:lpstr>A126094842J_Latest</vt:lpstr>
      <vt:lpstr>A126094846T</vt:lpstr>
      <vt:lpstr>A126094846T_Data</vt:lpstr>
      <vt:lpstr>A126094846T_Latest</vt:lpstr>
      <vt:lpstr>A126094850J</vt:lpstr>
      <vt:lpstr>A126094850J_Data</vt:lpstr>
      <vt:lpstr>A126094850J_Latest</vt:lpstr>
      <vt:lpstr>A126094854T</vt:lpstr>
      <vt:lpstr>A126094854T_Data</vt:lpstr>
      <vt:lpstr>A126094854T_Latest</vt:lpstr>
      <vt:lpstr>A126094858A</vt:lpstr>
      <vt:lpstr>A126094858A_Data</vt:lpstr>
      <vt:lpstr>A126094858A_Latest</vt:lpstr>
      <vt:lpstr>A126094862T</vt:lpstr>
      <vt:lpstr>A126094862T_Data</vt:lpstr>
      <vt:lpstr>A126094862T_Latest</vt:lpstr>
      <vt:lpstr>A126094866A</vt:lpstr>
      <vt:lpstr>A126094866A_Data</vt:lpstr>
      <vt:lpstr>A126094866A_Latest</vt:lpstr>
      <vt:lpstr>A126094870T</vt:lpstr>
      <vt:lpstr>A126094870T_Data</vt:lpstr>
      <vt:lpstr>A126094870T_Latest</vt:lpstr>
      <vt:lpstr>A126094874A</vt:lpstr>
      <vt:lpstr>A126094874A_Data</vt:lpstr>
      <vt:lpstr>A126094874A_Latest</vt:lpstr>
      <vt:lpstr>A126094878K</vt:lpstr>
      <vt:lpstr>A126094878K_Data</vt:lpstr>
      <vt:lpstr>A126094878K_Latest</vt:lpstr>
      <vt:lpstr>A126094882A</vt:lpstr>
      <vt:lpstr>A126094882A_Data</vt:lpstr>
      <vt:lpstr>A126094882A_Latest</vt:lpstr>
      <vt:lpstr>A126094886K</vt:lpstr>
      <vt:lpstr>A126094886K_Data</vt:lpstr>
      <vt:lpstr>A126094886K_Latest</vt:lpstr>
      <vt:lpstr>A126094890A</vt:lpstr>
      <vt:lpstr>A126094890A_Data</vt:lpstr>
      <vt:lpstr>A126094890A_Latest</vt:lpstr>
      <vt:lpstr>A126094894K</vt:lpstr>
      <vt:lpstr>A126094894K_Data</vt:lpstr>
      <vt:lpstr>A126094894K_Latest</vt:lpstr>
      <vt:lpstr>A126094898V</vt:lpstr>
      <vt:lpstr>A126094898V_Data</vt:lpstr>
      <vt:lpstr>A126094898V_Latest</vt:lpstr>
      <vt:lpstr>A126094902X</vt:lpstr>
      <vt:lpstr>A126094902X_Data</vt:lpstr>
      <vt:lpstr>A126094902X_Latest</vt:lpstr>
      <vt:lpstr>A126094906J</vt:lpstr>
      <vt:lpstr>A126094906J_Data</vt:lpstr>
      <vt:lpstr>A126094906J_Latest</vt:lpstr>
      <vt:lpstr>A126094910X</vt:lpstr>
      <vt:lpstr>A126094910X_Data</vt:lpstr>
      <vt:lpstr>A126094910X_Latest</vt:lpstr>
      <vt:lpstr>A126094914J</vt:lpstr>
      <vt:lpstr>A126094914J_Data</vt:lpstr>
      <vt:lpstr>A126094914J_Latest</vt:lpstr>
      <vt:lpstr>A126094918T</vt:lpstr>
      <vt:lpstr>A126094918T_Data</vt:lpstr>
      <vt:lpstr>A126094918T_Latest</vt:lpstr>
      <vt:lpstr>A126094922J</vt:lpstr>
      <vt:lpstr>A126094922J_Data</vt:lpstr>
      <vt:lpstr>A126094922J_Latest</vt:lpstr>
      <vt:lpstr>A126094926T</vt:lpstr>
      <vt:lpstr>A126094926T_Data</vt:lpstr>
      <vt:lpstr>A126094926T_Latest</vt:lpstr>
      <vt:lpstr>A126094930J</vt:lpstr>
      <vt:lpstr>A126094930J_Data</vt:lpstr>
      <vt:lpstr>A126094930J_Latest</vt:lpstr>
      <vt:lpstr>A126094934T</vt:lpstr>
      <vt:lpstr>A126094934T_Data</vt:lpstr>
      <vt:lpstr>A126094934T_Latest</vt:lpstr>
      <vt:lpstr>A126094938A</vt:lpstr>
      <vt:lpstr>A126094938A_Data</vt:lpstr>
      <vt:lpstr>A126094938A_Latest</vt:lpstr>
      <vt:lpstr>A126094942T</vt:lpstr>
      <vt:lpstr>A126094942T_Data</vt:lpstr>
      <vt:lpstr>A126094942T_Latest</vt:lpstr>
      <vt:lpstr>A126094946A</vt:lpstr>
      <vt:lpstr>A126094946A_Data</vt:lpstr>
      <vt:lpstr>A126094946A_Latest</vt:lpstr>
      <vt:lpstr>A126094950T</vt:lpstr>
      <vt:lpstr>A126094950T_Data</vt:lpstr>
      <vt:lpstr>A126094950T_Latest</vt:lpstr>
      <vt:lpstr>A126094954A</vt:lpstr>
      <vt:lpstr>A126094954A_Data</vt:lpstr>
      <vt:lpstr>A126094954A_Latest</vt:lpstr>
      <vt:lpstr>A126094958K</vt:lpstr>
      <vt:lpstr>A126094958K_Data</vt:lpstr>
      <vt:lpstr>A126094958K_Latest</vt:lpstr>
      <vt:lpstr>A126094962A</vt:lpstr>
      <vt:lpstr>A126094962A_Data</vt:lpstr>
      <vt:lpstr>A126094962A_Latest</vt:lpstr>
      <vt:lpstr>A126094966K</vt:lpstr>
      <vt:lpstr>A126094966K_Data</vt:lpstr>
      <vt:lpstr>A126094966K_Latest</vt:lpstr>
      <vt:lpstr>A126094970A</vt:lpstr>
      <vt:lpstr>A126094970A_Data</vt:lpstr>
      <vt:lpstr>A126094970A_Latest</vt:lpstr>
      <vt:lpstr>A126094974K</vt:lpstr>
      <vt:lpstr>A126094974K_Data</vt:lpstr>
      <vt:lpstr>A126094974K_Latest</vt:lpstr>
      <vt:lpstr>A126094978V</vt:lpstr>
      <vt:lpstr>A126094978V_Data</vt:lpstr>
      <vt:lpstr>A126094978V_Latest</vt:lpstr>
      <vt:lpstr>A126094982K</vt:lpstr>
      <vt:lpstr>A126094982K_Data</vt:lpstr>
      <vt:lpstr>A126094982K_Latest</vt:lpstr>
      <vt:lpstr>A126094986V</vt:lpstr>
      <vt:lpstr>A126094986V_Data</vt:lpstr>
      <vt:lpstr>A126094986V_Latest</vt:lpstr>
      <vt:lpstr>A126094990K</vt:lpstr>
      <vt:lpstr>A126094990K_Data</vt:lpstr>
      <vt:lpstr>A126094990K_Latest</vt:lpstr>
      <vt:lpstr>A126094994V</vt:lpstr>
      <vt:lpstr>A126094994V_Data</vt:lpstr>
      <vt:lpstr>A126094994V_Latest</vt:lpstr>
      <vt:lpstr>A126094998C</vt:lpstr>
      <vt:lpstr>A126094998C_Data</vt:lpstr>
      <vt:lpstr>A126094998C_Latest</vt:lpstr>
      <vt:lpstr>A126095002K</vt:lpstr>
      <vt:lpstr>A126095002K_Data</vt:lpstr>
      <vt:lpstr>A126095002K_Latest</vt:lpstr>
      <vt:lpstr>A126095006V</vt:lpstr>
      <vt:lpstr>A126095006V_Data</vt:lpstr>
      <vt:lpstr>A126095006V_Latest</vt:lpstr>
      <vt:lpstr>A126095010K</vt:lpstr>
      <vt:lpstr>A126095010K_Data</vt:lpstr>
      <vt:lpstr>A126095010K_Latest</vt:lpstr>
      <vt:lpstr>A126095014V</vt:lpstr>
      <vt:lpstr>A126095014V_Data</vt:lpstr>
      <vt:lpstr>A126095014V_Latest</vt:lpstr>
      <vt:lpstr>A126095018C</vt:lpstr>
      <vt:lpstr>A126095018C_Data</vt:lpstr>
      <vt:lpstr>A126095018C_Latest</vt:lpstr>
      <vt:lpstr>A126095022V</vt:lpstr>
      <vt:lpstr>A126095022V_Data</vt:lpstr>
      <vt:lpstr>A126095022V_Latest</vt:lpstr>
      <vt:lpstr>A126095026C</vt:lpstr>
      <vt:lpstr>A126095026C_Data</vt:lpstr>
      <vt:lpstr>A126095026C_Latest</vt:lpstr>
      <vt:lpstr>A126095030V</vt:lpstr>
      <vt:lpstr>A126095030V_Data</vt:lpstr>
      <vt:lpstr>A126095030V_Latest</vt:lpstr>
      <vt:lpstr>A126095034C</vt:lpstr>
      <vt:lpstr>A126095034C_Data</vt:lpstr>
      <vt:lpstr>A126095034C_Latest</vt:lpstr>
      <vt:lpstr>A126095038L</vt:lpstr>
      <vt:lpstr>A126095038L_Data</vt:lpstr>
      <vt:lpstr>A126095038L_Latest</vt:lpstr>
      <vt:lpstr>A126095042C</vt:lpstr>
      <vt:lpstr>A126095042C_Data</vt:lpstr>
      <vt:lpstr>A126095042C_Latest</vt:lpstr>
      <vt:lpstr>A126095046L</vt:lpstr>
      <vt:lpstr>A126095046L_Data</vt:lpstr>
      <vt:lpstr>A126095046L_Latest</vt:lpstr>
      <vt:lpstr>A126095050C</vt:lpstr>
      <vt:lpstr>A126095050C_Data</vt:lpstr>
      <vt:lpstr>A126095050C_Latest</vt:lpstr>
      <vt:lpstr>A126095054L</vt:lpstr>
      <vt:lpstr>A126095054L_Data</vt:lpstr>
      <vt:lpstr>A126095054L_Latest</vt:lpstr>
      <vt:lpstr>A126095058W</vt:lpstr>
      <vt:lpstr>A126095058W_Data</vt:lpstr>
      <vt:lpstr>A126095058W_Latest</vt:lpstr>
      <vt:lpstr>A126095062L</vt:lpstr>
      <vt:lpstr>A126095062L_Data</vt:lpstr>
      <vt:lpstr>A126095062L_Latest</vt:lpstr>
      <vt:lpstr>A126095066W</vt:lpstr>
      <vt:lpstr>A126095066W_Data</vt:lpstr>
      <vt:lpstr>A126095066W_Latest</vt:lpstr>
      <vt:lpstr>A126095070L</vt:lpstr>
      <vt:lpstr>A126095070L_Data</vt:lpstr>
      <vt:lpstr>A126095070L_Latest</vt:lpstr>
      <vt:lpstr>A126095074W</vt:lpstr>
      <vt:lpstr>A126095074W_Data</vt:lpstr>
      <vt:lpstr>A126095074W_Latest</vt:lpstr>
      <vt:lpstr>A126095078F</vt:lpstr>
      <vt:lpstr>A126095078F_Data</vt:lpstr>
      <vt:lpstr>A126095078F_Latest</vt:lpstr>
      <vt:lpstr>A126095082W</vt:lpstr>
      <vt:lpstr>A126095082W_Data</vt:lpstr>
      <vt:lpstr>A126095082W_Latest</vt:lpstr>
      <vt:lpstr>A126095086F</vt:lpstr>
      <vt:lpstr>A126095086F_Data</vt:lpstr>
      <vt:lpstr>A126095086F_Latest</vt:lpstr>
      <vt:lpstr>A126095090W</vt:lpstr>
      <vt:lpstr>A126095090W_Data</vt:lpstr>
      <vt:lpstr>A126095090W_Latest</vt:lpstr>
      <vt:lpstr>A126095094F</vt:lpstr>
      <vt:lpstr>A126095094F_Data</vt:lpstr>
      <vt:lpstr>A126095094F_Latest</vt:lpstr>
      <vt:lpstr>A126095098R</vt:lpstr>
      <vt:lpstr>A126095098R_Data</vt:lpstr>
      <vt:lpstr>A126095098R_Latest</vt:lpstr>
      <vt:lpstr>A126095102V</vt:lpstr>
      <vt:lpstr>A126095102V_Data</vt:lpstr>
      <vt:lpstr>A126095102V_Latest</vt:lpstr>
      <vt:lpstr>A126095106C</vt:lpstr>
      <vt:lpstr>A126095106C_Data</vt:lpstr>
      <vt:lpstr>A126095106C_Latest</vt:lpstr>
      <vt:lpstr>A126095110V</vt:lpstr>
      <vt:lpstr>A126095110V_Data</vt:lpstr>
      <vt:lpstr>A126095110V_Latest</vt:lpstr>
      <vt:lpstr>A126095114C</vt:lpstr>
      <vt:lpstr>A126095114C_Data</vt:lpstr>
      <vt:lpstr>A126095114C_Latest</vt:lpstr>
      <vt:lpstr>A126095118L</vt:lpstr>
      <vt:lpstr>A126095118L_Data</vt:lpstr>
      <vt:lpstr>A126095118L_Latest</vt:lpstr>
      <vt:lpstr>A126095122C</vt:lpstr>
      <vt:lpstr>A126095122C_Data</vt:lpstr>
      <vt:lpstr>A126095122C_Latest</vt:lpstr>
      <vt:lpstr>A126095126L</vt:lpstr>
      <vt:lpstr>A126095126L_Data</vt:lpstr>
      <vt:lpstr>A126095126L_Latest</vt:lpstr>
      <vt:lpstr>A126095130C</vt:lpstr>
      <vt:lpstr>A126095130C_Data</vt:lpstr>
      <vt:lpstr>A126095130C_Latest</vt:lpstr>
      <vt:lpstr>A126095134L</vt:lpstr>
      <vt:lpstr>A126095134L_Data</vt:lpstr>
      <vt:lpstr>A126095134L_Latest</vt:lpstr>
      <vt:lpstr>A126095138W</vt:lpstr>
      <vt:lpstr>A126095138W_Data</vt:lpstr>
      <vt:lpstr>A126095138W_Latest</vt:lpstr>
      <vt:lpstr>A126095142L</vt:lpstr>
      <vt:lpstr>A126095142L_Data</vt:lpstr>
      <vt:lpstr>A126095142L_Latest</vt:lpstr>
      <vt:lpstr>A126095146W</vt:lpstr>
      <vt:lpstr>A126095146W_Data</vt:lpstr>
      <vt:lpstr>A126095146W_Latest</vt:lpstr>
      <vt:lpstr>A126095150L</vt:lpstr>
      <vt:lpstr>A126095150L_Data</vt:lpstr>
      <vt:lpstr>A126095150L_Latest</vt:lpstr>
      <vt:lpstr>A126095154W</vt:lpstr>
      <vt:lpstr>A126095154W_Data</vt:lpstr>
      <vt:lpstr>A126095154W_Latest</vt:lpstr>
      <vt:lpstr>A126095158F</vt:lpstr>
      <vt:lpstr>A126095158F_Data</vt:lpstr>
      <vt:lpstr>A126095158F_Latest</vt:lpstr>
      <vt:lpstr>A126095162W</vt:lpstr>
      <vt:lpstr>A126095162W_Data</vt:lpstr>
      <vt:lpstr>A126095162W_Latest</vt:lpstr>
      <vt:lpstr>A126095166F</vt:lpstr>
      <vt:lpstr>A126095166F_Data</vt:lpstr>
      <vt:lpstr>A126095166F_Latest</vt:lpstr>
      <vt:lpstr>A126095170W</vt:lpstr>
      <vt:lpstr>A126095170W_Data</vt:lpstr>
      <vt:lpstr>A126095170W_Latest</vt:lpstr>
      <vt:lpstr>A126095174F</vt:lpstr>
      <vt:lpstr>A126095174F_Data</vt:lpstr>
      <vt:lpstr>A126095174F_Latest</vt:lpstr>
      <vt:lpstr>A126095178R</vt:lpstr>
      <vt:lpstr>A126095178R_Data</vt:lpstr>
      <vt:lpstr>A126095178R_Latest</vt:lpstr>
      <vt:lpstr>A126095182F</vt:lpstr>
      <vt:lpstr>A126095182F_Data</vt:lpstr>
      <vt:lpstr>A126095182F_Latest</vt:lpstr>
      <vt:lpstr>A126095186R</vt:lpstr>
      <vt:lpstr>A126095186R_Data</vt:lpstr>
      <vt:lpstr>A126095186R_Latest</vt:lpstr>
      <vt:lpstr>A126095190F</vt:lpstr>
      <vt:lpstr>A126095190F_Data</vt:lpstr>
      <vt:lpstr>A126095190F_Latest</vt:lpstr>
      <vt:lpstr>A126095194R</vt:lpstr>
      <vt:lpstr>A126095194R_Data</vt:lpstr>
      <vt:lpstr>A126095194R_Latest</vt:lpstr>
      <vt:lpstr>A126095198X</vt:lpstr>
      <vt:lpstr>A126095198X_Data</vt:lpstr>
      <vt:lpstr>A126095198X_Latest</vt:lpstr>
      <vt:lpstr>A126095202C</vt:lpstr>
      <vt:lpstr>A126095202C_Data</vt:lpstr>
      <vt:lpstr>A126095202C_Latest</vt:lpstr>
      <vt:lpstr>A126095206L</vt:lpstr>
      <vt:lpstr>A126095206L_Data</vt:lpstr>
      <vt:lpstr>A126095206L_Latest</vt:lpstr>
      <vt:lpstr>A126095210C</vt:lpstr>
      <vt:lpstr>A126095210C_Data</vt:lpstr>
      <vt:lpstr>A126095210C_Latest</vt:lpstr>
      <vt:lpstr>A126095214L</vt:lpstr>
      <vt:lpstr>A126095214L_Data</vt:lpstr>
      <vt:lpstr>A126095214L_Latest</vt:lpstr>
      <vt:lpstr>A126095218W</vt:lpstr>
      <vt:lpstr>A126095218W_Data</vt:lpstr>
      <vt:lpstr>A126095218W_Latest</vt:lpstr>
      <vt:lpstr>A126095222L</vt:lpstr>
      <vt:lpstr>A126095222L_Data</vt:lpstr>
      <vt:lpstr>A126095222L_Latest</vt:lpstr>
      <vt:lpstr>A126095226W</vt:lpstr>
      <vt:lpstr>A126095226W_Data</vt:lpstr>
      <vt:lpstr>A126095226W_Latest</vt:lpstr>
      <vt:lpstr>A126095230L</vt:lpstr>
      <vt:lpstr>A126095230L_Data</vt:lpstr>
      <vt:lpstr>A126095230L_Latest</vt:lpstr>
      <vt:lpstr>A126095234W</vt:lpstr>
      <vt:lpstr>A126095234W_Data</vt:lpstr>
      <vt:lpstr>A126095234W_Latest</vt:lpstr>
      <vt:lpstr>A126095238F</vt:lpstr>
      <vt:lpstr>A126095238F_Data</vt:lpstr>
      <vt:lpstr>A126095238F_Latest</vt:lpstr>
      <vt:lpstr>A126095242W</vt:lpstr>
      <vt:lpstr>A126095242W_Data</vt:lpstr>
      <vt:lpstr>A126095242W_Latest</vt:lpstr>
      <vt:lpstr>A126095246F</vt:lpstr>
      <vt:lpstr>A126095246F_Data</vt:lpstr>
      <vt:lpstr>A126095246F_Latest</vt:lpstr>
      <vt:lpstr>A126095250W</vt:lpstr>
      <vt:lpstr>A126095250W_Data</vt:lpstr>
      <vt:lpstr>A126095250W_Latest</vt:lpstr>
      <vt:lpstr>A126095254F</vt:lpstr>
      <vt:lpstr>A126095254F_Data</vt:lpstr>
      <vt:lpstr>A126095254F_Latest</vt:lpstr>
      <vt:lpstr>A126095258R</vt:lpstr>
      <vt:lpstr>A126095258R_Data</vt:lpstr>
      <vt:lpstr>A126095258R_Latest</vt:lpstr>
      <vt:lpstr>A126095262F</vt:lpstr>
      <vt:lpstr>A126095262F_Data</vt:lpstr>
      <vt:lpstr>A126095262F_Latest</vt:lpstr>
      <vt:lpstr>A126095266R</vt:lpstr>
      <vt:lpstr>A126095266R_Data</vt:lpstr>
      <vt:lpstr>A126095266R_Latest</vt:lpstr>
      <vt:lpstr>A126095270F</vt:lpstr>
      <vt:lpstr>A126095270F_Data</vt:lpstr>
      <vt:lpstr>A126095270F_Latest</vt:lpstr>
      <vt:lpstr>A126095274R</vt:lpstr>
      <vt:lpstr>A126095274R_Data</vt:lpstr>
      <vt:lpstr>A126095274R_Latest</vt:lpstr>
      <vt:lpstr>A126095278X</vt:lpstr>
      <vt:lpstr>A126095278X_Data</vt:lpstr>
      <vt:lpstr>A126095278X_Latest</vt:lpstr>
      <vt:lpstr>A126095282R</vt:lpstr>
      <vt:lpstr>A126095282R_Data</vt:lpstr>
      <vt:lpstr>A126095282R_Latest</vt:lpstr>
      <vt:lpstr>A126095286X</vt:lpstr>
      <vt:lpstr>A126095286X_Data</vt:lpstr>
      <vt:lpstr>A126095286X_Latest</vt:lpstr>
      <vt:lpstr>A126095290R</vt:lpstr>
      <vt:lpstr>A126095290R_Data</vt:lpstr>
      <vt:lpstr>A126095290R_Latest</vt:lpstr>
      <vt:lpstr>A126095294X</vt:lpstr>
      <vt:lpstr>A126095294X_Data</vt:lpstr>
      <vt:lpstr>A126095294X_Latest</vt:lpstr>
      <vt:lpstr>A126095298J</vt:lpstr>
      <vt:lpstr>A126095298J_Data</vt:lpstr>
      <vt:lpstr>A126095298J_Latest</vt:lpstr>
      <vt:lpstr>A126095302L</vt:lpstr>
      <vt:lpstr>A126095302L_Data</vt:lpstr>
      <vt:lpstr>A126095302L_Latest</vt:lpstr>
      <vt:lpstr>A126095306W</vt:lpstr>
      <vt:lpstr>A126095306W_Data</vt:lpstr>
      <vt:lpstr>A126095306W_Latest</vt:lpstr>
      <vt:lpstr>A126095310L</vt:lpstr>
      <vt:lpstr>A126095310L_Data</vt:lpstr>
      <vt:lpstr>A126095310L_Latest</vt:lpstr>
      <vt:lpstr>A126095314W</vt:lpstr>
      <vt:lpstr>A126095314W_Data</vt:lpstr>
      <vt:lpstr>A126095314W_Latest</vt:lpstr>
      <vt:lpstr>A126095318F</vt:lpstr>
      <vt:lpstr>A126095318F_Data</vt:lpstr>
      <vt:lpstr>A126095318F_Latest</vt:lpstr>
      <vt:lpstr>A126095322W</vt:lpstr>
      <vt:lpstr>A126095322W_Data</vt:lpstr>
      <vt:lpstr>A126095322W_Latest</vt:lpstr>
      <vt:lpstr>A126095326F</vt:lpstr>
      <vt:lpstr>A126095326F_Data</vt:lpstr>
      <vt:lpstr>A126095326F_Latest</vt:lpstr>
      <vt:lpstr>A126095330W</vt:lpstr>
      <vt:lpstr>A126095330W_Data</vt:lpstr>
      <vt:lpstr>A126095330W_Latest</vt:lpstr>
      <vt:lpstr>A126095334F</vt:lpstr>
      <vt:lpstr>A126095334F_Data</vt:lpstr>
      <vt:lpstr>A126095334F_Latest</vt:lpstr>
      <vt:lpstr>A126095338R</vt:lpstr>
      <vt:lpstr>A126095338R_Data</vt:lpstr>
      <vt:lpstr>A126095338R_Latest</vt:lpstr>
      <vt:lpstr>A126095342F</vt:lpstr>
      <vt:lpstr>A126095342F_Data</vt:lpstr>
      <vt:lpstr>A126095342F_Latest</vt:lpstr>
      <vt:lpstr>A126095346R</vt:lpstr>
      <vt:lpstr>A126095346R_Data</vt:lpstr>
      <vt:lpstr>A126095346R_Latest</vt:lpstr>
      <vt:lpstr>A126095350F</vt:lpstr>
      <vt:lpstr>A126095350F_Data</vt:lpstr>
      <vt:lpstr>A126095350F_Latest</vt:lpstr>
      <vt:lpstr>A126095354R</vt:lpstr>
      <vt:lpstr>A126095354R_Data</vt:lpstr>
      <vt:lpstr>A126095354R_Latest</vt:lpstr>
      <vt:lpstr>A126095358X</vt:lpstr>
      <vt:lpstr>A126095358X_Data</vt:lpstr>
      <vt:lpstr>A126095358X_Latest</vt:lpstr>
      <vt:lpstr>A126095362R</vt:lpstr>
      <vt:lpstr>A126095362R_Data</vt:lpstr>
      <vt:lpstr>A126095362R_Latest</vt:lpstr>
      <vt:lpstr>A126095366X</vt:lpstr>
      <vt:lpstr>A126095366X_Data</vt:lpstr>
      <vt:lpstr>A126095366X_Latest</vt:lpstr>
      <vt:lpstr>A126095370R</vt:lpstr>
      <vt:lpstr>A126095370R_Data</vt:lpstr>
      <vt:lpstr>A126095370R_Latest</vt:lpstr>
      <vt:lpstr>A126095374X</vt:lpstr>
      <vt:lpstr>A126095374X_Data</vt:lpstr>
      <vt:lpstr>A126095374X_Latest</vt:lpstr>
      <vt:lpstr>A126095378J</vt:lpstr>
      <vt:lpstr>A126095378J_Data</vt:lpstr>
      <vt:lpstr>A126095378J_Latest</vt:lpstr>
      <vt:lpstr>A126095382X</vt:lpstr>
      <vt:lpstr>A126095382X_Data</vt:lpstr>
      <vt:lpstr>A126095382X_Latest</vt:lpstr>
      <vt:lpstr>A126095386J</vt:lpstr>
      <vt:lpstr>A126095386J_Data</vt:lpstr>
      <vt:lpstr>A126095386J_Latest</vt:lpstr>
      <vt:lpstr>A126095390X</vt:lpstr>
      <vt:lpstr>A126095390X_Data</vt:lpstr>
      <vt:lpstr>A126095390X_Latest</vt:lpstr>
      <vt:lpstr>A126095394J</vt:lpstr>
      <vt:lpstr>A126095394J_Data</vt:lpstr>
      <vt:lpstr>A126095394J_Latest</vt:lpstr>
      <vt:lpstr>A126095398T</vt:lpstr>
      <vt:lpstr>A126095398T_Data</vt:lpstr>
      <vt:lpstr>A126095398T_Latest</vt:lpstr>
      <vt:lpstr>A126095402W</vt:lpstr>
      <vt:lpstr>A126095402W_Data</vt:lpstr>
      <vt:lpstr>A126095402W_Latest</vt:lpstr>
      <vt:lpstr>A126095406F</vt:lpstr>
      <vt:lpstr>A126095406F_Data</vt:lpstr>
      <vt:lpstr>A126095406F_Latest</vt:lpstr>
      <vt:lpstr>A126095410W</vt:lpstr>
      <vt:lpstr>A126095410W_Data</vt:lpstr>
      <vt:lpstr>A126095410W_Latest</vt:lpstr>
      <vt:lpstr>A126095414F</vt:lpstr>
      <vt:lpstr>A126095414F_Data</vt:lpstr>
      <vt:lpstr>A126095414F_Latest</vt:lpstr>
      <vt:lpstr>A126095418R</vt:lpstr>
      <vt:lpstr>A126095418R_Data</vt:lpstr>
      <vt:lpstr>A126095418R_Latest</vt:lpstr>
      <vt:lpstr>A126095422F</vt:lpstr>
      <vt:lpstr>A126095422F_Data</vt:lpstr>
      <vt:lpstr>A126095422F_Latest</vt:lpstr>
      <vt:lpstr>A126095426R</vt:lpstr>
      <vt:lpstr>A126095426R_Data</vt:lpstr>
      <vt:lpstr>A126095426R_Latest</vt:lpstr>
      <vt:lpstr>A126095430F</vt:lpstr>
      <vt:lpstr>A126095430F_Data</vt:lpstr>
      <vt:lpstr>A126095430F_Latest</vt:lpstr>
      <vt:lpstr>A126095434R</vt:lpstr>
      <vt:lpstr>A126095434R_Data</vt:lpstr>
      <vt:lpstr>A126095434R_Latest</vt:lpstr>
      <vt:lpstr>A126095438X</vt:lpstr>
      <vt:lpstr>A126095438X_Data</vt:lpstr>
      <vt:lpstr>A126095438X_Latest</vt:lpstr>
      <vt:lpstr>A126095442R</vt:lpstr>
      <vt:lpstr>A126095442R_Data</vt:lpstr>
      <vt:lpstr>A126095442R_Latest</vt:lpstr>
      <vt:lpstr>A126095446X</vt:lpstr>
      <vt:lpstr>A126095446X_Data</vt:lpstr>
      <vt:lpstr>A126095446X_Latest</vt:lpstr>
      <vt:lpstr>A126095450R</vt:lpstr>
      <vt:lpstr>A126095450R_Data</vt:lpstr>
      <vt:lpstr>A126095450R_Latest</vt:lpstr>
      <vt:lpstr>A126095454X</vt:lpstr>
      <vt:lpstr>A126095454X_Data</vt:lpstr>
      <vt:lpstr>A126095454X_Latest</vt:lpstr>
      <vt:lpstr>A126095458J</vt:lpstr>
      <vt:lpstr>A126095458J_Data</vt:lpstr>
      <vt:lpstr>A126095458J_Latest</vt:lpstr>
      <vt:lpstr>A126095462X</vt:lpstr>
      <vt:lpstr>A126095462X_Data</vt:lpstr>
      <vt:lpstr>A126095462X_Latest</vt:lpstr>
      <vt:lpstr>A126095466J</vt:lpstr>
      <vt:lpstr>A126095466J_Data</vt:lpstr>
      <vt:lpstr>A126095466J_Latest</vt:lpstr>
      <vt:lpstr>A126095470X</vt:lpstr>
      <vt:lpstr>A126095470X_Data</vt:lpstr>
      <vt:lpstr>A126095470X_Latest</vt:lpstr>
      <vt:lpstr>A126095474J</vt:lpstr>
      <vt:lpstr>A126095474J_Data</vt:lpstr>
      <vt:lpstr>A126095474J_Latest</vt:lpstr>
      <vt:lpstr>A126095478T</vt:lpstr>
      <vt:lpstr>A126095478T_Data</vt:lpstr>
      <vt:lpstr>A126095478T_Latest</vt:lpstr>
      <vt:lpstr>A126095482J</vt:lpstr>
      <vt:lpstr>A126095482J_Data</vt:lpstr>
      <vt:lpstr>A126095482J_Latest</vt:lpstr>
      <vt:lpstr>A126095486T</vt:lpstr>
      <vt:lpstr>A126095486T_Data</vt:lpstr>
      <vt:lpstr>A126095486T_Latest</vt:lpstr>
      <vt:lpstr>A126095490J</vt:lpstr>
      <vt:lpstr>A126095490J_Data</vt:lpstr>
      <vt:lpstr>A126095490J_Latest</vt:lpstr>
      <vt:lpstr>A126095494T</vt:lpstr>
      <vt:lpstr>A126095494T_Data</vt:lpstr>
      <vt:lpstr>A126095494T_Latest</vt:lpstr>
      <vt:lpstr>A126095498A</vt:lpstr>
      <vt:lpstr>A126095498A_Data</vt:lpstr>
      <vt:lpstr>A126095498A_Latest</vt:lpstr>
      <vt:lpstr>A126095502F</vt:lpstr>
      <vt:lpstr>A126095502F_Data</vt:lpstr>
      <vt:lpstr>A126095502F_Latest</vt:lpstr>
      <vt:lpstr>A126095506R</vt:lpstr>
      <vt:lpstr>A126095506R_Data</vt:lpstr>
      <vt:lpstr>A126095506R_Latest</vt:lpstr>
      <vt:lpstr>A126095510F</vt:lpstr>
      <vt:lpstr>A126095510F_Data</vt:lpstr>
      <vt:lpstr>A126095510F_Latest</vt:lpstr>
      <vt:lpstr>A126095514R</vt:lpstr>
      <vt:lpstr>A126095514R_Data</vt:lpstr>
      <vt:lpstr>A126095514R_Latest</vt:lpstr>
      <vt:lpstr>A126095518X</vt:lpstr>
      <vt:lpstr>A126095518X_Data</vt:lpstr>
      <vt:lpstr>A126095518X_Latest</vt:lpstr>
      <vt:lpstr>A126095522R</vt:lpstr>
      <vt:lpstr>A126095522R_Data</vt:lpstr>
      <vt:lpstr>A126095522R_Latest</vt:lpstr>
      <vt:lpstr>A126095526X</vt:lpstr>
      <vt:lpstr>A126095526X_Data</vt:lpstr>
      <vt:lpstr>A126095526X_Latest</vt:lpstr>
      <vt:lpstr>A126095530R</vt:lpstr>
      <vt:lpstr>A126095530R_Data</vt:lpstr>
      <vt:lpstr>A126095530R_Latest</vt:lpstr>
      <vt:lpstr>A126095534X</vt:lpstr>
      <vt:lpstr>A126095534X_Data</vt:lpstr>
      <vt:lpstr>A126095534X_Latest</vt:lpstr>
      <vt:lpstr>A126095538J</vt:lpstr>
      <vt:lpstr>A126095538J_Data</vt:lpstr>
      <vt:lpstr>A126095538J_Latest</vt:lpstr>
      <vt:lpstr>A126095542X</vt:lpstr>
      <vt:lpstr>A126095542X_Data</vt:lpstr>
      <vt:lpstr>A126095542X_Latest</vt:lpstr>
      <vt:lpstr>A126095546J</vt:lpstr>
      <vt:lpstr>A126095546J_Data</vt:lpstr>
      <vt:lpstr>A126095546J_Latest</vt:lpstr>
      <vt:lpstr>A126095550X</vt:lpstr>
      <vt:lpstr>A126095550X_Data</vt:lpstr>
      <vt:lpstr>A126095550X_Latest</vt:lpstr>
      <vt:lpstr>A126095554J</vt:lpstr>
      <vt:lpstr>A126095554J_Data</vt:lpstr>
      <vt:lpstr>A126095554J_Latest</vt:lpstr>
      <vt:lpstr>A126095558T</vt:lpstr>
      <vt:lpstr>A126095558T_Data</vt:lpstr>
      <vt:lpstr>A126095558T_Latest</vt:lpstr>
      <vt:lpstr>A126095562J</vt:lpstr>
      <vt:lpstr>A126095562J_Data</vt:lpstr>
      <vt:lpstr>A126095562J_Latest</vt:lpstr>
      <vt:lpstr>A126095566T</vt:lpstr>
      <vt:lpstr>A126095566T_Data</vt:lpstr>
      <vt:lpstr>A126095566T_Latest</vt:lpstr>
      <vt:lpstr>A126095570J</vt:lpstr>
      <vt:lpstr>A126095570J_Data</vt:lpstr>
      <vt:lpstr>A126095570J_Latest</vt:lpstr>
      <vt:lpstr>A126095574T</vt:lpstr>
      <vt:lpstr>A126095574T_Data</vt:lpstr>
      <vt:lpstr>A126095574T_Latest</vt:lpstr>
      <vt:lpstr>A126095578A</vt:lpstr>
      <vt:lpstr>A126095578A_Data</vt:lpstr>
      <vt:lpstr>A126095578A_Latest</vt:lpstr>
      <vt:lpstr>A126095582T</vt:lpstr>
      <vt:lpstr>A126095582T_Data</vt:lpstr>
      <vt:lpstr>A126095582T_Latest</vt:lpstr>
      <vt:lpstr>A126095586A</vt:lpstr>
      <vt:lpstr>A126095586A_Data</vt:lpstr>
      <vt:lpstr>A126095586A_Latest</vt:lpstr>
      <vt:lpstr>A126095590T</vt:lpstr>
      <vt:lpstr>A126095590T_Data</vt:lpstr>
      <vt:lpstr>A126095590T_Latest</vt:lpstr>
      <vt:lpstr>A126095594A</vt:lpstr>
      <vt:lpstr>A126095594A_Data</vt:lpstr>
      <vt:lpstr>A126095594A_Latest</vt:lpstr>
      <vt:lpstr>A126095598K</vt:lpstr>
      <vt:lpstr>A126095598K_Data</vt:lpstr>
      <vt:lpstr>A126095598K_Latest</vt:lpstr>
      <vt:lpstr>A126095602R</vt:lpstr>
      <vt:lpstr>A126095602R_Data</vt:lpstr>
      <vt:lpstr>A126095602R_Latest</vt:lpstr>
      <vt:lpstr>A126095606X</vt:lpstr>
      <vt:lpstr>A126095606X_Data</vt:lpstr>
      <vt:lpstr>A126095606X_Latest</vt:lpstr>
      <vt:lpstr>A126095610R</vt:lpstr>
      <vt:lpstr>A126095610R_Data</vt:lpstr>
      <vt:lpstr>A126095610R_Latest</vt:lpstr>
      <vt:lpstr>A126095614X</vt:lpstr>
      <vt:lpstr>A126095614X_Data</vt:lpstr>
      <vt:lpstr>A126095614X_Latest</vt:lpstr>
      <vt:lpstr>A126095618J</vt:lpstr>
      <vt:lpstr>A126095618J_Data</vt:lpstr>
      <vt:lpstr>A126095618J_Latest</vt:lpstr>
      <vt:lpstr>A126095622X</vt:lpstr>
      <vt:lpstr>A126095622X_Data</vt:lpstr>
      <vt:lpstr>A126095622X_Latest</vt:lpstr>
      <vt:lpstr>A126095626J</vt:lpstr>
      <vt:lpstr>A126095626J_Data</vt:lpstr>
      <vt:lpstr>A126095626J_Latest</vt:lpstr>
      <vt:lpstr>A126095630X</vt:lpstr>
      <vt:lpstr>A126095630X_Data</vt:lpstr>
      <vt:lpstr>A126095630X_Latest</vt:lpstr>
      <vt:lpstr>A126095634J</vt:lpstr>
      <vt:lpstr>A126095634J_Data</vt:lpstr>
      <vt:lpstr>A126095634J_Latest</vt:lpstr>
      <vt:lpstr>A126095638T</vt:lpstr>
      <vt:lpstr>A126095638T_Data</vt:lpstr>
      <vt:lpstr>A126095638T_Latest</vt:lpstr>
      <vt:lpstr>A126095642J</vt:lpstr>
      <vt:lpstr>A126095642J_Data</vt:lpstr>
      <vt:lpstr>A126095642J_Latest</vt:lpstr>
      <vt:lpstr>A126095646T</vt:lpstr>
      <vt:lpstr>A126095646T_Data</vt:lpstr>
      <vt:lpstr>A126095646T_Latest</vt:lpstr>
      <vt:lpstr>A126095650J</vt:lpstr>
      <vt:lpstr>A126095650J_Data</vt:lpstr>
      <vt:lpstr>A126095650J_Latest</vt:lpstr>
      <vt:lpstr>A126095654T</vt:lpstr>
      <vt:lpstr>A126095654T_Data</vt:lpstr>
      <vt:lpstr>A126095654T_Latest</vt:lpstr>
      <vt:lpstr>A126095658A</vt:lpstr>
      <vt:lpstr>A126095658A_Data</vt:lpstr>
      <vt:lpstr>A126095658A_Latest</vt:lpstr>
      <vt:lpstr>A126095662T</vt:lpstr>
      <vt:lpstr>A126095662T_Data</vt:lpstr>
      <vt:lpstr>A126095662T_Latest</vt:lpstr>
      <vt:lpstr>A126095666A</vt:lpstr>
      <vt:lpstr>A126095666A_Data</vt:lpstr>
      <vt:lpstr>A126095666A_Latest</vt:lpstr>
      <vt:lpstr>A126095670T</vt:lpstr>
      <vt:lpstr>A126095670T_Data</vt:lpstr>
      <vt:lpstr>A126095670T_Latest</vt:lpstr>
      <vt:lpstr>A126095674A</vt:lpstr>
      <vt:lpstr>A126095674A_Data</vt:lpstr>
      <vt:lpstr>A126095674A_Latest</vt:lpstr>
      <vt:lpstr>A126095678K</vt:lpstr>
      <vt:lpstr>A126095678K_Data</vt:lpstr>
      <vt:lpstr>A126095678K_Latest</vt:lpstr>
      <vt:lpstr>A126095682A</vt:lpstr>
      <vt:lpstr>A126095682A_Data</vt:lpstr>
      <vt:lpstr>A126095682A_Latest</vt:lpstr>
      <vt:lpstr>A126095686K</vt:lpstr>
      <vt:lpstr>A126095686K_Data</vt:lpstr>
      <vt:lpstr>A126095686K_Latest</vt:lpstr>
      <vt:lpstr>A126095690A</vt:lpstr>
      <vt:lpstr>A126095690A_Data</vt:lpstr>
      <vt:lpstr>A126095690A_Latest</vt:lpstr>
      <vt:lpstr>A126095694K</vt:lpstr>
      <vt:lpstr>A126095694K_Data</vt:lpstr>
      <vt:lpstr>A126095694K_Latest</vt:lpstr>
      <vt:lpstr>A126095698V</vt:lpstr>
      <vt:lpstr>A126095698V_Data</vt:lpstr>
      <vt:lpstr>A126095698V_Latest</vt:lpstr>
      <vt:lpstr>A126095702X</vt:lpstr>
      <vt:lpstr>A126095702X_Data</vt:lpstr>
      <vt:lpstr>A126095702X_Latest</vt:lpstr>
      <vt:lpstr>A126095706J</vt:lpstr>
      <vt:lpstr>A126095706J_Data</vt:lpstr>
      <vt:lpstr>A126095706J_Latest</vt:lpstr>
      <vt:lpstr>A126095710X</vt:lpstr>
      <vt:lpstr>A126095710X_Data</vt:lpstr>
      <vt:lpstr>A126095710X_Latest</vt:lpstr>
      <vt:lpstr>A126095714J</vt:lpstr>
      <vt:lpstr>A126095714J_Data</vt:lpstr>
      <vt:lpstr>A126095714J_Latest</vt:lpstr>
      <vt:lpstr>A126095718T</vt:lpstr>
      <vt:lpstr>A126095718T_Data</vt:lpstr>
      <vt:lpstr>A126095718T_Latest</vt:lpstr>
      <vt:lpstr>A126095722J</vt:lpstr>
      <vt:lpstr>A126095722J_Data</vt:lpstr>
      <vt:lpstr>A126095722J_Latest</vt:lpstr>
      <vt:lpstr>A126095726T</vt:lpstr>
      <vt:lpstr>A126095726T_Data</vt:lpstr>
      <vt:lpstr>A126095726T_Latest</vt:lpstr>
      <vt:lpstr>A126095730J</vt:lpstr>
      <vt:lpstr>A126095730J_Data</vt:lpstr>
      <vt:lpstr>A126095730J_Latest</vt:lpstr>
      <vt:lpstr>A126095734T</vt:lpstr>
      <vt:lpstr>A126095734T_Data</vt:lpstr>
      <vt:lpstr>A126095734T_Latest</vt:lpstr>
      <vt:lpstr>A126095738A</vt:lpstr>
      <vt:lpstr>A126095738A_Data</vt:lpstr>
      <vt:lpstr>A126095738A_Latest</vt:lpstr>
      <vt:lpstr>A126095742T</vt:lpstr>
      <vt:lpstr>A126095742T_Data</vt:lpstr>
      <vt:lpstr>A126095742T_Latest</vt:lpstr>
      <vt:lpstr>A126095746A</vt:lpstr>
      <vt:lpstr>A126095746A_Data</vt:lpstr>
      <vt:lpstr>A126095746A_Latest</vt:lpstr>
      <vt:lpstr>A126095750T</vt:lpstr>
      <vt:lpstr>A126095750T_Data</vt:lpstr>
      <vt:lpstr>A126095750T_Latest</vt:lpstr>
      <vt:lpstr>A126095754A</vt:lpstr>
      <vt:lpstr>A126095754A_Data</vt:lpstr>
      <vt:lpstr>A126095754A_Latest</vt:lpstr>
      <vt:lpstr>A126095758K</vt:lpstr>
      <vt:lpstr>A126095758K_Data</vt:lpstr>
      <vt:lpstr>A126095758K_Latest</vt:lpstr>
      <vt:lpstr>A126095762A</vt:lpstr>
      <vt:lpstr>A126095762A_Data</vt:lpstr>
      <vt:lpstr>A126095762A_Latest</vt:lpstr>
      <vt:lpstr>A126095766K</vt:lpstr>
      <vt:lpstr>A126095766K_Data</vt:lpstr>
      <vt:lpstr>A126095766K_Latest</vt:lpstr>
      <vt:lpstr>A126095770A</vt:lpstr>
      <vt:lpstr>A126095770A_Data</vt:lpstr>
      <vt:lpstr>A126095770A_Latest</vt:lpstr>
      <vt:lpstr>A126095774K</vt:lpstr>
      <vt:lpstr>A126095774K_Data</vt:lpstr>
      <vt:lpstr>A126095774K_Latest</vt:lpstr>
      <vt:lpstr>A126095778V</vt:lpstr>
      <vt:lpstr>A126095778V_Data</vt:lpstr>
      <vt:lpstr>A126095778V_Latest</vt:lpstr>
      <vt:lpstr>A126095782K</vt:lpstr>
      <vt:lpstr>A126095782K_Data</vt:lpstr>
      <vt:lpstr>A126095782K_Latest</vt:lpstr>
      <vt:lpstr>A126095786V</vt:lpstr>
      <vt:lpstr>A126095786V_Data</vt:lpstr>
      <vt:lpstr>A126095786V_Latest</vt:lpstr>
      <vt:lpstr>A126095790K</vt:lpstr>
      <vt:lpstr>A126095790K_Data</vt:lpstr>
      <vt:lpstr>A126095790K_Latest</vt:lpstr>
      <vt:lpstr>A126095794V</vt:lpstr>
      <vt:lpstr>A126095794V_Data</vt:lpstr>
      <vt:lpstr>A126095794V_Latest</vt:lpstr>
      <vt:lpstr>A126095798C</vt:lpstr>
      <vt:lpstr>A126095798C_Data</vt:lpstr>
      <vt:lpstr>A126095798C_Latest</vt:lpstr>
      <vt:lpstr>A126095802J</vt:lpstr>
      <vt:lpstr>A126095802J_Data</vt:lpstr>
      <vt:lpstr>A126095802J_Latest</vt:lpstr>
      <vt:lpstr>A126095806T</vt:lpstr>
      <vt:lpstr>A126095806T_Data</vt:lpstr>
      <vt:lpstr>A126095806T_Latest</vt:lpstr>
      <vt:lpstr>A126095810J</vt:lpstr>
      <vt:lpstr>A126095810J_Data</vt:lpstr>
      <vt:lpstr>A126095810J_Latest</vt:lpstr>
      <vt:lpstr>A126095814T</vt:lpstr>
      <vt:lpstr>A126095814T_Data</vt:lpstr>
      <vt:lpstr>A126095814T_Latest</vt:lpstr>
      <vt:lpstr>A126095818A</vt:lpstr>
      <vt:lpstr>A126095818A_Data</vt:lpstr>
      <vt:lpstr>A126095818A_Latest</vt:lpstr>
      <vt:lpstr>A126095822T</vt:lpstr>
      <vt:lpstr>A126095822T_Data</vt:lpstr>
      <vt:lpstr>A126095822T_Latest</vt:lpstr>
      <vt:lpstr>A126095826A</vt:lpstr>
      <vt:lpstr>A126095826A_Data</vt:lpstr>
      <vt:lpstr>A126095826A_Latest</vt:lpstr>
      <vt:lpstr>A126095830T</vt:lpstr>
      <vt:lpstr>A126095830T_Data</vt:lpstr>
      <vt:lpstr>A126095830T_Latest</vt:lpstr>
      <vt:lpstr>A126095834A</vt:lpstr>
      <vt:lpstr>A126095834A_Data</vt:lpstr>
      <vt:lpstr>A126095834A_Latest</vt:lpstr>
      <vt:lpstr>A126095838K</vt:lpstr>
      <vt:lpstr>A126095838K_Data</vt:lpstr>
      <vt:lpstr>A126095838K_Latest</vt:lpstr>
      <vt:lpstr>A126095842A</vt:lpstr>
      <vt:lpstr>A126095842A_Data</vt:lpstr>
      <vt:lpstr>A126095842A_Latest</vt:lpstr>
      <vt:lpstr>A126095846K</vt:lpstr>
      <vt:lpstr>A126095846K_Data</vt:lpstr>
      <vt:lpstr>A126095846K_Latest</vt:lpstr>
      <vt:lpstr>A126095850A</vt:lpstr>
      <vt:lpstr>A126095850A_Data</vt:lpstr>
      <vt:lpstr>A126095850A_Latest</vt:lpstr>
      <vt:lpstr>A126095854K</vt:lpstr>
      <vt:lpstr>A126095854K_Data</vt:lpstr>
      <vt:lpstr>A126095854K_Latest</vt:lpstr>
      <vt:lpstr>A126095858V</vt:lpstr>
      <vt:lpstr>A126095858V_Data</vt:lpstr>
      <vt:lpstr>A126095858V_Latest</vt:lpstr>
      <vt:lpstr>A126095862K</vt:lpstr>
      <vt:lpstr>A126095862K_Data</vt:lpstr>
      <vt:lpstr>A126095862K_Latest</vt:lpstr>
      <vt:lpstr>A126095866V</vt:lpstr>
      <vt:lpstr>A126095866V_Data</vt:lpstr>
      <vt:lpstr>A126095866V_Latest</vt:lpstr>
      <vt:lpstr>A126095870K</vt:lpstr>
      <vt:lpstr>A126095870K_Data</vt:lpstr>
      <vt:lpstr>A126095870K_Latest</vt:lpstr>
      <vt:lpstr>A126095874V</vt:lpstr>
      <vt:lpstr>A126095874V_Data</vt:lpstr>
      <vt:lpstr>A126095874V_Latest</vt:lpstr>
      <vt:lpstr>A126095878C</vt:lpstr>
      <vt:lpstr>A126095878C_Data</vt:lpstr>
      <vt:lpstr>A126095878C_Latest</vt:lpstr>
      <vt:lpstr>A126095882V</vt:lpstr>
      <vt:lpstr>A126095882V_Data</vt:lpstr>
      <vt:lpstr>A126095882V_Latest</vt:lpstr>
      <vt:lpstr>A126095886C</vt:lpstr>
      <vt:lpstr>A126095886C_Data</vt:lpstr>
      <vt:lpstr>A126095886C_Latest</vt:lpstr>
      <vt:lpstr>A126095890V</vt:lpstr>
      <vt:lpstr>A126095890V_Data</vt:lpstr>
      <vt:lpstr>A126095890V_Latest</vt:lpstr>
      <vt:lpstr>A126095894C</vt:lpstr>
      <vt:lpstr>A126095894C_Data</vt:lpstr>
      <vt:lpstr>A126095894C_Latest</vt:lpstr>
      <vt:lpstr>A126095898L</vt:lpstr>
      <vt:lpstr>A126095898L_Data</vt:lpstr>
      <vt:lpstr>A126095898L_Latest</vt:lpstr>
      <vt:lpstr>A126095902T</vt:lpstr>
      <vt:lpstr>A126095902T_Data</vt:lpstr>
      <vt:lpstr>A126095902T_Latest</vt:lpstr>
      <vt:lpstr>A126095906A</vt:lpstr>
      <vt:lpstr>A126095906A_Data</vt:lpstr>
      <vt:lpstr>A126095906A_Latest</vt:lpstr>
      <vt:lpstr>A126095910T</vt:lpstr>
      <vt:lpstr>A126095910T_Data</vt:lpstr>
      <vt:lpstr>A126095910T_Latest</vt:lpstr>
      <vt:lpstr>A126095914A</vt:lpstr>
      <vt:lpstr>A126095914A_Data</vt:lpstr>
      <vt:lpstr>A126095914A_Latest</vt:lpstr>
      <vt:lpstr>A126095918K</vt:lpstr>
      <vt:lpstr>A126095918K_Data</vt:lpstr>
      <vt:lpstr>A126095918K_Latest</vt:lpstr>
      <vt:lpstr>A126095922A</vt:lpstr>
      <vt:lpstr>A126095922A_Data</vt:lpstr>
      <vt:lpstr>A126095922A_Latest</vt:lpstr>
      <vt:lpstr>A126095926K</vt:lpstr>
      <vt:lpstr>A126095926K_Data</vt:lpstr>
      <vt:lpstr>A126095926K_Latest</vt:lpstr>
      <vt:lpstr>A126095930A</vt:lpstr>
      <vt:lpstr>A126095930A_Data</vt:lpstr>
      <vt:lpstr>A126095930A_Latest</vt:lpstr>
      <vt:lpstr>A126095934K</vt:lpstr>
      <vt:lpstr>A126095934K_Data</vt:lpstr>
      <vt:lpstr>A126095934K_Latest</vt:lpstr>
      <vt:lpstr>A126095938V</vt:lpstr>
      <vt:lpstr>A126095938V_Data</vt:lpstr>
      <vt:lpstr>A126095938V_Latest</vt:lpstr>
      <vt:lpstr>A126095942K</vt:lpstr>
      <vt:lpstr>A126095942K_Data</vt:lpstr>
      <vt:lpstr>A126095942K_Latest</vt:lpstr>
      <vt:lpstr>A126095946V</vt:lpstr>
      <vt:lpstr>A126095946V_Data</vt:lpstr>
      <vt:lpstr>A126095946V_Latest</vt:lpstr>
      <vt:lpstr>A126095950K</vt:lpstr>
      <vt:lpstr>A126095950K_Data</vt:lpstr>
      <vt:lpstr>A126095950K_Latest</vt:lpstr>
      <vt:lpstr>A126095954V</vt:lpstr>
      <vt:lpstr>A126095954V_Data</vt:lpstr>
      <vt:lpstr>A126095954V_Latest</vt:lpstr>
      <vt:lpstr>A126095958C</vt:lpstr>
      <vt:lpstr>A126095958C_Data</vt:lpstr>
      <vt:lpstr>A126095958C_Latest</vt:lpstr>
      <vt:lpstr>A126095962V</vt:lpstr>
      <vt:lpstr>A126095962V_Data</vt:lpstr>
      <vt:lpstr>A126095962V_Latest</vt:lpstr>
      <vt:lpstr>A126095966C</vt:lpstr>
      <vt:lpstr>A126095966C_Data</vt:lpstr>
      <vt:lpstr>A126095966C_Latest</vt:lpstr>
      <vt:lpstr>A126095970V</vt:lpstr>
      <vt:lpstr>A126095970V_Data</vt:lpstr>
      <vt:lpstr>A126095970V_Latest</vt:lpstr>
      <vt:lpstr>A126095974C</vt:lpstr>
      <vt:lpstr>A126095974C_Data</vt:lpstr>
      <vt:lpstr>A126095974C_Latest</vt:lpstr>
      <vt:lpstr>A126095978L</vt:lpstr>
      <vt:lpstr>A126095978L_Data</vt:lpstr>
      <vt:lpstr>A126095978L_Latest</vt:lpstr>
      <vt:lpstr>A126095982C</vt:lpstr>
      <vt:lpstr>A126095982C_Data</vt:lpstr>
      <vt:lpstr>A126095982C_Latest</vt:lpstr>
      <vt:lpstr>A126095986L</vt:lpstr>
      <vt:lpstr>A126095986L_Data</vt:lpstr>
      <vt:lpstr>A126095986L_Latest</vt:lpstr>
      <vt:lpstr>A126095990C</vt:lpstr>
      <vt:lpstr>A126095990C_Data</vt:lpstr>
      <vt:lpstr>A126095990C_Latest</vt:lpstr>
      <vt:lpstr>A126095994L</vt:lpstr>
      <vt:lpstr>A126095994L_Data</vt:lpstr>
      <vt:lpstr>A126095994L_Latest</vt:lpstr>
      <vt:lpstr>A126095998W</vt:lpstr>
      <vt:lpstr>A126095998W_Data</vt:lpstr>
      <vt:lpstr>A126095998W_Latest</vt:lpstr>
      <vt:lpstr>A126096002C</vt:lpstr>
      <vt:lpstr>A126096002C_Data</vt:lpstr>
      <vt:lpstr>A126096002C_Latest</vt:lpstr>
      <vt:lpstr>A126096006L</vt:lpstr>
      <vt:lpstr>A126096006L_Data</vt:lpstr>
      <vt:lpstr>A126096006L_Latest</vt:lpstr>
      <vt:lpstr>A126096010C</vt:lpstr>
      <vt:lpstr>A126096010C_Data</vt:lpstr>
      <vt:lpstr>A126096010C_Latest</vt:lpstr>
      <vt:lpstr>A126096014L</vt:lpstr>
      <vt:lpstr>A126096014L_Data</vt:lpstr>
      <vt:lpstr>A126096014L_Latest</vt:lpstr>
      <vt:lpstr>A126096018W</vt:lpstr>
      <vt:lpstr>A126096018W_Data</vt:lpstr>
      <vt:lpstr>A126096018W_Latest</vt:lpstr>
      <vt:lpstr>A126096022L</vt:lpstr>
      <vt:lpstr>A126096022L_Data</vt:lpstr>
      <vt:lpstr>A126096022L_Latest</vt:lpstr>
      <vt:lpstr>A126096026W</vt:lpstr>
      <vt:lpstr>A126096026W_Data</vt:lpstr>
      <vt:lpstr>A126096026W_Latest</vt:lpstr>
      <vt:lpstr>A126096030L</vt:lpstr>
      <vt:lpstr>A126096030L_Data</vt:lpstr>
      <vt:lpstr>A126096030L_Latest</vt:lpstr>
      <vt:lpstr>A126096034W</vt:lpstr>
      <vt:lpstr>A126096034W_Data</vt:lpstr>
      <vt:lpstr>A126096034W_Latest</vt:lpstr>
      <vt:lpstr>A126096038F</vt:lpstr>
      <vt:lpstr>A126096038F_Data</vt:lpstr>
      <vt:lpstr>A126096038F_Latest</vt:lpstr>
      <vt:lpstr>A126096042W</vt:lpstr>
      <vt:lpstr>A126096042W_Data</vt:lpstr>
      <vt:lpstr>A126096042W_Latest</vt:lpstr>
      <vt:lpstr>A126096046F</vt:lpstr>
      <vt:lpstr>A126096046F_Data</vt:lpstr>
      <vt:lpstr>A126096046F_Latest</vt:lpstr>
      <vt:lpstr>A126096050W</vt:lpstr>
      <vt:lpstr>A126096050W_Data</vt:lpstr>
      <vt:lpstr>A126096050W_Latest</vt:lpstr>
      <vt:lpstr>A126096054F</vt:lpstr>
      <vt:lpstr>A126096054F_Data</vt:lpstr>
      <vt:lpstr>A126096054F_Latest</vt:lpstr>
      <vt:lpstr>A126096058R</vt:lpstr>
      <vt:lpstr>A126096058R_Data</vt:lpstr>
      <vt:lpstr>A126096058R_Latest</vt:lpstr>
      <vt:lpstr>A126096062F</vt:lpstr>
      <vt:lpstr>A126096062F_Data</vt:lpstr>
      <vt:lpstr>A126096062F_Latest</vt:lpstr>
      <vt:lpstr>A126096066R</vt:lpstr>
      <vt:lpstr>A126096066R_Data</vt:lpstr>
      <vt:lpstr>A126096066R_Latest</vt:lpstr>
      <vt:lpstr>A126096070F</vt:lpstr>
      <vt:lpstr>A126096070F_Data</vt:lpstr>
      <vt:lpstr>A126096070F_Latest</vt:lpstr>
      <vt:lpstr>A126096074R</vt:lpstr>
      <vt:lpstr>A126096074R_Data</vt:lpstr>
      <vt:lpstr>A126096074R_Latest</vt:lpstr>
      <vt:lpstr>A126096078X</vt:lpstr>
      <vt:lpstr>A126096078X_Data</vt:lpstr>
      <vt:lpstr>A126096078X_Latest</vt:lpstr>
      <vt:lpstr>A126096082R</vt:lpstr>
      <vt:lpstr>A126096082R_Data</vt:lpstr>
      <vt:lpstr>A126096082R_Latest</vt:lpstr>
      <vt:lpstr>A126096086X</vt:lpstr>
      <vt:lpstr>A126096086X_Data</vt:lpstr>
      <vt:lpstr>A126096086X_Latest</vt:lpstr>
      <vt:lpstr>A126096090R</vt:lpstr>
      <vt:lpstr>A126096090R_Data</vt:lpstr>
      <vt:lpstr>A126096090R_Latest</vt:lpstr>
      <vt:lpstr>A126096094X</vt:lpstr>
      <vt:lpstr>A126096094X_Data</vt:lpstr>
      <vt:lpstr>A126096094X_Latest</vt:lpstr>
      <vt:lpstr>A126096098J</vt:lpstr>
      <vt:lpstr>A126096098J_Data</vt:lpstr>
      <vt:lpstr>A126096098J_Latest</vt:lpstr>
      <vt:lpstr>A126096102L</vt:lpstr>
      <vt:lpstr>A126096102L_Data</vt:lpstr>
      <vt:lpstr>A126096102L_Latest</vt:lpstr>
      <vt:lpstr>A126096106W</vt:lpstr>
      <vt:lpstr>A126096106W_Data</vt:lpstr>
      <vt:lpstr>A126096106W_Latest</vt:lpstr>
      <vt:lpstr>A126096110L</vt:lpstr>
      <vt:lpstr>A126096110L_Data</vt:lpstr>
      <vt:lpstr>A126096110L_Latest</vt:lpstr>
      <vt:lpstr>A126096114W</vt:lpstr>
      <vt:lpstr>A126096114W_Data</vt:lpstr>
      <vt:lpstr>A126096114W_Latest</vt:lpstr>
      <vt:lpstr>A126096118F</vt:lpstr>
      <vt:lpstr>A126096118F_Data</vt:lpstr>
      <vt:lpstr>A126096118F_Latest</vt:lpstr>
      <vt:lpstr>A126096122W</vt:lpstr>
      <vt:lpstr>A126096122W_Data</vt:lpstr>
      <vt:lpstr>A126096122W_Latest</vt:lpstr>
      <vt:lpstr>A126096126F</vt:lpstr>
      <vt:lpstr>A126096126F_Data</vt:lpstr>
      <vt:lpstr>A126096126F_Latest</vt:lpstr>
      <vt:lpstr>A126096130W</vt:lpstr>
      <vt:lpstr>A126096130W_Data</vt:lpstr>
      <vt:lpstr>A126096130W_Latest</vt:lpstr>
      <vt:lpstr>A126096134F</vt:lpstr>
      <vt:lpstr>A126096134F_Data</vt:lpstr>
      <vt:lpstr>A126096134F_Latest</vt:lpstr>
      <vt:lpstr>A126096138R</vt:lpstr>
      <vt:lpstr>A126096138R_Data</vt:lpstr>
      <vt:lpstr>A126096138R_Latest</vt:lpstr>
      <vt:lpstr>A126096142F</vt:lpstr>
      <vt:lpstr>A126096142F_Data</vt:lpstr>
      <vt:lpstr>A126096142F_Latest</vt:lpstr>
      <vt:lpstr>A126096146R</vt:lpstr>
      <vt:lpstr>A126096146R_Data</vt:lpstr>
      <vt:lpstr>A126096146R_Latest</vt:lpstr>
      <vt:lpstr>A126096150F</vt:lpstr>
      <vt:lpstr>A126096150F_Data</vt:lpstr>
      <vt:lpstr>A126096150F_Latest</vt:lpstr>
      <vt:lpstr>A126096154R</vt:lpstr>
      <vt:lpstr>A126096154R_Data</vt:lpstr>
      <vt:lpstr>A126096154R_Latest</vt:lpstr>
      <vt:lpstr>A126096158X</vt:lpstr>
      <vt:lpstr>A126096158X_Data</vt:lpstr>
      <vt:lpstr>A126096158X_Latest</vt:lpstr>
      <vt:lpstr>A126096162R</vt:lpstr>
      <vt:lpstr>A126096162R_Data</vt:lpstr>
      <vt:lpstr>A126096162R_Latest</vt:lpstr>
      <vt:lpstr>A126096166X</vt:lpstr>
      <vt:lpstr>A126096166X_Data</vt:lpstr>
      <vt:lpstr>A126096166X_Latest</vt:lpstr>
      <vt:lpstr>A126096170R</vt:lpstr>
      <vt:lpstr>A126096170R_Data</vt:lpstr>
      <vt:lpstr>A126096170R_Latest</vt:lpstr>
      <vt:lpstr>A126096174X</vt:lpstr>
      <vt:lpstr>A126096174X_Data</vt:lpstr>
      <vt:lpstr>A126096174X_Latest</vt:lpstr>
      <vt:lpstr>A126096178J</vt:lpstr>
      <vt:lpstr>A126096178J_Data</vt:lpstr>
      <vt:lpstr>A126096178J_Latest</vt:lpstr>
      <vt:lpstr>A126096182X</vt:lpstr>
      <vt:lpstr>A126096182X_Data</vt:lpstr>
      <vt:lpstr>A126096182X_Latest</vt:lpstr>
      <vt:lpstr>A126096186J</vt:lpstr>
      <vt:lpstr>A126096186J_Data</vt:lpstr>
      <vt:lpstr>A126096186J_Latest</vt:lpstr>
      <vt:lpstr>A126096190X</vt:lpstr>
      <vt:lpstr>A126096190X_Data</vt:lpstr>
      <vt:lpstr>A126096190X_Latest</vt:lpstr>
      <vt:lpstr>A126096194J</vt:lpstr>
      <vt:lpstr>A126096194J_Data</vt:lpstr>
      <vt:lpstr>A126096194J_Latest</vt:lpstr>
      <vt:lpstr>A126096198T</vt:lpstr>
      <vt:lpstr>A126096198T_Data</vt:lpstr>
      <vt:lpstr>A126096198T_Latest</vt:lpstr>
      <vt:lpstr>A126096202W</vt:lpstr>
      <vt:lpstr>A126096202W_Data</vt:lpstr>
      <vt:lpstr>A126096202W_Latest</vt:lpstr>
      <vt:lpstr>A126096206F</vt:lpstr>
      <vt:lpstr>A126096206F_Data</vt:lpstr>
      <vt:lpstr>A126096206F_Latest</vt:lpstr>
      <vt:lpstr>A126096210W</vt:lpstr>
      <vt:lpstr>A126096210W_Data</vt:lpstr>
      <vt:lpstr>A126096210W_Latest</vt:lpstr>
      <vt:lpstr>A126096214F</vt:lpstr>
      <vt:lpstr>A126096214F_Data</vt:lpstr>
      <vt:lpstr>A126096214F_Latest</vt:lpstr>
      <vt:lpstr>A126097338A</vt:lpstr>
      <vt:lpstr>A126097338A_Data</vt:lpstr>
      <vt:lpstr>A126097338A_Latest</vt:lpstr>
      <vt:lpstr>A126097342T</vt:lpstr>
      <vt:lpstr>A126097342T_Data</vt:lpstr>
      <vt:lpstr>A126097342T_Latest</vt:lpstr>
      <vt:lpstr>A126097346A</vt:lpstr>
      <vt:lpstr>A126097346A_Data</vt:lpstr>
      <vt:lpstr>A126097346A_Latest</vt:lpstr>
      <vt:lpstr>A126097350T</vt:lpstr>
      <vt:lpstr>A126097350T_Data</vt:lpstr>
      <vt:lpstr>A126097350T_Latest</vt:lpstr>
      <vt:lpstr>A126097354A</vt:lpstr>
      <vt:lpstr>A126097354A_Data</vt:lpstr>
      <vt:lpstr>A126097354A_Latest</vt:lpstr>
      <vt:lpstr>A126097358K</vt:lpstr>
      <vt:lpstr>A126097358K_Data</vt:lpstr>
      <vt:lpstr>A126097358K_Latest</vt:lpstr>
      <vt:lpstr>A126097362A</vt:lpstr>
      <vt:lpstr>A126097362A_Data</vt:lpstr>
      <vt:lpstr>A126097362A_Latest</vt:lpstr>
      <vt:lpstr>A126097366K</vt:lpstr>
      <vt:lpstr>A126097366K_Data</vt:lpstr>
      <vt:lpstr>A126097366K_Latest</vt:lpstr>
      <vt:lpstr>A126097370A</vt:lpstr>
      <vt:lpstr>A126097370A_Data</vt:lpstr>
      <vt:lpstr>A126097370A_Latest</vt:lpstr>
      <vt:lpstr>A126097374K</vt:lpstr>
      <vt:lpstr>A126097374K_Data</vt:lpstr>
      <vt:lpstr>A126097374K_Latest</vt:lpstr>
      <vt:lpstr>A126097378V</vt:lpstr>
      <vt:lpstr>A126097378V_Data</vt:lpstr>
      <vt:lpstr>A126097378V_Latest</vt:lpstr>
      <vt:lpstr>A126097382K</vt:lpstr>
      <vt:lpstr>A126097382K_Data</vt:lpstr>
      <vt:lpstr>A126097382K_Latest</vt:lpstr>
      <vt:lpstr>A126097386V</vt:lpstr>
      <vt:lpstr>A126097386V_Data</vt:lpstr>
      <vt:lpstr>A126097386V_Latest</vt:lpstr>
      <vt:lpstr>A126097390K</vt:lpstr>
      <vt:lpstr>A126097390K_Data</vt:lpstr>
      <vt:lpstr>A126097390K_Latest</vt:lpstr>
      <vt:lpstr>A126097394V</vt:lpstr>
      <vt:lpstr>A126097394V_Data</vt:lpstr>
      <vt:lpstr>A126097394V_Latest</vt:lpstr>
      <vt:lpstr>A126097398C</vt:lpstr>
      <vt:lpstr>A126097398C_Data</vt:lpstr>
      <vt:lpstr>A126097398C_Latest</vt:lpstr>
      <vt:lpstr>A126097402J</vt:lpstr>
      <vt:lpstr>A126097402J_Data</vt:lpstr>
      <vt:lpstr>A126097402J_Latest</vt:lpstr>
      <vt:lpstr>A126097406T</vt:lpstr>
      <vt:lpstr>A126097406T_Data</vt:lpstr>
      <vt:lpstr>A126097406T_Latest</vt:lpstr>
      <vt:lpstr>A126097410J</vt:lpstr>
      <vt:lpstr>A126097410J_Data</vt:lpstr>
      <vt:lpstr>A126097410J_Latest</vt:lpstr>
      <vt:lpstr>A126097414T</vt:lpstr>
      <vt:lpstr>A126097414T_Data</vt:lpstr>
      <vt:lpstr>A126097414T_Latest</vt:lpstr>
      <vt:lpstr>A126097418A</vt:lpstr>
      <vt:lpstr>A126097418A_Data</vt:lpstr>
      <vt:lpstr>A126097418A_Latest</vt:lpstr>
      <vt:lpstr>A126097422T</vt:lpstr>
      <vt:lpstr>A126097422T_Data</vt:lpstr>
      <vt:lpstr>A126097422T_Latest</vt:lpstr>
      <vt:lpstr>A126097426A</vt:lpstr>
      <vt:lpstr>A126097426A_Data</vt:lpstr>
      <vt:lpstr>A126097426A_Latest</vt:lpstr>
      <vt:lpstr>A126097430T</vt:lpstr>
      <vt:lpstr>A126097430T_Data</vt:lpstr>
      <vt:lpstr>A126097430T_Latest</vt:lpstr>
      <vt:lpstr>A126097434A</vt:lpstr>
      <vt:lpstr>A126097434A_Data</vt:lpstr>
      <vt:lpstr>A126097434A_Latest</vt:lpstr>
      <vt:lpstr>A126097438K</vt:lpstr>
      <vt:lpstr>A126097438K_Data</vt:lpstr>
      <vt:lpstr>A126097438K_Latest</vt:lpstr>
      <vt:lpstr>A126097442A</vt:lpstr>
      <vt:lpstr>A126097442A_Data</vt:lpstr>
      <vt:lpstr>A126097442A_Latest</vt:lpstr>
      <vt:lpstr>A126097446K</vt:lpstr>
      <vt:lpstr>A126097446K_Data</vt:lpstr>
      <vt:lpstr>A126097446K_Latest</vt:lpstr>
      <vt:lpstr>A126097450A</vt:lpstr>
      <vt:lpstr>A126097450A_Data</vt:lpstr>
      <vt:lpstr>A126097450A_Latest</vt:lpstr>
      <vt:lpstr>A126097454K</vt:lpstr>
      <vt:lpstr>A126097454K_Data</vt:lpstr>
      <vt:lpstr>A126097454K_Latest</vt:lpstr>
      <vt:lpstr>A126097458V</vt:lpstr>
      <vt:lpstr>A126097458V_Data</vt:lpstr>
      <vt:lpstr>A126097458V_Latest</vt:lpstr>
      <vt:lpstr>A126097462K</vt:lpstr>
      <vt:lpstr>A126097462K_Data</vt:lpstr>
      <vt:lpstr>A126097462K_Latest</vt:lpstr>
      <vt:lpstr>A126097466V</vt:lpstr>
      <vt:lpstr>A126097466V_Data</vt:lpstr>
      <vt:lpstr>A126097466V_Latest</vt:lpstr>
      <vt:lpstr>A126097470K</vt:lpstr>
      <vt:lpstr>A126097470K_Data</vt:lpstr>
      <vt:lpstr>A126097470K_Latest</vt:lpstr>
      <vt:lpstr>A126097474V</vt:lpstr>
      <vt:lpstr>A126097474V_Data</vt:lpstr>
      <vt:lpstr>A126097474V_Latest</vt:lpstr>
      <vt:lpstr>A126098598R</vt:lpstr>
      <vt:lpstr>A126098598R_Data</vt:lpstr>
      <vt:lpstr>A126098598R_Latest</vt:lpstr>
      <vt:lpstr>A126098602V</vt:lpstr>
      <vt:lpstr>A126098602V_Data</vt:lpstr>
      <vt:lpstr>A126098602V_Latest</vt:lpstr>
      <vt:lpstr>A126098606C</vt:lpstr>
      <vt:lpstr>A126098606C_Data</vt:lpstr>
      <vt:lpstr>A126098606C_Latest</vt:lpstr>
      <vt:lpstr>A126098610V</vt:lpstr>
      <vt:lpstr>A126098610V_Data</vt:lpstr>
      <vt:lpstr>A126098610V_Latest</vt:lpstr>
      <vt:lpstr>A126098614C</vt:lpstr>
      <vt:lpstr>A126098614C_Data</vt:lpstr>
      <vt:lpstr>A126098614C_Latest</vt:lpstr>
      <vt:lpstr>A126098618L</vt:lpstr>
      <vt:lpstr>A126098618L_Data</vt:lpstr>
      <vt:lpstr>A126098618L_Latest</vt:lpstr>
      <vt:lpstr>A126098622C</vt:lpstr>
      <vt:lpstr>A126098622C_Data</vt:lpstr>
      <vt:lpstr>A126098622C_Latest</vt:lpstr>
      <vt:lpstr>A126098626L</vt:lpstr>
      <vt:lpstr>A126098626L_Data</vt:lpstr>
      <vt:lpstr>A126098626L_Latest</vt:lpstr>
      <vt:lpstr>A126098630C</vt:lpstr>
      <vt:lpstr>A126098630C_Data</vt:lpstr>
      <vt:lpstr>A126098630C_Latest</vt:lpstr>
      <vt:lpstr>A126098634L</vt:lpstr>
      <vt:lpstr>A126098634L_Data</vt:lpstr>
      <vt:lpstr>A126098634L_Latest</vt:lpstr>
      <vt:lpstr>A126098638W</vt:lpstr>
      <vt:lpstr>A126098638W_Data</vt:lpstr>
      <vt:lpstr>A126098638W_Latest</vt:lpstr>
      <vt:lpstr>A126098642L</vt:lpstr>
      <vt:lpstr>A126098642L_Data</vt:lpstr>
      <vt:lpstr>A126098642L_Latest</vt:lpstr>
      <vt:lpstr>A126098646W</vt:lpstr>
      <vt:lpstr>A126098646W_Data</vt:lpstr>
      <vt:lpstr>A126098646W_Latest</vt:lpstr>
      <vt:lpstr>A126098650L</vt:lpstr>
      <vt:lpstr>A126098650L_Data</vt:lpstr>
      <vt:lpstr>A126098650L_Latest</vt:lpstr>
      <vt:lpstr>A126098654W</vt:lpstr>
      <vt:lpstr>A126098654W_Data</vt:lpstr>
      <vt:lpstr>A126098654W_Latest</vt:lpstr>
      <vt:lpstr>A126098658F</vt:lpstr>
      <vt:lpstr>A126098658F_Data</vt:lpstr>
      <vt:lpstr>A126098658F_Latest</vt:lpstr>
      <vt:lpstr>A126098662W</vt:lpstr>
      <vt:lpstr>A126098662W_Data</vt:lpstr>
      <vt:lpstr>A126098662W_Latest</vt:lpstr>
      <vt:lpstr>A126098666F</vt:lpstr>
      <vt:lpstr>A126098666F_Data</vt:lpstr>
      <vt:lpstr>A126098666F_Latest</vt:lpstr>
      <vt:lpstr>A126098670W</vt:lpstr>
      <vt:lpstr>A126098670W_Data</vt:lpstr>
      <vt:lpstr>A126098670W_Latest</vt:lpstr>
      <vt:lpstr>A126098674F</vt:lpstr>
      <vt:lpstr>A126098674F_Data</vt:lpstr>
      <vt:lpstr>A126098674F_Latest</vt:lpstr>
      <vt:lpstr>A126098678R</vt:lpstr>
      <vt:lpstr>A126098678R_Data</vt:lpstr>
      <vt:lpstr>A126098678R_Latest</vt:lpstr>
      <vt:lpstr>A126098682F</vt:lpstr>
      <vt:lpstr>A126098682F_Data</vt:lpstr>
      <vt:lpstr>A126098682F_Latest</vt:lpstr>
      <vt:lpstr>A126098686R</vt:lpstr>
      <vt:lpstr>A126098686R_Data</vt:lpstr>
      <vt:lpstr>A126098686R_Latest</vt:lpstr>
      <vt:lpstr>A126098690F</vt:lpstr>
      <vt:lpstr>A126098690F_Data</vt:lpstr>
      <vt:lpstr>A126098690F_Latest</vt:lpstr>
      <vt:lpstr>A126098694R</vt:lpstr>
      <vt:lpstr>A126098694R_Data</vt:lpstr>
      <vt:lpstr>A126098694R_Latest</vt:lpstr>
      <vt:lpstr>A126098698X</vt:lpstr>
      <vt:lpstr>A126098698X_Data</vt:lpstr>
      <vt:lpstr>A126098698X_Latest</vt:lpstr>
      <vt:lpstr>A126098702C</vt:lpstr>
      <vt:lpstr>A126098702C_Data</vt:lpstr>
      <vt:lpstr>A126098702C_Latest</vt:lpstr>
      <vt:lpstr>A126098706L</vt:lpstr>
      <vt:lpstr>A126098706L_Data</vt:lpstr>
      <vt:lpstr>A126098706L_Latest</vt:lpstr>
      <vt:lpstr>A126098710C</vt:lpstr>
      <vt:lpstr>A126098710C_Data</vt:lpstr>
      <vt:lpstr>A126098710C_Latest</vt:lpstr>
      <vt:lpstr>A126098714L</vt:lpstr>
      <vt:lpstr>A126098714L_Data</vt:lpstr>
      <vt:lpstr>A126098714L_Latest</vt:lpstr>
      <vt:lpstr>A126098718W</vt:lpstr>
      <vt:lpstr>A126098718W_Data</vt:lpstr>
      <vt:lpstr>A126098718W_Latest</vt:lpstr>
      <vt:lpstr>A126098722L</vt:lpstr>
      <vt:lpstr>A126098722L_Data</vt:lpstr>
      <vt:lpstr>A126098722L_Latest</vt:lpstr>
      <vt:lpstr>A126098726W</vt:lpstr>
      <vt:lpstr>A126098726W_Data</vt:lpstr>
      <vt:lpstr>A126098726W_Latest</vt:lpstr>
      <vt:lpstr>A126098730L</vt:lpstr>
      <vt:lpstr>A126098730L_Data</vt:lpstr>
      <vt:lpstr>A126098730L_Latest</vt:lpstr>
      <vt:lpstr>A126098734W</vt:lpstr>
      <vt:lpstr>A126098734W_Data</vt:lpstr>
      <vt:lpstr>A126098734W_Latest</vt:lpstr>
      <vt:lpstr>A126099858T</vt:lpstr>
      <vt:lpstr>A126099858T_Data</vt:lpstr>
      <vt:lpstr>A126099858T_Latest</vt:lpstr>
      <vt:lpstr>A126099862J</vt:lpstr>
      <vt:lpstr>A126099862J_Data</vt:lpstr>
      <vt:lpstr>A126099862J_Latest</vt:lpstr>
      <vt:lpstr>A126099866T</vt:lpstr>
      <vt:lpstr>A126099866T_Data</vt:lpstr>
      <vt:lpstr>A126099866T_Latest</vt:lpstr>
      <vt:lpstr>A126099870J</vt:lpstr>
      <vt:lpstr>A126099870J_Data</vt:lpstr>
      <vt:lpstr>A126099870J_Latest</vt:lpstr>
      <vt:lpstr>A126099874T</vt:lpstr>
      <vt:lpstr>A126099874T_Data</vt:lpstr>
      <vt:lpstr>A126099874T_Latest</vt:lpstr>
      <vt:lpstr>A126099878A</vt:lpstr>
      <vt:lpstr>A126099878A_Data</vt:lpstr>
      <vt:lpstr>A126099878A_Latest</vt:lpstr>
      <vt:lpstr>A126099882T</vt:lpstr>
      <vt:lpstr>A126099882T_Data</vt:lpstr>
      <vt:lpstr>A126099882T_Latest</vt:lpstr>
      <vt:lpstr>A126099886A</vt:lpstr>
      <vt:lpstr>A126099886A_Data</vt:lpstr>
      <vt:lpstr>A126099886A_Latest</vt:lpstr>
      <vt:lpstr>A126099890T</vt:lpstr>
      <vt:lpstr>A126099890T_Data</vt:lpstr>
      <vt:lpstr>A126099890T_Latest</vt:lpstr>
      <vt:lpstr>A126099894A</vt:lpstr>
      <vt:lpstr>A126099894A_Data</vt:lpstr>
      <vt:lpstr>A126099894A_Latest</vt:lpstr>
      <vt:lpstr>A126099898K</vt:lpstr>
      <vt:lpstr>A126099898K_Data</vt:lpstr>
      <vt:lpstr>A126099898K_Latest</vt:lpstr>
      <vt:lpstr>A126099902R</vt:lpstr>
      <vt:lpstr>A126099902R_Data</vt:lpstr>
      <vt:lpstr>A126099902R_Latest</vt:lpstr>
      <vt:lpstr>A126099906X</vt:lpstr>
      <vt:lpstr>A126099906X_Data</vt:lpstr>
      <vt:lpstr>A126099906X_Latest</vt:lpstr>
      <vt:lpstr>A126099910R</vt:lpstr>
      <vt:lpstr>A126099910R_Data</vt:lpstr>
      <vt:lpstr>A126099910R_Latest</vt:lpstr>
      <vt:lpstr>A126099914X</vt:lpstr>
      <vt:lpstr>A126099914X_Data</vt:lpstr>
      <vt:lpstr>A126099914X_Latest</vt:lpstr>
      <vt:lpstr>A126099918J</vt:lpstr>
      <vt:lpstr>A126099918J_Data</vt:lpstr>
      <vt:lpstr>A126099918J_Latest</vt:lpstr>
      <vt:lpstr>A126099922X</vt:lpstr>
      <vt:lpstr>A126099922X_Data</vt:lpstr>
      <vt:lpstr>A126099922X_Latest</vt:lpstr>
      <vt:lpstr>A126099926J</vt:lpstr>
      <vt:lpstr>A126099926J_Data</vt:lpstr>
      <vt:lpstr>A126099926J_Latest</vt:lpstr>
      <vt:lpstr>A126099930X</vt:lpstr>
      <vt:lpstr>A126099930X_Data</vt:lpstr>
      <vt:lpstr>A126099930X_Latest</vt:lpstr>
      <vt:lpstr>A126099934J</vt:lpstr>
      <vt:lpstr>A126099934J_Data</vt:lpstr>
      <vt:lpstr>A126099934J_Latest</vt:lpstr>
      <vt:lpstr>A126099938T</vt:lpstr>
      <vt:lpstr>A126099938T_Data</vt:lpstr>
      <vt:lpstr>A126099938T_Latest</vt:lpstr>
      <vt:lpstr>A126099942J</vt:lpstr>
      <vt:lpstr>A126099942J_Data</vt:lpstr>
      <vt:lpstr>A126099942J_Latest</vt:lpstr>
      <vt:lpstr>A126099946T</vt:lpstr>
      <vt:lpstr>A126099946T_Data</vt:lpstr>
      <vt:lpstr>A126099946T_Latest</vt:lpstr>
      <vt:lpstr>A126099950J</vt:lpstr>
      <vt:lpstr>A126099950J_Data</vt:lpstr>
      <vt:lpstr>A126099950J_Latest</vt:lpstr>
      <vt:lpstr>A126099954T</vt:lpstr>
      <vt:lpstr>A126099954T_Data</vt:lpstr>
      <vt:lpstr>A126099954T_Latest</vt:lpstr>
      <vt:lpstr>A126099958A</vt:lpstr>
      <vt:lpstr>A126099958A_Data</vt:lpstr>
      <vt:lpstr>A126099958A_Latest</vt:lpstr>
      <vt:lpstr>A126099962T</vt:lpstr>
      <vt:lpstr>A126099962T_Data</vt:lpstr>
      <vt:lpstr>A126099962T_Latest</vt:lpstr>
      <vt:lpstr>A126099966A</vt:lpstr>
      <vt:lpstr>A126099966A_Data</vt:lpstr>
      <vt:lpstr>A126099966A_Latest</vt:lpstr>
      <vt:lpstr>A126099970T</vt:lpstr>
      <vt:lpstr>A126099970T_Data</vt:lpstr>
      <vt:lpstr>A126099970T_Latest</vt:lpstr>
      <vt:lpstr>A126099974A</vt:lpstr>
      <vt:lpstr>A126099974A_Data</vt:lpstr>
      <vt:lpstr>A126099974A_Latest</vt:lpstr>
      <vt:lpstr>A126099978K</vt:lpstr>
      <vt:lpstr>A126099978K_Data</vt:lpstr>
      <vt:lpstr>A126099978K_Latest</vt:lpstr>
      <vt:lpstr>A126099982A</vt:lpstr>
      <vt:lpstr>A126099982A_Data</vt:lpstr>
      <vt:lpstr>A126099982A_Latest</vt:lpstr>
      <vt:lpstr>A126099986K</vt:lpstr>
      <vt:lpstr>A126099986K_Data</vt:lpstr>
      <vt:lpstr>A126099986K_Latest</vt:lpstr>
      <vt:lpstr>A126099990A</vt:lpstr>
      <vt:lpstr>A126099990A_Data</vt:lpstr>
      <vt:lpstr>A126099990A_Latest</vt:lpstr>
      <vt:lpstr>A126099994K</vt:lpstr>
      <vt:lpstr>A126099994K_Data</vt:lpstr>
      <vt:lpstr>A126099994K_Latest</vt:lpstr>
      <vt:lpstr>A126101118K</vt:lpstr>
      <vt:lpstr>A126101118K_Data</vt:lpstr>
      <vt:lpstr>A126101118K_Latest</vt:lpstr>
      <vt:lpstr>A126101122A</vt:lpstr>
      <vt:lpstr>A126101122A_Data</vt:lpstr>
      <vt:lpstr>A126101122A_Latest</vt:lpstr>
      <vt:lpstr>A126101126K</vt:lpstr>
      <vt:lpstr>A126101126K_Data</vt:lpstr>
      <vt:lpstr>A126101126K_Latest</vt:lpstr>
      <vt:lpstr>A126101130A</vt:lpstr>
      <vt:lpstr>A126101130A_Data</vt:lpstr>
      <vt:lpstr>A126101130A_Latest</vt:lpstr>
      <vt:lpstr>A126101134K</vt:lpstr>
      <vt:lpstr>A126101134K_Data</vt:lpstr>
      <vt:lpstr>A126101134K_Latest</vt:lpstr>
      <vt:lpstr>A126101138V</vt:lpstr>
      <vt:lpstr>A126101138V_Data</vt:lpstr>
      <vt:lpstr>A126101138V_Latest</vt:lpstr>
      <vt:lpstr>A126101142K</vt:lpstr>
      <vt:lpstr>A126101142K_Data</vt:lpstr>
      <vt:lpstr>A126101142K_Latest</vt:lpstr>
      <vt:lpstr>A126101146V</vt:lpstr>
      <vt:lpstr>A126101146V_Data</vt:lpstr>
      <vt:lpstr>A126101146V_Latest</vt:lpstr>
      <vt:lpstr>A126101150K</vt:lpstr>
      <vt:lpstr>A126101150K_Data</vt:lpstr>
      <vt:lpstr>A126101150K_Latest</vt:lpstr>
      <vt:lpstr>A126101154V</vt:lpstr>
      <vt:lpstr>A126101154V_Data</vt:lpstr>
      <vt:lpstr>A126101154V_Latest</vt:lpstr>
      <vt:lpstr>A126101158C</vt:lpstr>
      <vt:lpstr>A126101158C_Data</vt:lpstr>
      <vt:lpstr>A126101158C_Latest</vt:lpstr>
      <vt:lpstr>A126101162V</vt:lpstr>
      <vt:lpstr>A126101162V_Data</vt:lpstr>
      <vt:lpstr>A126101162V_Latest</vt:lpstr>
      <vt:lpstr>A126101166C</vt:lpstr>
      <vt:lpstr>A126101166C_Data</vt:lpstr>
      <vt:lpstr>A126101166C_Latest</vt:lpstr>
      <vt:lpstr>A126101170V</vt:lpstr>
      <vt:lpstr>A126101170V_Data</vt:lpstr>
      <vt:lpstr>A126101170V_Latest</vt:lpstr>
      <vt:lpstr>A126101174C</vt:lpstr>
      <vt:lpstr>A126101174C_Data</vt:lpstr>
      <vt:lpstr>A126101174C_Latest</vt:lpstr>
      <vt:lpstr>A126101178L</vt:lpstr>
      <vt:lpstr>A126101178L_Data</vt:lpstr>
      <vt:lpstr>A126101178L_Latest</vt:lpstr>
      <vt:lpstr>A126101182C</vt:lpstr>
      <vt:lpstr>A126101182C_Data</vt:lpstr>
      <vt:lpstr>A126101182C_Latest</vt:lpstr>
      <vt:lpstr>A126101186L</vt:lpstr>
      <vt:lpstr>A126101186L_Data</vt:lpstr>
      <vt:lpstr>A126101186L_Latest</vt:lpstr>
      <vt:lpstr>A126101190C</vt:lpstr>
      <vt:lpstr>A126101190C_Data</vt:lpstr>
      <vt:lpstr>A126101190C_Latest</vt:lpstr>
      <vt:lpstr>A126101194L</vt:lpstr>
      <vt:lpstr>A126101194L_Data</vt:lpstr>
      <vt:lpstr>A126101194L_Latest</vt:lpstr>
      <vt:lpstr>A126101198W</vt:lpstr>
      <vt:lpstr>A126101198W_Data</vt:lpstr>
      <vt:lpstr>A126101198W_Latest</vt:lpstr>
      <vt:lpstr>A126101202A</vt:lpstr>
      <vt:lpstr>A126101202A_Data</vt:lpstr>
      <vt:lpstr>A126101202A_Latest</vt:lpstr>
      <vt:lpstr>A126101206K</vt:lpstr>
      <vt:lpstr>A126101206K_Data</vt:lpstr>
      <vt:lpstr>A126101206K_Latest</vt:lpstr>
      <vt:lpstr>A126101210A</vt:lpstr>
      <vt:lpstr>A126101210A_Data</vt:lpstr>
      <vt:lpstr>A126101210A_Latest</vt:lpstr>
      <vt:lpstr>A126101214K</vt:lpstr>
      <vt:lpstr>A126101214K_Data</vt:lpstr>
      <vt:lpstr>A126101214K_Latest</vt:lpstr>
      <vt:lpstr>A126101218V</vt:lpstr>
      <vt:lpstr>A126101218V_Data</vt:lpstr>
      <vt:lpstr>A126101218V_Latest</vt:lpstr>
      <vt:lpstr>A126101222K</vt:lpstr>
      <vt:lpstr>A126101222K_Data</vt:lpstr>
      <vt:lpstr>A126101222K_Latest</vt:lpstr>
      <vt:lpstr>A126101226V</vt:lpstr>
      <vt:lpstr>A126101226V_Data</vt:lpstr>
      <vt:lpstr>A126101226V_Latest</vt:lpstr>
      <vt:lpstr>A126101230K</vt:lpstr>
      <vt:lpstr>A126101230K_Data</vt:lpstr>
      <vt:lpstr>A126101230K_Latest</vt:lpstr>
      <vt:lpstr>A126101234V</vt:lpstr>
      <vt:lpstr>A126101234V_Data</vt:lpstr>
      <vt:lpstr>A126101234V_Latest</vt:lpstr>
      <vt:lpstr>A126101238C</vt:lpstr>
      <vt:lpstr>A126101238C_Data</vt:lpstr>
      <vt:lpstr>A126101238C_Latest</vt:lpstr>
      <vt:lpstr>A126101242V</vt:lpstr>
      <vt:lpstr>A126101242V_Data</vt:lpstr>
      <vt:lpstr>A126101242V_Latest</vt:lpstr>
      <vt:lpstr>A126101246C</vt:lpstr>
      <vt:lpstr>A126101246C_Data</vt:lpstr>
      <vt:lpstr>A126101246C_Latest</vt:lpstr>
      <vt:lpstr>A126101250V</vt:lpstr>
      <vt:lpstr>A126101250V_Data</vt:lpstr>
      <vt:lpstr>A126101250V_Latest</vt:lpstr>
      <vt:lpstr>A126101254C</vt:lpstr>
      <vt:lpstr>A126101254C_Data</vt:lpstr>
      <vt:lpstr>A126101254C_Latest</vt:lpstr>
      <vt:lpstr>A126102378X</vt:lpstr>
      <vt:lpstr>A126102378X_Data</vt:lpstr>
      <vt:lpstr>A126102378X_Latest</vt:lpstr>
      <vt:lpstr>A126102382R</vt:lpstr>
      <vt:lpstr>A126102382R_Data</vt:lpstr>
      <vt:lpstr>A126102382R_Latest</vt:lpstr>
      <vt:lpstr>A126102386X</vt:lpstr>
      <vt:lpstr>A126102386X_Data</vt:lpstr>
      <vt:lpstr>A126102386X_Latest</vt:lpstr>
      <vt:lpstr>A126102390R</vt:lpstr>
      <vt:lpstr>A126102390R_Data</vt:lpstr>
      <vt:lpstr>A126102390R_Latest</vt:lpstr>
      <vt:lpstr>A126102394X</vt:lpstr>
      <vt:lpstr>A126102394X_Data</vt:lpstr>
      <vt:lpstr>A126102394X_Latest</vt:lpstr>
      <vt:lpstr>A126102398J</vt:lpstr>
      <vt:lpstr>A126102398J_Data</vt:lpstr>
      <vt:lpstr>A126102398J_Latest</vt:lpstr>
      <vt:lpstr>A126102402L</vt:lpstr>
      <vt:lpstr>A126102402L_Data</vt:lpstr>
      <vt:lpstr>A126102402L_Latest</vt:lpstr>
      <vt:lpstr>A126102406W</vt:lpstr>
      <vt:lpstr>A126102406W_Data</vt:lpstr>
      <vt:lpstr>A126102406W_Latest</vt:lpstr>
      <vt:lpstr>A126102410L</vt:lpstr>
      <vt:lpstr>A126102410L_Data</vt:lpstr>
      <vt:lpstr>A126102410L_Latest</vt:lpstr>
      <vt:lpstr>A126102414W</vt:lpstr>
      <vt:lpstr>A126102414W_Data</vt:lpstr>
      <vt:lpstr>A126102414W_Latest</vt:lpstr>
      <vt:lpstr>A126102418F</vt:lpstr>
      <vt:lpstr>A126102418F_Data</vt:lpstr>
      <vt:lpstr>A126102418F_Latest</vt:lpstr>
      <vt:lpstr>A126102422W</vt:lpstr>
      <vt:lpstr>A126102422W_Data</vt:lpstr>
      <vt:lpstr>A126102422W_Latest</vt:lpstr>
      <vt:lpstr>A126102426F</vt:lpstr>
      <vt:lpstr>A126102426F_Data</vt:lpstr>
      <vt:lpstr>A126102426F_Latest</vt:lpstr>
      <vt:lpstr>A126102430W</vt:lpstr>
      <vt:lpstr>A126102430W_Data</vt:lpstr>
      <vt:lpstr>A126102430W_Latest</vt:lpstr>
      <vt:lpstr>A126102434F</vt:lpstr>
      <vt:lpstr>A126102434F_Data</vt:lpstr>
      <vt:lpstr>A126102434F_Latest</vt:lpstr>
      <vt:lpstr>A126102438R</vt:lpstr>
      <vt:lpstr>A126102438R_Data</vt:lpstr>
      <vt:lpstr>A126102438R_Latest</vt:lpstr>
      <vt:lpstr>A126102442F</vt:lpstr>
      <vt:lpstr>A126102442F_Data</vt:lpstr>
      <vt:lpstr>A126102442F_Latest</vt:lpstr>
      <vt:lpstr>A126102446R</vt:lpstr>
      <vt:lpstr>A126102446R_Data</vt:lpstr>
      <vt:lpstr>A126102446R_Latest</vt:lpstr>
      <vt:lpstr>A126102450F</vt:lpstr>
      <vt:lpstr>A126102450F_Data</vt:lpstr>
      <vt:lpstr>A126102450F_Latest</vt:lpstr>
      <vt:lpstr>A126102454R</vt:lpstr>
      <vt:lpstr>A126102454R_Data</vt:lpstr>
      <vt:lpstr>A126102454R_Latest</vt:lpstr>
      <vt:lpstr>A126102458X</vt:lpstr>
      <vt:lpstr>A126102458X_Data</vt:lpstr>
      <vt:lpstr>A126102458X_Latest</vt:lpstr>
      <vt:lpstr>A126102462R</vt:lpstr>
      <vt:lpstr>A126102462R_Data</vt:lpstr>
      <vt:lpstr>A126102462R_Latest</vt:lpstr>
      <vt:lpstr>A126102466X</vt:lpstr>
      <vt:lpstr>A126102466X_Data</vt:lpstr>
      <vt:lpstr>A126102466X_Latest</vt:lpstr>
      <vt:lpstr>A126102470R</vt:lpstr>
      <vt:lpstr>A126102470R_Data</vt:lpstr>
      <vt:lpstr>A126102470R_Latest</vt:lpstr>
      <vt:lpstr>A126102474X</vt:lpstr>
      <vt:lpstr>A126102474X_Data</vt:lpstr>
      <vt:lpstr>A126102474X_Latest</vt:lpstr>
      <vt:lpstr>A126102478J</vt:lpstr>
      <vt:lpstr>A126102478J_Data</vt:lpstr>
      <vt:lpstr>A126102478J_Latest</vt:lpstr>
      <vt:lpstr>A126102482X</vt:lpstr>
      <vt:lpstr>A126102482X_Data</vt:lpstr>
      <vt:lpstr>A126102482X_Latest</vt:lpstr>
      <vt:lpstr>A126102486J</vt:lpstr>
      <vt:lpstr>A126102486J_Data</vt:lpstr>
      <vt:lpstr>A126102486J_Latest</vt:lpstr>
      <vt:lpstr>A126102490X</vt:lpstr>
      <vt:lpstr>A126102490X_Data</vt:lpstr>
      <vt:lpstr>A126102490X_Latest</vt:lpstr>
      <vt:lpstr>A126102494J</vt:lpstr>
      <vt:lpstr>A126102494J_Data</vt:lpstr>
      <vt:lpstr>A126102494J_Latest</vt:lpstr>
      <vt:lpstr>A126102498T</vt:lpstr>
      <vt:lpstr>A126102498T_Data</vt:lpstr>
      <vt:lpstr>A126102498T_Latest</vt:lpstr>
      <vt:lpstr>A126102502W</vt:lpstr>
      <vt:lpstr>A126102502W_Data</vt:lpstr>
      <vt:lpstr>A126102502W_Latest</vt:lpstr>
      <vt:lpstr>A126102506F</vt:lpstr>
      <vt:lpstr>A126102506F_Data</vt:lpstr>
      <vt:lpstr>A126102506F_Latest</vt:lpstr>
      <vt:lpstr>A126102510W</vt:lpstr>
      <vt:lpstr>A126102510W_Data</vt:lpstr>
      <vt:lpstr>A126102510W_Latest</vt:lpstr>
      <vt:lpstr>A126102514F</vt:lpstr>
      <vt:lpstr>A126102514F_Data</vt:lpstr>
      <vt:lpstr>A126102514F_Latest</vt:lpstr>
      <vt:lpstr>A126102518R</vt:lpstr>
      <vt:lpstr>A126102518R_Data</vt:lpstr>
      <vt:lpstr>A126102518R_Latest</vt:lpstr>
      <vt:lpstr>A126102522F</vt:lpstr>
      <vt:lpstr>A126102522F_Data</vt:lpstr>
      <vt:lpstr>A126102522F_Latest</vt:lpstr>
      <vt:lpstr>A126102526R</vt:lpstr>
      <vt:lpstr>A126102526R_Data</vt:lpstr>
      <vt:lpstr>A126102526R_Latest</vt:lpstr>
      <vt:lpstr>A126102530F</vt:lpstr>
      <vt:lpstr>A126102530F_Data</vt:lpstr>
      <vt:lpstr>A126102530F_Latest</vt:lpstr>
      <vt:lpstr>A126102534R</vt:lpstr>
      <vt:lpstr>A126102534R_Data</vt:lpstr>
      <vt:lpstr>A126102534R_Latest</vt:lpstr>
      <vt:lpstr>A126102538X</vt:lpstr>
      <vt:lpstr>A126102538X_Data</vt:lpstr>
      <vt:lpstr>A126102538X_Latest</vt:lpstr>
      <vt:lpstr>A126102542R</vt:lpstr>
      <vt:lpstr>A126102542R_Data</vt:lpstr>
      <vt:lpstr>A126102542R_Latest</vt:lpstr>
      <vt:lpstr>A126102546X</vt:lpstr>
      <vt:lpstr>A126102546X_Data</vt:lpstr>
      <vt:lpstr>A126102546X_Latest</vt:lpstr>
      <vt:lpstr>A126102550R</vt:lpstr>
      <vt:lpstr>A126102550R_Data</vt:lpstr>
      <vt:lpstr>A126102550R_Latest</vt:lpstr>
      <vt:lpstr>A126102554X</vt:lpstr>
      <vt:lpstr>A126102554X_Data</vt:lpstr>
      <vt:lpstr>A126102554X_Latest</vt:lpstr>
      <vt:lpstr>A126102558J</vt:lpstr>
      <vt:lpstr>A126102558J_Data</vt:lpstr>
      <vt:lpstr>A126102558J_Latest</vt:lpstr>
      <vt:lpstr>A126102562X</vt:lpstr>
      <vt:lpstr>A126102562X_Data</vt:lpstr>
      <vt:lpstr>A126102562X_Latest</vt:lpstr>
      <vt:lpstr>A126102566J</vt:lpstr>
      <vt:lpstr>A126102566J_Data</vt:lpstr>
      <vt:lpstr>A126102566J_Latest</vt:lpstr>
      <vt:lpstr>A126102570X</vt:lpstr>
      <vt:lpstr>A126102570X_Data</vt:lpstr>
      <vt:lpstr>A126102570X_Latest</vt:lpstr>
      <vt:lpstr>A126102574J</vt:lpstr>
      <vt:lpstr>A126102574J_Data</vt:lpstr>
      <vt:lpstr>A126102574J_Latest</vt:lpstr>
      <vt:lpstr>A126102578T</vt:lpstr>
      <vt:lpstr>A126102578T_Data</vt:lpstr>
      <vt:lpstr>A126102578T_Latest</vt:lpstr>
      <vt:lpstr>A126102582J</vt:lpstr>
      <vt:lpstr>A126102582J_Data</vt:lpstr>
      <vt:lpstr>A126102582J_Latest</vt:lpstr>
      <vt:lpstr>A126102586T</vt:lpstr>
      <vt:lpstr>A126102586T_Data</vt:lpstr>
      <vt:lpstr>A126102586T_Latest</vt:lpstr>
      <vt:lpstr>A126102590J</vt:lpstr>
      <vt:lpstr>A126102590J_Data</vt:lpstr>
      <vt:lpstr>A126102590J_Latest</vt:lpstr>
      <vt:lpstr>A126102594T</vt:lpstr>
      <vt:lpstr>A126102594T_Data</vt:lpstr>
      <vt:lpstr>A126102594T_Latest</vt:lpstr>
      <vt:lpstr>A126102598A</vt:lpstr>
      <vt:lpstr>A126102598A_Data</vt:lpstr>
      <vt:lpstr>A126102598A_Latest</vt:lpstr>
      <vt:lpstr>A126102602F</vt:lpstr>
      <vt:lpstr>A126102602F_Data</vt:lpstr>
      <vt:lpstr>A126102602F_Latest</vt:lpstr>
      <vt:lpstr>A126102606R</vt:lpstr>
      <vt:lpstr>A126102606R_Data</vt:lpstr>
      <vt:lpstr>A126102606R_Latest</vt:lpstr>
      <vt:lpstr>A126102610F</vt:lpstr>
      <vt:lpstr>A126102610F_Data</vt:lpstr>
      <vt:lpstr>A126102610F_Latest</vt:lpstr>
      <vt:lpstr>A126102614R</vt:lpstr>
      <vt:lpstr>A126102614R_Data</vt:lpstr>
      <vt:lpstr>A126102614R_Latest</vt:lpstr>
      <vt:lpstr>A126102618X</vt:lpstr>
      <vt:lpstr>A126102618X_Data</vt:lpstr>
      <vt:lpstr>A126102618X_Latest</vt:lpstr>
      <vt:lpstr>A126102622R</vt:lpstr>
      <vt:lpstr>A126102622R_Data</vt:lpstr>
      <vt:lpstr>A126102622R_Latest</vt:lpstr>
      <vt:lpstr>A126102626X</vt:lpstr>
      <vt:lpstr>A126102626X_Data</vt:lpstr>
      <vt:lpstr>A126102626X_Latest</vt:lpstr>
      <vt:lpstr>A126102630R</vt:lpstr>
      <vt:lpstr>A126102630R_Data</vt:lpstr>
      <vt:lpstr>A126102630R_Latest</vt:lpstr>
      <vt:lpstr>A126102634X</vt:lpstr>
      <vt:lpstr>A126102634X_Data</vt:lpstr>
      <vt:lpstr>A126102634X_Latest</vt:lpstr>
      <vt:lpstr>A126102638J</vt:lpstr>
      <vt:lpstr>A126102638J_Data</vt:lpstr>
      <vt:lpstr>A126102638J_Latest</vt:lpstr>
      <vt:lpstr>A126102642X</vt:lpstr>
      <vt:lpstr>A126102642X_Data</vt:lpstr>
      <vt:lpstr>A126102642X_Latest</vt:lpstr>
      <vt:lpstr>A126102646J</vt:lpstr>
      <vt:lpstr>A126102646J_Data</vt:lpstr>
      <vt:lpstr>A126102646J_Latest</vt:lpstr>
      <vt:lpstr>A126102650X</vt:lpstr>
      <vt:lpstr>A126102650X_Data</vt:lpstr>
      <vt:lpstr>A126102650X_Latest</vt:lpstr>
      <vt:lpstr>A126102654J</vt:lpstr>
      <vt:lpstr>A126102654J_Data</vt:lpstr>
      <vt:lpstr>A126102654J_Latest</vt:lpstr>
      <vt:lpstr>A126102658T</vt:lpstr>
      <vt:lpstr>A126102658T_Data</vt:lpstr>
      <vt:lpstr>A126102658T_Latest</vt:lpstr>
      <vt:lpstr>A126102662J</vt:lpstr>
      <vt:lpstr>A126102662J_Data</vt:lpstr>
      <vt:lpstr>A126102662J_Latest</vt:lpstr>
      <vt:lpstr>A126102666T</vt:lpstr>
      <vt:lpstr>A126102666T_Data</vt:lpstr>
      <vt:lpstr>A126102666T_Latest</vt:lpstr>
      <vt:lpstr>A126102670J</vt:lpstr>
      <vt:lpstr>A126102670J_Data</vt:lpstr>
      <vt:lpstr>A126102670J_Latest</vt:lpstr>
      <vt:lpstr>A126102674T</vt:lpstr>
      <vt:lpstr>A126102674T_Data</vt:lpstr>
      <vt:lpstr>A126102674T_Latest</vt:lpstr>
      <vt:lpstr>A126102678A</vt:lpstr>
      <vt:lpstr>A126102678A_Data</vt:lpstr>
      <vt:lpstr>A126102678A_Latest</vt:lpstr>
      <vt:lpstr>A126102682T</vt:lpstr>
      <vt:lpstr>A126102682T_Data</vt:lpstr>
      <vt:lpstr>A126102682T_Latest</vt:lpstr>
      <vt:lpstr>A126102686A</vt:lpstr>
      <vt:lpstr>A126102686A_Data</vt:lpstr>
      <vt:lpstr>A126102686A_Latest</vt:lpstr>
      <vt:lpstr>A126102690T</vt:lpstr>
      <vt:lpstr>A126102690T_Data</vt:lpstr>
      <vt:lpstr>A126102690T_Latest</vt:lpstr>
      <vt:lpstr>A126102694A</vt:lpstr>
      <vt:lpstr>A126102694A_Data</vt:lpstr>
      <vt:lpstr>A126102694A_Latest</vt:lpstr>
      <vt:lpstr>A126102698K</vt:lpstr>
      <vt:lpstr>A126102698K_Data</vt:lpstr>
      <vt:lpstr>A126102698K_Latest</vt:lpstr>
      <vt:lpstr>A126102702R</vt:lpstr>
      <vt:lpstr>A126102702R_Data</vt:lpstr>
      <vt:lpstr>A126102702R_Latest</vt:lpstr>
      <vt:lpstr>A126102706X</vt:lpstr>
      <vt:lpstr>A126102706X_Data</vt:lpstr>
      <vt:lpstr>A126102706X_Latest</vt:lpstr>
      <vt:lpstr>A126102710R</vt:lpstr>
      <vt:lpstr>A126102710R_Data</vt:lpstr>
      <vt:lpstr>A126102710R_Latest</vt:lpstr>
      <vt:lpstr>A126102714X</vt:lpstr>
      <vt:lpstr>A126102714X_Data</vt:lpstr>
      <vt:lpstr>A126102714X_Latest</vt:lpstr>
      <vt:lpstr>A126102718J</vt:lpstr>
      <vt:lpstr>A126102718J_Data</vt:lpstr>
      <vt:lpstr>A126102718J_Latest</vt:lpstr>
      <vt:lpstr>A126102722X</vt:lpstr>
      <vt:lpstr>A126102722X_Data</vt:lpstr>
      <vt:lpstr>A126102722X_Latest</vt:lpstr>
      <vt:lpstr>A126102726J</vt:lpstr>
      <vt:lpstr>A126102726J_Data</vt:lpstr>
      <vt:lpstr>A126102726J_Latest</vt:lpstr>
      <vt:lpstr>A126102730X</vt:lpstr>
      <vt:lpstr>A126102730X_Data</vt:lpstr>
      <vt:lpstr>A126102730X_Latest</vt:lpstr>
      <vt:lpstr>A126102734J</vt:lpstr>
      <vt:lpstr>A126102734J_Data</vt:lpstr>
      <vt:lpstr>A126102734J_Latest</vt:lpstr>
      <vt:lpstr>A126102738T</vt:lpstr>
      <vt:lpstr>A126102738T_Data</vt:lpstr>
      <vt:lpstr>A126102738T_Latest</vt:lpstr>
      <vt:lpstr>A126102742J</vt:lpstr>
      <vt:lpstr>A126102742J_Data</vt:lpstr>
      <vt:lpstr>A126102742J_Latest</vt:lpstr>
      <vt:lpstr>A126102746T</vt:lpstr>
      <vt:lpstr>A126102746T_Data</vt:lpstr>
      <vt:lpstr>A126102746T_Latest</vt:lpstr>
      <vt:lpstr>A126102750J</vt:lpstr>
      <vt:lpstr>A126102750J_Data</vt:lpstr>
      <vt:lpstr>A126102750J_Latest</vt:lpstr>
      <vt:lpstr>A126102754T</vt:lpstr>
      <vt:lpstr>A126102754T_Data</vt:lpstr>
      <vt:lpstr>A126102754T_Latest</vt:lpstr>
      <vt:lpstr>A126102758A</vt:lpstr>
      <vt:lpstr>A126102758A_Data</vt:lpstr>
      <vt:lpstr>A126102758A_Latest</vt:lpstr>
      <vt:lpstr>A126102762T</vt:lpstr>
      <vt:lpstr>A126102762T_Data</vt:lpstr>
      <vt:lpstr>A126102762T_Latest</vt:lpstr>
      <vt:lpstr>A126102766A</vt:lpstr>
      <vt:lpstr>A126102766A_Data</vt:lpstr>
      <vt:lpstr>A126102766A_Latest</vt:lpstr>
      <vt:lpstr>A126102770T</vt:lpstr>
      <vt:lpstr>A126102770T_Data</vt:lpstr>
      <vt:lpstr>A126102770T_Latest</vt:lpstr>
      <vt:lpstr>A126102774A</vt:lpstr>
      <vt:lpstr>A126102774A_Data</vt:lpstr>
      <vt:lpstr>A126102774A_Latest</vt:lpstr>
      <vt:lpstr>A126102778K</vt:lpstr>
      <vt:lpstr>A126102778K_Data</vt:lpstr>
      <vt:lpstr>A126102778K_Latest</vt:lpstr>
      <vt:lpstr>A126102782A</vt:lpstr>
      <vt:lpstr>A126102782A_Data</vt:lpstr>
      <vt:lpstr>A126102782A_Latest</vt:lpstr>
      <vt:lpstr>A126102786K</vt:lpstr>
      <vt:lpstr>A126102786K_Data</vt:lpstr>
      <vt:lpstr>A126102786K_Latest</vt:lpstr>
      <vt:lpstr>A126102790A</vt:lpstr>
      <vt:lpstr>A126102790A_Data</vt:lpstr>
      <vt:lpstr>A126102790A_Latest</vt:lpstr>
      <vt:lpstr>A126102794K</vt:lpstr>
      <vt:lpstr>A126102794K_Data</vt:lpstr>
      <vt:lpstr>A126102794K_Latest</vt:lpstr>
      <vt:lpstr>A126102798V</vt:lpstr>
      <vt:lpstr>A126102798V_Data</vt:lpstr>
      <vt:lpstr>A126102798V_Latest</vt:lpstr>
      <vt:lpstr>A126102802X</vt:lpstr>
      <vt:lpstr>A126102802X_Data</vt:lpstr>
      <vt:lpstr>A126102802X_Latest</vt:lpstr>
      <vt:lpstr>A126102806J</vt:lpstr>
      <vt:lpstr>A126102806J_Data</vt:lpstr>
      <vt:lpstr>A126102806J_Latest</vt:lpstr>
      <vt:lpstr>A126102810X</vt:lpstr>
      <vt:lpstr>A126102810X_Data</vt:lpstr>
      <vt:lpstr>A126102810X_Latest</vt:lpstr>
      <vt:lpstr>A126102814J</vt:lpstr>
      <vt:lpstr>A126102814J_Data</vt:lpstr>
      <vt:lpstr>A126102814J_Latest</vt:lpstr>
      <vt:lpstr>A126102818T</vt:lpstr>
      <vt:lpstr>A126102818T_Data</vt:lpstr>
      <vt:lpstr>A126102818T_Latest</vt:lpstr>
      <vt:lpstr>A126102822J</vt:lpstr>
      <vt:lpstr>A126102822J_Data</vt:lpstr>
      <vt:lpstr>A126102822J_Latest</vt:lpstr>
      <vt:lpstr>A126102826T</vt:lpstr>
      <vt:lpstr>A126102826T_Data</vt:lpstr>
      <vt:lpstr>A126102826T_Latest</vt:lpstr>
      <vt:lpstr>A126102830J</vt:lpstr>
      <vt:lpstr>A126102830J_Data</vt:lpstr>
      <vt:lpstr>A126102830J_Latest</vt:lpstr>
      <vt:lpstr>A126102834T</vt:lpstr>
      <vt:lpstr>A126102834T_Data</vt:lpstr>
      <vt:lpstr>A126102834T_Latest</vt:lpstr>
      <vt:lpstr>A126102838A</vt:lpstr>
      <vt:lpstr>A126102838A_Data</vt:lpstr>
      <vt:lpstr>A126102838A_Latest</vt:lpstr>
      <vt:lpstr>A126102842T</vt:lpstr>
      <vt:lpstr>A126102842T_Data</vt:lpstr>
      <vt:lpstr>A126102842T_Latest</vt:lpstr>
      <vt:lpstr>A126102846A</vt:lpstr>
      <vt:lpstr>A126102846A_Data</vt:lpstr>
      <vt:lpstr>A126102846A_Latest</vt:lpstr>
      <vt:lpstr>A126102850T</vt:lpstr>
      <vt:lpstr>A126102850T_Data</vt:lpstr>
      <vt:lpstr>A126102850T_Latest</vt:lpstr>
      <vt:lpstr>A126102854A</vt:lpstr>
      <vt:lpstr>A126102854A_Data</vt:lpstr>
      <vt:lpstr>A126102854A_Latest</vt:lpstr>
      <vt:lpstr>A126102858K</vt:lpstr>
      <vt:lpstr>A126102858K_Data</vt:lpstr>
      <vt:lpstr>A126102858K_Latest</vt:lpstr>
      <vt:lpstr>A126102862A</vt:lpstr>
      <vt:lpstr>A126102862A_Data</vt:lpstr>
      <vt:lpstr>A126102862A_Latest</vt:lpstr>
      <vt:lpstr>A126102866K</vt:lpstr>
      <vt:lpstr>A126102866K_Data</vt:lpstr>
      <vt:lpstr>A126102866K_Latest</vt:lpstr>
      <vt:lpstr>A126102870A</vt:lpstr>
      <vt:lpstr>A126102870A_Data</vt:lpstr>
      <vt:lpstr>A126102870A_Latest</vt:lpstr>
      <vt:lpstr>A126102874K</vt:lpstr>
      <vt:lpstr>A126102874K_Data</vt:lpstr>
      <vt:lpstr>A126102874K_Latest</vt:lpstr>
      <vt:lpstr>A126102878V</vt:lpstr>
      <vt:lpstr>A126102878V_Data</vt:lpstr>
      <vt:lpstr>A126102878V_Latest</vt:lpstr>
      <vt:lpstr>A126102882K</vt:lpstr>
      <vt:lpstr>A126102882K_Data</vt:lpstr>
      <vt:lpstr>A126102882K_Latest</vt:lpstr>
      <vt:lpstr>A126102886V</vt:lpstr>
      <vt:lpstr>A126102886V_Data</vt:lpstr>
      <vt:lpstr>A126102886V_Latest</vt:lpstr>
      <vt:lpstr>A126102890K</vt:lpstr>
      <vt:lpstr>A126102890K_Data</vt:lpstr>
      <vt:lpstr>A126102890K_Latest</vt:lpstr>
      <vt:lpstr>A126102894V</vt:lpstr>
      <vt:lpstr>A126102894V_Data</vt:lpstr>
      <vt:lpstr>A126102894V_Latest</vt:lpstr>
      <vt:lpstr>A126102898C</vt:lpstr>
      <vt:lpstr>A126102898C_Data</vt:lpstr>
      <vt:lpstr>A126102898C_Latest</vt:lpstr>
      <vt:lpstr>A126102902J</vt:lpstr>
      <vt:lpstr>A126102902J_Data</vt:lpstr>
      <vt:lpstr>A126102902J_Latest</vt:lpstr>
      <vt:lpstr>A126102906T</vt:lpstr>
      <vt:lpstr>A126102906T_Data</vt:lpstr>
      <vt:lpstr>A126102906T_Latest</vt:lpstr>
      <vt:lpstr>A126102910J</vt:lpstr>
      <vt:lpstr>A126102910J_Data</vt:lpstr>
      <vt:lpstr>A126102910J_Latest</vt:lpstr>
      <vt:lpstr>A126102914T</vt:lpstr>
      <vt:lpstr>A126102914T_Data</vt:lpstr>
      <vt:lpstr>A126102914T_Latest</vt:lpstr>
      <vt:lpstr>A126102918A</vt:lpstr>
      <vt:lpstr>A126102918A_Data</vt:lpstr>
      <vt:lpstr>A126102918A_Latest</vt:lpstr>
      <vt:lpstr>A126102922T</vt:lpstr>
      <vt:lpstr>A126102922T_Data</vt:lpstr>
      <vt:lpstr>A126102922T_Latest</vt:lpstr>
      <vt:lpstr>A126102926A</vt:lpstr>
      <vt:lpstr>A126102926A_Data</vt:lpstr>
      <vt:lpstr>A126102926A_Latest</vt:lpstr>
      <vt:lpstr>A126102930T</vt:lpstr>
      <vt:lpstr>A126102930T_Data</vt:lpstr>
      <vt:lpstr>A126102930T_Latest</vt:lpstr>
      <vt:lpstr>A126102934A</vt:lpstr>
      <vt:lpstr>A126102934A_Data</vt:lpstr>
      <vt:lpstr>A126102934A_Latest</vt:lpstr>
      <vt:lpstr>A126102938K</vt:lpstr>
      <vt:lpstr>A126102938K_Data</vt:lpstr>
      <vt:lpstr>A126102938K_Latest</vt:lpstr>
      <vt:lpstr>A126102942A</vt:lpstr>
      <vt:lpstr>A126102942A_Data</vt:lpstr>
      <vt:lpstr>A126102942A_Latest</vt:lpstr>
      <vt:lpstr>A126102946K</vt:lpstr>
      <vt:lpstr>A126102946K_Data</vt:lpstr>
      <vt:lpstr>A126102946K_Latest</vt:lpstr>
      <vt:lpstr>A126102950A</vt:lpstr>
      <vt:lpstr>A126102950A_Data</vt:lpstr>
      <vt:lpstr>A126102950A_Latest</vt:lpstr>
      <vt:lpstr>A126102954K</vt:lpstr>
      <vt:lpstr>A126102954K_Data</vt:lpstr>
      <vt:lpstr>A126102954K_Latest</vt:lpstr>
      <vt:lpstr>A126102958V</vt:lpstr>
      <vt:lpstr>A126102958V_Data</vt:lpstr>
      <vt:lpstr>A126102958V_Latest</vt:lpstr>
      <vt:lpstr>A126102962K</vt:lpstr>
      <vt:lpstr>A126102962K_Data</vt:lpstr>
      <vt:lpstr>A126102962K_Latest</vt:lpstr>
      <vt:lpstr>A126102966V</vt:lpstr>
      <vt:lpstr>A126102966V_Data</vt:lpstr>
      <vt:lpstr>A126102966V_Latest</vt:lpstr>
      <vt:lpstr>A126102970K</vt:lpstr>
      <vt:lpstr>A126102970K_Data</vt:lpstr>
      <vt:lpstr>A126102970K_Latest</vt:lpstr>
      <vt:lpstr>A126102974V</vt:lpstr>
      <vt:lpstr>A126102974V_Data</vt:lpstr>
      <vt:lpstr>A126102974V_Latest</vt:lpstr>
      <vt:lpstr>A126102978C</vt:lpstr>
      <vt:lpstr>A126102978C_Data</vt:lpstr>
      <vt:lpstr>A126102978C_Latest</vt:lpstr>
      <vt:lpstr>A126102982V</vt:lpstr>
      <vt:lpstr>A126102982V_Data</vt:lpstr>
      <vt:lpstr>A126102982V_Latest</vt:lpstr>
      <vt:lpstr>A126102986C</vt:lpstr>
      <vt:lpstr>A126102986C_Data</vt:lpstr>
      <vt:lpstr>A126102986C_Latest</vt:lpstr>
      <vt:lpstr>A126102990V</vt:lpstr>
      <vt:lpstr>A126102990V_Data</vt:lpstr>
      <vt:lpstr>A126102990V_Latest</vt:lpstr>
      <vt:lpstr>A126102994C</vt:lpstr>
      <vt:lpstr>A126102994C_Data</vt:lpstr>
      <vt:lpstr>A126102994C_Latest</vt:lpstr>
      <vt:lpstr>A126102998L</vt:lpstr>
      <vt:lpstr>A126102998L_Data</vt:lpstr>
      <vt:lpstr>A126102998L_Latest</vt:lpstr>
      <vt:lpstr>A126103002V</vt:lpstr>
      <vt:lpstr>A126103002V_Data</vt:lpstr>
      <vt:lpstr>A126103002V_Latest</vt:lpstr>
      <vt:lpstr>A126103006C</vt:lpstr>
      <vt:lpstr>A126103006C_Data</vt:lpstr>
      <vt:lpstr>A126103006C_Latest</vt:lpstr>
      <vt:lpstr>A126103010V</vt:lpstr>
      <vt:lpstr>A126103010V_Data</vt:lpstr>
      <vt:lpstr>A126103010V_Latest</vt:lpstr>
      <vt:lpstr>A126103014C</vt:lpstr>
      <vt:lpstr>A126103014C_Data</vt:lpstr>
      <vt:lpstr>A126103014C_Latest</vt:lpstr>
      <vt:lpstr>A126103018L</vt:lpstr>
      <vt:lpstr>A126103018L_Data</vt:lpstr>
      <vt:lpstr>A126103018L_Latest</vt:lpstr>
      <vt:lpstr>A126103022C</vt:lpstr>
      <vt:lpstr>A126103022C_Data</vt:lpstr>
      <vt:lpstr>A126103022C_Latest</vt:lpstr>
      <vt:lpstr>A126103026L</vt:lpstr>
      <vt:lpstr>A126103026L_Data</vt:lpstr>
      <vt:lpstr>A126103026L_Latest</vt:lpstr>
      <vt:lpstr>A126103030C</vt:lpstr>
      <vt:lpstr>A126103030C_Data</vt:lpstr>
      <vt:lpstr>A126103030C_Latest</vt:lpstr>
      <vt:lpstr>A126103034L</vt:lpstr>
      <vt:lpstr>A126103034L_Data</vt:lpstr>
      <vt:lpstr>A126103034L_Latest</vt:lpstr>
      <vt:lpstr>A126103038W</vt:lpstr>
      <vt:lpstr>A126103038W_Data</vt:lpstr>
      <vt:lpstr>A126103038W_Latest</vt:lpstr>
      <vt:lpstr>A126103042L</vt:lpstr>
      <vt:lpstr>A126103042L_Data</vt:lpstr>
      <vt:lpstr>A126103042L_Latest</vt:lpstr>
      <vt:lpstr>A126103046W</vt:lpstr>
      <vt:lpstr>A126103046W_Data</vt:lpstr>
      <vt:lpstr>A126103046W_Latest</vt:lpstr>
      <vt:lpstr>A126103050L</vt:lpstr>
      <vt:lpstr>A126103050L_Data</vt:lpstr>
      <vt:lpstr>A126103050L_Latest</vt:lpstr>
      <vt:lpstr>A126103054W</vt:lpstr>
      <vt:lpstr>A126103054W_Data</vt:lpstr>
      <vt:lpstr>A126103054W_Latest</vt:lpstr>
      <vt:lpstr>A126103058F</vt:lpstr>
      <vt:lpstr>A126103058F_Data</vt:lpstr>
      <vt:lpstr>A126103058F_Latest</vt:lpstr>
      <vt:lpstr>A126103062W</vt:lpstr>
      <vt:lpstr>A126103062W_Data</vt:lpstr>
      <vt:lpstr>A126103062W_Latest</vt:lpstr>
      <vt:lpstr>A126103066F</vt:lpstr>
      <vt:lpstr>A126103066F_Data</vt:lpstr>
      <vt:lpstr>A126103066F_Latest</vt:lpstr>
      <vt:lpstr>A126103070W</vt:lpstr>
      <vt:lpstr>A126103070W_Data</vt:lpstr>
      <vt:lpstr>A126103070W_Latest</vt:lpstr>
      <vt:lpstr>A126103074F</vt:lpstr>
      <vt:lpstr>A126103074F_Data</vt:lpstr>
      <vt:lpstr>A126103074F_Latest</vt:lpstr>
      <vt:lpstr>A126103078R</vt:lpstr>
      <vt:lpstr>A126103078R_Data</vt:lpstr>
      <vt:lpstr>A126103078R_Latest</vt:lpstr>
      <vt:lpstr>A126103082F</vt:lpstr>
      <vt:lpstr>A126103082F_Data</vt:lpstr>
      <vt:lpstr>A126103082F_Latest</vt:lpstr>
      <vt:lpstr>A126103086R</vt:lpstr>
      <vt:lpstr>A126103086R_Data</vt:lpstr>
      <vt:lpstr>A126103086R_Latest</vt:lpstr>
      <vt:lpstr>A126103090F</vt:lpstr>
      <vt:lpstr>A126103090F_Data</vt:lpstr>
      <vt:lpstr>A126103090F_Latest</vt:lpstr>
      <vt:lpstr>A126103094R</vt:lpstr>
      <vt:lpstr>A126103094R_Data</vt:lpstr>
      <vt:lpstr>A126103094R_Latest</vt:lpstr>
      <vt:lpstr>A126103098X</vt:lpstr>
      <vt:lpstr>A126103098X_Data</vt:lpstr>
      <vt:lpstr>A126103098X_Latest</vt:lpstr>
      <vt:lpstr>A126103102C</vt:lpstr>
      <vt:lpstr>A126103102C_Data</vt:lpstr>
      <vt:lpstr>A126103102C_Latest</vt:lpstr>
      <vt:lpstr>A126103106L</vt:lpstr>
      <vt:lpstr>A126103106L_Data</vt:lpstr>
      <vt:lpstr>A126103106L_Latest</vt:lpstr>
      <vt:lpstr>A126103110C</vt:lpstr>
      <vt:lpstr>A126103110C_Data</vt:lpstr>
      <vt:lpstr>A126103110C_Latest</vt:lpstr>
      <vt:lpstr>A126103114L</vt:lpstr>
      <vt:lpstr>A126103114L_Data</vt:lpstr>
      <vt:lpstr>A126103114L_Latest</vt:lpstr>
      <vt:lpstr>A126103118W</vt:lpstr>
      <vt:lpstr>A126103118W_Data</vt:lpstr>
      <vt:lpstr>A126103118W_Latest</vt:lpstr>
      <vt:lpstr>A126103122L</vt:lpstr>
      <vt:lpstr>A126103122L_Data</vt:lpstr>
      <vt:lpstr>A126103122L_Latest</vt:lpstr>
      <vt:lpstr>A126103126W</vt:lpstr>
      <vt:lpstr>A126103126W_Data</vt:lpstr>
      <vt:lpstr>A126103126W_Latest</vt:lpstr>
      <vt:lpstr>A126103130L</vt:lpstr>
      <vt:lpstr>A126103130L_Data</vt:lpstr>
      <vt:lpstr>A126103130L_Latest</vt:lpstr>
      <vt:lpstr>A126103134W</vt:lpstr>
      <vt:lpstr>A126103134W_Data</vt:lpstr>
      <vt:lpstr>A126103134W_Latest</vt:lpstr>
      <vt:lpstr>A126103138F</vt:lpstr>
      <vt:lpstr>A126103138F_Data</vt:lpstr>
      <vt:lpstr>A126103138F_Latest</vt:lpstr>
      <vt:lpstr>A126103142W</vt:lpstr>
      <vt:lpstr>A126103142W_Data</vt:lpstr>
      <vt:lpstr>A126103142W_Latest</vt:lpstr>
      <vt:lpstr>A126103146F</vt:lpstr>
      <vt:lpstr>A126103146F_Data</vt:lpstr>
      <vt:lpstr>A126103146F_Latest</vt:lpstr>
      <vt:lpstr>A126103150W</vt:lpstr>
      <vt:lpstr>A126103150W_Data</vt:lpstr>
      <vt:lpstr>A126103150W_Latest</vt:lpstr>
      <vt:lpstr>A126103154F</vt:lpstr>
      <vt:lpstr>A126103154F_Data</vt:lpstr>
      <vt:lpstr>A126103154F_Latest</vt:lpstr>
      <vt:lpstr>A126103158R</vt:lpstr>
      <vt:lpstr>A126103158R_Data</vt:lpstr>
      <vt:lpstr>A126103158R_Latest</vt:lpstr>
      <vt:lpstr>A126103162F</vt:lpstr>
      <vt:lpstr>A126103162F_Data</vt:lpstr>
      <vt:lpstr>A126103162F_Latest</vt:lpstr>
      <vt:lpstr>A126103166R</vt:lpstr>
      <vt:lpstr>A126103166R_Data</vt:lpstr>
      <vt:lpstr>A126103166R_Latest</vt:lpstr>
      <vt:lpstr>A126103170F</vt:lpstr>
      <vt:lpstr>A126103170F_Data</vt:lpstr>
      <vt:lpstr>A126103170F_Latest</vt:lpstr>
      <vt:lpstr>A126103174R</vt:lpstr>
      <vt:lpstr>A126103174R_Data</vt:lpstr>
      <vt:lpstr>A126103174R_Latest</vt:lpstr>
      <vt:lpstr>A126103178X</vt:lpstr>
      <vt:lpstr>A126103178X_Data</vt:lpstr>
      <vt:lpstr>A126103178X_Latest</vt:lpstr>
      <vt:lpstr>A126103182R</vt:lpstr>
      <vt:lpstr>A126103182R_Data</vt:lpstr>
      <vt:lpstr>A126103182R_Latest</vt:lpstr>
      <vt:lpstr>A126103186X</vt:lpstr>
      <vt:lpstr>A126103186X_Data</vt:lpstr>
      <vt:lpstr>A126103186X_Latest</vt:lpstr>
      <vt:lpstr>A126103190R</vt:lpstr>
      <vt:lpstr>A126103190R_Data</vt:lpstr>
      <vt:lpstr>A126103190R_Latest</vt:lpstr>
      <vt:lpstr>A126103194X</vt:lpstr>
      <vt:lpstr>A126103194X_Data</vt:lpstr>
      <vt:lpstr>A126103194X_Latest</vt:lpstr>
      <vt:lpstr>A126103198J</vt:lpstr>
      <vt:lpstr>A126103198J_Data</vt:lpstr>
      <vt:lpstr>A126103198J_Latest</vt:lpstr>
      <vt:lpstr>A126103202L</vt:lpstr>
      <vt:lpstr>A126103202L_Data</vt:lpstr>
      <vt:lpstr>A126103202L_Latest</vt:lpstr>
      <vt:lpstr>A126103206W</vt:lpstr>
      <vt:lpstr>A126103206W_Data</vt:lpstr>
      <vt:lpstr>A126103206W_Latest</vt:lpstr>
      <vt:lpstr>A126103210L</vt:lpstr>
      <vt:lpstr>A126103210L_Data</vt:lpstr>
      <vt:lpstr>A126103210L_Latest</vt:lpstr>
      <vt:lpstr>A126103214W</vt:lpstr>
      <vt:lpstr>A126103214W_Data</vt:lpstr>
      <vt:lpstr>A126103214W_Latest</vt:lpstr>
      <vt:lpstr>A126103218F</vt:lpstr>
      <vt:lpstr>A126103218F_Data</vt:lpstr>
      <vt:lpstr>A126103218F_Latest</vt:lpstr>
      <vt:lpstr>A126103222W</vt:lpstr>
      <vt:lpstr>A126103222W_Data</vt:lpstr>
      <vt:lpstr>A126103222W_Latest</vt:lpstr>
      <vt:lpstr>A126103226F</vt:lpstr>
      <vt:lpstr>A126103226F_Data</vt:lpstr>
      <vt:lpstr>A126103226F_Latest</vt:lpstr>
      <vt:lpstr>A126103230W</vt:lpstr>
      <vt:lpstr>A126103230W_Data</vt:lpstr>
      <vt:lpstr>A126103230W_Latest</vt:lpstr>
      <vt:lpstr>A126103234F</vt:lpstr>
      <vt:lpstr>A126103234F_Data</vt:lpstr>
      <vt:lpstr>A126103234F_Latest</vt:lpstr>
      <vt:lpstr>A126103238R</vt:lpstr>
      <vt:lpstr>A126103238R_Data</vt:lpstr>
      <vt:lpstr>A126103238R_Latest</vt:lpstr>
      <vt:lpstr>A126103242F</vt:lpstr>
      <vt:lpstr>A126103242F_Data</vt:lpstr>
      <vt:lpstr>A126103242F_Latest</vt:lpstr>
      <vt:lpstr>A126103246R</vt:lpstr>
      <vt:lpstr>A126103246R_Data</vt:lpstr>
      <vt:lpstr>A126103246R_Latest</vt:lpstr>
      <vt:lpstr>A126103250F</vt:lpstr>
      <vt:lpstr>A126103250F_Data</vt:lpstr>
      <vt:lpstr>A126103250F_Latest</vt:lpstr>
      <vt:lpstr>A126103254R</vt:lpstr>
      <vt:lpstr>A126103254R_Data</vt:lpstr>
      <vt:lpstr>A126103254R_Latest</vt:lpstr>
      <vt:lpstr>A126103258X</vt:lpstr>
      <vt:lpstr>A126103258X_Data</vt:lpstr>
      <vt:lpstr>A126103258X_Latest</vt:lpstr>
      <vt:lpstr>A126103262R</vt:lpstr>
      <vt:lpstr>A126103262R_Data</vt:lpstr>
      <vt:lpstr>A126103262R_Latest</vt:lpstr>
      <vt:lpstr>A126103266X</vt:lpstr>
      <vt:lpstr>A126103266X_Data</vt:lpstr>
      <vt:lpstr>A126103266X_Latest</vt:lpstr>
      <vt:lpstr>A126103270R</vt:lpstr>
      <vt:lpstr>A126103270R_Data</vt:lpstr>
      <vt:lpstr>A126103270R_Latest</vt:lpstr>
      <vt:lpstr>A126103274X</vt:lpstr>
      <vt:lpstr>A126103274X_Data</vt:lpstr>
      <vt:lpstr>A126103274X_Latest</vt:lpstr>
      <vt:lpstr>A126103278J</vt:lpstr>
      <vt:lpstr>A126103278J_Data</vt:lpstr>
      <vt:lpstr>A126103278J_Latest</vt:lpstr>
      <vt:lpstr>A126103282X</vt:lpstr>
      <vt:lpstr>A126103282X_Data</vt:lpstr>
      <vt:lpstr>A126103282X_Latest</vt:lpstr>
      <vt:lpstr>A126103286J</vt:lpstr>
      <vt:lpstr>A126103286J_Data</vt:lpstr>
      <vt:lpstr>A126103286J_Latest</vt:lpstr>
      <vt:lpstr>A126103290X</vt:lpstr>
      <vt:lpstr>A126103290X_Data</vt:lpstr>
      <vt:lpstr>A126103290X_Latest</vt:lpstr>
      <vt:lpstr>A126103294J</vt:lpstr>
      <vt:lpstr>A126103294J_Data</vt:lpstr>
      <vt:lpstr>A126103294J_Latest</vt:lpstr>
      <vt:lpstr>A126103298T</vt:lpstr>
      <vt:lpstr>A126103298T_Data</vt:lpstr>
      <vt:lpstr>A126103298T_Latest</vt:lpstr>
      <vt:lpstr>A126103302W</vt:lpstr>
      <vt:lpstr>A126103302W_Data</vt:lpstr>
      <vt:lpstr>A126103302W_Latest</vt:lpstr>
      <vt:lpstr>A126103306F</vt:lpstr>
      <vt:lpstr>A126103306F_Data</vt:lpstr>
      <vt:lpstr>A126103306F_Latest</vt:lpstr>
      <vt:lpstr>A126103310W</vt:lpstr>
      <vt:lpstr>A126103310W_Data</vt:lpstr>
      <vt:lpstr>A126103310W_Latest</vt:lpstr>
      <vt:lpstr>A126103314F</vt:lpstr>
      <vt:lpstr>A126103314F_Data</vt:lpstr>
      <vt:lpstr>A126103314F_Latest</vt:lpstr>
      <vt:lpstr>A126103318R</vt:lpstr>
      <vt:lpstr>A126103318R_Data</vt:lpstr>
      <vt:lpstr>A126103318R_Latest</vt:lpstr>
      <vt:lpstr>A126103322F</vt:lpstr>
      <vt:lpstr>A126103322F_Data</vt:lpstr>
      <vt:lpstr>A126103322F_Latest</vt:lpstr>
      <vt:lpstr>A126103326R</vt:lpstr>
      <vt:lpstr>A126103326R_Data</vt:lpstr>
      <vt:lpstr>A126103326R_Latest</vt:lpstr>
      <vt:lpstr>A126103330F</vt:lpstr>
      <vt:lpstr>A126103330F_Data</vt:lpstr>
      <vt:lpstr>A126103330F_Latest</vt:lpstr>
      <vt:lpstr>A126103334R</vt:lpstr>
      <vt:lpstr>A126103334R_Data</vt:lpstr>
      <vt:lpstr>A126103334R_Latest</vt:lpstr>
      <vt:lpstr>A126103338X</vt:lpstr>
      <vt:lpstr>A126103338X_Data</vt:lpstr>
      <vt:lpstr>A126103338X_Latest</vt:lpstr>
      <vt:lpstr>A126103342R</vt:lpstr>
      <vt:lpstr>A126103342R_Data</vt:lpstr>
      <vt:lpstr>A126103342R_Latest</vt:lpstr>
      <vt:lpstr>A126103346X</vt:lpstr>
      <vt:lpstr>A126103346X_Data</vt:lpstr>
      <vt:lpstr>A126103346X_Latest</vt:lpstr>
      <vt:lpstr>A126103350R</vt:lpstr>
      <vt:lpstr>A126103350R_Data</vt:lpstr>
      <vt:lpstr>A126103350R_Latest</vt:lpstr>
      <vt:lpstr>A126103354X</vt:lpstr>
      <vt:lpstr>A126103354X_Data</vt:lpstr>
      <vt:lpstr>A126103354X_Latest</vt:lpstr>
      <vt:lpstr>A126103358J</vt:lpstr>
      <vt:lpstr>A126103358J_Data</vt:lpstr>
      <vt:lpstr>A126103358J_Latest</vt:lpstr>
      <vt:lpstr>A126103362X</vt:lpstr>
      <vt:lpstr>A126103362X_Data</vt:lpstr>
      <vt:lpstr>A126103362X_Latest</vt:lpstr>
      <vt:lpstr>A126103366J</vt:lpstr>
      <vt:lpstr>A126103366J_Data</vt:lpstr>
      <vt:lpstr>A126103366J_Latest</vt:lpstr>
      <vt:lpstr>A126103370X</vt:lpstr>
      <vt:lpstr>A126103370X_Data</vt:lpstr>
      <vt:lpstr>A126103370X_Latest</vt:lpstr>
      <vt:lpstr>A126103374J</vt:lpstr>
      <vt:lpstr>A126103374J_Data</vt:lpstr>
      <vt:lpstr>A126103374J_Latest</vt:lpstr>
      <vt:lpstr>A126103378T</vt:lpstr>
      <vt:lpstr>A126103378T_Data</vt:lpstr>
      <vt:lpstr>A126103378T_Latest</vt:lpstr>
      <vt:lpstr>A126103382J</vt:lpstr>
      <vt:lpstr>A126103382J_Data</vt:lpstr>
      <vt:lpstr>A126103382J_Latest</vt:lpstr>
      <vt:lpstr>A126103386T</vt:lpstr>
      <vt:lpstr>A126103386T_Data</vt:lpstr>
      <vt:lpstr>A126103386T_Latest</vt:lpstr>
      <vt:lpstr>A126103390J</vt:lpstr>
      <vt:lpstr>A126103390J_Data</vt:lpstr>
      <vt:lpstr>A126103390J_Latest</vt:lpstr>
      <vt:lpstr>A126103394T</vt:lpstr>
      <vt:lpstr>A126103394T_Data</vt:lpstr>
      <vt:lpstr>A126103394T_Latest</vt:lpstr>
      <vt:lpstr>A126103398A</vt:lpstr>
      <vt:lpstr>A126103398A_Data</vt:lpstr>
      <vt:lpstr>A126103398A_Latest</vt:lpstr>
      <vt:lpstr>A126103402F</vt:lpstr>
      <vt:lpstr>A126103402F_Data</vt:lpstr>
      <vt:lpstr>A126103402F_Latest</vt:lpstr>
      <vt:lpstr>A126103406R</vt:lpstr>
      <vt:lpstr>A126103406R_Data</vt:lpstr>
      <vt:lpstr>A126103406R_Latest</vt:lpstr>
      <vt:lpstr>A126103410F</vt:lpstr>
      <vt:lpstr>A126103410F_Data</vt:lpstr>
      <vt:lpstr>A126103410F_Latest</vt:lpstr>
      <vt:lpstr>A126103414R</vt:lpstr>
      <vt:lpstr>A126103414R_Data</vt:lpstr>
      <vt:lpstr>A126103414R_Latest</vt:lpstr>
      <vt:lpstr>A126103418X</vt:lpstr>
      <vt:lpstr>A126103418X_Data</vt:lpstr>
      <vt:lpstr>A126103418X_Latest</vt:lpstr>
      <vt:lpstr>A126103422R</vt:lpstr>
      <vt:lpstr>A126103422R_Data</vt:lpstr>
      <vt:lpstr>A126103422R_Latest</vt:lpstr>
      <vt:lpstr>A126103426X</vt:lpstr>
      <vt:lpstr>A126103426X_Data</vt:lpstr>
      <vt:lpstr>A126103426X_Latest</vt:lpstr>
      <vt:lpstr>A126103430R</vt:lpstr>
      <vt:lpstr>A126103430R_Data</vt:lpstr>
      <vt:lpstr>A126103430R_Latest</vt:lpstr>
      <vt:lpstr>A126103434X</vt:lpstr>
      <vt:lpstr>A126103434X_Data</vt:lpstr>
      <vt:lpstr>A126103434X_Latest</vt:lpstr>
      <vt:lpstr>A126103438J</vt:lpstr>
      <vt:lpstr>A126103438J_Data</vt:lpstr>
      <vt:lpstr>A126103438J_Latest</vt:lpstr>
      <vt:lpstr>A126103442X</vt:lpstr>
      <vt:lpstr>A126103442X_Data</vt:lpstr>
      <vt:lpstr>A126103442X_Latest</vt:lpstr>
      <vt:lpstr>A126103446J</vt:lpstr>
      <vt:lpstr>A126103446J_Data</vt:lpstr>
      <vt:lpstr>A126103446J_Latest</vt:lpstr>
      <vt:lpstr>A126103450X</vt:lpstr>
      <vt:lpstr>A126103450X_Data</vt:lpstr>
      <vt:lpstr>A126103450X_Latest</vt:lpstr>
      <vt:lpstr>A126103454J</vt:lpstr>
      <vt:lpstr>A126103454J_Data</vt:lpstr>
      <vt:lpstr>A126103454J_Latest</vt:lpstr>
      <vt:lpstr>A126103458T</vt:lpstr>
      <vt:lpstr>A126103458T_Data</vt:lpstr>
      <vt:lpstr>A126103458T_Latest</vt:lpstr>
      <vt:lpstr>A126103462J</vt:lpstr>
      <vt:lpstr>A126103462J_Data</vt:lpstr>
      <vt:lpstr>A126103462J_Latest</vt:lpstr>
      <vt:lpstr>A126103466T</vt:lpstr>
      <vt:lpstr>A126103466T_Data</vt:lpstr>
      <vt:lpstr>A126103466T_Latest</vt:lpstr>
      <vt:lpstr>A126103470J</vt:lpstr>
      <vt:lpstr>A126103470J_Data</vt:lpstr>
      <vt:lpstr>A126103470J_Latest</vt:lpstr>
      <vt:lpstr>A126103474T</vt:lpstr>
      <vt:lpstr>A126103474T_Data</vt:lpstr>
      <vt:lpstr>A126103474T_Latest</vt:lpstr>
      <vt:lpstr>A126103478A</vt:lpstr>
      <vt:lpstr>A126103478A_Data</vt:lpstr>
      <vt:lpstr>A126103478A_Latest</vt:lpstr>
      <vt:lpstr>A126103482T</vt:lpstr>
      <vt:lpstr>A126103482T_Data</vt:lpstr>
      <vt:lpstr>A126103482T_Latest</vt:lpstr>
      <vt:lpstr>A126103486A</vt:lpstr>
      <vt:lpstr>A126103486A_Data</vt:lpstr>
      <vt:lpstr>A126103486A_Latest</vt:lpstr>
      <vt:lpstr>A126103490T</vt:lpstr>
      <vt:lpstr>A126103490T_Data</vt:lpstr>
      <vt:lpstr>A126103490T_Latest</vt:lpstr>
      <vt:lpstr>A126103494A</vt:lpstr>
      <vt:lpstr>A126103494A_Data</vt:lpstr>
      <vt:lpstr>A126103494A_Latest</vt:lpstr>
      <vt:lpstr>A126103498K</vt:lpstr>
      <vt:lpstr>A126103498K_Data</vt:lpstr>
      <vt:lpstr>A126103498K_Latest</vt:lpstr>
      <vt:lpstr>A126103502R</vt:lpstr>
      <vt:lpstr>A126103502R_Data</vt:lpstr>
      <vt:lpstr>A126103502R_Latest</vt:lpstr>
      <vt:lpstr>A126103506X</vt:lpstr>
      <vt:lpstr>A126103506X_Data</vt:lpstr>
      <vt:lpstr>A126103506X_Latest</vt:lpstr>
      <vt:lpstr>A126103510R</vt:lpstr>
      <vt:lpstr>A126103510R_Data</vt:lpstr>
      <vt:lpstr>A126103510R_Latest</vt:lpstr>
      <vt:lpstr>A126103514X</vt:lpstr>
      <vt:lpstr>A126103514X_Data</vt:lpstr>
      <vt:lpstr>A126103514X_Latest</vt:lpstr>
      <vt:lpstr>A126103518J</vt:lpstr>
      <vt:lpstr>A126103518J_Data</vt:lpstr>
      <vt:lpstr>A126103518J_Latest</vt:lpstr>
      <vt:lpstr>A126103522X</vt:lpstr>
      <vt:lpstr>A126103522X_Data</vt:lpstr>
      <vt:lpstr>A126103522X_Latest</vt:lpstr>
      <vt:lpstr>A126103526J</vt:lpstr>
      <vt:lpstr>A126103526J_Data</vt:lpstr>
      <vt:lpstr>A126103526J_Latest</vt:lpstr>
      <vt:lpstr>A126103530X</vt:lpstr>
      <vt:lpstr>A126103530X_Data</vt:lpstr>
      <vt:lpstr>A126103530X_Latest</vt:lpstr>
      <vt:lpstr>A126103534J</vt:lpstr>
      <vt:lpstr>A126103534J_Data</vt:lpstr>
      <vt:lpstr>A126103534J_Latest</vt:lpstr>
      <vt:lpstr>A126103538T</vt:lpstr>
      <vt:lpstr>A126103538T_Data</vt:lpstr>
      <vt:lpstr>A126103538T_Latest</vt:lpstr>
      <vt:lpstr>A126103542J</vt:lpstr>
      <vt:lpstr>A126103542J_Data</vt:lpstr>
      <vt:lpstr>A126103542J_Latest</vt:lpstr>
      <vt:lpstr>A126103546T</vt:lpstr>
      <vt:lpstr>A126103546T_Data</vt:lpstr>
      <vt:lpstr>A126103546T_Latest</vt:lpstr>
      <vt:lpstr>A126103550J</vt:lpstr>
      <vt:lpstr>A126103550J_Data</vt:lpstr>
      <vt:lpstr>A126103550J_Latest</vt:lpstr>
      <vt:lpstr>A126103554T</vt:lpstr>
      <vt:lpstr>A126103554T_Data</vt:lpstr>
      <vt:lpstr>A126103554T_Latest</vt:lpstr>
      <vt:lpstr>A126103558A</vt:lpstr>
      <vt:lpstr>A126103558A_Data</vt:lpstr>
      <vt:lpstr>A126103558A_Latest</vt:lpstr>
      <vt:lpstr>A126103562T</vt:lpstr>
      <vt:lpstr>A126103562T_Data</vt:lpstr>
      <vt:lpstr>A126103562T_Latest</vt:lpstr>
      <vt:lpstr>A126103566A</vt:lpstr>
      <vt:lpstr>A126103566A_Data</vt:lpstr>
      <vt:lpstr>A126103566A_Latest</vt:lpstr>
      <vt:lpstr>A126103570T</vt:lpstr>
      <vt:lpstr>A126103570T_Data</vt:lpstr>
      <vt:lpstr>A126103570T_Latest</vt:lpstr>
      <vt:lpstr>A126103574A</vt:lpstr>
      <vt:lpstr>A126103574A_Data</vt:lpstr>
      <vt:lpstr>A126103574A_Latest</vt:lpstr>
      <vt:lpstr>A126103578K</vt:lpstr>
      <vt:lpstr>A126103578K_Data</vt:lpstr>
      <vt:lpstr>A126103578K_Latest</vt:lpstr>
      <vt:lpstr>A126103582A</vt:lpstr>
      <vt:lpstr>A126103582A_Data</vt:lpstr>
      <vt:lpstr>A126103582A_Latest</vt:lpstr>
      <vt:lpstr>A126103586K</vt:lpstr>
      <vt:lpstr>A126103586K_Data</vt:lpstr>
      <vt:lpstr>A126103586K_Latest</vt:lpstr>
      <vt:lpstr>A126103590A</vt:lpstr>
      <vt:lpstr>A126103590A_Data</vt:lpstr>
      <vt:lpstr>A126103590A_Latest</vt:lpstr>
      <vt:lpstr>A126103594K</vt:lpstr>
      <vt:lpstr>A126103594K_Data</vt:lpstr>
      <vt:lpstr>A126103594K_Latest</vt:lpstr>
      <vt:lpstr>A126103598V</vt:lpstr>
      <vt:lpstr>A126103598V_Data</vt:lpstr>
      <vt:lpstr>A126103598V_Latest</vt:lpstr>
      <vt:lpstr>A126103602X</vt:lpstr>
      <vt:lpstr>A126103602X_Data</vt:lpstr>
      <vt:lpstr>A126103602X_Latest</vt:lpstr>
      <vt:lpstr>A126103606J</vt:lpstr>
      <vt:lpstr>A126103606J_Data</vt:lpstr>
      <vt:lpstr>A126103606J_Latest</vt:lpstr>
      <vt:lpstr>A126103610X</vt:lpstr>
      <vt:lpstr>A126103610X_Data</vt:lpstr>
      <vt:lpstr>A126103610X_Latest</vt:lpstr>
      <vt:lpstr>A126103614J</vt:lpstr>
      <vt:lpstr>A126103614J_Data</vt:lpstr>
      <vt:lpstr>A126103614J_Latest</vt:lpstr>
      <vt:lpstr>A126103618T</vt:lpstr>
      <vt:lpstr>A126103618T_Data</vt:lpstr>
      <vt:lpstr>A126103618T_Latest</vt:lpstr>
      <vt:lpstr>A126103622J</vt:lpstr>
      <vt:lpstr>A126103622J_Data</vt:lpstr>
      <vt:lpstr>A126103622J_Latest</vt:lpstr>
      <vt:lpstr>A126103626T</vt:lpstr>
      <vt:lpstr>A126103626T_Data</vt:lpstr>
      <vt:lpstr>A126103626T_Latest</vt:lpstr>
      <vt:lpstr>A126103630J</vt:lpstr>
      <vt:lpstr>A126103630J_Data</vt:lpstr>
      <vt:lpstr>A126103630J_Latest</vt:lpstr>
      <vt:lpstr>A126103634T</vt:lpstr>
      <vt:lpstr>A126103634T_Data</vt:lpstr>
      <vt:lpstr>A126103634T_Latest</vt:lpstr>
      <vt:lpstr>A126103638A</vt:lpstr>
      <vt:lpstr>A126103638A_Data</vt:lpstr>
      <vt:lpstr>A126103638A_Latest</vt:lpstr>
      <vt:lpstr>A126103642T</vt:lpstr>
      <vt:lpstr>A126103642T_Data</vt:lpstr>
      <vt:lpstr>A126103642T_Latest</vt:lpstr>
      <vt:lpstr>A126103646A</vt:lpstr>
      <vt:lpstr>A126103646A_Data</vt:lpstr>
      <vt:lpstr>A126103646A_Latest</vt:lpstr>
      <vt:lpstr>A126103650T</vt:lpstr>
      <vt:lpstr>A126103650T_Data</vt:lpstr>
      <vt:lpstr>A126103650T_Latest</vt:lpstr>
      <vt:lpstr>A126103654A</vt:lpstr>
      <vt:lpstr>A126103654A_Data</vt:lpstr>
      <vt:lpstr>A126103654A_Latest</vt:lpstr>
      <vt:lpstr>A126103658K</vt:lpstr>
      <vt:lpstr>A126103658K_Data</vt:lpstr>
      <vt:lpstr>A126103658K_Latest</vt:lpstr>
      <vt:lpstr>A126103662A</vt:lpstr>
      <vt:lpstr>A126103662A_Data</vt:lpstr>
      <vt:lpstr>A126103662A_Latest</vt:lpstr>
      <vt:lpstr>A126103666K</vt:lpstr>
      <vt:lpstr>A126103666K_Data</vt:lpstr>
      <vt:lpstr>A126103666K_Latest</vt:lpstr>
      <vt:lpstr>A126103670A</vt:lpstr>
      <vt:lpstr>A126103670A_Data</vt:lpstr>
      <vt:lpstr>A126103670A_Latest</vt:lpstr>
      <vt:lpstr>A126103674K</vt:lpstr>
      <vt:lpstr>A126103674K_Data</vt:lpstr>
      <vt:lpstr>A126103674K_Latest</vt:lpstr>
      <vt:lpstr>A126103678V</vt:lpstr>
      <vt:lpstr>A126103678V_Data</vt:lpstr>
      <vt:lpstr>A126103678V_Latest</vt:lpstr>
      <vt:lpstr>A126103682K</vt:lpstr>
      <vt:lpstr>A126103682K_Data</vt:lpstr>
      <vt:lpstr>A126103682K_Latest</vt:lpstr>
      <vt:lpstr>A126103686V</vt:lpstr>
      <vt:lpstr>A126103686V_Data</vt:lpstr>
      <vt:lpstr>A126103686V_Latest</vt:lpstr>
      <vt:lpstr>A126103690K</vt:lpstr>
      <vt:lpstr>A126103690K_Data</vt:lpstr>
      <vt:lpstr>A126103690K_Latest</vt:lpstr>
      <vt:lpstr>A126103694V</vt:lpstr>
      <vt:lpstr>A126103694V_Data</vt:lpstr>
      <vt:lpstr>A126103694V_Latest</vt:lpstr>
      <vt:lpstr>A126103698C</vt:lpstr>
      <vt:lpstr>A126103698C_Data</vt:lpstr>
      <vt:lpstr>A126103698C_Latest</vt:lpstr>
      <vt:lpstr>A126103702J</vt:lpstr>
      <vt:lpstr>A126103702J_Data</vt:lpstr>
      <vt:lpstr>A126103702J_Latest</vt:lpstr>
      <vt:lpstr>A126103706T</vt:lpstr>
      <vt:lpstr>A126103706T_Data</vt:lpstr>
      <vt:lpstr>A126103706T_Latest</vt:lpstr>
      <vt:lpstr>A126103710J</vt:lpstr>
      <vt:lpstr>A126103710J_Data</vt:lpstr>
      <vt:lpstr>A126103710J_Latest</vt:lpstr>
      <vt:lpstr>A126103714T</vt:lpstr>
      <vt:lpstr>A126103714T_Data</vt:lpstr>
      <vt:lpstr>A126103714T_Latest</vt:lpstr>
      <vt:lpstr>A126103718A</vt:lpstr>
      <vt:lpstr>A126103718A_Data</vt:lpstr>
      <vt:lpstr>A126103718A_Latest</vt:lpstr>
      <vt:lpstr>A126103722T</vt:lpstr>
      <vt:lpstr>A126103722T_Data</vt:lpstr>
      <vt:lpstr>A126103722T_Latest</vt:lpstr>
      <vt:lpstr>A126103726A</vt:lpstr>
      <vt:lpstr>A126103726A_Data</vt:lpstr>
      <vt:lpstr>A126103726A_Latest</vt:lpstr>
      <vt:lpstr>A126103730T</vt:lpstr>
      <vt:lpstr>A126103730T_Data</vt:lpstr>
      <vt:lpstr>A126103730T_Latest</vt:lpstr>
      <vt:lpstr>A126103734A</vt:lpstr>
      <vt:lpstr>A126103734A_Data</vt:lpstr>
      <vt:lpstr>A126103734A_Latest</vt:lpstr>
      <vt:lpstr>A126103738K</vt:lpstr>
      <vt:lpstr>A126103738K_Data</vt:lpstr>
      <vt:lpstr>A126103738K_Latest</vt:lpstr>
      <vt:lpstr>A126103742A</vt:lpstr>
      <vt:lpstr>A126103742A_Data</vt:lpstr>
      <vt:lpstr>A126103742A_Latest</vt:lpstr>
      <vt:lpstr>A126103746K</vt:lpstr>
      <vt:lpstr>A126103746K_Data</vt:lpstr>
      <vt:lpstr>A126103746K_Latest</vt:lpstr>
      <vt:lpstr>A126103750A</vt:lpstr>
      <vt:lpstr>A126103750A_Data</vt:lpstr>
      <vt:lpstr>A126103750A_Latest</vt:lpstr>
      <vt:lpstr>A126103754K</vt:lpstr>
      <vt:lpstr>A126103754K_Data</vt:lpstr>
      <vt:lpstr>A126103754K_Latest</vt:lpstr>
      <vt:lpstr>A126103758V</vt:lpstr>
      <vt:lpstr>A126103758V_Data</vt:lpstr>
      <vt:lpstr>A126103758V_Latest</vt:lpstr>
      <vt:lpstr>A126103762K</vt:lpstr>
      <vt:lpstr>A126103762K_Data</vt:lpstr>
      <vt:lpstr>A126103762K_Latest</vt:lpstr>
      <vt:lpstr>A126103766V</vt:lpstr>
      <vt:lpstr>A126103766V_Data</vt:lpstr>
      <vt:lpstr>A126103766V_Latest</vt:lpstr>
      <vt:lpstr>A126103770K</vt:lpstr>
      <vt:lpstr>A126103770K_Data</vt:lpstr>
      <vt:lpstr>A126103770K_Latest</vt:lpstr>
      <vt:lpstr>A126103774V</vt:lpstr>
      <vt:lpstr>A126103774V_Data</vt:lpstr>
      <vt:lpstr>A126103774V_Latest</vt:lpstr>
      <vt:lpstr>A126104898R</vt:lpstr>
      <vt:lpstr>A126104898R_Data</vt:lpstr>
      <vt:lpstr>A126104898R_Latest</vt:lpstr>
      <vt:lpstr>A126104902V</vt:lpstr>
      <vt:lpstr>A126104902V_Data</vt:lpstr>
      <vt:lpstr>A126104902V_Latest</vt:lpstr>
      <vt:lpstr>A126104906C</vt:lpstr>
      <vt:lpstr>A126104906C_Data</vt:lpstr>
      <vt:lpstr>A126104906C_Latest</vt:lpstr>
      <vt:lpstr>A126104910V</vt:lpstr>
      <vt:lpstr>A126104910V_Data</vt:lpstr>
      <vt:lpstr>A126104910V_Latest</vt:lpstr>
      <vt:lpstr>A126104914C</vt:lpstr>
      <vt:lpstr>A126104914C_Data</vt:lpstr>
      <vt:lpstr>A126104914C_Latest</vt:lpstr>
      <vt:lpstr>A126104918L</vt:lpstr>
      <vt:lpstr>A126104918L_Data</vt:lpstr>
      <vt:lpstr>A126104918L_Latest</vt:lpstr>
      <vt:lpstr>A126104922C</vt:lpstr>
      <vt:lpstr>A126104922C_Data</vt:lpstr>
      <vt:lpstr>A126104922C_Latest</vt:lpstr>
      <vt:lpstr>A126104926L</vt:lpstr>
      <vt:lpstr>A126104926L_Data</vt:lpstr>
      <vt:lpstr>A126104926L_Latest</vt:lpstr>
      <vt:lpstr>A126104930C</vt:lpstr>
      <vt:lpstr>A126104930C_Data</vt:lpstr>
      <vt:lpstr>A126104930C_Latest</vt:lpstr>
      <vt:lpstr>A126104934L</vt:lpstr>
      <vt:lpstr>A126104934L_Data</vt:lpstr>
      <vt:lpstr>A126104934L_Latest</vt:lpstr>
      <vt:lpstr>A126104938W</vt:lpstr>
      <vt:lpstr>A126104938W_Data</vt:lpstr>
      <vt:lpstr>A126104938W_Latest</vt:lpstr>
      <vt:lpstr>A126104942L</vt:lpstr>
      <vt:lpstr>A126104942L_Data</vt:lpstr>
      <vt:lpstr>A126104942L_Latest</vt:lpstr>
      <vt:lpstr>A126104946W</vt:lpstr>
      <vt:lpstr>A126104946W_Data</vt:lpstr>
      <vt:lpstr>A126104946W_Latest</vt:lpstr>
      <vt:lpstr>A126104950L</vt:lpstr>
      <vt:lpstr>A126104950L_Data</vt:lpstr>
      <vt:lpstr>A126104950L_Latest</vt:lpstr>
      <vt:lpstr>A126104954W</vt:lpstr>
      <vt:lpstr>A126104954W_Data</vt:lpstr>
      <vt:lpstr>A126104954W_Latest</vt:lpstr>
      <vt:lpstr>A126104958F</vt:lpstr>
      <vt:lpstr>A126104958F_Data</vt:lpstr>
      <vt:lpstr>A126104958F_Latest</vt:lpstr>
      <vt:lpstr>A126104962W</vt:lpstr>
      <vt:lpstr>A126104962W_Data</vt:lpstr>
      <vt:lpstr>A126104962W_Latest</vt:lpstr>
      <vt:lpstr>A126104966F</vt:lpstr>
      <vt:lpstr>A126104966F_Data</vt:lpstr>
      <vt:lpstr>A126104966F_Latest</vt:lpstr>
      <vt:lpstr>A126104970W</vt:lpstr>
      <vt:lpstr>A126104970W_Data</vt:lpstr>
      <vt:lpstr>A126104970W_Latest</vt:lpstr>
      <vt:lpstr>A126104974F</vt:lpstr>
      <vt:lpstr>A126104974F_Data</vt:lpstr>
      <vt:lpstr>A126104974F_Latest</vt:lpstr>
      <vt:lpstr>A126104978R</vt:lpstr>
      <vt:lpstr>A126104978R_Data</vt:lpstr>
      <vt:lpstr>A126104978R_Latest</vt:lpstr>
      <vt:lpstr>A126104982F</vt:lpstr>
      <vt:lpstr>A126104982F_Data</vt:lpstr>
      <vt:lpstr>A126104982F_Latest</vt:lpstr>
      <vt:lpstr>A126104986R</vt:lpstr>
      <vt:lpstr>A126104986R_Data</vt:lpstr>
      <vt:lpstr>A126104986R_Latest</vt:lpstr>
      <vt:lpstr>A126104990F</vt:lpstr>
      <vt:lpstr>A126104990F_Data</vt:lpstr>
      <vt:lpstr>A126104990F_Latest</vt:lpstr>
      <vt:lpstr>A126104994R</vt:lpstr>
      <vt:lpstr>A126104994R_Data</vt:lpstr>
      <vt:lpstr>A126104994R_Latest</vt:lpstr>
      <vt:lpstr>A126104998X</vt:lpstr>
      <vt:lpstr>A126104998X_Data</vt:lpstr>
      <vt:lpstr>A126104998X_Latest</vt:lpstr>
      <vt:lpstr>A126105002F</vt:lpstr>
      <vt:lpstr>A126105002F_Data</vt:lpstr>
      <vt:lpstr>A126105002F_Latest</vt:lpstr>
      <vt:lpstr>A126105006R</vt:lpstr>
      <vt:lpstr>A126105006R_Data</vt:lpstr>
      <vt:lpstr>A126105006R_Latest</vt:lpstr>
      <vt:lpstr>A126105010F</vt:lpstr>
      <vt:lpstr>A126105010F_Data</vt:lpstr>
      <vt:lpstr>A126105010F_Latest</vt:lpstr>
      <vt:lpstr>A126105014R</vt:lpstr>
      <vt:lpstr>A126105014R_Data</vt:lpstr>
      <vt:lpstr>A126105014R_Latest</vt:lpstr>
      <vt:lpstr>A126105018X</vt:lpstr>
      <vt:lpstr>A126105018X_Data</vt:lpstr>
      <vt:lpstr>A126105018X_Latest</vt:lpstr>
      <vt:lpstr>A126105022R</vt:lpstr>
      <vt:lpstr>A126105022R_Data</vt:lpstr>
      <vt:lpstr>A126105022R_Latest</vt:lpstr>
      <vt:lpstr>A126105026X</vt:lpstr>
      <vt:lpstr>A126105026X_Data</vt:lpstr>
      <vt:lpstr>A126105026X_Latest</vt:lpstr>
      <vt:lpstr>A126105030R</vt:lpstr>
      <vt:lpstr>A126105030R_Data</vt:lpstr>
      <vt:lpstr>A126105030R_Latest</vt:lpstr>
      <vt:lpstr>A126105034X</vt:lpstr>
      <vt:lpstr>A126105034X_Data</vt:lpstr>
      <vt:lpstr>A126105034X_Latest</vt:lpstr>
      <vt:lpstr>A126106158V</vt:lpstr>
      <vt:lpstr>A126106158V_Data</vt:lpstr>
      <vt:lpstr>A126106158V_Latest</vt:lpstr>
      <vt:lpstr>A126106162K</vt:lpstr>
      <vt:lpstr>A126106162K_Data</vt:lpstr>
      <vt:lpstr>A126106162K_Latest</vt:lpstr>
      <vt:lpstr>A126106166V</vt:lpstr>
      <vt:lpstr>A126106166V_Data</vt:lpstr>
      <vt:lpstr>A126106166V_Latest</vt:lpstr>
      <vt:lpstr>A126106170K</vt:lpstr>
      <vt:lpstr>A126106170K_Data</vt:lpstr>
      <vt:lpstr>A126106170K_Latest</vt:lpstr>
      <vt:lpstr>A126106174V</vt:lpstr>
      <vt:lpstr>A126106174V_Data</vt:lpstr>
      <vt:lpstr>A126106174V_Latest</vt:lpstr>
      <vt:lpstr>A126106178C</vt:lpstr>
      <vt:lpstr>A126106178C_Data</vt:lpstr>
      <vt:lpstr>A126106178C_Latest</vt:lpstr>
      <vt:lpstr>A126106182V</vt:lpstr>
      <vt:lpstr>A126106182V_Data</vt:lpstr>
      <vt:lpstr>A126106182V_Latest</vt:lpstr>
      <vt:lpstr>A126106186C</vt:lpstr>
      <vt:lpstr>A126106186C_Data</vt:lpstr>
      <vt:lpstr>A126106186C_Latest</vt:lpstr>
      <vt:lpstr>A126106190V</vt:lpstr>
      <vt:lpstr>A126106190V_Data</vt:lpstr>
      <vt:lpstr>A126106190V_Latest</vt:lpstr>
      <vt:lpstr>A126106194C</vt:lpstr>
      <vt:lpstr>A126106194C_Data</vt:lpstr>
      <vt:lpstr>A126106194C_Latest</vt:lpstr>
      <vt:lpstr>A126106198L</vt:lpstr>
      <vt:lpstr>A126106198L_Data</vt:lpstr>
      <vt:lpstr>A126106198L_Latest</vt:lpstr>
      <vt:lpstr>A126106202T</vt:lpstr>
      <vt:lpstr>A126106202T_Data</vt:lpstr>
      <vt:lpstr>A126106202T_Latest</vt:lpstr>
      <vt:lpstr>A126106206A</vt:lpstr>
      <vt:lpstr>A126106206A_Data</vt:lpstr>
      <vt:lpstr>A126106206A_Latest</vt:lpstr>
      <vt:lpstr>A126106210T</vt:lpstr>
      <vt:lpstr>A126106210T_Data</vt:lpstr>
      <vt:lpstr>A126106210T_Latest</vt:lpstr>
      <vt:lpstr>A126106214A</vt:lpstr>
      <vt:lpstr>A126106214A_Data</vt:lpstr>
      <vt:lpstr>A126106214A_Latest</vt:lpstr>
      <vt:lpstr>A126106218K</vt:lpstr>
      <vt:lpstr>A126106218K_Data</vt:lpstr>
      <vt:lpstr>A126106218K_Latest</vt:lpstr>
      <vt:lpstr>A126106222A</vt:lpstr>
      <vt:lpstr>A126106222A_Data</vt:lpstr>
      <vt:lpstr>A126106222A_Latest</vt:lpstr>
      <vt:lpstr>A126106226K</vt:lpstr>
      <vt:lpstr>A126106226K_Data</vt:lpstr>
      <vt:lpstr>A126106226K_Latest</vt:lpstr>
      <vt:lpstr>A126106230A</vt:lpstr>
      <vt:lpstr>A126106230A_Data</vt:lpstr>
      <vt:lpstr>A126106230A_Latest</vt:lpstr>
      <vt:lpstr>A126106234K</vt:lpstr>
      <vt:lpstr>A126106234K_Data</vt:lpstr>
      <vt:lpstr>A126106234K_Latest</vt:lpstr>
      <vt:lpstr>A126106238V</vt:lpstr>
      <vt:lpstr>A126106238V_Data</vt:lpstr>
      <vt:lpstr>A126106238V_Latest</vt:lpstr>
      <vt:lpstr>A126106242K</vt:lpstr>
      <vt:lpstr>A126106242K_Data</vt:lpstr>
      <vt:lpstr>A126106242K_Latest</vt:lpstr>
      <vt:lpstr>A126106246V</vt:lpstr>
      <vt:lpstr>A126106246V_Data</vt:lpstr>
      <vt:lpstr>A126106246V_Latest</vt:lpstr>
      <vt:lpstr>A126106250K</vt:lpstr>
      <vt:lpstr>A126106250K_Data</vt:lpstr>
      <vt:lpstr>A126106250K_Latest</vt:lpstr>
      <vt:lpstr>A126106254V</vt:lpstr>
      <vt:lpstr>A126106254V_Data</vt:lpstr>
      <vt:lpstr>A126106254V_Latest</vt:lpstr>
      <vt:lpstr>A126106258C</vt:lpstr>
      <vt:lpstr>A126106258C_Data</vt:lpstr>
      <vt:lpstr>A126106258C_Latest</vt:lpstr>
      <vt:lpstr>A126106262V</vt:lpstr>
      <vt:lpstr>A126106262V_Data</vt:lpstr>
      <vt:lpstr>A126106262V_Latest</vt:lpstr>
      <vt:lpstr>A126106266C</vt:lpstr>
      <vt:lpstr>A126106266C_Data</vt:lpstr>
      <vt:lpstr>A126106266C_Latest</vt:lpstr>
      <vt:lpstr>A126106270V</vt:lpstr>
      <vt:lpstr>A126106270V_Data</vt:lpstr>
      <vt:lpstr>A126106270V_Latest</vt:lpstr>
      <vt:lpstr>A126106274C</vt:lpstr>
      <vt:lpstr>A126106274C_Data</vt:lpstr>
      <vt:lpstr>A126106274C_Latest</vt:lpstr>
      <vt:lpstr>A126106278L</vt:lpstr>
      <vt:lpstr>A126106278L_Data</vt:lpstr>
      <vt:lpstr>A126106278L_Latest</vt:lpstr>
      <vt:lpstr>A126106282C</vt:lpstr>
      <vt:lpstr>A126106282C_Data</vt:lpstr>
      <vt:lpstr>A126106282C_Latest</vt:lpstr>
      <vt:lpstr>A126106286L</vt:lpstr>
      <vt:lpstr>A126106286L_Data</vt:lpstr>
      <vt:lpstr>A126106286L_Latest</vt:lpstr>
      <vt:lpstr>A126106290C</vt:lpstr>
      <vt:lpstr>A126106290C_Data</vt:lpstr>
      <vt:lpstr>A126106290C_Latest</vt:lpstr>
      <vt:lpstr>A126106294L</vt:lpstr>
      <vt:lpstr>A126106294L_Data</vt:lpstr>
      <vt:lpstr>A126106294L_Latest</vt:lpstr>
      <vt:lpstr>A126107418W</vt:lpstr>
      <vt:lpstr>A126107418W_Data</vt:lpstr>
      <vt:lpstr>A126107418W_Latest</vt:lpstr>
      <vt:lpstr>A126107422L</vt:lpstr>
      <vt:lpstr>A126107422L_Data</vt:lpstr>
      <vt:lpstr>A126107422L_Latest</vt:lpstr>
      <vt:lpstr>A126107426W</vt:lpstr>
      <vt:lpstr>A126107426W_Data</vt:lpstr>
      <vt:lpstr>A126107426W_Latest</vt:lpstr>
      <vt:lpstr>A126107430L</vt:lpstr>
      <vt:lpstr>A126107430L_Data</vt:lpstr>
      <vt:lpstr>A126107430L_Latest</vt:lpstr>
      <vt:lpstr>A126107434W</vt:lpstr>
      <vt:lpstr>A126107434W_Data</vt:lpstr>
      <vt:lpstr>A126107434W_Latest</vt:lpstr>
      <vt:lpstr>A126107438F</vt:lpstr>
      <vt:lpstr>A126107438F_Data</vt:lpstr>
      <vt:lpstr>A126107438F_Latest</vt:lpstr>
      <vt:lpstr>A126107442W</vt:lpstr>
      <vt:lpstr>A126107442W_Data</vt:lpstr>
      <vt:lpstr>A126107442W_Latest</vt:lpstr>
      <vt:lpstr>A126107446F</vt:lpstr>
      <vt:lpstr>A126107446F_Data</vt:lpstr>
      <vt:lpstr>A126107446F_Latest</vt:lpstr>
      <vt:lpstr>A126107450W</vt:lpstr>
      <vt:lpstr>A126107450W_Data</vt:lpstr>
      <vt:lpstr>A126107450W_Latest</vt:lpstr>
      <vt:lpstr>A126107454F</vt:lpstr>
      <vt:lpstr>A126107454F_Data</vt:lpstr>
      <vt:lpstr>A126107454F_Latest</vt:lpstr>
      <vt:lpstr>A126107458R</vt:lpstr>
      <vt:lpstr>A126107458R_Data</vt:lpstr>
      <vt:lpstr>A126107458R_Latest</vt:lpstr>
      <vt:lpstr>A126107462F</vt:lpstr>
      <vt:lpstr>A126107462F_Data</vt:lpstr>
      <vt:lpstr>A126107462F_Latest</vt:lpstr>
      <vt:lpstr>A126107466R</vt:lpstr>
      <vt:lpstr>A126107466R_Data</vt:lpstr>
      <vt:lpstr>A126107466R_Latest</vt:lpstr>
      <vt:lpstr>A126107470F</vt:lpstr>
      <vt:lpstr>A126107470F_Data</vt:lpstr>
      <vt:lpstr>A126107470F_Latest</vt:lpstr>
      <vt:lpstr>A126107474R</vt:lpstr>
      <vt:lpstr>A126107474R_Data</vt:lpstr>
      <vt:lpstr>A126107474R_Latest</vt:lpstr>
      <vt:lpstr>A126107478X</vt:lpstr>
      <vt:lpstr>A126107478X_Data</vt:lpstr>
      <vt:lpstr>A126107478X_Latest</vt:lpstr>
      <vt:lpstr>A126107482R</vt:lpstr>
      <vt:lpstr>A126107482R_Data</vt:lpstr>
      <vt:lpstr>A126107482R_Latest</vt:lpstr>
      <vt:lpstr>A126107486X</vt:lpstr>
      <vt:lpstr>A126107486X_Data</vt:lpstr>
      <vt:lpstr>A126107486X_Latest</vt:lpstr>
      <vt:lpstr>A126107490R</vt:lpstr>
      <vt:lpstr>A126107490R_Data</vt:lpstr>
      <vt:lpstr>A126107490R_Latest</vt:lpstr>
      <vt:lpstr>A126107494X</vt:lpstr>
      <vt:lpstr>A126107494X_Data</vt:lpstr>
      <vt:lpstr>A126107494X_Latest</vt:lpstr>
      <vt:lpstr>A126107498J</vt:lpstr>
      <vt:lpstr>A126107498J_Data</vt:lpstr>
      <vt:lpstr>A126107498J_Latest</vt:lpstr>
      <vt:lpstr>A126107502L</vt:lpstr>
      <vt:lpstr>A126107502L_Data</vt:lpstr>
      <vt:lpstr>A126107502L_Latest</vt:lpstr>
      <vt:lpstr>A126107506W</vt:lpstr>
      <vt:lpstr>A126107506W_Data</vt:lpstr>
      <vt:lpstr>A126107506W_Latest</vt:lpstr>
      <vt:lpstr>A126107510L</vt:lpstr>
      <vt:lpstr>A126107510L_Data</vt:lpstr>
      <vt:lpstr>A126107510L_Latest</vt:lpstr>
      <vt:lpstr>A126107514W</vt:lpstr>
      <vt:lpstr>A126107514W_Data</vt:lpstr>
      <vt:lpstr>A126107514W_Latest</vt:lpstr>
      <vt:lpstr>A126107518F</vt:lpstr>
      <vt:lpstr>A126107518F_Data</vt:lpstr>
      <vt:lpstr>A126107518F_Latest</vt:lpstr>
      <vt:lpstr>A126107522W</vt:lpstr>
      <vt:lpstr>A126107522W_Data</vt:lpstr>
      <vt:lpstr>A126107522W_Latest</vt:lpstr>
      <vt:lpstr>A126107526F</vt:lpstr>
      <vt:lpstr>A126107526F_Data</vt:lpstr>
      <vt:lpstr>A126107526F_Latest</vt:lpstr>
      <vt:lpstr>A126107530W</vt:lpstr>
      <vt:lpstr>A126107530W_Data</vt:lpstr>
      <vt:lpstr>A126107530W_Latest</vt:lpstr>
      <vt:lpstr>A126107534F</vt:lpstr>
      <vt:lpstr>A126107534F_Data</vt:lpstr>
      <vt:lpstr>A126107534F_Latest</vt:lpstr>
      <vt:lpstr>A126107538R</vt:lpstr>
      <vt:lpstr>A126107538R_Data</vt:lpstr>
      <vt:lpstr>A126107538R_Latest</vt:lpstr>
      <vt:lpstr>A126107542F</vt:lpstr>
      <vt:lpstr>A126107542F_Data</vt:lpstr>
      <vt:lpstr>A126107542F_Latest</vt:lpstr>
      <vt:lpstr>A126107546R</vt:lpstr>
      <vt:lpstr>A126107546R_Data</vt:lpstr>
      <vt:lpstr>A126107546R_Latest</vt:lpstr>
      <vt:lpstr>A126107550F</vt:lpstr>
      <vt:lpstr>A126107550F_Data</vt:lpstr>
      <vt:lpstr>A126107550F_Latest</vt:lpstr>
      <vt:lpstr>A126107554R</vt:lpstr>
      <vt:lpstr>A126107554R_Data</vt:lpstr>
      <vt:lpstr>A126107554R_Latest</vt:lpstr>
      <vt:lpstr>A126108678K</vt:lpstr>
      <vt:lpstr>A126108678K_Data</vt:lpstr>
      <vt:lpstr>A126108678K_Latest</vt:lpstr>
      <vt:lpstr>A126108682A</vt:lpstr>
      <vt:lpstr>A126108682A_Data</vt:lpstr>
      <vt:lpstr>A126108682A_Latest</vt:lpstr>
      <vt:lpstr>A126108686K</vt:lpstr>
      <vt:lpstr>A126108686K_Data</vt:lpstr>
      <vt:lpstr>A126108686K_Latest</vt:lpstr>
      <vt:lpstr>A126108690A</vt:lpstr>
      <vt:lpstr>A126108690A_Data</vt:lpstr>
      <vt:lpstr>A126108690A_Latest</vt:lpstr>
      <vt:lpstr>A126108694K</vt:lpstr>
      <vt:lpstr>A126108694K_Data</vt:lpstr>
      <vt:lpstr>A126108694K_Latest</vt:lpstr>
      <vt:lpstr>A126108698V</vt:lpstr>
      <vt:lpstr>A126108698V_Data</vt:lpstr>
      <vt:lpstr>A126108698V_Latest</vt:lpstr>
      <vt:lpstr>A126108702X</vt:lpstr>
      <vt:lpstr>A126108702X_Data</vt:lpstr>
      <vt:lpstr>A126108702X_Latest</vt:lpstr>
      <vt:lpstr>A126108706J</vt:lpstr>
      <vt:lpstr>A126108706J_Data</vt:lpstr>
      <vt:lpstr>A126108706J_Latest</vt:lpstr>
      <vt:lpstr>A126108710X</vt:lpstr>
      <vt:lpstr>A126108710X_Data</vt:lpstr>
      <vt:lpstr>A126108710X_Latest</vt:lpstr>
      <vt:lpstr>A126108714J</vt:lpstr>
      <vt:lpstr>A126108714J_Data</vt:lpstr>
      <vt:lpstr>A126108714J_Latest</vt:lpstr>
      <vt:lpstr>A126108718T</vt:lpstr>
      <vt:lpstr>A126108718T_Data</vt:lpstr>
      <vt:lpstr>A126108718T_Latest</vt:lpstr>
      <vt:lpstr>A126108722J</vt:lpstr>
      <vt:lpstr>A126108722J_Data</vt:lpstr>
      <vt:lpstr>A126108722J_Latest</vt:lpstr>
      <vt:lpstr>A126108726T</vt:lpstr>
      <vt:lpstr>A126108726T_Data</vt:lpstr>
      <vt:lpstr>A126108726T_Latest</vt:lpstr>
      <vt:lpstr>A126108730J</vt:lpstr>
      <vt:lpstr>A126108730J_Data</vt:lpstr>
      <vt:lpstr>A126108730J_Latest</vt:lpstr>
      <vt:lpstr>A126108734T</vt:lpstr>
      <vt:lpstr>A126108734T_Data</vt:lpstr>
      <vt:lpstr>A126108734T_Latest</vt:lpstr>
      <vt:lpstr>A126108738A</vt:lpstr>
      <vt:lpstr>A126108738A_Data</vt:lpstr>
      <vt:lpstr>A126108738A_Latest</vt:lpstr>
      <vt:lpstr>A126108742T</vt:lpstr>
      <vt:lpstr>A126108742T_Data</vt:lpstr>
      <vt:lpstr>A126108742T_Latest</vt:lpstr>
      <vt:lpstr>A126108746A</vt:lpstr>
      <vt:lpstr>A126108746A_Data</vt:lpstr>
      <vt:lpstr>A126108746A_Latest</vt:lpstr>
      <vt:lpstr>A126108750T</vt:lpstr>
      <vt:lpstr>A126108750T_Data</vt:lpstr>
      <vt:lpstr>A126108750T_Latest</vt:lpstr>
      <vt:lpstr>A126108754A</vt:lpstr>
      <vt:lpstr>A126108754A_Data</vt:lpstr>
      <vt:lpstr>A126108754A_Latest</vt:lpstr>
      <vt:lpstr>A126108758K</vt:lpstr>
      <vt:lpstr>A126108758K_Data</vt:lpstr>
      <vt:lpstr>A126108758K_Latest</vt:lpstr>
      <vt:lpstr>A126108762A</vt:lpstr>
      <vt:lpstr>A126108762A_Data</vt:lpstr>
      <vt:lpstr>A126108762A_Latest</vt:lpstr>
      <vt:lpstr>A126108766K</vt:lpstr>
      <vt:lpstr>A126108766K_Data</vt:lpstr>
      <vt:lpstr>A126108766K_Latest</vt:lpstr>
      <vt:lpstr>A126108770A</vt:lpstr>
      <vt:lpstr>A126108770A_Data</vt:lpstr>
      <vt:lpstr>A126108770A_Latest</vt:lpstr>
      <vt:lpstr>A126108774K</vt:lpstr>
      <vt:lpstr>A126108774K_Data</vt:lpstr>
      <vt:lpstr>A126108774K_Latest</vt:lpstr>
      <vt:lpstr>A126108778V</vt:lpstr>
      <vt:lpstr>A126108778V_Data</vt:lpstr>
      <vt:lpstr>A126108778V_Latest</vt:lpstr>
      <vt:lpstr>A126108782K</vt:lpstr>
      <vt:lpstr>A126108782K_Data</vt:lpstr>
      <vt:lpstr>A126108782K_Latest</vt:lpstr>
      <vt:lpstr>A126108786V</vt:lpstr>
      <vt:lpstr>A126108786V_Data</vt:lpstr>
      <vt:lpstr>A126108786V_Latest</vt:lpstr>
      <vt:lpstr>A126108790K</vt:lpstr>
      <vt:lpstr>A126108790K_Data</vt:lpstr>
      <vt:lpstr>A126108790K_Latest</vt:lpstr>
      <vt:lpstr>A126108794V</vt:lpstr>
      <vt:lpstr>A126108794V_Data</vt:lpstr>
      <vt:lpstr>A126108794V_Latest</vt:lpstr>
      <vt:lpstr>A126108798C</vt:lpstr>
      <vt:lpstr>A126108798C_Data</vt:lpstr>
      <vt:lpstr>A126108798C_Latest</vt:lpstr>
      <vt:lpstr>A126108802J</vt:lpstr>
      <vt:lpstr>A126108802J_Data</vt:lpstr>
      <vt:lpstr>A126108802J_Latest</vt:lpstr>
      <vt:lpstr>A126108806T</vt:lpstr>
      <vt:lpstr>A126108806T_Data</vt:lpstr>
      <vt:lpstr>A126108806T_Latest</vt:lpstr>
      <vt:lpstr>A126108810J</vt:lpstr>
      <vt:lpstr>A126108810J_Data</vt:lpstr>
      <vt:lpstr>A126108810J_Latest</vt:lpstr>
      <vt:lpstr>A126108814T</vt:lpstr>
      <vt:lpstr>A126108814T_Data</vt:lpstr>
      <vt:lpstr>A126108814T_Latest</vt:lpstr>
      <vt:lpstr>A126109938L</vt:lpstr>
      <vt:lpstr>A126109938L_Data</vt:lpstr>
      <vt:lpstr>A126109938L_Latest</vt:lpstr>
      <vt:lpstr>A126109942C</vt:lpstr>
      <vt:lpstr>A126109942C_Data</vt:lpstr>
      <vt:lpstr>A126109942C_Latest</vt:lpstr>
      <vt:lpstr>A126109946L</vt:lpstr>
      <vt:lpstr>A126109946L_Data</vt:lpstr>
      <vt:lpstr>A126109946L_Latest</vt:lpstr>
      <vt:lpstr>A126109950C</vt:lpstr>
      <vt:lpstr>A126109950C_Data</vt:lpstr>
      <vt:lpstr>A126109950C_Latest</vt:lpstr>
      <vt:lpstr>A126109954L</vt:lpstr>
      <vt:lpstr>A126109954L_Data</vt:lpstr>
      <vt:lpstr>A126109954L_Latest</vt:lpstr>
      <vt:lpstr>A126109958W</vt:lpstr>
      <vt:lpstr>A126109958W_Data</vt:lpstr>
      <vt:lpstr>A126109958W_Latest</vt:lpstr>
      <vt:lpstr>A126109962L</vt:lpstr>
      <vt:lpstr>A126109962L_Data</vt:lpstr>
      <vt:lpstr>A126109962L_Latest</vt:lpstr>
      <vt:lpstr>A126109966W</vt:lpstr>
      <vt:lpstr>A126109966W_Data</vt:lpstr>
      <vt:lpstr>A126109966W_Latest</vt:lpstr>
      <vt:lpstr>A126109970L</vt:lpstr>
      <vt:lpstr>A126109970L_Data</vt:lpstr>
      <vt:lpstr>A126109970L_Latest</vt:lpstr>
      <vt:lpstr>A126109974W</vt:lpstr>
      <vt:lpstr>A126109974W_Data</vt:lpstr>
      <vt:lpstr>A126109974W_Latest</vt:lpstr>
      <vt:lpstr>A126109978F</vt:lpstr>
      <vt:lpstr>A126109978F_Data</vt:lpstr>
      <vt:lpstr>A126109978F_Latest</vt:lpstr>
      <vt:lpstr>A126109982W</vt:lpstr>
      <vt:lpstr>A126109982W_Data</vt:lpstr>
      <vt:lpstr>A126109982W_Latest</vt:lpstr>
      <vt:lpstr>A126109986F</vt:lpstr>
      <vt:lpstr>A126109986F_Data</vt:lpstr>
      <vt:lpstr>A126109986F_Latest</vt:lpstr>
      <vt:lpstr>A126109990W</vt:lpstr>
      <vt:lpstr>A126109990W_Data</vt:lpstr>
      <vt:lpstr>A126109990W_Latest</vt:lpstr>
      <vt:lpstr>A126109994F</vt:lpstr>
      <vt:lpstr>A126109994F_Data</vt:lpstr>
      <vt:lpstr>A126109994F_Latest</vt:lpstr>
      <vt:lpstr>A126109998R</vt:lpstr>
      <vt:lpstr>A126109998R_Data</vt:lpstr>
      <vt:lpstr>A126109998R_Latest</vt:lpstr>
      <vt:lpstr>A126110002A</vt:lpstr>
      <vt:lpstr>A126110002A_Data</vt:lpstr>
      <vt:lpstr>A126110002A_Latest</vt:lpstr>
      <vt:lpstr>A126110006K</vt:lpstr>
      <vt:lpstr>A126110006K_Data</vt:lpstr>
      <vt:lpstr>A126110006K_Latest</vt:lpstr>
      <vt:lpstr>A126110010A</vt:lpstr>
      <vt:lpstr>A126110010A_Data</vt:lpstr>
      <vt:lpstr>A126110010A_Latest</vt:lpstr>
      <vt:lpstr>A126110014K</vt:lpstr>
      <vt:lpstr>A126110014K_Data</vt:lpstr>
      <vt:lpstr>A126110014K_Latest</vt:lpstr>
      <vt:lpstr>A126110018V</vt:lpstr>
      <vt:lpstr>A126110018V_Data</vt:lpstr>
      <vt:lpstr>A126110018V_Latest</vt:lpstr>
      <vt:lpstr>A126110022K</vt:lpstr>
      <vt:lpstr>A126110022K_Data</vt:lpstr>
      <vt:lpstr>A126110022K_Latest</vt:lpstr>
      <vt:lpstr>A126110026V</vt:lpstr>
      <vt:lpstr>A126110026V_Data</vt:lpstr>
      <vt:lpstr>A126110026V_Latest</vt:lpstr>
      <vt:lpstr>A126110030K</vt:lpstr>
      <vt:lpstr>A126110030K_Data</vt:lpstr>
      <vt:lpstr>A126110030K_Latest</vt:lpstr>
      <vt:lpstr>A126110034V</vt:lpstr>
      <vt:lpstr>A126110034V_Data</vt:lpstr>
      <vt:lpstr>A126110034V_Latest</vt:lpstr>
      <vt:lpstr>A126110038C</vt:lpstr>
      <vt:lpstr>A126110038C_Data</vt:lpstr>
      <vt:lpstr>A126110038C_Latest</vt:lpstr>
      <vt:lpstr>A126110042V</vt:lpstr>
      <vt:lpstr>A126110042V_Data</vt:lpstr>
      <vt:lpstr>A126110042V_Latest</vt:lpstr>
      <vt:lpstr>A126110046C</vt:lpstr>
      <vt:lpstr>A126110046C_Data</vt:lpstr>
      <vt:lpstr>A126110046C_Latest</vt:lpstr>
      <vt:lpstr>A126110050V</vt:lpstr>
      <vt:lpstr>A126110050V_Data</vt:lpstr>
      <vt:lpstr>A126110050V_Latest</vt:lpstr>
      <vt:lpstr>A126110054C</vt:lpstr>
      <vt:lpstr>A126110054C_Data</vt:lpstr>
      <vt:lpstr>A126110054C_Latest</vt:lpstr>
      <vt:lpstr>A126110058L</vt:lpstr>
      <vt:lpstr>A126110058L_Data</vt:lpstr>
      <vt:lpstr>A126110058L_Latest</vt:lpstr>
      <vt:lpstr>A126110062C</vt:lpstr>
      <vt:lpstr>A126110062C_Data</vt:lpstr>
      <vt:lpstr>A126110062C_Latest</vt:lpstr>
      <vt:lpstr>A126110066L</vt:lpstr>
      <vt:lpstr>A126110066L_Data</vt:lpstr>
      <vt:lpstr>A126110066L_Latest</vt:lpstr>
      <vt:lpstr>A126110070C</vt:lpstr>
      <vt:lpstr>A126110070C_Data</vt:lpstr>
      <vt:lpstr>A126110070C_Latest</vt:lpstr>
      <vt:lpstr>A126110074L</vt:lpstr>
      <vt:lpstr>A126110074L_Data</vt:lpstr>
      <vt:lpstr>A126110074L_Latest</vt:lpstr>
      <vt:lpstr>A126110078W</vt:lpstr>
      <vt:lpstr>A126110078W_Data</vt:lpstr>
      <vt:lpstr>A126110078W_Latest</vt:lpstr>
      <vt:lpstr>A126110082L</vt:lpstr>
      <vt:lpstr>A126110082L_Data</vt:lpstr>
      <vt:lpstr>A126110082L_Latest</vt:lpstr>
      <vt:lpstr>A126110086W</vt:lpstr>
      <vt:lpstr>A126110086W_Data</vt:lpstr>
      <vt:lpstr>A126110086W_Latest</vt:lpstr>
      <vt:lpstr>A126110090L</vt:lpstr>
      <vt:lpstr>A126110090L_Data</vt:lpstr>
      <vt:lpstr>A126110090L_Latest</vt:lpstr>
      <vt:lpstr>A126110094W</vt:lpstr>
      <vt:lpstr>A126110094W_Data</vt:lpstr>
      <vt:lpstr>A126110094W_Latest</vt:lpstr>
      <vt:lpstr>A126110098F</vt:lpstr>
      <vt:lpstr>A126110098F_Data</vt:lpstr>
      <vt:lpstr>A126110098F_Latest</vt:lpstr>
      <vt:lpstr>A126110102K</vt:lpstr>
      <vt:lpstr>A126110102K_Data</vt:lpstr>
      <vt:lpstr>A126110102K_Latest</vt:lpstr>
      <vt:lpstr>A126110106V</vt:lpstr>
      <vt:lpstr>A126110106V_Data</vt:lpstr>
      <vt:lpstr>A126110106V_Latest</vt:lpstr>
      <vt:lpstr>A126110110K</vt:lpstr>
      <vt:lpstr>A126110110K_Data</vt:lpstr>
      <vt:lpstr>A126110110K_Latest</vt:lpstr>
      <vt:lpstr>A126110114V</vt:lpstr>
      <vt:lpstr>A126110114V_Data</vt:lpstr>
      <vt:lpstr>A126110114V_Latest</vt:lpstr>
      <vt:lpstr>A126110118C</vt:lpstr>
      <vt:lpstr>A126110118C_Data</vt:lpstr>
      <vt:lpstr>A126110118C_Latest</vt:lpstr>
      <vt:lpstr>A126110122V</vt:lpstr>
      <vt:lpstr>A126110122V_Data</vt:lpstr>
      <vt:lpstr>A126110122V_Latest</vt:lpstr>
      <vt:lpstr>A126110126C</vt:lpstr>
      <vt:lpstr>A126110126C_Data</vt:lpstr>
      <vt:lpstr>A126110126C_Latest</vt:lpstr>
      <vt:lpstr>A126110130V</vt:lpstr>
      <vt:lpstr>A126110130V_Data</vt:lpstr>
      <vt:lpstr>A126110130V_Latest</vt:lpstr>
      <vt:lpstr>A126110134C</vt:lpstr>
      <vt:lpstr>A126110134C_Data</vt:lpstr>
      <vt:lpstr>A126110134C_Latest</vt:lpstr>
      <vt:lpstr>A126110138L</vt:lpstr>
      <vt:lpstr>A126110138L_Data</vt:lpstr>
      <vt:lpstr>A126110138L_Latest</vt:lpstr>
      <vt:lpstr>A126110142C</vt:lpstr>
      <vt:lpstr>A126110142C_Data</vt:lpstr>
      <vt:lpstr>A126110142C_Latest</vt:lpstr>
      <vt:lpstr>A126110146L</vt:lpstr>
      <vt:lpstr>A126110146L_Data</vt:lpstr>
      <vt:lpstr>A126110146L_Latest</vt:lpstr>
      <vt:lpstr>A126110150C</vt:lpstr>
      <vt:lpstr>A126110150C_Data</vt:lpstr>
      <vt:lpstr>A126110150C_Latest</vt:lpstr>
      <vt:lpstr>A126110154L</vt:lpstr>
      <vt:lpstr>A126110154L_Data</vt:lpstr>
      <vt:lpstr>A126110154L_Latest</vt:lpstr>
      <vt:lpstr>A126110158W</vt:lpstr>
      <vt:lpstr>A126110158W_Data</vt:lpstr>
      <vt:lpstr>A126110158W_Latest</vt:lpstr>
      <vt:lpstr>A126110162L</vt:lpstr>
      <vt:lpstr>A126110162L_Data</vt:lpstr>
      <vt:lpstr>A126110162L_Latest</vt:lpstr>
      <vt:lpstr>A126110166W</vt:lpstr>
      <vt:lpstr>A126110166W_Data</vt:lpstr>
      <vt:lpstr>A126110166W_Latest</vt:lpstr>
      <vt:lpstr>A126110170L</vt:lpstr>
      <vt:lpstr>A126110170L_Data</vt:lpstr>
      <vt:lpstr>A126110170L_Latest</vt:lpstr>
      <vt:lpstr>A126110174W</vt:lpstr>
      <vt:lpstr>A126110174W_Data</vt:lpstr>
      <vt:lpstr>A126110174W_Latest</vt:lpstr>
      <vt:lpstr>A126110178F</vt:lpstr>
      <vt:lpstr>A126110178F_Data</vt:lpstr>
      <vt:lpstr>A126110178F_Latest</vt:lpstr>
      <vt:lpstr>A126110182W</vt:lpstr>
      <vt:lpstr>A126110182W_Data</vt:lpstr>
      <vt:lpstr>A126110182W_Latest</vt:lpstr>
      <vt:lpstr>A126110186F</vt:lpstr>
      <vt:lpstr>A126110186F_Data</vt:lpstr>
      <vt:lpstr>A126110186F_Latest</vt:lpstr>
      <vt:lpstr>A126110190W</vt:lpstr>
      <vt:lpstr>A126110190W_Data</vt:lpstr>
      <vt:lpstr>A126110190W_Latest</vt:lpstr>
      <vt:lpstr>A126110194F</vt:lpstr>
      <vt:lpstr>A126110194F_Data</vt:lpstr>
      <vt:lpstr>A126110194F_Latest</vt:lpstr>
      <vt:lpstr>A126110198R</vt:lpstr>
      <vt:lpstr>A126110198R_Data</vt:lpstr>
      <vt:lpstr>A126110198R_Latest</vt:lpstr>
      <vt:lpstr>A126110202V</vt:lpstr>
      <vt:lpstr>A126110202V_Data</vt:lpstr>
      <vt:lpstr>A126110202V_Latest</vt:lpstr>
      <vt:lpstr>A126110206C</vt:lpstr>
      <vt:lpstr>A126110206C_Data</vt:lpstr>
      <vt:lpstr>A126110206C_Latest</vt:lpstr>
      <vt:lpstr>A126110210V</vt:lpstr>
      <vt:lpstr>A126110210V_Data</vt:lpstr>
      <vt:lpstr>A126110210V_Latest</vt:lpstr>
      <vt:lpstr>A126110214C</vt:lpstr>
      <vt:lpstr>A126110214C_Data</vt:lpstr>
      <vt:lpstr>A126110214C_Latest</vt:lpstr>
      <vt:lpstr>A126110218L</vt:lpstr>
      <vt:lpstr>A126110218L_Data</vt:lpstr>
      <vt:lpstr>A126110218L_Latest</vt:lpstr>
      <vt:lpstr>A126110222C</vt:lpstr>
      <vt:lpstr>A126110222C_Data</vt:lpstr>
      <vt:lpstr>A126110222C_Latest</vt:lpstr>
      <vt:lpstr>A126110226L</vt:lpstr>
      <vt:lpstr>A126110226L_Data</vt:lpstr>
      <vt:lpstr>A126110226L_Latest</vt:lpstr>
      <vt:lpstr>A126110230C</vt:lpstr>
      <vt:lpstr>A126110230C_Data</vt:lpstr>
      <vt:lpstr>A126110230C_Latest</vt:lpstr>
      <vt:lpstr>A126110234L</vt:lpstr>
      <vt:lpstr>A126110234L_Data</vt:lpstr>
      <vt:lpstr>A126110234L_Latest</vt:lpstr>
      <vt:lpstr>A126110238W</vt:lpstr>
      <vt:lpstr>A126110238W_Data</vt:lpstr>
      <vt:lpstr>A126110238W_Latest</vt:lpstr>
      <vt:lpstr>A126110242L</vt:lpstr>
      <vt:lpstr>A126110242L_Data</vt:lpstr>
      <vt:lpstr>A126110242L_Latest</vt:lpstr>
      <vt:lpstr>A126110246W</vt:lpstr>
      <vt:lpstr>A126110246W_Data</vt:lpstr>
      <vt:lpstr>A126110246W_Latest</vt:lpstr>
      <vt:lpstr>A126110250L</vt:lpstr>
      <vt:lpstr>A126110250L_Data</vt:lpstr>
      <vt:lpstr>A126110250L_Latest</vt:lpstr>
      <vt:lpstr>A126110254W</vt:lpstr>
      <vt:lpstr>A126110254W_Data</vt:lpstr>
      <vt:lpstr>A126110254W_Latest</vt:lpstr>
      <vt:lpstr>A126110258F</vt:lpstr>
      <vt:lpstr>A126110258F_Data</vt:lpstr>
      <vt:lpstr>A126110258F_Latest</vt:lpstr>
      <vt:lpstr>A126110262W</vt:lpstr>
      <vt:lpstr>A126110262W_Data</vt:lpstr>
      <vt:lpstr>A126110262W_Latest</vt:lpstr>
      <vt:lpstr>A126110266F</vt:lpstr>
      <vt:lpstr>A126110266F_Data</vt:lpstr>
      <vt:lpstr>A126110266F_Latest</vt:lpstr>
      <vt:lpstr>A126110270W</vt:lpstr>
      <vt:lpstr>A126110270W_Data</vt:lpstr>
      <vt:lpstr>A126110270W_Latest</vt:lpstr>
      <vt:lpstr>A126110274F</vt:lpstr>
      <vt:lpstr>A126110274F_Data</vt:lpstr>
      <vt:lpstr>A126110274F_Latest</vt:lpstr>
      <vt:lpstr>A126110278R</vt:lpstr>
      <vt:lpstr>A126110278R_Data</vt:lpstr>
      <vt:lpstr>A126110278R_Latest</vt:lpstr>
      <vt:lpstr>A126110282F</vt:lpstr>
      <vt:lpstr>A126110282F_Data</vt:lpstr>
      <vt:lpstr>A126110282F_Latest</vt:lpstr>
      <vt:lpstr>A126110286R</vt:lpstr>
      <vt:lpstr>A126110286R_Data</vt:lpstr>
      <vt:lpstr>A126110286R_Latest</vt:lpstr>
      <vt:lpstr>A126110290F</vt:lpstr>
      <vt:lpstr>A126110290F_Data</vt:lpstr>
      <vt:lpstr>A126110290F_Latest</vt:lpstr>
      <vt:lpstr>A126110294R</vt:lpstr>
      <vt:lpstr>A126110294R_Data</vt:lpstr>
      <vt:lpstr>A126110294R_Latest</vt:lpstr>
      <vt:lpstr>A126110298X</vt:lpstr>
      <vt:lpstr>A126110298X_Data</vt:lpstr>
      <vt:lpstr>A126110298X_Latest</vt:lpstr>
      <vt:lpstr>A126110302C</vt:lpstr>
      <vt:lpstr>A126110302C_Data</vt:lpstr>
      <vt:lpstr>A126110302C_Latest</vt:lpstr>
      <vt:lpstr>A126110306L</vt:lpstr>
      <vt:lpstr>A126110306L_Data</vt:lpstr>
      <vt:lpstr>A126110306L_Latest</vt:lpstr>
      <vt:lpstr>A126110310C</vt:lpstr>
      <vt:lpstr>A126110310C_Data</vt:lpstr>
      <vt:lpstr>A126110310C_Latest</vt:lpstr>
      <vt:lpstr>A126110314L</vt:lpstr>
      <vt:lpstr>A126110314L_Data</vt:lpstr>
      <vt:lpstr>A126110314L_Latest</vt:lpstr>
      <vt:lpstr>A126110318W</vt:lpstr>
      <vt:lpstr>A126110318W_Data</vt:lpstr>
      <vt:lpstr>A126110318W_Latest</vt:lpstr>
      <vt:lpstr>A126110322L</vt:lpstr>
      <vt:lpstr>A126110322L_Data</vt:lpstr>
      <vt:lpstr>A126110322L_Latest</vt:lpstr>
      <vt:lpstr>A126110326W</vt:lpstr>
      <vt:lpstr>A126110326W_Data</vt:lpstr>
      <vt:lpstr>A126110326W_Latest</vt:lpstr>
      <vt:lpstr>A126110330L</vt:lpstr>
      <vt:lpstr>A126110330L_Data</vt:lpstr>
      <vt:lpstr>A126110330L_Latest</vt:lpstr>
      <vt:lpstr>A126110334W</vt:lpstr>
      <vt:lpstr>A126110334W_Data</vt:lpstr>
      <vt:lpstr>A126110334W_Latest</vt:lpstr>
      <vt:lpstr>A126110338F</vt:lpstr>
      <vt:lpstr>A126110338F_Data</vt:lpstr>
      <vt:lpstr>A126110338F_Latest</vt:lpstr>
      <vt:lpstr>A126110342W</vt:lpstr>
      <vt:lpstr>A126110342W_Data</vt:lpstr>
      <vt:lpstr>A126110342W_Latest</vt:lpstr>
      <vt:lpstr>A126110346F</vt:lpstr>
      <vt:lpstr>A126110346F_Data</vt:lpstr>
      <vt:lpstr>A126110346F_Latest</vt:lpstr>
      <vt:lpstr>A126110350W</vt:lpstr>
      <vt:lpstr>A126110350W_Data</vt:lpstr>
      <vt:lpstr>A126110350W_Latest</vt:lpstr>
      <vt:lpstr>A126110354F</vt:lpstr>
      <vt:lpstr>A126110354F_Data</vt:lpstr>
      <vt:lpstr>A126110354F_Latest</vt:lpstr>
      <vt:lpstr>A126110358R</vt:lpstr>
      <vt:lpstr>A126110358R_Data</vt:lpstr>
      <vt:lpstr>A126110358R_Latest</vt:lpstr>
      <vt:lpstr>A126110362F</vt:lpstr>
      <vt:lpstr>A126110362F_Data</vt:lpstr>
      <vt:lpstr>A126110362F_Latest</vt:lpstr>
      <vt:lpstr>A126110366R</vt:lpstr>
      <vt:lpstr>A126110366R_Data</vt:lpstr>
      <vt:lpstr>A126110366R_Latest</vt:lpstr>
      <vt:lpstr>A126110370F</vt:lpstr>
      <vt:lpstr>A126110370F_Data</vt:lpstr>
      <vt:lpstr>A126110370F_Latest</vt:lpstr>
      <vt:lpstr>A126110374R</vt:lpstr>
      <vt:lpstr>A126110374R_Data</vt:lpstr>
      <vt:lpstr>A126110374R_Latest</vt:lpstr>
      <vt:lpstr>A126110378X</vt:lpstr>
      <vt:lpstr>A126110378X_Data</vt:lpstr>
      <vt:lpstr>A126110378X_Latest</vt:lpstr>
      <vt:lpstr>A126110382R</vt:lpstr>
      <vt:lpstr>A126110382R_Data</vt:lpstr>
      <vt:lpstr>A126110382R_Latest</vt:lpstr>
      <vt:lpstr>A126110386X</vt:lpstr>
      <vt:lpstr>A126110386X_Data</vt:lpstr>
      <vt:lpstr>A126110386X_Latest</vt:lpstr>
      <vt:lpstr>A126110390R</vt:lpstr>
      <vt:lpstr>A126110390R_Data</vt:lpstr>
      <vt:lpstr>A126110390R_Latest</vt:lpstr>
      <vt:lpstr>A126110394X</vt:lpstr>
      <vt:lpstr>A126110394X_Data</vt:lpstr>
      <vt:lpstr>A126110394X_Latest</vt:lpstr>
      <vt:lpstr>A126110398J</vt:lpstr>
      <vt:lpstr>A126110398J_Data</vt:lpstr>
      <vt:lpstr>A126110398J_Latest</vt:lpstr>
      <vt:lpstr>A126110402L</vt:lpstr>
      <vt:lpstr>A126110402L_Data</vt:lpstr>
      <vt:lpstr>A126110402L_Latest</vt:lpstr>
      <vt:lpstr>A126110406W</vt:lpstr>
      <vt:lpstr>A126110406W_Data</vt:lpstr>
      <vt:lpstr>A126110406W_Latest</vt:lpstr>
      <vt:lpstr>A126110410L</vt:lpstr>
      <vt:lpstr>A126110410L_Data</vt:lpstr>
      <vt:lpstr>A126110410L_Latest</vt:lpstr>
      <vt:lpstr>A126110414W</vt:lpstr>
      <vt:lpstr>A126110414W_Data</vt:lpstr>
      <vt:lpstr>A126110414W_Latest</vt:lpstr>
      <vt:lpstr>A126110418F</vt:lpstr>
      <vt:lpstr>A126110418F_Data</vt:lpstr>
      <vt:lpstr>A126110418F_Latest</vt:lpstr>
      <vt:lpstr>A126110422W</vt:lpstr>
      <vt:lpstr>A126110422W_Data</vt:lpstr>
      <vt:lpstr>A126110422W_Latest</vt:lpstr>
      <vt:lpstr>A126110426F</vt:lpstr>
      <vt:lpstr>A126110426F_Data</vt:lpstr>
      <vt:lpstr>A126110426F_Latest</vt:lpstr>
      <vt:lpstr>A126110430W</vt:lpstr>
      <vt:lpstr>A126110430W_Data</vt:lpstr>
      <vt:lpstr>A126110430W_Latest</vt:lpstr>
      <vt:lpstr>A126110434F</vt:lpstr>
      <vt:lpstr>A126110434F_Data</vt:lpstr>
      <vt:lpstr>A126110434F_Latest</vt:lpstr>
      <vt:lpstr>A126110438R</vt:lpstr>
      <vt:lpstr>A126110438R_Data</vt:lpstr>
      <vt:lpstr>A126110438R_Latest</vt:lpstr>
      <vt:lpstr>A126110442F</vt:lpstr>
      <vt:lpstr>A126110442F_Data</vt:lpstr>
      <vt:lpstr>A126110442F_Latest</vt:lpstr>
      <vt:lpstr>A126110446R</vt:lpstr>
      <vt:lpstr>A126110446R_Data</vt:lpstr>
      <vt:lpstr>A126110446R_Latest</vt:lpstr>
      <vt:lpstr>A126110450F</vt:lpstr>
      <vt:lpstr>A126110450F_Data</vt:lpstr>
      <vt:lpstr>A126110450F_Latest</vt:lpstr>
      <vt:lpstr>A126110454R</vt:lpstr>
      <vt:lpstr>A126110454R_Data</vt:lpstr>
      <vt:lpstr>A126110454R_Latest</vt:lpstr>
      <vt:lpstr>A126110458X</vt:lpstr>
      <vt:lpstr>A126110458X_Data</vt:lpstr>
      <vt:lpstr>A126110458X_Latest</vt:lpstr>
      <vt:lpstr>A126110462R</vt:lpstr>
      <vt:lpstr>A126110462R_Data</vt:lpstr>
      <vt:lpstr>A126110462R_Latest</vt:lpstr>
      <vt:lpstr>A126110466X</vt:lpstr>
      <vt:lpstr>A126110466X_Data</vt:lpstr>
      <vt:lpstr>A126110466X_Latest</vt:lpstr>
      <vt:lpstr>A126110470R</vt:lpstr>
      <vt:lpstr>A126110470R_Data</vt:lpstr>
      <vt:lpstr>A126110470R_Latest</vt:lpstr>
      <vt:lpstr>A126110474X</vt:lpstr>
      <vt:lpstr>A126110474X_Data</vt:lpstr>
      <vt:lpstr>A126110474X_Latest</vt:lpstr>
      <vt:lpstr>A126110478J</vt:lpstr>
      <vt:lpstr>A126110478J_Data</vt:lpstr>
      <vt:lpstr>A126110478J_Latest</vt:lpstr>
      <vt:lpstr>A126110482X</vt:lpstr>
      <vt:lpstr>A126110482X_Data</vt:lpstr>
      <vt:lpstr>A126110482X_Latest</vt:lpstr>
      <vt:lpstr>A126110486J</vt:lpstr>
      <vt:lpstr>A126110486J_Data</vt:lpstr>
      <vt:lpstr>A126110486J_Latest</vt:lpstr>
      <vt:lpstr>A126110490X</vt:lpstr>
      <vt:lpstr>A126110490X_Data</vt:lpstr>
      <vt:lpstr>A126110490X_Latest</vt:lpstr>
      <vt:lpstr>A126110494J</vt:lpstr>
      <vt:lpstr>A126110494J_Data</vt:lpstr>
      <vt:lpstr>A126110494J_Latest</vt:lpstr>
      <vt:lpstr>A126110498T</vt:lpstr>
      <vt:lpstr>A126110498T_Data</vt:lpstr>
      <vt:lpstr>A126110498T_Latest</vt:lpstr>
      <vt:lpstr>A126110502W</vt:lpstr>
      <vt:lpstr>A126110502W_Data</vt:lpstr>
      <vt:lpstr>A126110502W_Latest</vt:lpstr>
      <vt:lpstr>A126110506F</vt:lpstr>
      <vt:lpstr>A126110506F_Data</vt:lpstr>
      <vt:lpstr>A126110506F_Latest</vt:lpstr>
      <vt:lpstr>A126110510W</vt:lpstr>
      <vt:lpstr>A126110510W_Data</vt:lpstr>
      <vt:lpstr>A126110510W_Latest</vt:lpstr>
      <vt:lpstr>A126110514F</vt:lpstr>
      <vt:lpstr>A126110514F_Data</vt:lpstr>
      <vt:lpstr>A126110514F_Latest</vt:lpstr>
      <vt:lpstr>A126110518R</vt:lpstr>
      <vt:lpstr>A126110518R_Data</vt:lpstr>
      <vt:lpstr>A126110518R_Latest</vt:lpstr>
      <vt:lpstr>A126110522F</vt:lpstr>
      <vt:lpstr>A126110522F_Data</vt:lpstr>
      <vt:lpstr>A126110522F_Latest</vt:lpstr>
      <vt:lpstr>A126110526R</vt:lpstr>
      <vt:lpstr>A126110526R_Data</vt:lpstr>
      <vt:lpstr>A126110526R_Latest</vt:lpstr>
      <vt:lpstr>A126110530F</vt:lpstr>
      <vt:lpstr>A126110530F_Data</vt:lpstr>
      <vt:lpstr>A126110530F_Latest</vt:lpstr>
      <vt:lpstr>A126110534R</vt:lpstr>
      <vt:lpstr>A126110534R_Data</vt:lpstr>
      <vt:lpstr>A126110534R_Latest</vt:lpstr>
      <vt:lpstr>A126110538X</vt:lpstr>
      <vt:lpstr>A126110538X_Data</vt:lpstr>
      <vt:lpstr>A126110538X_Latest</vt:lpstr>
      <vt:lpstr>A126110542R</vt:lpstr>
      <vt:lpstr>A126110542R_Data</vt:lpstr>
      <vt:lpstr>A126110542R_Latest</vt:lpstr>
      <vt:lpstr>A126110546X</vt:lpstr>
      <vt:lpstr>A126110546X_Data</vt:lpstr>
      <vt:lpstr>A126110546X_Latest</vt:lpstr>
      <vt:lpstr>A126110550R</vt:lpstr>
      <vt:lpstr>A126110550R_Data</vt:lpstr>
      <vt:lpstr>A126110550R_Latest</vt:lpstr>
      <vt:lpstr>A126110554X</vt:lpstr>
      <vt:lpstr>A126110554X_Data</vt:lpstr>
      <vt:lpstr>A126110554X_Latest</vt:lpstr>
      <vt:lpstr>A126110558J</vt:lpstr>
      <vt:lpstr>A126110558J_Data</vt:lpstr>
      <vt:lpstr>A126110558J_Latest</vt:lpstr>
      <vt:lpstr>A126110562X</vt:lpstr>
      <vt:lpstr>A126110562X_Data</vt:lpstr>
      <vt:lpstr>A126110562X_Latest</vt:lpstr>
      <vt:lpstr>A126110566J</vt:lpstr>
      <vt:lpstr>A126110566J_Data</vt:lpstr>
      <vt:lpstr>A126110566J_Latest</vt:lpstr>
      <vt:lpstr>A126110570X</vt:lpstr>
      <vt:lpstr>A126110570X_Data</vt:lpstr>
      <vt:lpstr>A126110570X_Latest</vt:lpstr>
      <vt:lpstr>A126110574J</vt:lpstr>
      <vt:lpstr>A126110574J_Data</vt:lpstr>
      <vt:lpstr>A126110574J_Latest</vt:lpstr>
      <vt:lpstr>A126110578T</vt:lpstr>
      <vt:lpstr>A126110578T_Data</vt:lpstr>
      <vt:lpstr>A126110578T_Latest</vt:lpstr>
      <vt:lpstr>A126110582J</vt:lpstr>
      <vt:lpstr>A126110582J_Data</vt:lpstr>
      <vt:lpstr>A126110582J_Latest</vt:lpstr>
      <vt:lpstr>A126110586T</vt:lpstr>
      <vt:lpstr>A126110586T_Data</vt:lpstr>
      <vt:lpstr>A126110586T_Latest</vt:lpstr>
      <vt:lpstr>A126110590J</vt:lpstr>
      <vt:lpstr>A126110590J_Data</vt:lpstr>
      <vt:lpstr>A126110590J_Latest</vt:lpstr>
      <vt:lpstr>A126110594T</vt:lpstr>
      <vt:lpstr>A126110594T_Data</vt:lpstr>
      <vt:lpstr>A126110594T_Latest</vt:lpstr>
      <vt:lpstr>A126110598A</vt:lpstr>
      <vt:lpstr>A126110598A_Data</vt:lpstr>
      <vt:lpstr>A126110598A_Latest</vt:lpstr>
      <vt:lpstr>A126110602F</vt:lpstr>
      <vt:lpstr>A126110602F_Data</vt:lpstr>
      <vt:lpstr>A126110602F_Latest</vt:lpstr>
      <vt:lpstr>A126110606R</vt:lpstr>
      <vt:lpstr>A126110606R_Data</vt:lpstr>
      <vt:lpstr>A126110606R_Latest</vt:lpstr>
      <vt:lpstr>A126110610F</vt:lpstr>
      <vt:lpstr>A126110610F_Data</vt:lpstr>
      <vt:lpstr>A126110610F_Latest</vt:lpstr>
      <vt:lpstr>A126110614R</vt:lpstr>
      <vt:lpstr>A126110614R_Data</vt:lpstr>
      <vt:lpstr>A126110614R_Latest</vt:lpstr>
      <vt:lpstr>A126110618X</vt:lpstr>
      <vt:lpstr>A126110618X_Data</vt:lpstr>
      <vt:lpstr>A126110618X_Latest</vt:lpstr>
      <vt:lpstr>A126110622R</vt:lpstr>
      <vt:lpstr>A126110622R_Data</vt:lpstr>
      <vt:lpstr>A126110622R_Latest</vt:lpstr>
      <vt:lpstr>A126110626X</vt:lpstr>
      <vt:lpstr>A126110626X_Data</vt:lpstr>
      <vt:lpstr>A126110626X_Latest</vt:lpstr>
      <vt:lpstr>A126110630R</vt:lpstr>
      <vt:lpstr>A126110630R_Data</vt:lpstr>
      <vt:lpstr>A126110630R_Latest</vt:lpstr>
      <vt:lpstr>A126110634X</vt:lpstr>
      <vt:lpstr>A126110634X_Data</vt:lpstr>
      <vt:lpstr>A126110634X_Latest</vt:lpstr>
      <vt:lpstr>A126110638J</vt:lpstr>
      <vt:lpstr>A126110638J_Data</vt:lpstr>
      <vt:lpstr>A126110638J_Latest</vt:lpstr>
      <vt:lpstr>A126110642X</vt:lpstr>
      <vt:lpstr>A126110642X_Data</vt:lpstr>
      <vt:lpstr>A126110642X_Latest</vt:lpstr>
      <vt:lpstr>A126110646J</vt:lpstr>
      <vt:lpstr>A126110646J_Data</vt:lpstr>
      <vt:lpstr>A126110646J_Latest</vt:lpstr>
      <vt:lpstr>A126110650X</vt:lpstr>
      <vt:lpstr>A126110650X_Data</vt:lpstr>
      <vt:lpstr>A126110650X_Latest</vt:lpstr>
      <vt:lpstr>A126110654J</vt:lpstr>
      <vt:lpstr>A126110654J_Data</vt:lpstr>
      <vt:lpstr>A126110654J_Latest</vt:lpstr>
      <vt:lpstr>A126110658T</vt:lpstr>
      <vt:lpstr>A126110658T_Data</vt:lpstr>
      <vt:lpstr>A126110658T_Latest</vt:lpstr>
      <vt:lpstr>A126110662J</vt:lpstr>
      <vt:lpstr>A126110662J_Data</vt:lpstr>
      <vt:lpstr>A126110662J_Latest</vt:lpstr>
      <vt:lpstr>A126110666T</vt:lpstr>
      <vt:lpstr>A126110666T_Data</vt:lpstr>
      <vt:lpstr>A126110666T_Latest</vt:lpstr>
      <vt:lpstr>A126110670J</vt:lpstr>
      <vt:lpstr>A126110670J_Data</vt:lpstr>
      <vt:lpstr>A126110670J_Latest</vt:lpstr>
      <vt:lpstr>A126110674T</vt:lpstr>
      <vt:lpstr>A126110674T_Data</vt:lpstr>
      <vt:lpstr>A126110674T_Latest</vt:lpstr>
      <vt:lpstr>A126110678A</vt:lpstr>
      <vt:lpstr>A126110678A_Data</vt:lpstr>
      <vt:lpstr>A126110678A_Latest</vt:lpstr>
      <vt:lpstr>A126110682T</vt:lpstr>
      <vt:lpstr>A126110682T_Data</vt:lpstr>
      <vt:lpstr>A126110682T_Latest</vt:lpstr>
      <vt:lpstr>A126110686A</vt:lpstr>
      <vt:lpstr>A126110686A_Data</vt:lpstr>
      <vt:lpstr>A126110686A_Latest</vt:lpstr>
      <vt:lpstr>A126110690T</vt:lpstr>
      <vt:lpstr>A126110690T_Data</vt:lpstr>
      <vt:lpstr>A126110690T_Latest</vt:lpstr>
      <vt:lpstr>A126110694A</vt:lpstr>
      <vt:lpstr>A126110694A_Data</vt:lpstr>
      <vt:lpstr>A126110694A_Latest</vt:lpstr>
      <vt:lpstr>A126110698K</vt:lpstr>
      <vt:lpstr>A126110698K_Data</vt:lpstr>
      <vt:lpstr>A126110698K_Latest</vt:lpstr>
      <vt:lpstr>A126110702R</vt:lpstr>
      <vt:lpstr>A126110702R_Data</vt:lpstr>
      <vt:lpstr>A126110702R_Latest</vt:lpstr>
      <vt:lpstr>A126110706X</vt:lpstr>
      <vt:lpstr>A126110706X_Data</vt:lpstr>
      <vt:lpstr>A126110706X_Latest</vt:lpstr>
      <vt:lpstr>A126110710R</vt:lpstr>
      <vt:lpstr>A126110710R_Data</vt:lpstr>
      <vt:lpstr>A126110710R_Latest</vt:lpstr>
      <vt:lpstr>A126110714X</vt:lpstr>
      <vt:lpstr>A126110714X_Data</vt:lpstr>
      <vt:lpstr>A126110714X_Latest</vt:lpstr>
      <vt:lpstr>A126110718J</vt:lpstr>
      <vt:lpstr>A126110718J_Data</vt:lpstr>
      <vt:lpstr>A126110718J_Latest</vt:lpstr>
      <vt:lpstr>A126110722X</vt:lpstr>
      <vt:lpstr>A126110722X_Data</vt:lpstr>
      <vt:lpstr>A126110722X_Latest</vt:lpstr>
      <vt:lpstr>A126110726J</vt:lpstr>
      <vt:lpstr>A126110726J_Data</vt:lpstr>
      <vt:lpstr>A126110726J_Latest</vt:lpstr>
      <vt:lpstr>A126110730X</vt:lpstr>
      <vt:lpstr>A126110730X_Data</vt:lpstr>
      <vt:lpstr>A126110730X_Latest</vt:lpstr>
      <vt:lpstr>A126110734J</vt:lpstr>
      <vt:lpstr>A126110734J_Data</vt:lpstr>
      <vt:lpstr>A126110734J_Latest</vt:lpstr>
      <vt:lpstr>A126110738T</vt:lpstr>
      <vt:lpstr>A126110738T_Data</vt:lpstr>
      <vt:lpstr>A126110738T_Latest</vt:lpstr>
      <vt:lpstr>A126110742J</vt:lpstr>
      <vt:lpstr>A126110742J_Data</vt:lpstr>
      <vt:lpstr>A126110742J_Latest</vt:lpstr>
      <vt:lpstr>A126110746T</vt:lpstr>
      <vt:lpstr>A126110746T_Data</vt:lpstr>
      <vt:lpstr>A126110746T_Latest</vt:lpstr>
      <vt:lpstr>A126110750J</vt:lpstr>
      <vt:lpstr>A126110750J_Data</vt:lpstr>
      <vt:lpstr>A126110750J_Latest</vt:lpstr>
      <vt:lpstr>A126110754T</vt:lpstr>
      <vt:lpstr>A126110754T_Data</vt:lpstr>
      <vt:lpstr>A126110754T_Latest</vt:lpstr>
      <vt:lpstr>A126110758A</vt:lpstr>
      <vt:lpstr>A126110758A_Data</vt:lpstr>
      <vt:lpstr>A126110758A_Latest</vt:lpstr>
      <vt:lpstr>A126110762T</vt:lpstr>
      <vt:lpstr>A126110762T_Data</vt:lpstr>
      <vt:lpstr>A126110762T_Latest</vt:lpstr>
      <vt:lpstr>A126110766A</vt:lpstr>
      <vt:lpstr>A126110766A_Data</vt:lpstr>
      <vt:lpstr>A126110766A_Latest</vt:lpstr>
      <vt:lpstr>A126110770T</vt:lpstr>
      <vt:lpstr>A126110770T_Data</vt:lpstr>
      <vt:lpstr>A126110770T_Latest</vt:lpstr>
      <vt:lpstr>A126110774A</vt:lpstr>
      <vt:lpstr>A126110774A_Data</vt:lpstr>
      <vt:lpstr>A126110774A_Latest</vt:lpstr>
      <vt:lpstr>A126110778K</vt:lpstr>
      <vt:lpstr>A126110778K_Data</vt:lpstr>
      <vt:lpstr>A126110778K_Latest</vt:lpstr>
      <vt:lpstr>A126110782A</vt:lpstr>
      <vt:lpstr>A126110782A_Data</vt:lpstr>
      <vt:lpstr>A126110782A_Latest</vt:lpstr>
      <vt:lpstr>A126110786K</vt:lpstr>
      <vt:lpstr>A126110786K_Data</vt:lpstr>
      <vt:lpstr>A126110786K_Latest</vt:lpstr>
      <vt:lpstr>A126110790A</vt:lpstr>
      <vt:lpstr>A126110790A_Data</vt:lpstr>
      <vt:lpstr>A126110790A_Latest</vt:lpstr>
      <vt:lpstr>A126110794K</vt:lpstr>
      <vt:lpstr>A126110794K_Data</vt:lpstr>
      <vt:lpstr>A126110794K_Latest</vt:lpstr>
      <vt:lpstr>A126110798V</vt:lpstr>
      <vt:lpstr>A126110798V_Data</vt:lpstr>
      <vt:lpstr>A126110798V_Latest</vt:lpstr>
      <vt:lpstr>A126110802X</vt:lpstr>
      <vt:lpstr>A126110802X_Data</vt:lpstr>
      <vt:lpstr>A126110802X_Latest</vt:lpstr>
      <vt:lpstr>A126110806J</vt:lpstr>
      <vt:lpstr>A126110806J_Data</vt:lpstr>
      <vt:lpstr>A126110806J_Latest</vt:lpstr>
      <vt:lpstr>A126110810X</vt:lpstr>
      <vt:lpstr>A126110810X_Data</vt:lpstr>
      <vt:lpstr>A126110810X_Latest</vt:lpstr>
      <vt:lpstr>A126110814J</vt:lpstr>
      <vt:lpstr>A126110814J_Data</vt:lpstr>
      <vt:lpstr>A126110814J_Latest</vt:lpstr>
      <vt:lpstr>A126110818T</vt:lpstr>
      <vt:lpstr>A126110818T_Data</vt:lpstr>
      <vt:lpstr>A126110818T_Latest</vt:lpstr>
      <vt:lpstr>A126110822J</vt:lpstr>
      <vt:lpstr>A126110822J_Data</vt:lpstr>
      <vt:lpstr>A126110822J_Latest</vt:lpstr>
      <vt:lpstr>A126110826T</vt:lpstr>
      <vt:lpstr>A126110826T_Data</vt:lpstr>
      <vt:lpstr>A126110826T_Latest</vt:lpstr>
      <vt:lpstr>A126110830J</vt:lpstr>
      <vt:lpstr>A126110830J_Data</vt:lpstr>
      <vt:lpstr>A126110830J_Latest</vt:lpstr>
      <vt:lpstr>A126110834T</vt:lpstr>
      <vt:lpstr>A126110834T_Data</vt:lpstr>
      <vt:lpstr>A126110834T_Latest</vt:lpstr>
      <vt:lpstr>A126110838A</vt:lpstr>
      <vt:lpstr>A126110838A_Data</vt:lpstr>
      <vt:lpstr>A126110838A_Latest</vt:lpstr>
      <vt:lpstr>A126110842T</vt:lpstr>
      <vt:lpstr>A126110842T_Data</vt:lpstr>
      <vt:lpstr>A126110842T_Latest</vt:lpstr>
      <vt:lpstr>A126110846A</vt:lpstr>
      <vt:lpstr>A126110846A_Data</vt:lpstr>
      <vt:lpstr>A126110846A_Latest</vt:lpstr>
      <vt:lpstr>A126110850T</vt:lpstr>
      <vt:lpstr>A126110850T_Data</vt:lpstr>
      <vt:lpstr>A126110850T_Latest</vt:lpstr>
      <vt:lpstr>A126110854A</vt:lpstr>
      <vt:lpstr>A126110854A_Data</vt:lpstr>
      <vt:lpstr>A126110854A_Latest</vt:lpstr>
      <vt:lpstr>A126110858K</vt:lpstr>
      <vt:lpstr>A126110858K_Data</vt:lpstr>
      <vt:lpstr>A126110858K_Latest</vt:lpstr>
      <vt:lpstr>A126110862A</vt:lpstr>
      <vt:lpstr>A126110862A_Data</vt:lpstr>
      <vt:lpstr>A126110862A_Latest</vt:lpstr>
      <vt:lpstr>A126110866K</vt:lpstr>
      <vt:lpstr>A126110866K_Data</vt:lpstr>
      <vt:lpstr>A126110866K_Latest</vt:lpstr>
      <vt:lpstr>A126110870A</vt:lpstr>
      <vt:lpstr>A126110870A_Data</vt:lpstr>
      <vt:lpstr>A126110870A_Latest</vt:lpstr>
      <vt:lpstr>A126110874K</vt:lpstr>
      <vt:lpstr>A126110874K_Data</vt:lpstr>
      <vt:lpstr>A126110874K_Latest</vt:lpstr>
      <vt:lpstr>A126110878V</vt:lpstr>
      <vt:lpstr>A126110878V_Data</vt:lpstr>
      <vt:lpstr>A126110878V_Latest</vt:lpstr>
      <vt:lpstr>A126110882K</vt:lpstr>
      <vt:lpstr>A126110882K_Data</vt:lpstr>
      <vt:lpstr>A126110882K_Latest</vt:lpstr>
      <vt:lpstr>A126110886V</vt:lpstr>
      <vt:lpstr>A126110886V_Data</vt:lpstr>
      <vt:lpstr>A126110886V_Latest</vt:lpstr>
      <vt:lpstr>A126110890K</vt:lpstr>
      <vt:lpstr>A126110890K_Data</vt:lpstr>
      <vt:lpstr>A126110890K_Latest</vt:lpstr>
      <vt:lpstr>A126110894V</vt:lpstr>
      <vt:lpstr>A126110894V_Data</vt:lpstr>
      <vt:lpstr>A126110894V_Latest</vt:lpstr>
      <vt:lpstr>A126110898C</vt:lpstr>
      <vt:lpstr>A126110898C_Data</vt:lpstr>
      <vt:lpstr>A126110898C_Latest</vt:lpstr>
      <vt:lpstr>A126110902J</vt:lpstr>
      <vt:lpstr>A126110902J_Data</vt:lpstr>
      <vt:lpstr>A126110902J_Latest</vt:lpstr>
      <vt:lpstr>A126110906T</vt:lpstr>
      <vt:lpstr>A126110906T_Data</vt:lpstr>
      <vt:lpstr>A126110906T_Latest</vt:lpstr>
      <vt:lpstr>A126110910J</vt:lpstr>
      <vt:lpstr>A126110910J_Data</vt:lpstr>
      <vt:lpstr>A126110910J_Latest</vt:lpstr>
      <vt:lpstr>A126110914T</vt:lpstr>
      <vt:lpstr>A126110914T_Data</vt:lpstr>
      <vt:lpstr>A126110914T_Latest</vt:lpstr>
      <vt:lpstr>A126110918A</vt:lpstr>
      <vt:lpstr>A126110918A_Data</vt:lpstr>
      <vt:lpstr>A126110918A_Latest</vt:lpstr>
      <vt:lpstr>A126110922T</vt:lpstr>
      <vt:lpstr>A126110922T_Data</vt:lpstr>
      <vt:lpstr>A126110922T_Latest</vt:lpstr>
      <vt:lpstr>A126110926A</vt:lpstr>
      <vt:lpstr>A126110926A_Data</vt:lpstr>
      <vt:lpstr>A126110926A_Latest</vt:lpstr>
      <vt:lpstr>A126110930T</vt:lpstr>
      <vt:lpstr>A126110930T_Data</vt:lpstr>
      <vt:lpstr>A126110930T_Latest</vt:lpstr>
      <vt:lpstr>A126110934A</vt:lpstr>
      <vt:lpstr>A126110934A_Data</vt:lpstr>
      <vt:lpstr>A126110934A_Latest</vt:lpstr>
      <vt:lpstr>A126110938K</vt:lpstr>
      <vt:lpstr>A126110938K_Data</vt:lpstr>
      <vt:lpstr>A126110938K_Latest</vt:lpstr>
      <vt:lpstr>A126110942A</vt:lpstr>
      <vt:lpstr>A126110942A_Data</vt:lpstr>
      <vt:lpstr>A126110942A_Latest</vt:lpstr>
      <vt:lpstr>A126110946K</vt:lpstr>
      <vt:lpstr>A126110946K_Data</vt:lpstr>
      <vt:lpstr>A126110946K_Latest</vt:lpstr>
      <vt:lpstr>A126110950A</vt:lpstr>
      <vt:lpstr>A126110950A_Data</vt:lpstr>
      <vt:lpstr>A126110950A_Latest</vt:lpstr>
      <vt:lpstr>A126110954K</vt:lpstr>
      <vt:lpstr>A126110954K_Data</vt:lpstr>
      <vt:lpstr>A126110954K_Latest</vt:lpstr>
      <vt:lpstr>A126110958V</vt:lpstr>
      <vt:lpstr>A126110958V_Data</vt:lpstr>
      <vt:lpstr>A126110958V_Latest</vt:lpstr>
      <vt:lpstr>A126110962K</vt:lpstr>
      <vt:lpstr>A126110962K_Data</vt:lpstr>
      <vt:lpstr>A126110962K_Latest</vt:lpstr>
      <vt:lpstr>A126110966V</vt:lpstr>
      <vt:lpstr>A126110966V_Data</vt:lpstr>
      <vt:lpstr>A126110966V_Latest</vt:lpstr>
      <vt:lpstr>A126110970K</vt:lpstr>
      <vt:lpstr>A126110970K_Data</vt:lpstr>
      <vt:lpstr>A126110970K_Latest</vt:lpstr>
      <vt:lpstr>A126110974V</vt:lpstr>
      <vt:lpstr>A126110974V_Data</vt:lpstr>
      <vt:lpstr>A126110974V_Latest</vt:lpstr>
      <vt:lpstr>A126110978C</vt:lpstr>
      <vt:lpstr>A126110978C_Data</vt:lpstr>
      <vt:lpstr>A126110978C_Latest</vt:lpstr>
      <vt:lpstr>A126110982V</vt:lpstr>
      <vt:lpstr>A126110982V_Data</vt:lpstr>
      <vt:lpstr>A126110982V_Latest</vt:lpstr>
      <vt:lpstr>A126110986C</vt:lpstr>
      <vt:lpstr>A126110986C_Data</vt:lpstr>
      <vt:lpstr>A126110986C_Latest</vt:lpstr>
      <vt:lpstr>A126110990V</vt:lpstr>
      <vt:lpstr>A126110990V_Data</vt:lpstr>
      <vt:lpstr>A126110990V_Latest</vt:lpstr>
      <vt:lpstr>A126110994C</vt:lpstr>
      <vt:lpstr>A126110994C_Data</vt:lpstr>
      <vt:lpstr>A126110994C_Latest</vt:lpstr>
      <vt:lpstr>A126110998L</vt:lpstr>
      <vt:lpstr>A126110998L_Data</vt:lpstr>
      <vt:lpstr>A126110998L_Latest</vt:lpstr>
      <vt:lpstr>A126111002V</vt:lpstr>
      <vt:lpstr>A126111002V_Data</vt:lpstr>
      <vt:lpstr>A126111002V_Latest</vt:lpstr>
      <vt:lpstr>A126111006C</vt:lpstr>
      <vt:lpstr>A126111006C_Data</vt:lpstr>
      <vt:lpstr>A126111006C_Latest</vt:lpstr>
      <vt:lpstr>A126111010V</vt:lpstr>
      <vt:lpstr>A126111010V_Data</vt:lpstr>
      <vt:lpstr>A126111010V_Latest</vt:lpstr>
      <vt:lpstr>A126111014C</vt:lpstr>
      <vt:lpstr>A126111014C_Data</vt:lpstr>
      <vt:lpstr>A126111014C_Latest</vt:lpstr>
      <vt:lpstr>A126111018L</vt:lpstr>
      <vt:lpstr>A126111018L_Data</vt:lpstr>
      <vt:lpstr>A126111018L_Latest</vt:lpstr>
      <vt:lpstr>A126111022C</vt:lpstr>
      <vt:lpstr>A126111022C_Data</vt:lpstr>
      <vt:lpstr>A126111022C_Latest</vt:lpstr>
      <vt:lpstr>A126111026L</vt:lpstr>
      <vt:lpstr>A126111026L_Data</vt:lpstr>
      <vt:lpstr>A126111026L_Latest</vt:lpstr>
      <vt:lpstr>A126111030C</vt:lpstr>
      <vt:lpstr>A126111030C_Data</vt:lpstr>
      <vt:lpstr>A126111030C_Latest</vt:lpstr>
      <vt:lpstr>A126111034L</vt:lpstr>
      <vt:lpstr>A126111034L_Data</vt:lpstr>
      <vt:lpstr>A126111034L_Latest</vt:lpstr>
      <vt:lpstr>A126111038W</vt:lpstr>
      <vt:lpstr>A126111038W_Data</vt:lpstr>
      <vt:lpstr>A126111038W_Latest</vt:lpstr>
      <vt:lpstr>A126111042L</vt:lpstr>
      <vt:lpstr>A126111042L_Data</vt:lpstr>
      <vt:lpstr>A126111042L_Latest</vt:lpstr>
      <vt:lpstr>A126111046W</vt:lpstr>
      <vt:lpstr>A126111046W_Data</vt:lpstr>
      <vt:lpstr>A126111046W_Latest</vt:lpstr>
      <vt:lpstr>A126111050L</vt:lpstr>
      <vt:lpstr>A126111050L_Data</vt:lpstr>
      <vt:lpstr>A126111050L_Latest</vt:lpstr>
      <vt:lpstr>A126111054W</vt:lpstr>
      <vt:lpstr>A126111054W_Data</vt:lpstr>
      <vt:lpstr>A126111054W_Latest</vt:lpstr>
      <vt:lpstr>A126111058F</vt:lpstr>
      <vt:lpstr>A126111058F_Data</vt:lpstr>
      <vt:lpstr>A126111058F_Latest</vt:lpstr>
      <vt:lpstr>A126111062W</vt:lpstr>
      <vt:lpstr>A126111062W_Data</vt:lpstr>
      <vt:lpstr>A126111062W_Latest</vt:lpstr>
      <vt:lpstr>A126111066F</vt:lpstr>
      <vt:lpstr>A126111066F_Data</vt:lpstr>
      <vt:lpstr>A126111066F_Latest</vt:lpstr>
      <vt:lpstr>A126111070W</vt:lpstr>
      <vt:lpstr>A126111070W_Data</vt:lpstr>
      <vt:lpstr>A126111070W_Latest</vt:lpstr>
      <vt:lpstr>A126111074F</vt:lpstr>
      <vt:lpstr>A126111074F_Data</vt:lpstr>
      <vt:lpstr>A126111074F_Latest</vt:lpstr>
      <vt:lpstr>A126111078R</vt:lpstr>
      <vt:lpstr>A126111078R_Data</vt:lpstr>
      <vt:lpstr>A126111078R_Latest</vt:lpstr>
      <vt:lpstr>A126111082F</vt:lpstr>
      <vt:lpstr>A126111082F_Data</vt:lpstr>
      <vt:lpstr>A126111082F_Latest</vt:lpstr>
      <vt:lpstr>A126111086R</vt:lpstr>
      <vt:lpstr>A126111086R_Data</vt:lpstr>
      <vt:lpstr>A126111086R_Latest</vt:lpstr>
      <vt:lpstr>A126111090F</vt:lpstr>
      <vt:lpstr>A126111090F_Data</vt:lpstr>
      <vt:lpstr>A126111090F_Latest</vt:lpstr>
      <vt:lpstr>A126111094R</vt:lpstr>
      <vt:lpstr>A126111094R_Data</vt:lpstr>
      <vt:lpstr>A126111094R_Latest</vt:lpstr>
      <vt:lpstr>A126111098X</vt:lpstr>
      <vt:lpstr>A126111098X_Data</vt:lpstr>
      <vt:lpstr>A126111098X_Latest</vt:lpstr>
      <vt:lpstr>A126111102C</vt:lpstr>
      <vt:lpstr>A126111102C_Data</vt:lpstr>
      <vt:lpstr>A126111102C_Latest</vt:lpstr>
      <vt:lpstr>A126111106L</vt:lpstr>
      <vt:lpstr>A126111106L_Data</vt:lpstr>
      <vt:lpstr>A126111106L_Latest</vt:lpstr>
      <vt:lpstr>A126111110C</vt:lpstr>
      <vt:lpstr>A126111110C_Data</vt:lpstr>
      <vt:lpstr>A126111110C_Latest</vt:lpstr>
      <vt:lpstr>A126111114L</vt:lpstr>
      <vt:lpstr>A126111114L_Data</vt:lpstr>
      <vt:lpstr>A126111114L_Latest</vt:lpstr>
      <vt:lpstr>A126111118W</vt:lpstr>
      <vt:lpstr>A126111118W_Data</vt:lpstr>
      <vt:lpstr>A126111118W_Latest</vt:lpstr>
      <vt:lpstr>A126111122L</vt:lpstr>
      <vt:lpstr>A126111122L_Data</vt:lpstr>
      <vt:lpstr>A126111122L_Latest</vt:lpstr>
      <vt:lpstr>A126111126W</vt:lpstr>
      <vt:lpstr>A126111126W_Data</vt:lpstr>
      <vt:lpstr>A126111126W_Latest</vt:lpstr>
      <vt:lpstr>A126111130L</vt:lpstr>
      <vt:lpstr>A126111130L_Data</vt:lpstr>
      <vt:lpstr>A126111130L_Latest</vt:lpstr>
      <vt:lpstr>A126111134W</vt:lpstr>
      <vt:lpstr>A126111134W_Data</vt:lpstr>
      <vt:lpstr>A126111134W_Latest</vt:lpstr>
      <vt:lpstr>A126111138F</vt:lpstr>
      <vt:lpstr>A126111138F_Data</vt:lpstr>
      <vt:lpstr>A126111138F_Latest</vt:lpstr>
      <vt:lpstr>A126111142W</vt:lpstr>
      <vt:lpstr>A126111142W_Data</vt:lpstr>
      <vt:lpstr>A126111142W_Latest</vt:lpstr>
      <vt:lpstr>A126111146F</vt:lpstr>
      <vt:lpstr>A126111146F_Data</vt:lpstr>
      <vt:lpstr>A126111146F_Latest</vt:lpstr>
      <vt:lpstr>A126111150W</vt:lpstr>
      <vt:lpstr>A126111150W_Data</vt:lpstr>
      <vt:lpstr>A126111150W_Latest</vt:lpstr>
      <vt:lpstr>A126111154F</vt:lpstr>
      <vt:lpstr>A126111154F_Data</vt:lpstr>
      <vt:lpstr>A126111154F_Latest</vt:lpstr>
      <vt:lpstr>A126111158R</vt:lpstr>
      <vt:lpstr>A126111158R_Data</vt:lpstr>
      <vt:lpstr>A126111158R_Latest</vt:lpstr>
      <vt:lpstr>A126111162F</vt:lpstr>
      <vt:lpstr>A126111162F_Data</vt:lpstr>
      <vt:lpstr>A126111162F_Latest</vt:lpstr>
      <vt:lpstr>A126111166R</vt:lpstr>
      <vt:lpstr>A126111166R_Data</vt:lpstr>
      <vt:lpstr>A126111166R_Latest</vt:lpstr>
      <vt:lpstr>A126111170F</vt:lpstr>
      <vt:lpstr>A126111170F_Data</vt:lpstr>
      <vt:lpstr>A126111170F_Latest</vt:lpstr>
      <vt:lpstr>A126111174R</vt:lpstr>
      <vt:lpstr>A126111174R_Data</vt:lpstr>
      <vt:lpstr>A126111174R_Latest</vt:lpstr>
      <vt:lpstr>A126111178X</vt:lpstr>
      <vt:lpstr>A126111178X_Data</vt:lpstr>
      <vt:lpstr>A126111178X_Latest</vt:lpstr>
      <vt:lpstr>A126111182R</vt:lpstr>
      <vt:lpstr>A126111182R_Data</vt:lpstr>
      <vt:lpstr>A126111182R_Latest</vt:lpstr>
      <vt:lpstr>A126111186X</vt:lpstr>
      <vt:lpstr>A126111186X_Data</vt:lpstr>
      <vt:lpstr>A126111186X_Latest</vt:lpstr>
      <vt:lpstr>A126111190R</vt:lpstr>
      <vt:lpstr>A126111190R_Data</vt:lpstr>
      <vt:lpstr>A126111190R_Latest</vt:lpstr>
      <vt:lpstr>A126111194X</vt:lpstr>
      <vt:lpstr>A126111194X_Data</vt:lpstr>
      <vt:lpstr>A126111194X_Latest</vt:lpstr>
      <vt:lpstr>A126111198J</vt:lpstr>
      <vt:lpstr>A126111198J_Data</vt:lpstr>
      <vt:lpstr>A126111198J_Latest</vt:lpstr>
      <vt:lpstr>A126111202L</vt:lpstr>
      <vt:lpstr>A126111202L_Data</vt:lpstr>
      <vt:lpstr>A126111202L_Latest</vt:lpstr>
      <vt:lpstr>A126111206W</vt:lpstr>
      <vt:lpstr>A126111206W_Data</vt:lpstr>
      <vt:lpstr>A126111206W_Latest</vt:lpstr>
      <vt:lpstr>A126111210L</vt:lpstr>
      <vt:lpstr>A126111210L_Data</vt:lpstr>
      <vt:lpstr>A126111210L_Latest</vt:lpstr>
      <vt:lpstr>A126111214W</vt:lpstr>
      <vt:lpstr>A126111214W_Data</vt:lpstr>
      <vt:lpstr>A126111214W_Latest</vt:lpstr>
      <vt:lpstr>A126111218F</vt:lpstr>
      <vt:lpstr>A126111218F_Data</vt:lpstr>
      <vt:lpstr>A126111218F_Latest</vt:lpstr>
      <vt:lpstr>A126111222W</vt:lpstr>
      <vt:lpstr>A126111222W_Data</vt:lpstr>
      <vt:lpstr>A126111222W_Latest</vt:lpstr>
      <vt:lpstr>A126111226F</vt:lpstr>
      <vt:lpstr>A126111226F_Data</vt:lpstr>
      <vt:lpstr>A126111226F_Latest</vt:lpstr>
      <vt:lpstr>A126111230W</vt:lpstr>
      <vt:lpstr>A126111230W_Data</vt:lpstr>
      <vt:lpstr>A126111230W_Latest</vt:lpstr>
      <vt:lpstr>A126111234F</vt:lpstr>
      <vt:lpstr>A126111234F_Data</vt:lpstr>
      <vt:lpstr>A126111234F_Latest</vt:lpstr>
      <vt:lpstr>A126111238R</vt:lpstr>
      <vt:lpstr>A126111238R_Data</vt:lpstr>
      <vt:lpstr>A126111238R_Latest</vt:lpstr>
      <vt:lpstr>A126111242F</vt:lpstr>
      <vt:lpstr>A126111242F_Data</vt:lpstr>
      <vt:lpstr>A126111242F_Latest</vt:lpstr>
      <vt:lpstr>A126111246R</vt:lpstr>
      <vt:lpstr>A126111246R_Data</vt:lpstr>
      <vt:lpstr>A126111246R_Latest</vt:lpstr>
      <vt:lpstr>A126111250F</vt:lpstr>
      <vt:lpstr>A126111250F_Data</vt:lpstr>
      <vt:lpstr>A126111250F_Latest</vt:lpstr>
      <vt:lpstr>A126111254R</vt:lpstr>
      <vt:lpstr>A126111254R_Data</vt:lpstr>
      <vt:lpstr>A126111254R_Latest</vt:lpstr>
      <vt:lpstr>A126111258X</vt:lpstr>
      <vt:lpstr>A126111258X_Data</vt:lpstr>
      <vt:lpstr>A126111258X_Latest</vt:lpstr>
      <vt:lpstr>A126111262R</vt:lpstr>
      <vt:lpstr>A126111262R_Data</vt:lpstr>
      <vt:lpstr>A126111262R_Latest</vt:lpstr>
      <vt:lpstr>A126111266X</vt:lpstr>
      <vt:lpstr>A126111266X_Data</vt:lpstr>
      <vt:lpstr>A126111266X_Latest</vt:lpstr>
      <vt:lpstr>A126111270R</vt:lpstr>
      <vt:lpstr>A126111270R_Data</vt:lpstr>
      <vt:lpstr>A126111270R_Latest</vt:lpstr>
      <vt:lpstr>A126111274X</vt:lpstr>
      <vt:lpstr>A126111274X_Data</vt:lpstr>
      <vt:lpstr>A126111274X_Latest</vt:lpstr>
      <vt:lpstr>A126111278J</vt:lpstr>
      <vt:lpstr>A126111278J_Data</vt:lpstr>
      <vt:lpstr>A126111278J_Latest</vt:lpstr>
      <vt:lpstr>A126111282X</vt:lpstr>
      <vt:lpstr>A126111282X_Data</vt:lpstr>
      <vt:lpstr>A126111282X_Latest</vt:lpstr>
      <vt:lpstr>A126111286J</vt:lpstr>
      <vt:lpstr>A126111286J_Data</vt:lpstr>
      <vt:lpstr>A126111286J_Latest</vt:lpstr>
      <vt:lpstr>A126111290X</vt:lpstr>
      <vt:lpstr>A126111290X_Data</vt:lpstr>
      <vt:lpstr>A126111290X_Latest</vt:lpstr>
      <vt:lpstr>A126111294J</vt:lpstr>
      <vt:lpstr>A126111294J_Data</vt:lpstr>
      <vt:lpstr>A126111294J_Latest</vt:lpstr>
      <vt:lpstr>A126111298T</vt:lpstr>
      <vt:lpstr>A126111298T_Data</vt:lpstr>
      <vt:lpstr>A126111298T_Latest</vt:lpstr>
      <vt:lpstr>A126111302W</vt:lpstr>
      <vt:lpstr>A126111302W_Data</vt:lpstr>
      <vt:lpstr>A126111302W_Latest</vt:lpstr>
      <vt:lpstr>A126111306F</vt:lpstr>
      <vt:lpstr>A126111306F_Data</vt:lpstr>
      <vt:lpstr>A126111306F_Latest</vt:lpstr>
      <vt:lpstr>A126111310W</vt:lpstr>
      <vt:lpstr>A126111310W_Data</vt:lpstr>
      <vt:lpstr>A126111310W_Latest</vt:lpstr>
      <vt:lpstr>A126111314F</vt:lpstr>
      <vt:lpstr>A126111314F_Data</vt:lpstr>
      <vt:lpstr>A126111314F_Latest</vt:lpstr>
      <vt:lpstr>A126111318R</vt:lpstr>
      <vt:lpstr>A126111318R_Data</vt:lpstr>
      <vt:lpstr>A126111318R_Latest</vt:lpstr>
      <vt:lpstr>A126111322F</vt:lpstr>
      <vt:lpstr>A126111322F_Data</vt:lpstr>
      <vt:lpstr>A126111322F_Latest</vt:lpstr>
      <vt:lpstr>A126111326R</vt:lpstr>
      <vt:lpstr>A126111326R_Data</vt:lpstr>
      <vt:lpstr>A126111326R_Latest</vt:lpstr>
      <vt:lpstr>A126111330F</vt:lpstr>
      <vt:lpstr>A126111330F_Data</vt:lpstr>
      <vt:lpstr>A126111330F_Latest</vt:lpstr>
      <vt:lpstr>A126111334R</vt:lpstr>
      <vt:lpstr>A126111334R_Data</vt:lpstr>
      <vt:lpstr>A126111334R_Latest</vt:lpstr>
      <vt:lpstr>A126112458K</vt:lpstr>
      <vt:lpstr>A126112458K_Data</vt:lpstr>
      <vt:lpstr>A126112458K_Latest</vt:lpstr>
      <vt:lpstr>A126112462A</vt:lpstr>
      <vt:lpstr>A126112462A_Data</vt:lpstr>
      <vt:lpstr>A126112462A_Latest</vt:lpstr>
      <vt:lpstr>A126112466K</vt:lpstr>
      <vt:lpstr>A126112466K_Data</vt:lpstr>
      <vt:lpstr>A126112466K_Latest</vt:lpstr>
      <vt:lpstr>A126112470A</vt:lpstr>
      <vt:lpstr>A126112470A_Data</vt:lpstr>
      <vt:lpstr>A126112470A_Latest</vt:lpstr>
      <vt:lpstr>A126112474K</vt:lpstr>
      <vt:lpstr>A126112474K_Data</vt:lpstr>
      <vt:lpstr>A126112474K_Latest</vt:lpstr>
      <vt:lpstr>A126112478V</vt:lpstr>
      <vt:lpstr>A126112478V_Data</vt:lpstr>
      <vt:lpstr>A126112478V_Latest</vt:lpstr>
      <vt:lpstr>A126112482K</vt:lpstr>
      <vt:lpstr>A126112482K_Data</vt:lpstr>
      <vt:lpstr>A126112482K_Latest</vt:lpstr>
      <vt:lpstr>A126112486V</vt:lpstr>
      <vt:lpstr>A126112486V_Data</vt:lpstr>
      <vt:lpstr>A126112486V_Latest</vt:lpstr>
      <vt:lpstr>A126112490K</vt:lpstr>
      <vt:lpstr>A126112490K_Data</vt:lpstr>
      <vt:lpstr>A126112490K_Latest</vt:lpstr>
      <vt:lpstr>A126112494V</vt:lpstr>
      <vt:lpstr>A126112494V_Data</vt:lpstr>
      <vt:lpstr>A126112494V_Latest</vt:lpstr>
      <vt:lpstr>A126112498C</vt:lpstr>
      <vt:lpstr>A126112498C_Data</vt:lpstr>
      <vt:lpstr>A126112498C_Latest</vt:lpstr>
      <vt:lpstr>A126112502J</vt:lpstr>
      <vt:lpstr>A126112502J_Data</vt:lpstr>
      <vt:lpstr>A126112502J_Latest</vt:lpstr>
      <vt:lpstr>A126112506T</vt:lpstr>
      <vt:lpstr>A126112506T_Data</vt:lpstr>
      <vt:lpstr>A126112506T_Latest</vt:lpstr>
      <vt:lpstr>A126112510J</vt:lpstr>
      <vt:lpstr>A126112510J_Data</vt:lpstr>
      <vt:lpstr>A126112510J_Latest</vt:lpstr>
      <vt:lpstr>A126112514T</vt:lpstr>
      <vt:lpstr>A126112514T_Data</vt:lpstr>
      <vt:lpstr>A126112514T_Latest</vt:lpstr>
      <vt:lpstr>A126112518A</vt:lpstr>
      <vt:lpstr>A126112518A_Data</vt:lpstr>
      <vt:lpstr>A126112518A_Latest</vt:lpstr>
      <vt:lpstr>A126112522T</vt:lpstr>
      <vt:lpstr>A126112522T_Data</vt:lpstr>
      <vt:lpstr>A126112522T_Latest</vt:lpstr>
      <vt:lpstr>A126112526A</vt:lpstr>
      <vt:lpstr>A126112526A_Data</vt:lpstr>
      <vt:lpstr>A126112526A_Latest</vt:lpstr>
      <vt:lpstr>A126112530T</vt:lpstr>
      <vt:lpstr>A126112530T_Data</vt:lpstr>
      <vt:lpstr>A126112530T_Latest</vt:lpstr>
      <vt:lpstr>A126112534A</vt:lpstr>
      <vt:lpstr>A126112534A_Data</vt:lpstr>
      <vt:lpstr>A126112534A_Latest</vt:lpstr>
      <vt:lpstr>A126112538K</vt:lpstr>
      <vt:lpstr>A126112538K_Data</vt:lpstr>
      <vt:lpstr>A126112538K_Latest</vt:lpstr>
      <vt:lpstr>A126112542A</vt:lpstr>
      <vt:lpstr>A126112542A_Data</vt:lpstr>
      <vt:lpstr>A126112542A_Latest</vt:lpstr>
      <vt:lpstr>A126112546K</vt:lpstr>
      <vt:lpstr>A126112546K_Data</vt:lpstr>
      <vt:lpstr>A126112546K_Latest</vt:lpstr>
      <vt:lpstr>A126112550A</vt:lpstr>
      <vt:lpstr>A126112550A_Data</vt:lpstr>
      <vt:lpstr>A126112550A_Latest</vt:lpstr>
      <vt:lpstr>A126112554K</vt:lpstr>
      <vt:lpstr>A126112554K_Data</vt:lpstr>
      <vt:lpstr>A126112554K_Latest</vt:lpstr>
      <vt:lpstr>A126112558V</vt:lpstr>
      <vt:lpstr>A126112558V_Data</vt:lpstr>
      <vt:lpstr>A126112558V_Latest</vt:lpstr>
      <vt:lpstr>A126112562K</vt:lpstr>
      <vt:lpstr>A126112562K_Data</vt:lpstr>
      <vt:lpstr>A126112562K_Latest</vt:lpstr>
      <vt:lpstr>A126112566V</vt:lpstr>
      <vt:lpstr>A126112566V_Data</vt:lpstr>
      <vt:lpstr>A126112566V_Latest</vt:lpstr>
      <vt:lpstr>A126112570K</vt:lpstr>
      <vt:lpstr>A126112570K_Data</vt:lpstr>
      <vt:lpstr>A126112570K_Latest</vt:lpstr>
      <vt:lpstr>A126112574V</vt:lpstr>
      <vt:lpstr>A126112574V_Data</vt:lpstr>
      <vt:lpstr>A126112574V_Latest</vt:lpstr>
      <vt:lpstr>A126112578C</vt:lpstr>
      <vt:lpstr>A126112578C_Data</vt:lpstr>
      <vt:lpstr>A126112578C_Latest</vt:lpstr>
      <vt:lpstr>A126112582V</vt:lpstr>
      <vt:lpstr>A126112582V_Data</vt:lpstr>
      <vt:lpstr>A126112582V_Latest</vt:lpstr>
      <vt:lpstr>A126112586C</vt:lpstr>
      <vt:lpstr>A126112586C_Data</vt:lpstr>
      <vt:lpstr>A126112586C_Latest</vt:lpstr>
      <vt:lpstr>A126112590V</vt:lpstr>
      <vt:lpstr>A126112590V_Data</vt:lpstr>
      <vt:lpstr>A126112590V_Latest</vt:lpstr>
      <vt:lpstr>A126112594C</vt:lpstr>
      <vt:lpstr>A126112594C_Data</vt:lpstr>
      <vt:lpstr>A126112594C_Latest</vt:lpstr>
      <vt:lpstr>A126113718L</vt:lpstr>
      <vt:lpstr>A126113718L_Data</vt:lpstr>
      <vt:lpstr>A126113718L_Latest</vt:lpstr>
      <vt:lpstr>A126113722C</vt:lpstr>
      <vt:lpstr>A126113722C_Data</vt:lpstr>
      <vt:lpstr>A126113722C_Latest</vt:lpstr>
      <vt:lpstr>A126113726L</vt:lpstr>
      <vt:lpstr>A126113726L_Data</vt:lpstr>
      <vt:lpstr>A126113726L_Latest</vt:lpstr>
      <vt:lpstr>A126113730C</vt:lpstr>
      <vt:lpstr>A126113730C_Data</vt:lpstr>
      <vt:lpstr>A126113730C_Latest</vt:lpstr>
      <vt:lpstr>A126113734L</vt:lpstr>
      <vt:lpstr>A126113734L_Data</vt:lpstr>
      <vt:lpstr>A126113734L_Latest</vt:lpstr>
      <vt:lpstr>A126113738W</vt:lpstr>
      <vt:lpstr>A126113738W_Data</vt:lpstr>
      <vt:lpstr>A126113738W_Latest</vt:lpstr>
      <vt:lpstr>A126113742L</vt:lpstr>
      <vt:lpstr>A126113742L_Data</vt:lpstr>
      <vt:lpstr>A126113742L_Latest</vt:lpstr>
      <vt:lpstr>A126113746W</vt:lpstr>
      <vt:lpstr>A126113746W_Data</vt:lpstr>
      <vt:lpstr>A126113746W_Latest</vt:lpstr>
      <vt:lpstr>A126113750L</vt:lpstr>
      <vt:lpstr>A126113750L_Data</vt:lpstr>
      <vt:lpstr>A126113750L_Latest</vt:lpstr>
      <vt:lpstr>A126113754W</vt:lpstr>
      <vt:lpstr>A126113754W_Data</vt:lpstr>
      <vt:lpstr>A126113754W_Latest</vt:lpstr>
      <vt:lpstr>A126113758F</vt:lpstr>
      <vt:lpstr>A126113758F_Data</vt:lpstr>
      <vt:lpstr>A126113758F_Latest</vt:lpstr>
      <vt:lpstr>A126113762W</vt:lpstr>
      <vt:lpstr>A126113762W_Data</vt:lpstr>
      <vt:lpstr>A126113762W_Latest</vt:lpstr>
      <vt:lpstr>A126113766F</vt:lpstr>
      <vt:lpstr>A126113766F_Data</vt:lpstr>
      <vt:lpstr>A126113766F_Latest</vt:lpstr>
      <vt:lpstr>A126113770W</vt:lpstr>
      <vt:lpstr>A126113770W_Data</vt:lpstr>
      <vt:lpstr>A126113770W_Latest</vt:lpstr>
      <vt:lpstr>A126113774F</vt:lpstr>
      <vt:lpstr>A126113774F_Data</vt:lpstr>
      <vt:lpstr>A126113774F_Latest</vt:lpstr>
      <vt:lpstr>A126113778R</vt:lpstr>
      <vt:lpstr>A126113778R_Data</vt:lpstr>
      <vt:lpstr>A126113778R_Latest</vt:lpstr>
      <vt:lpstr>A126113782F</vt:lpstr>
      <vt:lpstr>A126113782F_Data</vt:lpstr>
      <vt:lpstr>A126113782F_Latest</vt:lpstr>
      <vt:lpstr>A126113786R</vt:lpstr>
      <vt:lpstr>A126113786R_Data</vt:lpstr>
      <vt:lpstr>A126113786R_Latest</vt:lpstr>
      <vt:lpstr>A126113790F</vt:lpstr>
      <vt:lpstr>A126113790F_Data</vt:lpstr>
      <vt:lpstr>A126113790F_Latest</vt:lpstr>
      <vt:lpstr>A126113794R</vt:lpstr>
      <vt:lpstr>A126113794R_Data</vt:lpstr>
      <vt:lpstr>A126113794R_Latest</vt:lpstr>
      <vt:lpstr>A126113798X</vt:lpstr>
      <vt:lpstr>A126113798X_Data</vt:lpstr>
      <vt:lpstr>A126113798X_Latest</vt:lpstr>
      <vt:lpstr>A126113802C</vt:lpstr>
      <vt:lpstr>A126113802C_Data</vt:lpstr>
      <vt:lpstr>A126113802C_Latest</vt:lpstr>
      <vt:lpstr>A126113806L</vt:lpstr>
      <vt:lpstr>A126113806L_Data</vt:lpstr>
      <vt:lpstr>A126113806L_Latest</vt:lpstr>
      <vt:lpstr>A126113810C</vt:lpstr>
      <vt:lpstr>A126113810C_Data</vt:lpstr>
      <vt:lpstr>A126113810C_Latest</vt:lpstr>
      <vt:lpstr>A126113814L</vt:lpstr>
      <vt:lpstr>A126113814L_Data</vt:lpstr>
      <vt:lpstr>A126113814L_Latest</vt:lpstr>
      <vt:lpstr>A126113818W</vt:lpstr>
      <vt:lpstr>A126113818W_Data</vt:lpstr>
      <vt:lpstr>A126113818W_Latest</vt:lpstr>
      <vt:lpstr>A126113822L</vt:lpstr>
      <vt:lpstr>A126113822L_Data</vt:lpstr>
      <vt:lpstr>A126113822L_Latest</vt:lpstr>
      <vt:lpstr>A126113826W</vt:lpstr>
      <vt:lpstr>A126113826W_Data</vt:lpstr>
      <vt:lpstr>A126113826W_Latest</vt:lpstr>
      <vt:lpstr>A126113830L</vt:lpstr>
      <vt:lpstr>A126113830L_Data</vt:lpstr>
      <vt:lpstr>A126113830L_Latest</vt:lpstr>
      <vt:lpstr>A126113834W</vt:lpstr>
      <vt:lpstr>A126113834W_Data</vt:lpstr>
      <vt:lpstr>A126113834W_Latest</vt:lpstr>
      <vt:lpstr>A126113838F</vt:lpstr>
      <vt:lpstr>A126113838F_Data</vt:lpstr>
      <vt:lpstr>A126113838F_Latest</vt:lpstr>
      <vt:lpstr>A126113842W</vt:lpstr>
      <vt:lpstr>A126113842W_Data</vt:lpstr>
      <vt:lpstr>A126113842W_Latest</vt:lpstr>
      <vt:lpstr>A126113846F</vt:lpstr>
      <vt:lpstr>A126113846F_Data</vt:lpstr>
      <vt:lpstr>A126113846F_Latest</vt:lpstr>
      <vt:lpstr>A126113850W</vt:lpstr>
      <vt:lpstr>A126113850W_Data</vt:lpstr>
      <vt:lpstr>A126113850W_Latest</vt:lpstr>
      <vt:lpstr>A126113854F</vt:lpstr>
      <vt:lpstr>A126113854F_Data</vt:lpstr>
      <vt:lpstr>A126113854F_Latest</vt:lpstr>
      <vt:lpstr>A126114978A</vt:lpstr>
      <vt:lpstr>A126114978A_Data</vt:lpstr>
      <vt:lpstr>A126114978A_Latest</vt:lpstr>
      <vt:lpstr>A126114982T</vt:lpstr>
      <vt:lpstr>A126114982T_Data</vt:lpstr>
      <vt:lpstr>A126114982T_Latest</vt:lpstr>
      <vt:lpstr>A126114986A</vt:lpstr>
      <vt:lpstr>A126114986A_Data</vt:lpstr>
      <vt:lpstr>A126114986A_Latest</vt:lpstr>
      <vt:lpstr>A126114990T</vt:lpstr>
      <vt:lpstr>A126114990T_Data</vt:lpstr>
      <vt:lpstr>A126114990T_Latest</vt:lpstr>
      <vt:lpstr>A126114994A</vt:lpstr>
      <vt:lpstr>A126114994A_Data</vt:lpstr>
      <vt:lpstr>A126114994A_Latest</vt:lpstr>
      <vt:lpstr>A126114998K</vt:lpstr>
      <vt:lpstr>A126114998K_Data</vt:lpstr>
      <vt:lpstr>A126114998K_Latest</vt:lpstr>
      <vt:lpstr>A126115002T</vt:lpstr>
      <vt:lpstr>A126115002T_Data</vt:lpstr>
      <vt:lpstr>A126115002T_Latest</vt:lpstr>
      <vt:lpstr>A126115006A</vt:lpstr>
      <vt:lpstr>A126115006A_Data</vt:lpstr>
      <vt:lpstr>A126115006A_Latest</vt:lpstr>
      <vt:lpstr>A126115010T</vt:lpstr>
      <vt:lpstr>A126115010T_Data</vt:lpstr>
      <vt:lpstr>A126115010T_Latest</vt:lpstr>
      <vt:lpstr>A126115014A</vt:lpstr>
      <vt:lpstr>A126115014A_Data</vt:lpstr>
      <vt:lpstr>A126115014A_Latest</vt:lpstr>
      <vt:lpstr>A126115018K</vt:lpstr>
      <vt:lpstr>A126115018K_Data</vt:lpstr>
      <vt:lpstr>A126115018K_Latest</vt:lpstr>
      <vt:lpstr>A126115022A</vt:lpstr>
      <vt:lpstr>A126115022A_Data</vt:lpstr>
      <vt:lpstr>A126115022A_Latest</vt:lpstr>
      <vt:lpstr>A126115026K</vt:lpstr>
      <vt:lpstr>A126115026K_Data</vt:lpstr>
      <vt:lpstr>A126115026K_Latest</vt:lpstr>
      <vt:lpstr>A126115030A</vt:lpstr>
      <vt:lpstr>A126115030A_Data</vt:lpstr>
      <vt:lpstr>A126115030A_Latest</vt:lpstr>
      <vt:lpstr>A126115034K</vt:lpstr>
      <vt:lpstr>A126115034K_Data</vt:lpstr>
      <vt:lpstr>A126115034K_Latest</vt:lpstr>
      <vt:lpstr>A126115038V</vt:lpstr>
      <vt:lpstr>A126115038V_Data</vt:lpstr>
      <vt:lpstr>A126115038V_Latest</vt:lpstr>
      <vt:lpstr>A126115042K</vt:lpstr>
      <vt:lpstr>A126115042K_Data</vt:lpstr>
      <vt:lpstr>A126115042K_Latest</vt:lpstr>
      <vt:lpstr>A126115046V</vt:lpstr>
      <vt:lpstr>A126115046V_Data</vt:lpstr>
      <vt:lpstr>A126115046V_Latest</vt:lpstr>
      <vt:lpstr>A126115050K</vt:lpstr>
      <vt:lpstr>A126115050K_Data</vt:lpstr>
      <vt:lpstr>A126115050K_Latest</vt:lpstr>
      <vt:lpstr>A126115054V</vt:lpstr>
      <vt:lpstr>A126115054V_Data</vt:lpstr>
      <vt:lpstr>A126115054V_Latest</vt:lpstr>
      <vt:lpstr>A126115058C</vt:lpstr>
      <vt:lpstr>A126115058C_Data</vt:lpstr>
      <vt:lpstr>A126115058C_Latest</vt:lpstr>
      <vt:lpstr>A126115062V</vt:lpstr>
      <vt:lpstr>A126115062V_Data</vt:lpstr>
      <vt:lpstr>A126115062V_Latest</vt:lpstr>
      <vt:lpstr>A126115066C</vt:lpstr>
      <vt:lpstr>A126115066C_Data</vt:lpstr>
      <vt:lpstr>A126115066C_Latest</vt:lpstr>
      <vt:lpstr>A126115070V</vt:lpstr>
      <vt:lpstr>A126115070V_Data</vt:lpstr>
      <vt:lpstr>A126115070V_Latest</vt:lpstr>
      <vt:lpstr>A126115074C</vt:lpstr>
      <vt:lpstr>A126115074C_Data</vt:lpstr>
      <vt:lpstr>A126115074C_Latest</vt:lpstr>
      <vt:lpstr>A126115078L</vt:lpstr>
      <vt:lpstr>A126115078L_Data</vt:lpstr>
      <vt:lpstr>A126115078L_Latest</vt:lpstr>
      <vt:lpstr>A126115082C</vt:lpstr>
      <vt:lpstr>A126115082C_Data</vt:lpstr>
      <vt:lpstr>A126115082C_Latest</vt:lpstr>
      <vt:lpstr>A126115086L</vt:lpstr>
      <vt:lpstr>A126115086L_Data</vt:lpstr>
      <vt:lpstr>A126115086L_Latest</vt:lpstr>
      <vt:lpstr>A126115090C</vt:lpstr>
      <vt:lpstr>A126115090C_Data</vt:lpstr>
      <vt:lpstr>A126115090C_Latest</vt:lpstr>
      <vt:lpstr>A126115094L</vt:lpstr>
      <vt:lpstr>A126115094L_Data</vt:lpstr>
      <vt:lpstr>A126115094L_Latest</vt:lpstr>
      <vt:lpstr>A126115098W</vt:lpstr>
      <vt:lpstr>A126115098W_Data</vt:lpstr>
      <vt:lpstr>A126115098W_Latest</vt:lpstr>
      <vt:lpstr>A126115102A</vt:lpstr>
      <vt:lpstr>A126115102A_Data</vt:lpstr>
      <vt:lpstr>A126115102A_Latest</vt:lpstr>
      <vt:lpstr>A126115106K</vt:lpstr>
      <vt:lpstr>A126115106K_Data</vt:lpstr>
      <vt:lpstr>A126115106K_Latest</vt:lpstr>
      <vt:lpstr>A126115110A</vt:lpstr>
      <vt:lpstr>A126115110A_Data</vt:lpstr>
      <vt:lpstr>A126115110A_Latest</vt:lpstr>
      <vt:lpstr>A126115114K</vt:lpstr>
      <vt:lpstr>A126115114K_Data</vt:lpstr>
      <vt:lpstr>A126115114K_Latest</vt:lpstr>
      <vt:lpstr>A126116238F</vt:lpstr>
      <vt:lpstr>A126116238F_Data</vt:lpstr>
      <vt:lpstr>A126116238F_Latest</vt:lpstr>
      <vt:lpstr>A126116242W</vt:lpstr>
      <vt:lpstr>A126116242W_Data</vt:lpstr>
      <vt:lpstr>A126116242W_Latest</vt:lpstr>
      <vt:lpstr>A126116246F</vt:lpstr>
      <vt:lpstr>A126116246F_Data</vt:lpstr>
      <vt:lpstr>A126116246F_Latest</vt:lpstr>
      <vt:lpstr>A126116250W</vt:lpstr>
      <vt:lpstr>A126116250W_Data</vt:lpstr>
      <vt:lpstr>A126116250W_Latest</vt:lpstr>
      <vt:lpstr>A126116254F</vt:lpstr>
      <vt:lpstr>A126116254F_Data</vt:lpstr>
      <vt:lpstr>A126116254F_Latest</vt:lpstr>
      <vt:lpstr>A126116258R</vt:lpstr>
      <vt:lpstr>A126116258R_Data</vt:lpstr>
      <vt:lpstr>A126116258R_Latest</vt:lpstr>
      <vt:lpstr>A126116262F</vt:lpstr>
      <vt:lpstr>A126116262F_Data</vt:lpstr>
      <vt:lpstr>A126116262F_Latest</vt:lpstr>
      <vt:lpstr>A126116266R</vt:lpstr>
      <vt:lpstr>A126116266R_Data</vt:lpstr>
      <vt:lpstr>A126116266R_Latest</vt:lpstr>
      <vt:lpstr>A126116270F</vt:lpstr>
      <vt:lpstr>A126116270F_Data</vt:lpstr>
      <vt:lpstr>A126116270F_Latest</vt:lpstr>
      <vt:lpstr>A126116274R</vt:lpstr>
      <vt:lpstr>A126116274R_Data</vt:lpstr>
      <vt:lpstr>A126116274R_Latest</vt:lpstr>
      <vt:lpstr>A126116278X</vt:lpstr>
      <vt:lpstr>A126116278X_Data</vt:lpstr>
      <vt:lpstr>A126116278X_Latest</vt:lpstr>
      <vt:lpstr>A126116282R</vt:lpstr>
      <vt:lpstr>A126116282R_Data</vt:lpstr>
      <vt:lpstr>A126116282R_Latest</vt:lpstr>
      <vt:lpstr>A126116286X</vt:lpstr>
      <vt:lpstr>A126116286X_Data</vt:lpstr>
      <vt:lpstr>A126116286X_Latest</vt:lpstr>
      <vt:lpstr>A126116290R</vt:lpstr>
      <vt:lpstr>A126116290R_Data</vt:lpstr>
      <vt:lpstr>A126116290R_Latest</vt:lpstr>
      <vt:lpstr>A126116294X</vt:lpstr>
      <vt:lpstr>A126116294X_Data</vt:lpstr>
      <vt:lpstr>A126116294X_Latest</vt:lpstr>
      <vt:lpstr>A126116298J</vt:lpstr>
      <vt:lpstr>A126116298J_Data</vt:lpstr>
      <vt:lpstr>A126116298J_Latest</vt:lpstr>
      <vt:lpstr>A126116302L</vt:lpstr>
      <vt:lpstr>A126116302L_Data</vt:lpstr>
      <vt:lpstr>A126116302L_Latest</vt:lpstr>
      <vt:lpstr>A126116306W</vt:lpstr>
      <vt:lpstr>A126116306W_Data</vt:lpstr>
      <vt:lpstr>A126116306W_Latest</vt:lpstr>
      <vt:lpstr>A126116310L</vt:lpstr>
      <vt:lpstr>A126116310L_Data</vt:lpstr>
      <vt:lpstr>A126116310L_Latest</vt:lpstr>
      <vt:lpstr>A126116314W</vt:lpstr>
      <vt:lpstr>A126116314W_Data</vt:lpstr>
      <vt:lpstr>A126116314W_Latest</vt:lpstr>
      <vt:lpstr>A126116318F</vt:lpstr>
      <vt:lpstr>A126116318F_Data</vt:lpstr>
      <vt:lpstr>A126116318F_Latest</vt:lpstr>
      <vt:lpstr>A126116322W</vt:lpstr>
      <vt:lpstr>A126116322W_Data</vt:lpstr>
      <vt:lpstr>A126116322W_Latest</vt:lpstr>
      <vt:lpstr>A126116326F</vt:lpstr>
      <vt:lpstr>A126116326F_Data</vt:lpstr>
      <vt:lpstr>A126116326F_Latest</vt:lpstr>
      <vt:lpstr>A126116330W</vt:lpstr>
      <vt:lpstr>A126116330W_Data</vt:lpstr>
      <vt:lpstr>A126116330W_Latest</vt:lpstr>
      <vt:lpstr>A126116334F</vt:lpstr>
      <vt:lpstr>A126116334F_Data</vt:lpstr>
      <vt:lpstr>A126116334F_Latest</vt:lpstr>
      <vt:lpstr>A126116338R</vt:lpstr>
      <vt:lpstr>A126116338R_Data</vt:lpstr>
      <vt:lpstr>A126116338R_Latest</vt:lpstr>
      <vt:lpstr>A126116342F</vt:lpstr>
      <vt:lpstr>A126116342F_Data</vt:lpstr>
      <vt:lpstr>A126116342F_Latest</vt:lpstr>
      <vt:lpstr>A126116346R</vt:lpstr>
      <vt:lpstr>A126116346R_Data</vt:lpstr>
      <vt:lpstr>A126116346R_Latest</vt:lpstr>
      <vt:lpstr>A126116350F</vt:lpstr>
      <vt:lpstr>A126116350F_Data</vt:lpstr>
      <vt:lpstr>A126116350F_Latest</vt:lpstr>
      <vt:lpstr>A126116354R</vt:lpstr>
      <vt:lpstr>A126116354R_Data</vt:lpstr>
      <vt:lpstr>A126116354R_Latest</vt:lpstr>
      <vt:lpstr>A126116358X</vt:lpstr>
      <vt:lpstr>A126116358X_Data</vt:lpstr>
      <vt:lpstr>A126116358X_Latest</vt:lpstr>
      <vt:lpstr>A126116362R</vt:lpstr>
      <vt:lpstr>A126116362R_Data</vt:lpstr>
      <vt:lpstr>A126116362R_Latest</vt:lpstr>
      <vt:lpstr>A126116366X</vt:lpstr>
      <vt:lpstr>A126116366X_Data</vt:lpstr>
      <vt:lpstr>A126116366X_Latest</vt:lpstr>
      <vt:lpstr>A126116370R</vt:lpstr>
      <vt:lpstr>A126116370R_Data</vt:lpstr>
      <vt:lpstr>A126116370R_Latest</vt:lpstr>
      <vt:lpstr>A126116374X</vt:lpstr>
      <vt:lpstr>A126116374X_Data</vt:lpstr>
      <vt:lpstr>A126116374X_Latest</vt:lpstr>
      <vt:lpstr>Date_Range</vt:lpstr>
      <vt:lpstr>Date_Range_Data</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Sam Smith</cp:lastModifiedBy>
  <dcterms:created xsi:type="dcterms:W3CDTF">2024-06-25T22:16:10Z</dcterms:created>
  <dcterms:modified xsi:type="dcterms:W3CDTF">2024-06-30T23:23:43Z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2024-06-25T22:32:46Z</vt:lpwstr>
  </property>
  <property fmtid="{D5CDD505-2E9C-101B-9397-08002B2CF9AE}" pid="4" name="MSIP_Label_c8e5a7ee-c283-40b0-98eb-fa437df4c031_Method">
    <vt:lpwstr>Standard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48026d72-5cbd-4ecc-85d3-56e3aa1a6c97</vt:lpwstr>
  </property>
  <property fmtid="{D5CDD505-2E9C-101B-9397-08002B2CF9AE}" pid="8" name="MSIP_Label_c8e5a7ee-c283-40b0-98eb-fa437df4c031_ContentBits">
    <vt:lpwstr>0</vt:lpwstr>
  </property>
</Properties>
</file>