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3\Timeseries\Excel\Final_Table\"/>
    </mc:Choice>
  </mc:AlternateContent>
  <xr:revisionPtr revIDLastSave="0" documentId="13_ncr:1_{8FCA0AD3-CC47-4809-A06A-BCC0CACA1D1B}" xr6:coauthVersionLast="47" xr6:coauthVersionMax="47" xr10:uidLastSave="{00000000-0000-0000-0000-000000000000}"/>
  <bookViews>
    <workbookView xWindow="-120" yWindow="-120" windowWidth="57840" windowHeight="32040" xr2:uid="{00000000-000D-0000-FFFF-FFFF00000000}"/>
  </bookViews>
  <sheets>
    <sheet name="Contents" sheetId="10" r:id="rId1"/>
    <sheet name="Table 8.1" sheetId="11" r:id="rId2"/>
    <sheet name="Table 8.2" sheetId="12" r:id="rId3"/>
    <sheet name="Index" sheetId="9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</sheets>
  <definedNames>
    <definedName name="A125633800R">Data1!$AQ$1:$AQ$10,Data1!$AQ$11:$AQ$19</definedName>
    <definedName name="A125633800R_Data">Data1!$AQ$11:$AQ$19</definedName>
    <definedName name="A125633800R_Latest">Data1!$AQ$19</definedName>
    <definedName name="A125633802V">Data1!$CV$1:$CV$10,Data1!$CV$11:$CV$19</definedName>
    <definedName name="A125633802V_Data">Data1!$CV$11:$CV$19</definedName>
    <definedName name="A125633802V_Latest">Data1!$CV$19</definedName>
    <definedName name="A125633808J">Data1!$AT$1:$AT$10,Data1!$AT$11:$AT$19</definedName>
    <definedName name="A125633808J_Data">Data1!$AT$11:$AT$19</definedName>
    <definedName name="A125633808J_Latest">Data1!$AT$19</definedName>
    <definedName name="A125633810V">Data1!$CY$1:$CY$10,Data1!$CY$11:$CY$19</definedName>
    <definedName name="A125633810V_Data">Data1!$CY$11:$CY$19</definedName>
    <definedName name="A125633810V_Latest">Data1!$CY$19</definedName>
    <definedName name="A125633816J">Data1!$AZ$1:$AZ$10,Data1!$AZ$11:$AZ$19</definedName>
    <definedName name="A125633816J_Data">Data1!$AZ$11:$AZ$19</definedName>
    <definedName name="A125633816J_Latest">Data1!$AZ$19</definedName>
    <definedName name="A125633818L">Data1!$DE$1:$DE$10,Data1!$DE$11:$DE$19</definedName>
    <definedName name="A125633818L_Data">Data1!$DE$11:$DE$19</definedName>
    <definedName name="A125633818L_Latest">Data1!$DE$19</definedName>
    <definedName name="A125633824J">Data1!$AB$1:$AB$10,Data1!$AB$11:$AB$19</definedName>
    <definedName name="A125633824J_Data">Data1!$AB$11:$AB$19</definedName>
    <definedName name="A125633824J_Latest">Data1!$AB$19</definedName>
    <definedName name="A125633826L">Data1!$CG$1:$CG$10,Data1!$CG$11:$CG$19</definedName>
    <definedName name="A125633826L_Data">Data1!$CG$11:$CG$19</definedName>
    <definedName name="A125633826L_Latest">Data1!$CG$19</definedName>
    <definedName name="A125633832J">Data1!$AN$1:$AN$10,Data1!$AN$11:$AN$19</definedName>
    <definedName name="A125633832J_Data">Data1!$AN$11:$AN$19</definedName>
    <definedName name="A125633832J_Latest">Data1!$AN$19</definedName>
    <definedName name="A125633834L">Data1!$CS$1:$CS$10,Data1!$CS$11:$CS$19</definedName>
    <definedName name="A125633834L_Data">Data1!$CS$11:$CS$19</definedName>
    <definedName name="A125633834L_Latest">Data1!$CS$19</definedName>
    <definedName name="A125633840J">Data1!$J$1:$J$10,Data1!$J$11:$J$19</definedName>
    <definedName name="A125633840J_Data">Data1!$J$11:$J$19</definedName>
    <definedName name="A125633840J_Latest">Data1!$J$19</definedName>
    <definedName name="A125633842L">Data1!$BO$1:$BO$10,Data1!$BO$11:$BO$19</definedName>
    <definedName name="A125633842L_Data">Data1!$BO$11:$BO$19</definedName>
    <definedName name="A125633842L_Latest">Data1!$BO$19</definedName>
    <definedName name="A125633848A">Data1!$S$1:$S$10,Data1!$S$11:$S$19</definedName>
    <definedName name="A125633848A_Data">Data1!$S$11:$S$19</definedName>
    <definedName name="A125633848A_Latest">Data1!$S$19</definedName>
    <definedName name="A125633850L">Data1!$BX$1:$BX$10,Data1!$BX$11:$BX$19</definedName>
    <definedName name="A125633850L_Data">Data1!$BX$11:$BX$19</definedName>
    <definedName name="A125633850L_Latest">Data1!$BX$19</definedName>
    <definedName name="A125633856A">Data1!$V$1:$V$10,Data1!$V$11:$V$19</definedName>
    <definedName name="A125633856A_Data">Data1!$V$11:$V$19</definedName>
    <definedName name="A125633856A_Latest">Data1!$V$19</definedName>
    <definedName name="A125633858F">Data1!$CA$1:$CA$10,Data1!$CA$11:$CA$19</definedName>
    <definedName name="A125633858F_Data">Data1!$CA$11:$CA$19</definedName>
    <definedName name="A125633858F_Latest">Data1!$CA$19</definedName>
    <definedName name="A125633864A">Data1!$AW$1:$AW$10,Data1!$AW$11:$AW$19</definedName>
    <definedName name="A125633864A_Data">Data1!$AW$11:$AW$19</definedName>
    <definedName name="A125633864A_Latest">Data1!$AW$19</definedName>
    <definedName name="A125633866F">Data1!$DB$1:$DB$10,Data1!$DB$11:$DB$19</definedName>
    <definedName name="A125633866F_Data">Data1!$DB$11:$DB$19</definedName>
    <definedName name="A125633866F_Latest">Data1!$DB$19</definedName>
    <definedName name="A125633872A">Data1!$BC$1:$BC$10,Data1!$BC$11:$BC$19</definedName>
    <definedName name="A125633872A_Data">Data1!$BC$11:$BC$19</definedName>
    <definedName name="A125633872A_Latest">Data1!$BC$19</definedName>
    <definedName name="A125633874F">Data1!$DH$1:$DH$10,Data1!$DH$11:$DH$19</definedName>
    <definedName name="A125633874F_Data">Data1!$DH$11:$DH$19</definedName>
    <definedName name="A125633874F_Latest">Data1!$DH$19</definedName>
    <definedName name="A125633880A">Data1!$BF$1:$BF$10,Data1!$BF$11:$BF$19</definedName>
    <definedName name="A125633880A_Data">Data1!$BF$11:$BF$19</definedName>
    <definedName name="A125633880A_Latest">Data1!$BF$19</definedName>
    <definedName name="A125633882F">Data1!$DK$1:$DK$10,Data1!$DK$11:$DK$19</definedName>
    <definedName name="A125633882F_Data">Data1!$DK$11:$DK$19</definedName>
    <definedName name="A125633882F_Latest">Data1!$DK$19</definedName>
    <definedName name="A125633888V">Data1!$Y$1:$Y$10,Data1!$Y$11:$Y$19</definedName>
    <definedName name="A125633888V_Data">Data1!$Y$11:$Y$19</definedName>
    <definedName name="A125633888V_Latest">Data1!$Y$19</definedName>
    <definedName name="A125633890F">Data1!$CD$1:$CD$10,Data1!$CD$11:$CD$19</definedName>
    <definedName name="A125633890F_Data">Data1!$CD$11:$CD$19</definedName>
    <definedName name="A125633890F_Latest">Data1!$CD$19</definedName>
    <definedName name="A125633896V">Data1!$AH$1:$AH$10,Data1!$AH$11:$AH$19</definedName>
    <definedName name="A125633896V_Data">Data1!$AH$11:$AH$19</definedName>
    <definedName name="A125633896V_Latest">Data1!$AH$19</definedName>
    <definedName name="A125633898X">Data1!$CM$1:$CM$10,Data1!$CM$11:$CM$19</definedName>
    <definedName name="A125633898X_Data">Data1!$CM$11:$CM$19</definedName>
    <definedName name="A125633898X_Latest">Data1!$CM$19</definedName>
    <definedName name="A125633904J">Data1!$G$1:$G$10,Data1!$G$11:$G$19</definedName>
    <definedName name="A125633904J_Data">Data1!$G$11:$G$19</definedName>
    <definedName name="A125633904J_Latest">Data1!$G$19</definedName>
    <definedName name="A125633906L">Data1!$BL$1:$BL$10,Data1!$BL$11:$BL$19</definedName>
    <definedName name="A125633906L_Data">Data1!$BL$11:$BL$19</definedName>
    <definedName name="A125633906L_Latest">Data1!$BL$19</definedName>
    <definedName name="A125633912J">Data1!$M$1:$M$10,Data1!$M$11:$M$19</definedName>
    <definedName name="A125633912J_Data">Data1!$M$11:$M$19</definedName>
    <definedName name="A125633912J_Latest">Data1!$M$19</definedName>
    <definedName name="A125633914L">Data1!$BR$1:$BR$10,Data1!$BR$11:$BR$19</definedName>
    <definedName name="A125633914L_Data">Data1!$BR$11:$BR$19</definedName>
    <definedName name="A125633914L_Latest">Data1!$BR$19</definedName>
    <definedName name="A125633920J">Data1!$P$1:$P$10,Data1!$P$11:$P$19</definedName>
    <definedName name="A125633920J_Data">Data1!$P$11:$P$19</definedName>
    <definedName name="A125633920J_Latest">Data1!$P$19</definedName>
    <definedName name="A125633922L">Data1!$BU$1:$BU$10,Data1!$BU$11:$BU$19</definedName>
    <definedName name="A125633922L_Data">Data1!$BU$11:$BU$19</definedName>
    <definedName name="A125633922L_Latest">Data1!$BU$19</definedName>
    <definedName name="A125633928A">Data1!$AE$1:$AE$10,Data1!$AE$11:$AE$19</definedName>
    <definedName name="A125633928A_Data">Data1!$AE$11:$AE$19</definedName>
    <definedName name="A125633928A_Latest">Data1!$AE$19</definedName>
    <definedName name="A125633930L">Data1!$CJ$1:$CJ$10,Data1!$CJ$11:$CJ$19</definedName>
    <definedName name="A125633930L_Data">Data1!$CJ$11:$CJ$19</definedName>
    <definedName name="A125633930L_Latest">Data1!$CJ$19</definedName>
    <definedName name="A125633936A">Data1!$AK$1:$AK$10,Data1!$AK$11:$AK$19</definedName>
    <definedName name="A125633936A_Data">Data1!$AK$11:$AK$19</definedName>
    <definedName name="A125633936A_Latest">Data1!$AK$19</definedName>
    <definedName name="A125633938F">Data1!$CP$1:$CP$10,Data1!$CP$11:$CP$19</definedName>
    <definedName name="A125633938F_Data">Data1!$CP$11:$CP$19</definedName>
    <definedName name="A125633938F_Latest">Data1!$CP$19</definedName>
    <definedName name="A125633944A">Data1!$D$1:$D$10,Data1!$D$11:$D$19</definedName>
    <definedName name="A125633944A_Data">Data1!$D$11:$D$19</definedName>
    <definedName name="A125633944A_Latest">Data1!$D$19</definedName>
    <definedName name="A125633946F">Data1!$BI$1:$BI$10,Data1!$BI$11:$BI$19</definedName>
    <definedName name="A125633946F_Data">Data1!$BI$11:$BI$19</definedName>
    <definedName name="A125633946F_Latest">Data1!$BI$19</definedName>
    <definedName name="A125633952A">Data7!$Y$1:$Y$10,Data7!$Y$11:$Y$19</definedName>
    <definedName name="A125633952A_Data">Data7!$Y$11:$Y$19</definedName>
    <definedName name="A125633952A_Latest">Data7!$Y$19</definedName>
    <definedName name="A125633954F">Data7!$CD$1:$CD$10,Data7!$CD$11:$CD$19</definedName>
    <definedName name="A125633954F_Data">Data7!$CD$11:$CD$19</definedName>
    <definedName name="A125633954F_Latest">Data7!$CD$19</definedName>
    <definedName name="A125633960A">Data7!$AB$1:$AB$10,Data7!$AB$11:$AB$19</definedName>
    <definedName name="A125633960A_Data">Data7!$AB$11:$AB$19</definedName>
    <definedName name="A125633960A_Latest">Data7!$AB$19</definedName>
    <definedName name="A125633962F">Data7!$CG$1:$CG$10,Data7!$CG$11:$CG$19</definedName>
    <definedName name="A125633962F_Data">Data7!$CG$11:$CG$19</definedName>
    <definedName name="A125633962F_Latest">Data7!$CG$19</definedName>
    <definedName name="A125633968V">Data7!$AH$1:$AH$10,Data7!$AH$11:$AH$19</definedName>
    <definedName name="A125633968V_Data">Data7!$AH$11:$AH$19</definedName>
    <definedName name="A125633968V_Latest">Data7!$AH$19</definedName>
    <definedName name="A125633970F">Data7!$CM$1:$CM$10,Data7!$CM$11:$CM$19</definedName>
    <definedName name="A125633970F_Data">Data7!$CM$11:$CM$19</definedName>
    <definedName name="A125633970F_Latest">Data7!$CM$19</definedName>
    <definedName name="A125633976V">Data7!$J$1:$J$10,Data7!$J$11:$J$19</definedName>
    <definedName name="A125633976V_Data">Data7!$J$11:$J$19</definedName>
    <definedName name="A125633976V_Latest">Data7!$J$19</definedName>
    <definedName name="A125633978X">Data7!$BO$1:$BO$10,Data7!$BO$11:$BO$19</definedName>
    <definedName name="A125633978X_Data">Data7!$BO$11:$BO$19</definedName>
    <definedName name="A125633978X_Latest">Data7!$BO$19</definedName>
    <definedName name="A125633984V">Data7!$V$1:$V$10,Data7!$V$11:$V$19</definedName>
    <definedName name="A125633984V_Data">Data7!$V$11:$V$19</definedName>
    <definedName name="A125633984V_Latest">Data7!$V$19</definedName>
    <definedName name="A125633986X">Data7!$CA$1:$CA$10,Data7!$CA$11:$CA$19</definedName>
    <definedName name="A125633986X_Data">Data7!$CA$11:$CA$19</definedName>
    <definedName name="A125633986X_Latest">Data7!$CA$19</definedName>
    <definedName name="A125633992V">Data6!$IH$1:$IH$10,Data6!$IH$11:$IH$19</definedName>
    <definedName name="A125633992V_Data">Data6!$IH$11:$IH$19</definedName>
    <definedName name="A125633992V_Latest">Data6!$IH$19</definedName>
    <definedName name="A125633994X">Data7!$AW$1:$AW$10,Data7!$AW$11:$AW$19</definedName>
    <definedName name="A125633994X_Data">Data7!$AW$11:$AW$19</definedName>
    <definedName name="A125633994X_Latest">Data7!$AW$19</definedName>
    <definedName name="A125634000K">Data6!$IQ$1:$IQ$10,Data6!$IQ$11:$IQ$19</definedName>
    <definedName name="A125634000K_Data">Data6!$IQ$11:$IQ$19</definedName>
    <definedName name="A125634000K_Latest">Data6!$IQ$19</definedName>
    <definedName name="A125634002R">Data7!$BF$1:$BF$10,Data7!$BF$11:$BF$19</definedName>
    <definedName name="A125634002R_Data">Data7!$BF$11:$BF$19</definedName>
    <definedName name="A125634002R_Latest">Data7!$BF$19</definedName>
    <definedName name="A125634008C">Data7!$D$1:$D$10,Data7!$D$11:$D$19</definedName>
    <definedName name="A125634008C_Data">Data7!$D$11:$D$19</definedName>
    <definedName name="A125634008C_Latest">Data7!$D$19</definedName>
    <definedName name="A125634010R">Data7!$BI$1:$BI$10,Data7!$BI$11:$BI$19</definedName>
    <definedName name="A125634010R_Data">Data7!$BI$11:$BI$19</definedName>
    <definedName name="A125634010R_Latest">Data7!$BI$19</definedName>
    <definedName name="A125634016C">Data7!$AE$1:$AE$10,Data7!$AE$11:$AE$19</definedName>
    <definedName name="A125634016C_Data">Data7!$AE$11:$AE$19</definedName>
    <definedName name="A125634016C_Latest">Data7!$AE$19</definedName>
    <definedName name="A125634018J">Data7!$CJ$1:$CJ$10,Data7!$CJ$11:$CJ$19</definedName>
    <definedName name="A125634018J_Data">Data7!$CJ$11:$CJ$19</definedName>
    <definedName name="A125634018J_Latest">Data7!$CJ$19</definedName>
    <definedName name="A125634024C">Data7!$AK$1:$AK$10,Data7!$AK$11:$AK$19</definedName>
    <definedName name="A125634024C_Data">Data7!$AK$11:$AK$19</definedName>
    <definedName name="A125634024C_Latest">Data7!$AK$19</definedName>
    <definedName name="A125634026J">Data7!$CP$1:$CP$10,Data7!$CP$11:$CP$19</definedName>
    <definedName name="A125634026J_Data">Data7!$CP$11:$CP$19</definedName>
    <definedName name="A125634026J_Latest">Data7!$CP$19</definedName>
    <definedName name="A125634032C">Data7!$AN$1:$AN$10,Data7!$AN$11:$AN$19</definedName>
    <definedName name="A125634032C_Data">Data7!$AN$11:$AN$19</definedName>
    <definedName name="A125634032C_Latest">Data7!$AN$19</definedName>
    <definedName name="A125634034J">Data7!$CS$1:$CS$10,Data7!$CS$11:$CS$19</definedName>
    <definedName name="A125634034J_Data">Data7!$CS$11:$CS$19</definedName>
    <definedName name="A125634034J_Latest">Data7!$CS$19</definedName>
    <definedName name="A125634040C">Data7!$G$1:$G$10,Data7!$G$11:$G$19</definedName>
    <definedName name="A125634040C_Data">Data7!$G$11:$G$19</definedName>
    <definedName name="A125634040C_Latest">Data7!$G$19</definedName>
    <definedName name="A125634042J">Data7!$BL$1:$BL$10,Data7!$BL$11:$BL$19</definedName>
    <definedName name="A125634042J_Data">Data7!$BL$11:$BL$19</definedName>
    <definedName name="A125634042J_Latest">Data7!$BL$19</definedName>
    <definedName name="A125634048W">Data7!$P$1:$P$10,Data7!$P$11:$P$19</definedName>
    <definedName name="A125634048W_Data">Data7!$P$11:$P$19</definedName>
    <definedName name="A125634048W_Latest">Data7!$P$19</definedName>
    <definedName name="A125634050J">Data7!$BU$1:$BU$10,Data7!$BU$11:$BU$19</definedName>
    <definedName name="A125634050J_Data">Data7!$BU$11:$BU$19</definedName>
    <definedName name="A125634050J_Latest">Data7!$BU$19</definedName>
    <definedName name="A125634056W">Data6!$IE$1:$IE$10,Data6!$IE$11:$IE$19</definedName>
    <definedName name="A125634056W_Data">Data6!$IE$11:$IE$19</definedName>
    <definedName name="A125634056W_Latest">Data6!$IE$19</definedName>
    <definedName name="A125634058A">Data7!$AT$1:$AT$10,Data7!$AT$11:$AT$19</definedName>
    <definedName name="A125634058A_Data">Data7!$AT$11:$AT$19</definedName>
    <definedName name="A125634058A_Latest">Data7!$AT$19</definedName>
    <definedName name="A125634064W">Data6!$IK$1:$IK$10,Data6!$IK$11:$IK$19</definedName>
    <definedName name="A125634064W_Data">Data6!$IK$11:$IK$19</definedName>
    <definedName name="A125634064W_Latest">Data6!$IK$19</definedName>
    <definedName name="A125634066A">Data7!$AZ$1:$AZ$10,Data7!$AZ$11:$AZ$19</definedName>
    <definedName name="A125634066A_Data">Data7!$AZ$11:$AZ$19</definedName>
    <definedName name="A125634066A_Latest">Data7!$AZ$19</definedName>
    <definedName name="A125634072W">Data6!$IN$1:$IN$10,Data6!$IN$11:$IN$19</definedName>
    <definedName name="A125634072W_Data">Data6!$IN$11:$IN$19</definedName>
    <definedName name="A125634072W_Latest">Data6!$IN$19</definedName>
    <definedName name="A125634074A">Data7!$BC$1:$BC$10,Data7!$BC$11:$BC$19</definedName>
    <definedName name="A125634074A_Data">Data7!$BC$11:$BC$19</definedName>
    <definedName name="A125634074A_Latest">Data7!$BC$19</definedName>
    <definedName name="A125634080W">Data7!$M$1:$M$10,Data7!$M$11:$M$19</definedName>
    <definedName name="A125634080W_Data">Data7!$M$11:$M$19</definedName>
    <definedName name="A125634080W_Latest">Data7!$M$19</definedName>
    <definedName name="A125634082A">Data7!$BR$1:$BR$10,Data7!$BR$11:$BR$19</definedName>
    <definedName name="A125634082A_Data">Data7!$BR$11:$BR$19</definedName>
    <definedName name="A125634082A_Latest">Data7!$BR$19</definedName>
    <definedName name="A125634088R">Data7!$S$1:$S$10,Data7!$S$11:$S$19</definedName>
    <definedName name="A125634088R_Data">Data7!$S$11:$S$19</definedName>
    <definedName name="A125634088R_Latest">Data7!$S$19</definedName>
    <definedName name="A125634090A">Data7!$BX$1:$BX$10,Data7!$BX$11:$BX$19</definedName>
    <definedName name="A125634090A_Data">Data7!$BX$11:$BX$19</definedName>
    <definedName name="A125634090A_Latest">Data7!$BX$19</definedName>
    <definedName name="A125634096R">Data6!$IB$1:$IB$10,Data6!$IB$11:$IB$19</definedName>
    <definedName name="A125634096R_Data">Data6!$IB$11:$IB$19</definedName>
    <definedName name="A125634096R_Latest">Data6!$IB$19</definedName>
    <definedName name="A125634098V">Data7!$AQ$1:$AQ$10,Data7!$AQ$11:$AQ$19</definedName>
    <definedName name="A125634098V_Data">Data7!$AQ$11:$AQ$19</definedName>
    <definedName name="A125634098V_Latest">Data7!$AQ$19</definedName>
    <definedName name="A125634104C">Data4!$CM$1:$CM$10,Data4!$CM$11:$CM$19</definedName>
    <definedName name="A125634104C_Data">Data4!$CM$11:$CM$19</definedName>
    <definedName name="A125634104C_Latest">Data4!$CM$19</definedName>
    <definedName name="A125634106J">Data4!$ER$1:$ER$10,Data4!$ER$11:$ER$19</definedName>
    <definedName name="A125634106J_Data">Data4!$ER$11:$ER$19</definedName>
    <definedName name="A125634106J_Latest">Data4!$ER$19</definedName>
    <definedName name="A125634112C">Data4!$CP$1:$CP$10,Data4!$CP$11:$CP$19</definedName>
    <definedName name="A125634112C_Data">Data4!$CP$11:$CP$19</definedName>
    <definedName name="A125634112C_Latest">Data4!$CP$19</definedName>
    <definedName name="A125634114J">Data4!$EU$1:$EU$10,Data4!$EU$11:$EU$19</definedName>
    <definedName name="A125634114J_Data">Data4!$EU$11:$EU$19</definedName>
    <definedName name="A125634114J_Latest">Data4!$EU$19</definedName>
    <definedName name="A125634120C">Data4!$CV$1:$CV$10,Data4!$CV$11:$CV$19</definedName>
    <definedName name="A125634120C_Data">Data4!$CV$11:$CV$19</definedName>
    <definedName name="A125634120C_Latest">Data4!$CV$19</definedName>
    <definedName name="A125634122J">Data4!$FA$1:$FA$10,Data4!$FA$11:$FA$19</definedName>
    <definedName name="A125634122J_Data">Data4!$FA$11:$FA$19</definedName>
    <definedName name="A125634122J_Latest">Data4!$FA$19</definedName>
    <definedName name="A125634128W">Data4!$BX$1:$BX$10,Data4!$BX$11:$BX$19</definedName>
    <definedName name="A125634128W_Data">Data4!$BX$11:$BX$19</definedName>
    <definedName name="A125634128W_Latest">Data4!$BX$19</definedName>
    <definedName name="A125634130J">Data4!$EC$1:$EC$10,Data4!$EC$11:$EC$19</definedName>
    <definedName name="A125634130J_Data">Data4!$EC$11:$EC$19</definedName>
    <definedName name="A125634130J_Latest">Data4!$EC$19</definedName>
    <definedName name="A125634136W">Data4!$CJ$1:$CJ$10,Data4!$CJ$11:$CJ$19</definedName>
    <definedName name="A125634136W_Data">Data4!$CJ$11:$CJ$19</definedName>
    <definedName name="A125634136W_Latest">Data4!$CJ$19</definedName>
    <definedName name="A125634138A">Data4!$EO$1:$EO$10,Data4!$EO$11:$EO$19</definedName>
    <definedName name="A125634138A_Data">Data4!$EO$11:$EO$19</definedName>
    <definedName name="A125634138A_Latest">Data4!$EO$19</definedName>
    <definedName name="A125634144W">Data4!$BF$1:$BF$10,Data4!$BF$11:$BF$19</definedName>
    <definedName name="A125634144W_Data">Data4!$BF$11:$BF$19</definedName>
    <definedName name="A125634144W_Latest">Data4!$BF$19</definedName>
    <definedName name="A125634146A">Data4!$DK$1:$DK$10,Data4!$DK$11:$DK$19</definedName>
    <definedName name="A125634146A_Data">Data4!$DK$11:$DK$19</definedName>
    <definedName name="A125634146A_Latest">Data4!$DK$19</definedName>
    <definedName name="A125634152W">Data4!$BO$1:$BO$10,Data4!$BO$11:$BO$19</definedName>
    <definedName name="A125634152W_Data">Data4!$BO$11:$BO$19</definedName>
    <definedName name="A125634152W_Latest">Data4!$BO$19</definedName>
    <definedName name="A125634154A">Data4!$DT$1:$DT$10,Data4!$DT$11:$DT$19</definedName>
    <definedName name="A125634154A_Data">Data4!$DT$11:$DT$19</definedName>
    <definedName name="A125634154A_Latest">Data4!$DT$19</definedName>
    <definedName name="A125634160W">Data4!$BR$1:$BR$10,Data4!$BR$11:$BR$19</definedName>
    <definedName name="A125634160W_Data">Data4!$BR$11:$BR$19</definedName>
    <definedName name="A125634160W_Latest">Data4!$BR$19</definedName>
    <definedName name="A125634162A">Data4!$DW$1:$DW$10,Data4!$DW$11:$DW$19</definedName>
    <definedName name="A125634162A_Data">Data4!$DW$11:$DW$19</definedName>
    <definedName name="A125634162A_Latest">Data4!$DW$19</definedName>
    <definedName name="A125634168R">Data4!$CS$1:$CS$10,Data4!$CS$11:$CS$19</definedName>
    <definedName name="A125634168R_Data">Data4!$CS$11:$CS$19</definedName>
    <definedName name="A125634168R_Latest">Data4!$CS$19</definedName>
    <definedName name="A125634170A">Data4!$EX$1:$EX$10,Data4!$EX$11:$EX$19</definedName>
    <definedName name="A125634170A_Data">Data4!$EX$11:$EX$19</definedName>
    <definedName name="A125634170A_Latest">Data4!$EX$19</definedName>
    <definedName name="A125634176R">Data4!$CY$1:$CY$10,Data4!$CY$11:$CY$19</definedName>
    <definedName name="A125634176R_Data">Data4!$CY$11:$CY$19</definedName>
    <definedName name="A125634176R_Latest">Data4!$CY$19</definedName>
    <definedName name="A125634178V">Data4!$FD$1:$FD$10,Data4!$FD$11:$FD$19</definedName>
    <definedName name="A125634178V_Data">Data4!$FD$11:$FD$19</definedName>
    <definedName name="A125634178V_Latest">Data4!$FD$19</definedName>
    <definedName name="A125634184R">Data4!$DB$1:$DB$10,Data4!$DB$11:$DB$19</definedName>
    <definedName name="A125634184R_Data">Data4!$DB$11:$DB$19</definedName>
    <definedName name="A125634184R_Latest">Data4!$DB$19</definedName>
    <definedName name="A125634186V">Data4!$FG$1:$FG$10,Data4!$FG$11:$FG$19</definedName>
    <definedName name="A125634186V_Data">Data4!$FG$11:$FG$19</definedName>
    <definedName name="A125634186V_Latest">Data4!$FG$19</definedName>
    <definedName name="A125634192R">Data4!$BU$1:$BU$10,Data4!$BU$11:$BU$19</definedName>
    <definedName name="A125634192R_Data">Data4!$BU$11:$BU$19</definedName>
    <definedName name="A125634192R_Latest">Data4!$BU$19</definedName>
    <definedName name="A125634194V">Data4!$DZ$1:$DZ$10,Data4!$DZ$11:$DZ$19</definedName>
    <definedName name="A125634194V_Data">Data4!$DZ$11:$DZ$19</definedName>
    <definedName name="A125634194V_Latest">Data4!$DZ$19</definedName>
    <definedName name="A125634200C">Data4!$CD$1:$CD$10,Data4!$CD$11:$CD$19</definedName>
    <definedName name="A125634200C_Data">Data4!$CD$11:$CD$19</definedName>
    <definedName name="A125634200C_Latest">Data4!$CD$19</definedName>
    <definedName name="A125634202J">Data4!$EI$1:$EI$10,Data4!$EI$11:$EI$19</definedName>
    <definedName name="A125634202J_Data">Data4!$EI$11:$EI$19</definedName>
    <definedName name="A125634202J_Latest">Data4!$EI$19</definedName>
    <definedName name="A125634208W">Data4!$BC$1:$BC$10,Data4!$BC$11:$BC$19</definedName>
    <definedName name="A125634208W_Data">Data4!$BC$11:$BC$19</definedName>
    <definedName name="A125634208W_Latest">Data4!$BC$19</definedName>
    <definedName name="A125634210J">Data4!$DH$1:$DH$10,Data4!$DH$11:$DH$19</definedName>
    <definedName name="A125634210J_Data">Data4!$DH$11:$DH$19</definedName>
    <definedName name="A125634210J_Latest">Data4!$DH$19</definedName>
    <definedName name="A125634216W">Data4!$BI$1:$BI$10,Data4!$BI$11:$BI$19</definedName>
    <definedName name="A125634216W_Data">Data4!$BI$11:$BI$19</definedName>
    <definedName name="A125634216W_Latest">Data4!$BI$19</definedName>
    <definedName name="A125634218A">Data4!$DN$1:$DN$10,Data4!$DN$11:$DN$19</definedName>
    <definedName name="A125634218A_Data">Data4!$DN$11:$DN$19</definedName>
    <definedName name="A125634218A_Latest">Data4!$DN$19</definedName>
    <definedName name="A125634224W">Data4!$BL$1:$BL$10,Data4!$BL$11:$BL$19</definedName>
    <definedName name="A125634224W_Data">Data4!$BL$11:$BL$19</definedName>
    <definedName name="A125634224W_Latest">Data4!$BL$19</definedName>
    <definedName name="A125634226A">Data4!$DQ$1:$DQ$10,Data4!$DQ$11:$DQ$19</definedName>
    <definedName name="A125634226A_Data">Data4!$DQ$11:$DQ$19</definedName>
    <definedName name="A125634226A_Latest">Data4!$DQ$19</definedName>
    <definedName name="A125634232W">Data4!$CA$1:$CA$10,Data4!$CA$11:$CA$19</definedName>
    <definedName name="A125634232W_Data">Data4!$CA$11:$CA$19</definedName>
    <definedName name="A125634232W_Latest">Data4!$CA$19</definedName>
    <definedName name="A125634234A">Data4!$EF$1:$EF$10,Data4!$EF$11:$EF$19</definedName>
    <definedName name="A125634234A_Data">Data4!$EF$11:$EF$19</definedName>
    <definedName name="A125634234A_Latest">Data4!$EF$19</definedName>
    <definedName name="A125634240W">Data4!$CG$1:$CG$10,Data4!$CG$11:$CG$19</definedName>
    <definedName name="A125634240W_Data">Data4!$CG$11:$CG$19</definedName>
    <definedName name="A125634240W_Latest">Data4!$CG$19</definedName>
    <definedName name="A125634242A">Data4!$EL$1:$EL$10,Data4!$EL$11:$EL$19</definedName>
    <definedName name="A125634242A_Data">Data4!$EL$11:$EL$19</definedName>
    <definedName name="A125634242A_Latest">Data4!$EL$19</definedName>
    <definedName name="A125634248R">Data4!$AZ$1:$AZ$10,Data4!$AZ$11:$AZ$19</definedName>
    <definedName name="A125634248R_Data">Data4!$AZ$11:$AZ$19</definedName>
    <definedName name="A125634248R_Latest">Data4!$AZ$19</definedName>
    <definedName name="A125634250A">Data4!$DE$1:$DE$10,Data4!$DE$11:$DE$19</definedName>
    <definedName name="A125634250A_Data">Data4!$DE$11:$DE$19</definedName>
    <definedName name="A125634250A_Latest">Data4!$DE$19</definedName>
    <definedName name="A125634256R">Data5!$GA$1:$GA$10,Data5!$GA$11:$GA$19</definedName>
    <definedName name="A125634256R_Data">Data5!$GA$11:$GA$19</definedName>
    <definedName name="A125634256R_Latest">Data5!$GA$19</definedName>
    <definedName name="A125634258V">Data5!$IF$1:$IF$10,Data5!$IF$11:$IF$19</definedName>
    <definedName name="A125634258V_Data">Data5!$IF$11:$IF$19</definedName>
    <definedName name="A125634258V_Latest">Data5!$IF$19</definedName>
    <definedName name="A125634264R">Data5!$GD$1:$GD$10,Data5!$GD$11:$GD$19</definedName>
    <definedName name="A125634264R_Data">Data5!$GD$11:$GD$19</definedName>
    <definedName name="A125634264R_Latest">Data5!$GD$19</definedName>
    <definedName name="A125634266V">Data5!$II$1:$II$10,Data5!$II$11:$II$19</definedName>
    <definedName name="A125634266V_Data">Data5!$II$11:$II$19</definedName>
    <definedName name="A125634266V_Latest">Data5!$II$19</definedName>
    <definedName name="A125634272R">Data5!$GJ$1:$GJ$10,Data5!$GJ$11:$GJ$19</definedName>
    <definedName name="A125634272R_Data">Data5!$GJ$11:$GJ$19</definedName>
    <definedName name="A125634272R_Latest">Data5!$GJ$19</definedName>
    <definedName name="A125634274V">Data5!$IO$1:$IO$10,Data5!$IO$11:$IO$19</definedName>
    <definedName name="A125634274V_Data">Data5!$IO$11:$IO$19</definedName>
    <definedName name="A125634274V_Latest">Data5!$IO$19</definedName>
    <definedName name="A125634280R">Data5!$FL$1:$FL$10,Data5!$FL$11:$FL$19</definedName>
    <definedName name="A125634280R_Data">Data5!$FL$11:$FL$19</definedName>
    <definedName name="A125634280R_Latest">Data5!$FL$19</definedName>
    <definedName name="A125634282V">Data5!$HQ$1:$HQ$10,Data5!$HQ$11:$HQ$19</definedName>
    <definedName name="A125634282V_Data">Data5!$HQ$11:$HQ$19</definedName>
    <definedName name="A125634282V_Latest">Data5!$HQ$19</definedName>
    <definedName name="A125634288J">Data5!$FX$1:$FX$10,Data5!$FX$11:$FX$19</definedName>
    <definedName name="A125634288J_Data">Data5!$FX$11:$FX$19</definedName>
    <definedName name="A125634288J_Latest">Data5!$FX$19</definedName>
    <definedName name="A125634290V">Data5!$IC$1:$IC$10,Data5!$IC$11:$IC$19</definedName>
    <definedName name="A125634290V_Data">Data5!$IC$11:$IC$19</definedName>
    <definedName name="A125634290V_Latest">Data5!$IC$19</definedName>
    <definedName name="A125634296J">Data5!$ET$1:$ET$10,Data5!$ET$11:$ET$19</definedName>
    <definedName name="A125634296J_Data">Data5!$ET$11:$ET$19</definedName>
    <definedName name="A125634296J_Latest">Data5!$ET$19</definedName>
    <definedName name="A125634298L">Data5!$GY$1:$GY$10,Data5!$GY$11:$GY$19</definedName>
    <definedName name="A125634298L_Data">Data5!$GY$11:$GY$19</definedName>
    <definedName name="A125634298L_Latest">Data5!$GY$19</definedName>
    <definedName name="A125634304W">Data5!$FC$1:$FC$10,Data5!$FC$11:$FC$19</definedName>
    <definedName name="A125634304W_Data">Data5!$FC$11:$FC$19</definedName>
    <definedName name="A125634304W_Latest">Data5!$FC$19</definedName>
    <definedName name="A125634306A">Data5!$HH$1:$HH$10,Data5!$HH$11:$HH$19</definedName>
    <definedName name="A125634306A_Data">Data5!$HH$11:$HH$19</definedName>
    <definedName name="A125634306A_Latest">Data5!$HH$19</definedName>
    <definedName name="A125634312W">Data5!$FF$1:$FF$10,Data5!$FF$11:$FF$19</definedName>
    <definedName name="A125634312W_Data">Data5!$FF$11:$FF$19</definedName>
    <definedName name="A125634312W_Latest">Data5!$FF$19</definedName>
    <definedName name="A125634314A">Data5!$HK$1:$HK$10,Data5!$HK$11:$HK$19</definedName>
    <definedName name="A125634314A_Data">Data5!$HK$11:$HK$19</definedName>
    <definedName name="A125634314A_Latest">Data5!$HK$19</definedName>
    <definedName name="A125634320W">Data5!$GG$1:$GG$10,Data5!$GG$11:$GG$19</definedName>
    <definedName name="A125634320W_Data">Data5!$GG$11:$GG$19</definedName>
    <definedName name="A125634320W_Latest">Data5!$GG$19</definedName>
    <definedName name="A125634322A">Data5!$IL$1:$IL$10,Data5!$IL$11:$IL$19</definedName>
    <definedName name="A125634322A_Data">Data5!$IL$11:$IL$19</definedName>
    <definedName name="A125634322A_Latest">Data5!$IL$19</definedName>
    <definedName name="A125634328R">Data5!$GM$1:$GM$10,Data5!$GM$11:$GM$19</definedName>
    <definedName name="A125634328R_Data">Data5!$GM$11:$GM$19</definedName>
    <definedName name="A125634328R_Latest">Data5!$GM$19</definedName>
    <definedName name="A125634330A">Data6!$B$1:$B$10,Data6!$B$11:$B$19</definedName>
    <definedName name="A125634330A_Data">Data6!$B$11:$B$19</definedName>
    <definedName name="A125634330A_Latest">Data6!$B$19</definedName>
    <definedName name="A125634336R">Data5!$GP$1:$GP$10,Data5!$GP$11:$GP$19</definedName>
    <definedName name="A125634336R_Data">Data5!$GP$11:$GP$19</definedName>
    <definedName name="A125634336R_Latest">Data5!$GP$19</definedName>
    <definedName name="A125634338V">Data6!$E$1:$E$10,Data6!$E$11:$E$19</definedName>
    <definedName name="A125634338V_Data">Data6!$E$11:$E$19</definedName>
    <definedName name="A125634338V_Latest">Data6!$E$19</definedName>
    <definedName name="A125634344R">Data5!$FI$1:$FI$10,Data5!$FI$11:$FI$19</definedName>
    <definedName name="A125634344R_Data">Data5!$FI$11:$FI$19</definedName>
    <definedName name="A125634344R_Latest">Data5!$FI$19</definedName>
    <definedName name="A125634346V">Data5!$HN$1:$HN$10,Data5!$HN$11:$HN$19</definedName>
    <definedName name="A125634346V_Data">Data5!$HN$11:$HN$19</definedName>
    <definedName name="A125634346V_Latest">Data5!$HN$19</definedName>
    <definedName name="A125634352R">Data5!$FR$1:$FR$10,Data5!$FR$11:$FR$19</definedName>
    <definedName name="A125634352R_Data">Data5!$FR$11:$FR$19</definedName>
    <definedName name="A125634352R_Latest">Data5!$FR$19</definedName>
    <definedName name="A125634354V">Data5!$HW$1:$HW$10,Data5!$HW$11:$HW$19</definedName>
    <definedName name="A125634354V_Data">Data5!$HW$11:$HW$19</definedName>
    <definedName name="A125634354V_Latest">Data5!$HW$19</definedName>
    <definedName name="A125634360R">Data5!$EQ$1:$EQ$10,Data5!$EQ$11:$EQ$19</definedName>
    <definedName name="A125634360R_Data">Data5!$EQ$11:$EQ$19</definedName>
    <definedName name="A125634360R_Latest">Data5!$EQ$19</definedName>
    <definedName name="A125634362V">Data5!$GV$1:$GV$10,Data5!$GV$11:$GV$19</definedName>
    <definedName name="A125634362V_Data">Data5!$GV$11:$GV$19</definedName>
    <definedName name="A125634362V_Latest">Data5!$GV$19</definedName>
    <definedName name="A125634368J">Data5!$EW$1:$EW$10,Data5!$EW$11:$EW$19</definedName>
    <definedName name="A125634368J_Data">Data5!$EW$11:$EW$19</definedName>
    <definedName name="A125634368J_Latest">Data5!$EW$19</definedName>
    <definedName name="A125634370V">Data5!$HB$1:$HB$10,Data5!$HB$11:$HB$19</definedName>
    <definedName name="A125634370V_Data">Data5!$HB$11:$HB$19</definedName>
    <definedName name="A125634370V_Latest">Data5!$HB$19</definedName>
    <definedName name="A125634376J">Data5!$EZ$1:$EZ$10,Data5!$EZ$11:$EZ$19</definedName>
    <definedName name="A125634376J_Data">Data5!$EZ$11:$EZ$19</definedName>
    <definedName name="A125634376J_Latest">Data5!$EZ$19</definedName>
    <definedName name="A125634378L">Data5!$HE$1:$HE$10,Data5!$HE$11:$HE$19</definedName>
    <definedName name="A125634378L_Data">Data5!$HE$11:$HE$19</definedName>
    <definedName name="A125634378L_Latest">Data5!$HE$19</definedName>
    <definedName name="A125634384J">Data5!$FO$1:$FO$10,Data5!$FO$11:$FO$19</definedName>
    <definedName name="A125634384J_Data">Data5!$FO$11:$FO$19</definedName>
    <definedName name="A125634384J_Latest">Data5!$FO$19</definedName>
    <definedName name="A125634386L">Data5!$HT$1:$HT$10,Data5!$HT$11:$HT$19</definedName>
    <definedName name="A125634386L_Data">Data5!$HT$11:$HT$19</definedName>
    <definedName name="A125634386L_Latest">Data5!$HT$19</definedName>
    <definedName name="A125634392J">Data5!$FU$1:$FU$10,Data5!$FU$11:$FU$19</definedName>
    <definedName name="A125634392J_Data">Data5!$FU$11:$FU$19</definedName>
    <definedName name="A125634392J_Latest">Data5!$FU$19</definedName>
    <definedName name="A125634394L">Data5!$HZ$1:$HZ$10,Data5!$HZ$11:$HZ$19</definedName>
    <definedName name="A125634394L_Data">Data5!$HZ$11:$HZ$19</definedName>
    <definedName name="A125634394L_Latest">Data5!$HZ$19</definedName>
    <definedName name="A125634400W">Data5!$EN$1:$EN$10,Data5!$EN$11:$EN$19</definedName>
    <definedName name="A125634400W_Data">Data5!$EN$11:$EN$19</definedName>
    <definedName name="A125634400W_Latest">Data5!$EN$19</definedName>
    <definedName name="A125634402A">Data5!$GS$1:$GS$10,Data5!$GS$11:$GS$19</definedName>
    <definedName name="A125634402A_Data">Data5!$GS$11:$GS$19</definedName>
    <definedName name="A125634402A_Latest">Data5!$GS$19</definedName>
    <definedName name="A125634408R">Data6!$AU$1:$AU$10,Data6!$AU$11:$AU$19</definedName>
    <definedName name="A125634408R_Data">Data6!$AU$11:$AU$19</definedName>
    <definedName name="A125634408R_Latest">Data6!$AU$19</definedName>
    <definedName name="A125634410A">Data6!$CZ$1:$CZ$10,Data6!$CZ$11:$CZ$19</definedName>
    <definedName name="A125634410A_Data">Data6!$CZ$11:$CZ$19</definedName>
    <definedName name="A125634410A_Latest">Data6!$CZ$19</definedName>
    <definedName name="A125634416R">Data6!$AX$1:$AX$10,Data6!$AX$11:$AX$19</definedName>
    <definedName name="A125634416R_Data">Data6!$AX$11:$AX$19</definedName>
    <definedName name="A125634416R_Latest">Data6!$AX$19</definedName>
    <definedName name="A125634418V">Data6!$DC$1:$DC$10,Data6!$DC$11:$DC$19</definedName>
    <definedName name="A125634418V_Data">Data6!$DC$11:$DC$19</definedName>
    <definedName name="A125634418V_Latest">Data6!$DC$19</definedName>
    <definedName name="A125634424R">Data6!$BD$1:$BD$10,Data6!$BD$11:$BD$19</definedName>
    <definedName name="A125634424R_Data">Data6!$BD$11:$BD$19</definedName>
    <definedName name="A125634424R_Latest">Data6!$BD$19</definedName>
    <definedName name="A125634426V">Data6!$DI$1:$DI$10,Data6!$DI$11:$DI$19</definedName>
    <definedName name="A125634426V_Data">Data6!$DI$11:$DI$19</definedName>
    <definedName name="A125634426V_Latest">Data6!$DI$19</definedName>
    <definedName name="A125634432R">Data6!$AF$1:$AF$10,Data6!$AF$11:$AF$19</definedName>
    <definedName name="A125634432R_Data">Data6!$AF$11:$AF$19</definedName>
    <definedName name="A125634432R_Latest">Data6!$AF$19</definedName>
    <definedName name="A125634434V">Data6!$CK$1:$CK$10,Data6!$CK$11:$CK$19</definedName>
    <definedName name="A125634434V_Data">Data6!$CK$11:$CK$19</definedName>
    <definedName name="A125634434V_Latest">Data6!$CK$19</definedName>
    <definedName name="A125634440R">Data6!$AR$1:$AR$10,Data6!$AR$11:$AR$19</definedName>
    <definedName name="A125634440R_Data">Data6!$AR$11:$AR$19</definedName>
    <definedName name="A125634440R_Latest">Data6!$AR$19</definedName>
    <definedName name="A125634442V">Data6!$CW$1:$CW$10,Data6!$CW$11:$CW$19</definedName>
    <definedName name="A125634442V_Data">Data6!$CW$11:$CW$19</definedName>
    <definedName name="A125634442V_Latest">Data6!$CW$19</definedName>
    <definedName name="A125634448J">Data6!$N$1:$N$10,Data6!$N$11:$N$19</definedName>
    <definedName name="A125634448J_Data">Data6!$N$11:$N$19</definedName>
    <definedName name="A125634448J_Latest">Data6!$N$19</definedName>
    <definedName name="A125634450V">Data6!$BS$1:$BS$10,Data6!$BS$11:$BS$19</definedName>
    <definedName name="A125634450V_Data">Data6!$BS$11:$BS$19</definedName>
    <definedName name="A125634450V_Latest">Data6!$BS$19</definedName>
    <definedName name="A125634456J">Data6!$W$1:$W$10,Data6!$W$11:$W$19</definedName>
    <definedName name="A125634456J_Data">Data6!$W$11:$W$19</definedName>
    <definedName name="A125634456J_Latest">Data6!$W$19</definedName>
    <definedName name="A125634458L">Data6!$CB$1:$CB$10,Data6!$CB$11:$CB$19</definedName>
    <definedName name="A125634458L_Data">Data6!$CB$11:$CB$19</definedName>
    <definedName name="A125634458L_Latest">Data6!$CB$19</definedName>
    <definedName name="A125634464J">Data6!$Z$1:$Z$10,Data6!$Z$11:$Z$19</definedName>
    <definedName name="A125634464J_Data">Data6!$Z$11:$Z$19</definedName>
    <definedName name="A125634464J_Latest">Data6!$Z$19</definedName>
    <definedName name="A125634466L">Data6!$CE$1:$CE$10,Data6!$CE$11:$CE$19</definedName>
    <definedName name="A125634466L_Data">Data6!$CE$11:$CE$19</definedName>
    <definedName name="A125634466L_Latest">Data6!$CE$19</definedName>
    <definedName name="A125634472J">Data6!$BA$1:$BA$10,Data6!$BA$11:$BA$19</definedName>
    <definedName name="A125634472J_Data">Data6!$BA$11:$BA$19</definedName>
    <definedName name="A125634472J_Latest">Data6!$BA$19</definedName>
    <definedName name="A125634474L">Data6!$DF$1:$DF$10,Data6!$DF$11:$DF$19</definedName>
    <definedName name="A125634474L_Data">Data6!$DF$11:$DF$19</definedName>
    <definedName name="A125634474L_Latest">Data6!$DF$19</definedName>
    <definedName name="A125634480J">Data6!$BG$1:$BG$10,Data6!$BG$11:$BG$19</definedName>
    <definedName name="A125634480J_Data">Data6!$BG$11:$BG$19</definedName>
    <definedName name="A125634480J_Latest">Data6!$BG$19</definedName>
    <definedName name="A125634482L">Data6!$DL$1:$DL$10,Data6!$DL$11:$DL$19</definedName>
    <definedName name="A125634482L_Data">Data6!$DL$11:$DL$19</definedName>
    <definedName name="A125634482L_Latest">Data6!$DL$19</definedName>
    <definedName name="A125634488A">Data6!$BJ$1:$BJ$10,Data6!$BJ$11:$BJ$19</definedName>
    <definedName name="A125634488A_Data">Data6!$BJ$11:$BJ$19</definedName>
    <definedName name="A125634488A_Latest">Data6!$BJ$19</definedName>
    <definedName name="A125634490L">Data6!$DO$1:$DO$10,Data6!$DO$11:$DO$19</definedName>
    <definedName name="A125634490L_Data">Data6!$DO$11:$DO$19</definedName>
    <definedName name="A125634490L_Latest">Data6!$DO$19</definedName>
    <definedName name="A125634496A">Data6!$AC$1:$AC$10,Data6!$AC$11:$AC$19</definedName>
    <definedName name="A125634496A_Data">Data6!$AC$11:$AC$19</definedName>
    <definedName name="A125634496A_Latest">Data6!$AC$19</definedName>
    <definedName name="A125634498F">Data6!$CH$1:$CH$10,Data6!$CH$11:$CH$19</definedName>
    <definedName name="A125634498F_Data">Data6!$CH$11:$CH$19</definedName>
    <definedName name="A125634498F_Latest">Data6!$CH$19</definedName>
    <definedName name="A125634504R">Data6!$AL$1:$AL$10,Data6!$AL$11:$AL$19</definedName>
    <definedName name="A125634504R_Data">Data6!$AL$11:$AL$19</definedName>
    <definedName name="A125634504R_Latest">Data6!$AL$19</definedName>
    <definedName name="A125634506V">Data6!$CQ$1:$CQ$10,Data6!$CQ$11:$CQ$19</definedName>
    <definedName name="A125634506V_Data">Data6!$CQ$11:$CQ$19</definedName>
    <definedName name="A125634506V_Latest">Data6!$CQ$19</definedName>
    <definedName name="A125634512R">Data6!$K$1:$K$10,Data6!$K$11:$K$19</definedName>
    <definedName name="A125634512R_Data">Data6!$K$11:$K$19</definedName>
    <definedName name="A125634512R_Latest">Data6!$K$19</definedName>
    <definedName name="A125634514V">Data6!$BP$1:$BP$10,Data6!$BP$11:$BP$19</definedName>
    <definedName name="A125634514V_Data">Data6!$BP$11:$BP$19</definedName>
    <definedName name="A125634514V_Latest">Data6!$BP$19</definedName>
    <definedName name="A125634520R">Data6!$Q$1:$Q$10,Data6!$Q$11:$Q$19</definedName>
    <definedName name="A125634520R_Data">Data6!$Q$11:$Q$19</definedName>
    <definedName name="A125634520R_Latest">Data6!$Q$19</definedName>
    <definedName name="A125634522V">Data6!$BV$1:$BV$10,Data6!$BV$11:$BV$19</definedName>
    <definedName name="A125634522V_Data">Data6!$BV$11:$BV$19</definedName>
    <definedName name="A125634522V_Latest">Data6!$BV$19</definedName>
    <definedName name="A125634528J">Data6!$T$1:$T$10,Data6!$T$11:$T$19</definedName>
    <definedName name="A125634528J_Data">Data6!$T$11:$T$19</definedName>
    <definedName name="A125634528J_Latest">Data6!$T$19</definedName>
    <definedName name="A125634530V">Data6!$BY$1:$BY$10,Data6!$BY$11:$BY$19</definedName>
    <definedName name="A125634530V_Data">Data6!$BY$11:$BY$19</definedName>
    <definedName name="A125634530V_Latest">Data6!$BY$19</definedName>
    <definedName name="A125634536J">Data6!$AI$1:$AI$10,Data6!$AI$11:$AI$19</definedName>
    <definedName name="A125634536J_Data">Data6!$AI$11:$AI$19</definedName>
    <definedName name="A125634536J_Latest">Data6!$AI$19</definedName>
    <definedName name="A125634538L">Data6!$CN$1:$CN$10,Data6!$CN$11:$CN$19</definedName>
    <definedName name="A125634538L_Data">Data6!$CN$11:$CN$19</definedName>
    <definedName name="A125634538L_Latest">Data6!$CN$19</definedName>
    <definedName name="A125634544J">Data6!$AO$1:$AO$10,Data6!$AO$11:$AO$19</definedName>
    <definedName name="A125634544J_Data">Data6!$AO$11:$AO$19</definedName>
    <definedName name="A125634544J_Latest">Data6!$AO$19</definedName>
    <definedName name="A125634546L">Data6!$CT$1:$CT$10,Data6!$CT$11:$CT$19</definedName>
    <definedName name="A125634546L_Data">Data6!$CT$11:$CT$19</definedName>
    <definedName name="A125634546L_Latest">Data6!$CT$19</definedName>
    <definedName name="A125634552J">Data6!$H$1:$H$10,Data6!$H$11:$H$19</definedName>
    <definedName name="A125634552J_Data">Data6!$H$11:$H$19</definedName>
    <definedName name="A125634552J_Latest">Data6!$H$19</definedName>
    <definedName name="A125634554L">Data6!$BM$1:$BM$10,Data6!$BM$11:$BM$19</definedName>
    <definedName name="A125634554L_Data">Data6!$BM$11:$BM$19</definedName>
    <definedName name="A125634554L_Latest">Data6!$BM$19</definedName>
    <definedName name="A125634560J">Data6!$FE$1:$FE$10,Data6!$FE$11:$FE$19</definedName>
    <definedName name="A125634560J_Data">Data6!$FE$11:$FE$19</definedName>
    <definedName name="A125634560J_Latest">Data6!$FE$19</definedName>
    <definedName name="A125634562L">Data6!$HJ$1:$HJ$10,Data6!$HJ$11:$HJ$19</definedName>
    <definedName name="A125634562L_Data">Data6!$HJ$11:$HJ$19</definedName>
    <definedName name="A125634562L_Latest">Data6!$HJ$19</definedName>
    <definedName name="A125634568A">Data6!$FH$1:$FH$10,Data6!$FH$11:$FH$19</definedName>
    <definedName name="A125634568A_Data">Data6!$FH$11:$FH$19</definedName>
    <definedName name="A125634568A_Latest">Data6!$FH$19</definedName>
    <definedName name="A125634570L">Data6!$HM$1:$HM$10,Data6!$HM$11:$HM$19</definedName>
    <definedName name="A125634570L_Data">Data6!$HM$11:$HM$19</definedName>
    <definedName name="A125634570L_Latest">Data6!$HM$19</definedName>
    <definedName name="A125634576A">Data6!$FN$1:$FN$10,Data6!$FN$11:$FN$19</definedName>
    <definedName name="A125634576A_Data">Data6!$FN$11:$FN$19</definedName>
    <definedName name="A125634576A_Latest">Data6!$FN$19</definedName>
    <definedName name="A125634578F">Data6!$HS$1:$HS$10,Data6!$HS$11:$HS$19</definedName>
    <definedName name="A125634578F_Data">Data6!$HS$11:$HS$19</definedName>
    <definedName name="A125634578F_Latest">Data6!$HS$19</definedName>
    <definedName name="A125634584A">Data6!$EP$1:$EP$10,Data6!$EP$11:$EP$19</definedName>
    <definedName name="A125634584A_Data">Data6!$EP$11:$EP$19</definedName>
    <definedName name="A125634584A_Latest">Data6!$EP$19</definedName>
    <definedName name="A125634586F">Data6!$GU$1:$GU$10,Data6!$GU$11:$GU$19</definedName>
    <definedName name="A125634586F_Data">Data6!$GU$11:$GU$19</definedName>
    <definedName name="A125634586F_Latest">Data6!$GU$19</definedName>
    <definedName name="A125634592A">Data6!$FB$1:$FB$10,Data6!$FB$11:$FB$19</definedName>
    <definedName name="A125634592A_Data">Data6!$FB$11:$FB$19</definedName>
    <definedName name="A125634592A_Latest">Data6!$FB$19</definedName>
    <definedName name="A125634594F">Data6!$HG$1:$HG$10,Data6!$HG$11:$HG$19</definedName>
    <definedName name="A125634594F_Data">Data6!$HG$11:$HG$19</definedName>
    <definedName name="A125634594F_Latest">Data6!$HG$19</definedName>
    <definedName name="A125634600R">Data6!$DX$1:$DX$10,Data6!$DX$11:$DX$19</definedName>
    <definedName name="A125634600R_Data">Data6!$DX$11:$DX$19</definedName>
    <definedName name="A125634600R_Latest">Data6!$DX$19</definedName>
    <definedName name="A125634602V">Data6!$GC$1:$GC$10,Data6!$GC$11:$GC$19</definedName>
    <definedName name="A125634602V_Data">Data6!$GC$11:$GC$19</definedName>
    <definedName name="A125634602V_Latest">Data6!$GC$19</definedName>
    <definedName name="A125634608J">Data6!$EG$1:$EG$10,Data6!$EG$11:$EG$19</definedName>
    <definedName name="A125634608J_Data">Data6!$EG$11:$EG$19</definedName>
    <definedName name="A125634608J_Latest">Data6!$EG$19</definedName>
    <definedName name="A125634610V">Data6!$GL$1:$GL$10,Data6!$GL$11:$GL$19</definedName>
    <definedName name="A125634610V_Data">Data6!$GL$11:$GL$19</definedName>
    <definedName name="A125634610V_Latest">Data6!$GL$19</definedName>
    <definedName name="A125634616J">Data6!$EJ$1:$EJ$10,Data6!$EJ$11:$EJ$19</definedName>
    <definedName name="A125634616J_Data">Data6!$EJ$11:$EJ$19</definedName>
    <definedName name="A125634616J_Latest">Data6!$EJ$19</definedName>
    <definedName name="A125634618L">Data6!$GO$1:$GO$10,Data6!$GO$11:$GO$19</definedName>
    <definedName name="A125634618L_Data">Data6!$GO$11:$GO$19</definedName>
    <definedName name="A125634618L_Latest">Data6!$GO$19</definedName>
    <definedName name="A125634624J">Data6!$FK$1:$FK$10,Data6!$FK$11:$FK$19</definedName>
    <definedName name="A125634624J_Data">Data6!$FK$11:$FK$19</definedName>
    <definedName name="A125634624J_Latest">Data6!$FK$19</definedName>
    <definedName name="A125634626L">Data6!$HP$1:$HP$10,Data6!$HP$11:$HP$19</definedName>
    <definedName name="A125634626L_Data">Data6!$HP$11:$HP$19</definedName>
    <definedName name="A125634626L_Latest">Data6!$HP$19</definedName>
    <definedName name="A125634632J">Data6!$FQ$1:$FQ$10,Data6!$FQ$11:$FQ$19</definedName>
    <definedName name="A125634632J_Data">Data6!$FQ$11:$FQ$19</definedName>
    <definedName name="A125634632J_Latest">Data6!$FQ$19</definedName>
    <definedName name="A125634634L">Data6!$HV$1:$HV$10,Data6!$HV$11:$HV$19</definedName>
    <definedName name="A125634634L_Data">Data6!$HV$11:$HV$19</definedName>
    <definedName name="A125634634L_Latest">Data6!$HV$19</definedName>
    <definedName name="A125634640J">Data6!$FT$1:$FT$10,Data6!$FT$11:$FT$19</definedName>
    <definedName name="A125634640J_Data">Data6!$FT$11:$FT$19</definedName>
    <definedName name="A125634640J_Latest">Data6!$FT$19</definedName>
    <definedName name="A125634642L">Data6!$HY$1:$HY$10,Data6!$HY$11:$HY$19</definedName>
    <definedName name="A125634642L_Data">Data6!$HY$11:$HY$19</definedName>
    <definedName name="A125634642L_Latest">Data6!$HY$19</definedName>
    <definedName name="A125634648A">Data6!$EM$1:$EM$10,Data6!$EM$11:$EM$19</definedName>
    <definedName name="A125634648A_Data">Data6!$EM$11:$EM$19</definedName>
    <definedName name="A125634648A_Latest">Data6!$EM$19</definedName>
    <definedName name="A125634650L">Data6!$GR$1:$GR$10,Data6!$GR$11:$GR$19</definedName>
    <definedName name="A125634650L_Data">Data6!$GR$11:$GR$19</definedName>
    <definedName name="A125634650L_Latest">Data6!$GR$19</definedName>
    <definedName name="A125634656A">Data6!$EV$1:$EV$10,Data6!$EV$11:$EV$19</definedName>
    <definedName name="A125634656A_Data">Data6!$EV$11:$EV$19</definedName>
    <definedName name="A125634656A_Latest">Data6!$EV$19</definedName>
    <definedName name="A125634658F">Data6!$HA$1:$HA$10,Data6!$HA$11:$HA$19</definedName>
    <definedName name="A125634658F_Data">Data6!$HA$11:$HA$19</definedName>
    <definedName name="A125634658F_Latest">Data6!$HA$19</definedName>
    <definedName name="A125634664A">Data6!$DU$1:$DU$10,Data6!$DU$11:$DU$19</definedName>
    <definedName name="A125634664A_Data">Data6!$DU$11:$DU$19</definedName>
    <definedName name="A125634664A_Latest">Data6!$DU$19</definedName>
    <definedName name="A125634666F">Data6!$FZ$1:$FZ$10,Data6!$FZ$11:$FZ$19</definedName>
    <definedName name="A125634666F_Data">Data6!$FZ$11:$FZ$19</definedName>
    <definedName name="A125634666F_Latest">Data6!$FZ$19</definedName>
    <definedName name="A125634672A">Data6!$EA$1:$EA$10,Data6!$EA$11:$EA$19</definedName>
    <definedName name="A125634672A_Data">Data6!$EA$11:$EA$19</definedName>
    <definedName name="A125634672A_Latest">Data6!$EA$19</definedName>
    <definedName name="A125634674F">Data6!$GF$1:$GF$10,Data6!$GF$11:$GF$19</definedName>
    <definedName name="A125634674F_Data">Data6!$GF$11:$GF$19</definedName>
    <definedName name="A125634674F_Latest">Data6!$GF$19</definedName>
    <definedName name="A125634680A">Data6!$ED$1:$ED$10,Data6!$ED$11:$ED$19</definedName>
    <definedName name="A125634680A_Data">Data6!$ED$11:$ED$19</definedName>
    <definedName name="A125634680A_Latest">Data6!$ED$19</definedName>
    <definedName name="A125634682F">Data6!$GI$1:$GI$10,Data6!$GI$11:$GI$19</definedName>
    <definedName name="A125634682F_Data">Data6!$GI$11:$GI$19</definedName>
    <definedName name="A125634682F_Latest">Data6!$GI$19</definedName>
    <definedName name="A125634688V">Data6!$ES$1:$ES$10,Data6!$ES$11:$ES$19</definedName>
    <definedName name="A125634688V_Data">Data6!$ES$11:$ES$19</definedName>
    <definedName name="A125634688V_Latest">Data6!$ES$19</definedName>
    <definedName name="A125634690F">Data6!$GX$1:$GX$10,Data6!$GX$11:$GX$19</definedName>
    <definedName name="A125634690F_Data">Data6!$GX$11:$GX$19</definedName>
    <definedName name="A125634690F_Latest">Data6!$GX$19</definedName>
    <definedName name="A125634696V">Data6!$EY$1:$EY$10,Data6!$EY$11:$EY$19</definedName>
    <definedName name="A125634696V_Data">Data6!$EY$11:$EY$19</definedName>
    <definedName name="A125634696V_Latest">Data6!$EY$19</definedName>
    <definedName name="A125634698X">Data6!$HD$1:$HD$10,Data6!$HD$11:$HD$19</definedName>
    <definedName name="A125634698X_Data">Data6!$HD$11:$HD$19</definedName>
    <definedName name="A125634698X_Latest">Data6!$HD$19</definedName>
    <definedName name="A125634704J">Data6!$DR$1:$DR$10,Data6!$DR$11:$DR$19</definedName>
    <definedName name="A125634704J_Data">Data6!$DR$11:$DR$19</definedName>
    <definedName name="A125634704J_Latest">Data6!$DR$19</definedName>
    <definedName name="A125634706L">Data6!$FW$1:$FW$10,Data6!$FW$11:$FW$19</definedName>
    <definedName name="A125634706L_Data">Data6!$FW$11:$FW$19</definedName>
    <definedName name="A125634706L_Latest">Data6!$FW$19</definedName>
    <definedName name="A125634712J">Data3!$HS$1:$HS$10,Data3!$HS$11:$HS$19</definedName>
    <definedName name="A125634712J_Data">Data3!$HS$11:$HS$19</definedName>
    <definedName name="A125634712J_Latest">Data3!$HS$19</definedName>
    <definedName name="A125634714L">Data4!$AH$1:$AH$10,Data4!$AH$11:$AH$19</definedName>
    <definedName name="A125634714L_Data">Data4!$AH$11:$AH$19</definedName>
    <definedName name="A125634714L_Latest">Data4!$AH$19</definedName>
    <definedName name="A125634720J">Data3!$HV$1:$HV$10,Data3!$HV$11:$HV$19</definedName>
    <definedName name="A125634720J_Data">Data3!$HV$11:$HV$19</definedName>
    <definedName name="A125634720J_Latest">Data3!$HV$19</definedName>
    <definedName name="A125634722L">Data4!$AK$1:$AK$10,Data4!$AK$11:$AK$19</definedName>
    <definedName name="A125634722L_Data">Data4!$AK$11:$AK$19</definedName>
    <definedName name="A125634722L_Latest">Data4!$AK$19</definedName>
    <definedName name="A125634728A">Data3!$IB$1:$IB$10,Data3!$IB$11:$IB$19</definedName>
    <definedName name="A125634728A_Data">Data3!$IB$11:$IB$19</definedName>
    <definedName name="A125634728A_Latest">Data3!$IB$19</definedName>
    <definedName name="A125634730L">Data4!$AQ$1:$AQ$10,Data4!$AQ$11:$AQ$19</definedName>
    <definedName name="A125634730L_Data">Data4!$AQ$11:$AQ$19</definedName>
    <definedName name="A125634730L_Latest">Data4!$AQ$19</definedName>
    <definedName name="A125634736A">Data3!$HD$1:$HD$10,Data3!$HD$11:$HD$19</definedName>
    <definedName name="A125634736A_Data">Data3!$HD$11:$HD$19</definedName>
    <definedName name="A125634736A_Latest">Data3!$HD$19</definedName>
    <definedName name="A125634738F">Data4!$S$1:$S$10,Data4!$S$11:$S$19</definedName>
    <definedName name="A125634738F_Data">Data4!$S$11:$S$19</definedName>
    <definedName name="A125634738F_Latest">Data4!$S$19</definedName>
    <definedName name="A125634744A">Data3!$HP$1:$HP$10,Data3!$HP$11:$HP$19</definedName>
    <definedName name="A125634744A_Data">Data3!$HP$11:$HP$19</definedName>
    <definedName name="A125634744A_Latest">Data3!$HP$19</definedName>
    <definedName name="A125634746F">Data4!$AE$1:$AE$10,Data4!$AE$11:$AE$19</definedName>
    <definedName name="A125634746F_Data">Data4!$AE$11:$AE$19</definedName>
    <definedName name="A125634746F_Latest">Data4!$AE$19</definedName>
    <definedName name="A125634752A">Data3!$GL$1:$GL$10,Data3!$GL$11:$GL$19</definedName>
    <definedName name="A125634752A_Data">Data3!$GL$11:$GL$19</definedName>
    <definedName name="A125634752A_Latest">Data3!$GL$19</definedName>
    <definedName name="A125634754F">Data3!$IQ$1:$IQ$10,Data3!$IQ$11:$IQ$19</definedName>
    <definedName name="A125634754F_Data">Data3!$IQ$11:$IQ$19</definedName>
    <definedName name="A125634754F_Latest">Data3!$IQ$19</definedName>
    <definedName name="A125634760A">Data3!$GU$1:$GU$10,Data3!$GU$11:$GU$19</definedName>
    <definedName name="A125634760A_Data">Data3!$GU$11:$GU$19</definedName>
    <definedName name="A125634760A_Latest">Data3!$GU$19</definedName>
    <definedName name="A125634762F">Data4!$J$1:$J$10,Data4!$J$11:$J$19</definedName>
    <definedName name="A125634762F_Data">Data4!$J$11:$J$19</definedName>
    <definedName name="A125634762F_Latest">Data4!$J$19</definedName>
    <definedName name="A125634768V">Data3!$GX$1:$GX$10,Data3!$GX$11:$GX$19</definedName>
    <definedName name="A125634768V_Data">Data3!$GX$11:$GX$19</definedName>
    <definedName name="A125634768V_Latest">Data3!$GX$19</definedName>
    <definedName name="A125634770F">Data4!$M$1:$M$10,Data4!$M$11:$M$19</definedName>
    <definedName name="A125634770F_Data">Data4!$M$11:$M$19</definedName>
    <definedName name="A125634770F_Latest">Data4!$M$19</definedName>
    <definedName name="A125634776V">Data3!$HY$1:$HY$10,Data3!$HY$11:$HY$19</definedName>
    <definedName name="A125634776V_Data">Data3!$HY$11:$HY$19</definedName>
    <definedName name="A125634776V_Latest">Data3!$HY$19</definedName>
    <definedName name="A125634778X">Data4!$AN$1:$AN$10,Data4!$AN$11:$AN$19</definedName>
    <definedName name="A125634778X_Data">Data4!$AN$11:$AN$19</definedName>
    <definedName name="A125634778X_Latest">Data4!$AN$19</definedName>
    <definedName name="A125634784V">Data3!$IE$1:$IE$10,Data3!$IE$11:$IE$19</definedName>
    <definedName name="A125634784V_Data">Data3!$IE$11:$IE$19</definedName>
    <definedName name="A125634784V_Latest">Data3!$IE$19</definedName>
    <definedName name="A125634786X">Data4!$AT$1:$AT$10,Data4!$AT$11:$AT$19</definedName>
    <definedName name="A125634786X_Data">Data4!$AT$11:$AT$19</definedName>
    <definedName name="A125634786X_Latest">Data4!$AT$19</definedName>
    <definedName name="A125634792V">Data3!$IH$1:$IH$10,Data3!$IH$11:$IH$19</definedName>
    <definedName name="A125634792V_Data">Data3!$IH$11:$IH$19</definedName>
    <definedName name="A125634792V_Latest">Data3!$IH$19</definedName>
    <definedName name="A125634794X">Data4!$AW$1:$AW$10,Data4!$AW$11:$AW$19</definedName>
    <definedName name="A125634794X_Data">Data4!$AW$11:$AW$19</definedName>
    <definedName name="A125634794X_Latest">Data4!$AW$19</definedName>
    <definedName name="A125634800J">Data3!$HA$1:$HA$10,Data3!$HA$11:$HA$19</definedName>
    <definedName name="A125634800J_Data">Data3!$HA$11:$HA$19</definedName>
    <definedName name="A125634800J_Latest">Data3!$HA$19</definedName>
    <definedName name="A125634802L">Data4!$P$1:$P$10,Data4!$P$11:$P$19</definedName>
    <definedName name="A125634802L_Data">Data4!$P$11:$P$19</definedName>
    <definedName name="A125634802L_Latest">Data4!$P$19</definedName>
    <definedName name="A125634808A">Data3!$HJ$1:$HJ$10,Data3!$HJ$11:$HJ$19</definedName>
    <definedName name="A125634808A_Data">Data3!$HJ$11:$HJ$19</definedName>
    <definedName name="A125634808A_Latest">Data3!$HJ$19</definedName>
    <definedName name="A125634810L">Data4!$Y$1:$Y$10,Data4!$Y$11:$Y$19</definedName>
    <definedName name="A125634810L_Data">Data4!$Y$11:$Y$19</definedName>
    <definedName name="A125634810L_Latest">Data4!$Y$19</definedName>
    <definedName name="A125634816A">Data3!$GI$1:$GI$10,Data3!$GI$11:$GI$19</definedName>
    <definedName name="A125634816A_Data">Data3!$GI$11:$GI$19</definedName>
    <definedName name="A125634816A_Latest">Data3!$GI$19</definedName>
    <definedName name="A125634818F">Data3!$IN$1:$IN$10,Data3!$IN$11:$IN$19</definedName>
    <definedName name="A125634818F_Data">Data3!$IN$11:$IN$19</definedName>
    <definedName name="A125634818F_Latest">Data3!$IN$19</definedName>
    <definedName name="A125634824A">Data3!$GO$1:$GO$10,Data3!$GO$11:$GO$19</definedName>
    <definedName name="A125634824A_Data">Data3!$GO$11:$GO$19</definedName>
    <definedName name="A125634824A_Latest">Data3!$GO$19</definedName>
    <definedName name="A125634826F">Data4!$D$1:$D$10,Data4!$D$11:$D$19</definedName>
    <definedName name="A125634826F_Data">Data4!$D$11:$D$19</definedName>
    <definedName name="A125634826F_Latest">Data4!$D$19</definedName>
    <definedName name="A125634832A">Data3!$GR$1:$GR$10,Data3!$GR$11:$GR$19</definedName>
    <definedName name="A125634832A_Data">Data3!$GR$11:$GR$19</definedName>
    <definedName name="A125634832A_Latest">Data3!$GR$19</definedName>
    <definedName name="A125634834F">Data4!$G$1:$G$10,Data4!$G$11:$G$19</definedName>
    <definedName name="A125634834F_Data">Data4!$G$11:$G$19</definedName>
    <definedName name="A125634834F_Latest">Data4!$G$19</definedName>
    <definedName name="A125634840A">Data3!$HG$1:$HG$10,Data3!$HG$11:$HG$19</definedName>
    <definedName name="A125634840A_Data">Data3!$HG$11:$HG$19</definedName>
    <definedName name="A125634840A_Latest">Data3!$HG$19</definedName>
    <definedName name="A125634842F">Data4!$V$1:$V$10,Data4!$V$11:$V$19</definedName>
    <definedName name="A125634842F_Data">Data4!$V$11:$V$19</definedName>
    <definedName name="A125634842F_Latest">Data4!$V$19</definedName>
    <definedName name="A125634848V">Data3!$HM$1:$HM$10,Data3!$HM$11:$HM$19</definedName>
    <definedName name="A125634848V_Data">Data3!$HM$11:$HM$19</definedName>
    <definedName name="A125634848V_Latest">Data3!$HM$19</definedName>
    <definedName name="A125634850F">Data4!$AB$1:$AB$10,Data4!$AB$11:$AB$19</definedName>
    <definedName name="A125634850F_Data">Data4!$AB$11:$AB$19</definedName>
    <definedName name="A125634850F_Latest">Data4!$AB$19</definedName>
    <definedName name="A125634856V">Data3!$GF$1:$GF$10,Data3!$GF$11:$GF$19</definedName>
    <definedName name="A125634856V_Data">Data3!$GF$11:$GF$19</definedName>
    <definedName name="A125634856V_Latest">Data3!$GF$19</definedName>
    <definedName name="A125634858X">Data3!$IK$1:$IK$10,Data3!$IK$11:$IK$19</definedName>
    <definedName name="A125634858X_Data">Data3!$IK$11:$IK$19</definedName>
    <definedName name="A125634858X_Latest">Data3!$IK$19</definedName>
    <definedName name="A125634864V">Data4!$GW$1:$GW$10,Data4!$GW$11:$GW$19</definedName>
    <definedName name="A125634864V_Data">Data4!$GW$11:$GW$19</definedName>
    <definedName name="A125634864V_Latest">Data4!$GW$19</definedName>
    <definedName name="A125634866X">Data5!$L$1:$L$10,Data5!$L$11:$L$19</definedName>
    <definedName name="A125634866X_Data">Data5!$L$11:$L$19</definedName>
    <definedName name="A125634866X_Latest">Data5!$L$19</definedName>
    <definedName name="A125634872V">Data4!$GZ$1:$GZ$10,Data4!$GZ$11:$GZ$19</definedName>
    <definedName name="A125634872V_Data">Data4!$GZ$11:$GZ$19</definedName>
    <definedName name="A125634872V_Latest">Data4!$GZ$19</definedName>
    <definedName name="A125634874X">Data5!$O$1:$O$10,Data5!$O$11:$O$19</definedName>
    <definedName name="A125634874X_Data">Data5!$O$11:$O$19</definedName>
    <definedName name="A125634874X_Latest">Data5!$O$19</definedName>
    <definedName name="A125634880V">Data4!$HF$1:$HF$10,Data4!$HF$11:$HF$19</definedName>
    <definedName name="A125634880V_Data">Data4!$HF$11:$HF$19</definedName>
    <definedName name="A125634880V_Latest">Data4!$HF$19</definedName>
    <definedName name="A125634882X">Data5!$U$1:$U$10,Data5!$U$11:$U$19</definedName>
    <definedName name="A125634882X_Data">Data5!$U$11:$U$19</definedName>
    <definedName name="A125634882X_Latest">Data5!$U$19</definedName>
    <definedName name="A125634888L">Data4!$GH$1:$GH$10,Data4!$GH$11:$GH$19</definedName>
    <definedName name="A125634888L_Data">Data4!$GH$11:$GH$19</definedName>
    <definedName name="A125634888L_Latest">Data4!$GH$19</definedName>
    <definedName name="A125634890X">Data4!$IM$1:$IM$10,Data4!$IM$11:$IM$19</definedName>
    <definedName name="A125634890X_Data">Data4!$IM$11:$IM$19</definedName>
    <definedName name="A125634890X_Latest">Data4!$IM$19</definedName>
    <definedName name="A125634896L">Data4!$GT$1:$GT$10,Data4!$GT$11:$GT$19</definedName>
    <definedName name="A125634896L_Data">Data4!$GT$11:$GT$19</definedName>
    <definedName name="A125634896L_Latest">Data4!$GT$19</definedName>
    <definedName name="A125634898T">Data5!$I$1:$I$10,Data5!$I$11:$I$19</definedName>
    <definedName name="A125634898T_Data">Data5!$I$11:$I$19</definedName>
    <definedName name="A125634898T_Latest">Data5!$I$19</definedName>
    <definedName name="A125634904A">Data4!$FP$1:$FP$10,Data4!$FP$11:$FP$19</definedName>
    <definedName name="A125634904A_Data">Data4!$FP$11:$FP$19</definedName>
    <definedName name="A125634904A_Latest">Data4!$FP$19</definedName>
    <definedName name="A125634906F">Data4!$HU$1:$HU$10,Data4!$HU$11:$HU$19</definedName>
    <definedName name="A125634906F_Data">Data4!$HU$11:$HU$19</definedName>
    <definedName name="A125634906F_Latest">Data4!$HU$19</definedName>
    <definedName name="A125634912A">Data4!$FY$1:$FY$10,Data4!$FY$11:$FY$19</definedName>
    <definedName name="A125634912A_Data">Data4!$FY$11:$FY$19</definedName>
    <definedName name="A125634912A_Latest">Data4!$FY$19</definedName>
    <definedName name="A125634914F">Data4!$ID$1:$ID$10,Data4!$ID$11:$ID$19</definedName>
    <definedName name="A125634914F_Data">Data4!$ID$11:$ID$19</definedName>
    <definedName name="A125634914F_Latest">Data4!$ID$19</definedName>
    <definedName name="A125634920A">Data4!$GB$1:$GB$10,Data4!$GB$11:$GB$19</definedName>
    <definedName name="A125634920A_Data">Data4!$GB$11:$GB$19</definedName>
    <definedName name="A125634920A_Latest">Data4!$GB$19</definedName>
    <definedName name="A125634922F">Data4!$IG$1:$IG$10,Data4!$IG$11:$IG$19</definedName>
    <definedName name="A125634922F_Data">Data4!$IG$11:$IG$19</definedName>
    <definedName name="A125634922F_Latest">Data4!$IG$19</definedName>
    <definedName name="A125634928V">Data4!$HC$1:$HC$10,Data4!$HC$11:$HC$19</definedName>
    <definedName name="A125634928V_Data">Data4!$HC$11:$HC$19</definedName>
    <definedName name="A125634928V_Latest">Data4!$HC$19</definedName>
    <definedName name="A125634930F">Data5!$R$1:$R$10,Data5!$R$11:$R$19</definedName>
    <definedName name="A125634930F_Data">Data5!$R$11:$R$19</definedName>
    <definedName name="A125634930F_Latest">Data5!$R$19</definedName>
    <definedName name="A125634936V">Data4!$HI$1:$HI$10,Data4!$HI$11:$HI$19</definedName>
    <definedName name="A125634936V_Data">Data4!$HI$11:$HI$19</definedName>
    <definedName name="A125634936V_Latest">Data4!$HI$19</definedName>
    <definedName name="A125634938X">Data5!$X$1:$X$10,Data5!$X$11:$X$19</definedName>
    <definedName name="A125634938X_Data">Data5!$X$11:$X$19</definedName>
    <definedName name="A125634938X_Latest">Data5!$X$19</definedName>
    <definedName name="A125634944V">Data4!$HL$1:$HL$10,Data4!$HL$11:$HL$19</definedName>
    <definedName name="A125634944V_Data">Data4!$HL$11:$HL$19</definedName>
    <definedName name="A125634944V_Latest">Data4!$HL$19</definedName>
    <definedName name="A125634946X">Data5!$AA$1:$AA$10,Data5!$AA$11:$AA$19</definedName>
    <definedName name="A125634946X_Data">Data5!$AA$11:$AA$19</definedName>
    <definedName name="A125634946X_Latest">Data5!$AA$19</definedName>
    <definedName name="A125634952V">Data4!$GE$1:$GE$10,Data4!$GE$11:$GE$19</definedName>
    <definedName name="A125634952V_Data">Data4!$GE$11:$GE$19</definedName>
    <definedName name="A125634952V_Latest">Data4!$GE$19</definedName>
    <definedName name="A125634954X">Data4!$IJ$1:$IJ$10,Data4!$IJ$11:$IJ$19</definedName>
    <definedName name="A125634954X_Data">Data4!$IJ$11:$IJ$19</definedName>
    <definedName name="A125634954X_Latest">Data4!$IJ$19</definedName>
    <definedName name="A125634960V">Data4!$GN$1:$GN$10,Data4!$GN$11:$GN$19</definedName>
    <definedName name="A125634960V_Data">Data4!$GN$11:$GN$19</definedName>
    <definedName name="A125634960V_Latest">Data4!$GN$19</definedName>
    <definedName name="A125634962X">Data5!$C$1:$C$10,Data5!$C$11:$C$19</definedName>
    <definedName name="A125634962X_Data">Data5!$C$11:$C$19</definedName>
    <definedName name="A125634962X_Latest">Data5!$C$19</definedName>
    <definedName name="A125634968L">Data4!$FM$1:$FM$10,Data4!$FM$11:$FM$19</definedName>
    <definedName name="A125634968L_Data">Data4!$FM$11:$FM$19</definedName>
    <definedName name="A125634968L_Latest">Data4!$FM$19</definedName>
    <definedName name="A125634970X">Data4!$HR$1:$HR$10,Data4!$HR$11:$HR$19</definedName>
    <definedName name="A125634970X_Data">Data4!$HR$11:$HR$19</definedName>
    <definedName name="A125634970X_Latest">Data4!$HR$19</definedName>
    <definedName name="A125634976L">Data4!$FS$1:$FS$10,Data4!$FS$11:$FS$19</definedName>
    <definedName name="A125634976L_Data">Data4!$FS$11:$FS$19</definedName>
    <definedName name="A125634976L_Latest">Data4!$FS$19</definedName>
    <definedName name="A125634978T">Data4!$HX$1:$HX$10,Data4!$HX$11:$HX$19</definedName>
    <definedName name="A125634978T_Data">Data4!$HX$11:$HX$19</definedName>
    <definedName name="A125634978T_Latest">Data4!$HX$19</definedName>
    <definedName name="A125634984L">Data4!$FV$1:$FV$10,Data4!$FV$11:$FV$19</definedName>
    <definedName name="A125634984L_Data">Data4!$FV$11:$FV$19</definedName>
    <definedName name="A125634984L_Latest">Data4!$FV$19</definedName>
    <definedName name="A125634986T">Data4!$IA$1:$IA$10,Data4!$IA$11:$IA$19</definedName>
    <definedName name="A125634986T_Data">Data4!$IA$11:$IA$19</definedName>
    <definedName name="A125634986T_Latest">Data4!$IA$19</definedName>
    <definedName name="A125634992L">Data4!$GK$1:$GK$10,Data4!$GK$11:$GK$19</definedName>
    <definedName name="A125634992L_Data">Data4!$GK$11:$GK$19</definedName>
    <definedName name="A125634992L_Latest">Data4!$GK$19</definedName>
    <definedName name="A125634994T">Data4!$IP$1:$IP$10,Data4!$IP$11:$IP$19</definedName>
    <definedName name="A125634994T_Data">Data4!$IP$11:$IP$19</definedName>
    <definedName name="A125634994T_Latest">Data4!$IP$19</definedName>
    <definedName name="A125635000C">Data4!$GQ$1:$GQ$10,Data4!$GQ$11:$GQ$19</definedName>
    <definedName name="A125635000C_Data">Data4!$GQ$11:$GQ$19</definedName>
    <definedName name="A125635000C_Latest">Data4!$GQ$19</definedName>
    <definedName name="A125635002J">Data5!$F$1:$F$10,Data5!$F$11:$F$19</definedName>
    <definedName name="A125635002J_Data">Data5!$F$11:$F$19</definedName>
    <definedName name="A125635002J_Latest">Data5!$F$19</definedName>
    <definedName name="A125635008W">Data4!$FJ$1:$FJ$10,Data4!$FJ$11:$FJ$19</definedName>
    <definedName name="A125635008W_Data">Data4!$FJ$11:$FJ$19</definedName>
    <definedName name="A125635008W_Latest">Data4!$FJ$19</definedName>
    <definedName name="A125635010J">Data4!$HO$1:$HO$10,Data4!$HO$11:$HO$19</definedName>
    <definedName name="A125635010J_Data">Data4!$HO$11:$HO$19</definedName>
    <definedName name="A125635010J_Latest">Data4!$HO$19</definedName>
    <definedName name="A125635016W">Data5!$BQ$1:$BQ$10,Data5!$BQ$11:$BQ$19</definedName>
    <definedName name="A125635016W_Data">Data5!$BQ$11:$BQ$19</definedName>
    <definedName name="A125635016W_Latest">Data5!$BQ$19</definedName>
    <definedName name="A125635018A">Data5!$DV$1:$DV$10,Data5!$DV$11:$DV$19</definedName>
    <definedName name="A125635018A_Data">Data5!$DV$11:$DV$19</definedName>
    <definedName name="A125635018A_Latest">Data5!$DV$19</definedName>
    <definedName name="A125635024W">Data5!$BT$1:$BT$10,Data5!$BT$11:$BT$19</definedName>
    <definedName name="A125635024W_Data">Data5!$BT$11:$BT$19</definedName>
    <definedName name="A125635024W_Latest">Data5!$BT$19</definedName>
    <definedName name="A125635026A">Data5!$DY$1:$DY$10,Data5!$DY$11:$DY$19</definedName>
    <definedName name="A125635026A_Data">Data5!$DY$11:$DY$19</definedName>
    <definedName name="A125635026A_Latest">Data5!$DY$19</definedName>
    <definedName name="A125635032W">Data5!$BZ$1:$BZ$10,Data5!$BZ$11:$BZ$19</definedName>
    <definedName name="A125635032W_Data">Data5!$BZ$11:$BZ$19</definedName>
    <definedName name="A125635032W_Latest">Data5!$BZ$19</definedName>
    <definedName name="A125635034A">Data5!$EE$1:$EE$10,Data5!$EE$11:$EE$19</definedName>
    <definedName name="A125635034A_Data">Data5!$EE$11:$EE$19</definedName>
    <definedName name="A125635034A_Latest">Data5!$EE$19</definedName>
    <definedName name="A125635040W">Data5!$BB$1:$BB$10,Data5!$BB$11:$BB$19</definedName>
    <definedName name="A125635040W_Data">Data5!$BB$11:$BB$19</definedName>
    <definedName name="A125635040W_Latest">Data5!$BB$19</definedName>
    <definedName name="A125635042A">Data5!$DG$1:$DG$10,Data5!$DG$11:$DG$19</definedName>
    <definedName name="A125635042A_Data">Data5!$DG$11:$DG$19</definedName>
    <definedName name="A125635042A_Latest">Data5!$DG$19</definedName>
    <definedName name="A125635048R">Data5!$BN$1:$BN$10,Data5!$BN$11:$BN$19</definedName>
    <definedName name="A125635048R_Data">Data5!$BN$11:$BN$19</definedName>
    <definedName name="A125635048R_Latest">Data5!$BN$19</definedName>
    <definedName name="A125635050A">Data5!$DS$1:$DS$10,Data5!$DS$11:$DS$19</definedName>
    <definedName name="A125635050A_Data">Data5!$DS$11:$DS$19</definedName>
    <definedName name="A125635050A_Latest">Data5!$DS$19</definedName>
    <definedName name="A125635056R">Data5!$AJ$1:$AJ$10,Data5!$AJ$11:$AJ$19</definedName>
    <definedName name="A125635056R_Data">Data5!$AJ$11:$AJ$19</definedName>
    <definedName name="A125635056R_Latest">Data5!$AJ$19</definedName>
    <definedName name="A125635058V">Data5!$CO$1:$CO$10,Data5!$CO$11:$CO$19</definedName>
    <definedName name="A125635058V_Data">Data5!$CO$11:$CO$19</definedName>
    <definedName name="A125635058V_Latest">Data5!$CO$19</definedName>
    <definedName name="A125635064R">Data5!$AS$1:$AS$10,Data5!$AS$11:$AS$19</definedName>
    <definedName name="A125635064R_Data">Data5!$AS$11:$AS$19</definedName>
    <definedName name="A125635064R_Latest">Data5!$AS$19</definedName>
    <definedName name="A125635066V">Data5!$CX$1:$CX$10,Data5!$CX$11:$CX$19</definedName>
    <definedName name="A125635066V_Data">Data5!$CX$11:$CX$19</definedName>
    <definedName name="A125635066V_Latest">Data5!$CX$19</definedName>
    <definedName name="A125635072R">Data5!$AV$1:$AV$10,Data5!$AV$11:$AV$19</definedName>
    <definedName name="A125635072R_Data">Data5!$AV$11:$AV$19</definedName>
    <definedName name="A125635072R_Latest">Data5!$AV$19</definedName>
    <definedName name="A125635074V">Data5!$DA$1:$DA$10,Data5!$DA$11:$DA$19</definedName>
    <definedName name="A125635074V_Data">Data5!$DA$11:$DA$19</definedName>
    <definedName name="A125635074V_Latest">Data5!$DA$19</definedName>
    <definedName name="A125635080R">Data5!$BW$1:$BW$10,Data5!$BW$11:$BW$19</definedName>
    <definedName name="A125635080R_Data">Data5!$BW$11:$BW$19</definedName>
    <definedName name="A125635080R_Latest">Data5!$BW$19</definedName>
    <definedName name="A125635082V">Data5!$EB$1:$EB$10,Data5!$EB$11:$EB$19</definedName>
    <definedName name="A125635082V_Data">Data5!$EB$11:$EB$19</definedName>
    <definedName name="A125635082V_Latest">Data5!$EB$19</definedName>
    <definedName name="A125635088J">Data5!$CC$1:$CC$10,Data5!$CC$11:$CC$19</definedName>
    <definedName name="A125635088J_Data">Data5!$CC$11:$CC$19</definedName>
    <definedName name="A125635088J_Latest">Data5!$CC$19</definedName>
    <definedName name="A125635090V">Data5!$EH$1:$EH$10,Data5!$EH$11:$EH$19</definedName>
    <definedName name="A125635090V_Data">Data5!$EH$11:$EH$19</definedName>
    <definedName name="A125635090V_Latest">Data5!$EH$19</definedName>
    <definedName name="A125635096J">Data5!$CF$1:$CF$10,Data5!$CF$11:$CF$19</definedName>
    <definedName name="A125635096J_Data">Data5!$CF$11:$CF$19</definedName>
    <definedName name="A125635096J_Latest">Data5!$CF$19</definedName>
    <definedName name="A125635098L">Data5!$EK$1:$EK$10,Data5!$EK$11:$EK$19</definedName>
    <definedName name="A125635098L_Data">Data5!$EK$11:$EK$19</definedName>
    <definedName name="A125635098L_Latest">Data5!$EK$19</definedName>
    <definedName name="A125635104W">Data5!$AY$1:$AY$10,Data5!$AY$11:$AY$19</definedName>
    <definedName name="A125635104W_Data">Data5!$AY$11:$AY$19</definedName>
    <definedName name="A125635104W_Latest">Data5!$AY$19</definedName>
    <definedName name="A125635106A">Data5!$DD$1:$DD$10,Data5!$DD$11:$DD$19</definedName>
    <definedName name="A125635106A_Data">Data5!$DD$11:$DD$19</definedName>
    <definedName name="A125635106A_Latest">Data5!$DD$19</definedName>
    <definedName name="A125635112W">Data5!$BH$1:$BH$10,Data5!$BH$11:$BH$19</definedName>
    <definedName name="A125635112W_Data">Data5!$BH$11:$BH$19</definedName>
    <definedName name="A125635112W_Latest">Data5!$BH$19</definedName>
    <definedName name="A125635114A">Data5!$DM$1:$DM$10,Data5!$DM$11:$DM$19</definedName>
    <definedName name="A125635114A_Data">Data5!$DM$11:$DM$19</definedName>
    <definedName name="A125635114A_Latest">Data5!$DM$19</definedName>
    <definedName name="A125635120W">Data5!$AG$1:$AG$10,Data5!$AG$11:$AG$19</definedName>
    <definedName name="A125635120W_Data">Data5!$AG$11:$AG$19</definedName>
    <definedName name="A125635120W_Latest">Data5!$AG$19</definedName>
    <definedName name="A125635122A">Data5!$CL$1:$CL$10,Data5!$CL$11:$CL$19</definedName>
    <definedName name="A125635122A_Data">Data5!$CL$11:$CL$19</definedName>
    <definedName name="A125635122A_Latest">Data5!$CL$19</definedName>
    <definedName name="A125635128R">Data5!$AM$1:$AM$10,Data5!$AM$11:$AM$19</definedName>
    <definedName name="A125635128R_Data">Data5!$AM$11:$AM$19</definedName>
    <definedName name="A125635128R_Latest">Data5!$AM$19</definedName>
    <definedName name="A125635130A">Data5!$CR$1:$CR$10,Data5!$CR$11:$CR$19</definedName>
    <definedName name="A125635130A_Data">Data5!$CR$11:$CR$19</definedName>
    <definedName name="A125635130A_Latest">Data5!$CR$19</definedName>
    <definedName name="A125635136R">Data5!$AP$1:$AP$10,Data5!$AP$11:$AP$19</definedName>
    <definedName name="A125635136R_Data">Data5!$AP$11:$AP$19</definedName>
    <definedName name="A125635136R_Latest">Data5!$AP$19</definedName>
    <definedName name="A125635138V">Data5!$CU$1:$CU$10,Data5!$CU$11:$CU$19</definedName>
    <definedName name="A125635138V_Data">Data5!$CU$11:$CU$19</definedName>
    <definedName name="A125635138V_Latest">Data5!$CU$19</definedName>
    <definedName name="A125635144R">Data5!$BE$1:$BE$10,Data5!$BE$11:$BE$19</definedName>
    <definedName name="A125635144R_Data">Data5!$BE$11:$BE$19</definedName>
    <definedName name="A125635144R_Latest">Data5!$BE$19</definedName>
    <definedName name="A125635146V">Data5!$DJ$1:$DJ$10,Data5!$DJ$11:$DJ$19</definedName>
    <definedName name="A125635146V_Data">Data5!$DJ$11:$DJ$19</definedName>
    <definedName name="A125635146V_Latest">Data5!$DJ$19</definedName>
    <definedName name="A125635152R">Data5!$BK$1:$BK$10,Data5!$BK$11:$BK$19</definedName>
    <definedName name="A125635152R_Data">Data5!$BK$11:$BK$19</definedName>
    <definedName name="A125635152R_Latest">Data5!$BK$19</definedName>
    <definedName name="A125635154V">Data5!$DP$1:$DP$10,Data5!$DP$11:$DP$19</definedName>
    <definedName name="A125635154V_Data">Data5!$DP$11:$DP$19</definedName>
    <definedName name="A125635154V_Latest">Data5!$DP$19</definedName>
    <definedName name="A125635160R">Data5!$AD$1:$AD$10,Data5!$AD$11:$AD$19</definedName>
    <definedName name="A125635160R_Data">Data5!$AD$11:$AD$19</definedName>
    <definedName name="A125635160R_Latest">Data5!$AD$19</definedName>
    <definedName name="A125635162V">Data5!$CI$1:$CI$10,Data5!$CI$11:$CI$19</definedName>
    <definedName name="A125635162V_Data">Data5!$CI$11:$CI$19</definedName>
    <definedName name="A125635162V_Latest">Data5!$CI$19</definedName>
    <definedName name="A125635168J">Data2!$U$1:$U$10,Data2!$U$11:$U$19</definedName>
    <definedName name="A125635168J_Data">Data2!$U$11:$U$19</definedName>
    <definedName name="A125635168J_Latest">Data2!$U$19</definedName>
    <definedName name="A125635170V">Data2!$BZ$1:$BZ$10,Data2!$BZ$11:$BZ$19</definedName>
    <definedName name="A125635170V_Data">Data2!$BZ$11:$BZ$19</definedName>
    <definedName name="A125635170V_Latest">Data2!$BZ$19</definedName>
    <definedName name="A125635176J">Data2!$X$1:$X$10,Data2!$X$11:$X$19</definedName>
    <definedName name="A125635176J_Data">Data2!$X$11:$X$19</definedName>
    <definedName name="A125635176J_Latest">Data2!$X$19</definedName>
    <definedName name="A125635178L">Data2!$CC$1:$CC$10,Data2!$CC$11:$CC$19</definedName>
    <definedName name="A125635178L_Data">Data2!$CC$11:$CC$19</definedName>
    <definedName name="A125635178L_Latest">Data2!$CC$19</definedName>
    <definedName name="A125635184J">Data2!$AD$1:$AD$10,Data2!$AD$11:$AD$19</definedName>
    <definedName name="A125635184J_Data">Data2!$AD$11:$AD$19</definedName>
    <definedName name="A125635184J_Latest">Data2!$AD$19</definedName>
    <definedName name="A125635186L">Data2!$CI$1:$CI$10,Data2!$CI$11:$CI$19</definedName>
    <definedName name="A125635186L_Data">Data2!$CI$11:$CI$19</definedName>
    <definedName name="A125635186L_Latest">Data2!$CI$19</definedName>
    <definedName name="A125635192J">Data2!$F$1:$F$10,Data2!$F$11:$F$19</definedName>
    <definedName name="A125635192J_Data">Data2!$F$11:$F$19</definedName>
    <definedName name="A125635192J_Latest">Data2!$F$19</definedName>
    <definedName name="A125635194L">Data2!$BK$1:$BK$10,Data2!$BK$11:$BK$19</definedName>
    <definedName name="A125635194L_Data">Data2!$BK$11:$BK$19</definedName>
    <definedName name="A125635194L_Latest">Data2!$BK$19</definedName>
    <definedName name="A125635200W">Data2!$R$1:$R$10,Data2!$R$11:$R$19</definedName>
    <definedName name="A125635200W_Data">Data2!$R$11:$R$19</definedName>
    <definedName name="A125635200W_Latest">Data2!$R$19</definedName>
    <definedName name="A125635202A">Data2!$BW$1:$BW$10,Data2!$BW$11:$BW$19</definedName>
    <definedName name="A125635202A_Data">Data2!$BW$11:$BW$19</definedName>
    <definedName name="A125635202A_Latest">Data2!$BW$19</definedName>
    <definedName name="A125635208R">Data1!$ID$1:$ID$10,Data1!$ID$11:$ID$19</definedName>
    <definedName name="A125635208R_Data">Data1!$ID$11:$ID$19</definedName>
    <definedName name="A125635208R_Latest">Data1!$ID$19</definedName>
    <definedName name="A125635210A">Data2!$AS$1:$AS$10,Data2!$AS$11:$AS$19</definedName>
    <definedName name="A125635210A_Data">Data2!$AS$11:$AS$19</definedName>
    <definedName name="A125635210A_Latest">Data2!$AS$19</definedName>
    <definedName name="A125635216R">Data1!$IM$1:$IM$10,Data1!$IM$11:$IM$19</definedName>
    <definedName name="A125635216R_Data">Data1!$IM$11:$IM$19</definedName>
    <definedName name="A125635216R_Latest">Data1!$IM$19</definedName>
    <definedName name="A125635218V">Data2!$BB$1:$BB$10,Data2!$BB$11:$BB$19</definedName>
    <definedName name="A125635218V_Data">Data2!$BB$11:$BB$19</definedName>
    <definedName name="A125635218V_Latest">Data2!$BB$19</definedName>
    <definedName name="A125635224R">Data1!$IP$1:$IP$10,Data1!$IP$11:$IP$19</definedName>
    <definedName name="A125635224R_Data">Data1!$IP$11:$IP$19</definedName>
    <definedName name="A125635224R_Latest">Data1!$IP$19</definedName>
    <definedName name="A125635226V">Data2!$BE$1:$BE$10,Data2!$BE$11:$BE$19</definedName>
    <definedName name="A125635226V_Data">Data2!$BE$11:$BE$19</definedName>
    <definedName name="A125635226V_Latest">Data2!$BE$19</definedName>
    <definedName name="A125635232R">Data2!$AA$1:$AA$10,Data2!$AA$11:$AA$19</definedName>
    <definedName name="A125635232R_Data">Data2!$AA$11:$AA$19</definedName>
    <definedName name="A125635232R_Latest">Data2!$AA$19</definedName>
    <definedName name="A125635234V">Data2!$CF$1:$CF$10,Data2!$CF$11:$CF$19</definedName>
    <definedName name="A125635234V_Data">Data2!$CF$11:$CF$19</definedName>
    <definedName name="A125635234V_Latest">Data2!$CF$19</definedName>
    <definedName name="A125635240R">Data2!$AG$1:$AG$10,Data2!$AG$11:$AG$19</definedName>
    <definedName name="A125635240R_Data">Data2!$AG$11:$AG$19</definedName>
    <definedName name="A125635240R_Latest">Data2!$AG$19</definedName>
    <definedName name="A125635242V">Data2!$CL$1:$CL$10,Data2!$CL$11:$CL$19</definedName>
    <definedName name="A125635242V_Data">Data2!$CL$11:$CL$19</definedName>
    <definedName name="A125635242V_Latest">Data2!$CL$19</definedName>
    <definedName name="A125635248J">Data2!$AJ$1:$AJ$10,Data2!$AJ$11:$AJ$19</definedName>
    <definedName name="A125635248J_Data">Data2!$AJ$11:$AJ$19</definedName>
    <definedName name="A125635248J_Latest">Data2!$AJ$19</definedName>
    <definedName name="A125635250V">Data2!$CO$1:$CO$10,Data2!$CO$11:$CO$19</definedName>
    <definedName name="A125635250V_Data">Data2!$CO$11:$CO$19</definedName>
    <definedName name="A125635250V_Latest">Data2!$CO$19</definedName>
    <definedName name="A125635256J">Data2!$C$1:$C$10,Data2!$C$11:$C$19</definedName>
    <definedName name="A125635256J_Data">Data2!$C$11:$C$19</definedName>
    <definedName name="A125635256J_Latest">Data2!$C$19</definedName>
    <definedName name="A125635258L">Data2!$BH$1:$BH$10,Data2!$BH$11:$BH$19</definedName>
    <definedName name="A125635258L_Data">Data2!$BH$11:$BH$19</definedName>
    <definedName name="A125635258L_Latest">Data2!$BH$19</definedName>
    <definedName name="A125635264J">Data2!$L$1:$L$10,Data2!$L$11:$L$19</definedName>
    <definedName name="A125635264J_Data">Data2!$L$11:$L$19</definedName>
    <definedName name="A125635264J_Latest">Data2!$L$19</definedName>
    <definedName name="A125635266L">Data2!$BQ$1:$BQ$10,Data2!$BQ$11:$BQ$19</definedName>
    <definedName name="A125635266L_Data">Data2!$BQ$11:$BQ$19</definedName>
    <definedName name="A125635266L_Latest">Data2!$BQ$19</definedName>
    <definedName name="A125635272J">Data1!$IA$1:$IA$10,Data1!$IA$11:$IA$19</definedName>
    <definedName name="A125635272J_Data">Data1!$IA$11:$IA$19</definedName>
    <definedName name="A125635272J_Latest">Data1!$IA$19</definedName>
    <definedName name="A125635274L">Data2!$AP$1:$AP$10,Data2!$AP$11:$AP$19</definedName>
    <definedName name="A125635274L_Data">Data2!$AP$11:$AP$19</definedName>
    <definedName name="A125635274L_Latest">Data2!$AP$19</definedName>
    <definedName name="A125635280J">Data1!$IG$1:$IG$10,Data1!$IG$11:$IG$19</definedName>
    <definedName name="A125635280J_Data">Data1!$IG$11:$IG$19</definedName>
    <definedName name="A125635280J_Latest">Data1!$IG$19</definedName>
    <definedName name="A125635282L">Data2!$AV$1:$AV$10,Data2!$AV$11:$AV$19</definedName>
    <definedName name="A125635282L_Data">Data2!$AV$11:$AV$19</definedName>
    <definedName name="A125635282L_Latest">Data2!$AV$19</definedName>
    <definedName name="A125635288A">Data1!$IJ$1:$IJ$10,Data1!$IJ$11:$IJ$19</definedName>
    <definedName name="A125635288A_Data">Data1!$IJ$11:$IJ$19</definedName>
    <definedName name="A125635288A_Latest">Data1!$IJ$19</definedName>
    <definedName name="A125635290L">Data2!$AY$1:$AY$10,Data2!$AY$11:$AY$19</definedName>
    <definedName name="A125635290L_Data">Data2!$AY$11:$AY$19</definedName>
    <definedName name="A125635290L_Latest">Data2!$AY$19</definedName>
    <definedName name="A125635296A">Data2!$I$1:$I$10,Data2!$I$11:$I$19</definedName>
    <definedName name="A125635296A_Data">Data2!$I$11:$I$19</definedName>
    <definedName name="A125635296A_Latest">Data2!$I$19</definedName>
    <definedName name="A125635298F">Data2!$BN$1:$BN$10,Data2!$BN$11:$BN$19</definedName>
    <definedName name="A125635298F_Data">Data2!$BN$11:$BN$19</definedName>
    <definedName name="A125635298F_Latest">Data2!$BN$19</definedName>
    <definedName name="A125635304R">Data2!$O$1:$O$10,Data2!$O$11:$O$19</definedName>
    <definedName name="A125635304R_Data">Data2!$O$11:$O$19</definedName>
    <definedName name="A125635304R_Latest">Data2!$O$19</definedName>
    <definedName name="A125635306V">Data2!$BT$1:$BT$10,Data2!$BT$11:$BT$19</definedName>
    <definedName name="A125635306V_Data">Data2!$BT$11:$BT$19</definedName>
    <definedName name="A125635306V_Latest">Data2!$BT$19</definedName>
    <definedName name="A125635312R">Data1!$HX$1:$HX$10,Data1!$HX$11:$HX$19</definedName>
    <definedName name="A125635312R_Data">Data1!$HX$11:$HX$19</definedName>
    <definedName name="A125635312R_Latest">Data1!$HX$19</definedName>
    <definedName name="A125635314V">Data2!$AM$1:$AM$10,Data2!$AM$11:$AM$19</definedName>
    <definedName name="A125635314V_Data">Data2!$AM$11:$AM$19</definedName>
    <definedName name="A125635314V_Latest">Data2!$AM$19</definedName>
    <definedName name="A125636536V">Data3!$DI$1:$DI$10,Data3!$DI$11:$DI$19</definedName>
    <definedName name="A125636536V_Data">Data3!$DI$11:$DI$19</definedName>
    <definedName name="A125636536V_Latest">Data3!$DI$19</definedName>
    <definedName name="A125636538X">Data3!$FN$1:$FN$10,Data3!$FN$11:$FN$19</definedName>
    <definedName name="A125636538X_Data">Data3!$FN$11:$FN$19</definedName>
    <definedName name="A125636538X_Latest">Data3!$FN$19</definedName>
    <definedName name="A125636544V">Data3!$DL$1:$DL$10,Data3!$DL$11:$DL$19</definedName>
    <definedName name="A125636544V_Data">Data3!$DL$11:$DL$19</definedName>
    <definedName name="A125636544V_Latest">Data3!$DL$19</definedName>
    <definedName name="A125636546X">Data3!$FQ$1:$FQ$10,Data3!$FQ$11:$FQ$19</definedName>
    <definedName name="A125636546X_Data">Data3!$FQ$11:$FQ$19</definedName>
    <definedName name="A125636546X_Latest">Data3!$FQ$19</definedName>
    <definedName name="A125636552V">Data3!$DR$1:$DR$10,Data3!$DR$11:$DR$19</definedName>
    <definedName name="A125636552V_Data">Data3!$DR$11:$DR$19</definedName>
    <definedName name="A125636552V_Latest">Data3!$DR$19</definedName>
    <definedName name="A125636554X">Data3!$FW$1:$FW$10,Data3!$FW$11:$FW$19</definedName>
    <definedName name="A125636554X_Data">Data3!$FW$11:$FW$19</definedName>
    <definedName name="A125636554X_Latest">Data3!$FW$19</definedName>
    <definedName name="A125636560V">Data3!$CT$1:$CT$10,Data3!$CT$11:$CT$19</definedName>
    <definedName name="A125636560V_Data">Data3!$CT$11:$CT$19</definedName>
    <definedName name="A125636560V_Latest">Data3!$CT$19</definedName>
    <definedName name="A125636562X">Data3!$EY$1:$EY$10,Data3!$EY$11:$EY$19</definedName>
    <definedName name="A125636562X_Data">Data3!$EY$11:$EY$19</definedName>
    <definedName name="A125636562X_Latest">Data3!$EY$19</definedName>
    <definedName name="A125636568L">Data3!$DF$1:$DF$10,Data3!$DF$11:$DF$19</definedName>
    <definedName name="A125636568L_Data">Data3!$DF$11:$DF$19</definedName>
    <definedName name="A125636568L_Latest">Data3!$DF$19</definedName>
    <definedName name="A125636570X">Data3!$FK$1:$FK$10,Data3!$FK$11:$FK$19</definedName>
    <definedName name="A125636570X_Data">Data3!$FK$11:$FK$19</definedName>
    <definedName name="A125636570X_Latest">Data3!$FK$19</definedName>
    <definedName name="A125636576L">Data3!$CB$1:$CB$10,Data3!$CB$11:$CB$19</definedName>
    <definedName name="A125636576L_Data">Data3!$CB$11:$CB$19</definedName>
    <definedName name="A125636576L_Latest">Data3!$CB$19</definedName>
    <definedName name="A125636578T">Data3!$EG$1:$EG$10,Data3!$EG$11:$EG$19</definedName>
    <definedName name="A125636578T_Data">Data3!$EG$11:$EG$19</definedName>
    <definedName name="A125636578T_Latest">Data3!$EG$19</definedName>
    <definedName name="A125636584L">Data3!$CK$1:$CK$10,Data3!$CK$11:$CK$19</definedName>
    <definedName name="A125636584L_Data">Data3!$CK$11:$CK$19</definedName>
    <definedName name="A125636584L_Latest">Data3!$CK$19</definedName>
    <definedName name="A125636586T">Data3!$EP$1:$EP$10,Data3!$EP$11:$EP$19</definedName>
    <definedName name="A125636586T_Data">Data3!$EP$11:$EP$19</definedName>
    <definedName name="A125636586T_Latest">Data3!$EP$19</definedName>
    <definedName name="A125636592L">Data3!$CN$1:$CN$10,Data3!$CN$11:$CN$19</definedName>
    <definedName name="A125636592L_Data">Data3!$CN$11:$CN$19</definedName>
    <definedName name="A125636592L_Latest">Data3!$CN$19</definedName>
    <definedName name="A125636594T">Data3!$ES$1:$ES$10,Data3!$ES$11:$ES$19</definedName>
    <definedName name="A125636594T_Data">Data3!$ES$11:$ES$19</definedName>
    <definedName name="A125636594T_Latest">Data3!$ES$19</definedName>
    <definedName name="A125636600A">Data3!$DO$1:$DO$10,Data3!$DO$11:$DO$19</definedName>
    <definedName name="A125636600A_Data">Data3!$DO$11:$DO$19</definedName>
    <definedName name="A125636600A_Latest">Data3!$DO$19</definedName>
    <definedName name="A125636602F">Data3!$FT$1:$FT$10,Data3!$FT$11:$FT$19</definedName>
    <definedName name="A125636602F_Data">Data3!$FT$11:$FT$19</definedName>
    <definedName name="A125636602F_Latest">Data3!$FT$19</definedName>
    <definedName name="A125636608V">Data3!$DU$1:$DU$10,Data3!$DU$11:$DU$19</definedName>
    <definedName name="A125636608V_Data">Data3!$DU$11:$DU$19</definedName>
    <definedName name="A125636608V_Latest">Data3!$DU$19</definedName>
    <definedName name="A125636610F">Data3!$FZ$1:$FZ$10,Data3!$FZ$11:$FZ$19</definedName>
    <definedName name="A125636610F_Data">Data3!$FZ$11:$FZ$19</definedName>
    <definedName name="A125636610F_Latest">Data3!$FZ$19</definedName>
    <definedName name="A125636616V">Data3!$DX$1:$DX$10,Data3!$DX$11:$DX$19</definedName>
    <definedName name="A125636616V_Data">Data3!$DX$11:$DX$19</definedName>
    <definedName name="A125636616V_Latest">Data3!$DX$19</definedName>
    <definedName name="A125636618X">Data3!$GC$1:$GC$10,Data3!$GC$11:$GC$19</definedName>
    <definedName name="A125636618X_Data">Data3!$GC$11:$GC$19</definedName>
    <definedName name="A125636618X_Latest">Data3!$GC$19</definedName>
    <definedName name="A125636624V">Data3!$CQ$1:$CQ$10,Data3!$CQ$11:$CQ$19</definedName>
    <definedName name="A125636624V_Data">Data3!$CQ$11:$CQ$19</definedName>
    <definedName name="A125636624V_Latest">Data3!$CQ$19</definedName>
    <definedName name="A125636626X">Data3!$EV$1:$EV$10,Data3!$EV$11:$EV$19</definedName>
    <definedName name="A125636626X_Data">Data3!$EV$11:$EV$19</definedName>
    <definedName name="A125636626X_Latest">Data3!$EV$19</definedName>
    <definedName name="A125636632V">Data3!$CZ$1:$CZ$10,Data3!$CZ$11:$CZ$19</definedName>
    <definedName name="A125636632V_Data">Data3!$CZ$11:$CZ$19</definedName>
    <definedName name="A125636632V_Latest">Data3!$CZ$19</definedName>
    <definedName name="A125636634X">Data3!$FE$1:$FE$10,Data3!$FE$11:$FE$19</definedName>
    <definedName name="A125636634X_Data">Data3!$FE$11:$FE$19</definedName>
    <definedName name="A125636634X_Latest">Data3!$FE$19</definedName>
    <definedName name="A125636640V">Data3!$BY$1:$BY$10,Data3!$BY$11:$BY$19</definedName>
    <definedName name="A125636640V_Data">Data3!$BY$11:$BY$19</definedName>
    <definedName name="A125636640V_Latest">Data3!$BY$19</definedName>
    <definedName name="A125636642X">Data3!$ED$1:$ED$10,Data3!$ED$11:$ED$19</definedName>
    <definedName name="A125636642X_Data">Data3!$ED$11:$ED$19</definedName>
    <definedName name="A125636642X_Latest">Data3!$ED$19</definedName>
    <definedName name="A125636648L">Data3!$CE$1:$CE$10,Data3!$CE$11:$CE$19</definedName>
    <definedName name="A125636648L_Data">Data3!$CE$11:$CE$19</definedName>
    <definedName name="A125636648L_Latest">Data3!$CE$19</definedName>
    <definedName name="A125636650X">Data3!$EJ$1:$EJ$10,Data3!$EJ$11:$EJ$19</definedName>
    <definedName name="A125636650X_Data">Data3!$EJ$11:$EJ$19</definedName>
    <definedName name="A125636650X_Latest">Data3!$EJ$19</definedName>
    <definedName name="A125636656L">Data3!$CH$1:$CH$10,Data3!$CH$11:$CH$19</definedName>
    <definedName name="A125636656L_Data">Data3!$CH$11:$CH$19</definedName>
    <definedName name="A125636656L_Latest">Data3!$CH$19</definedName>
    <definedName name="A125636658T">Data3!$EM$1:$EM$10,Data3!$EM$11:$EM$19</definedName>
    <definedName name="A125636658T_Data">Data3!$EM$11:$EM$19</definedName>
    <definedName name="A125636658T_Latest">Data3!$EM$19</definedName>
    <definedName name="A125636664L">Data3!$CW$1:$CW$10,Data3!$CW$11:$CW$19</definedName>
    <definedName name="A125636664L_Data">Data3!$CW$11:$CW$19</definedName>
    <definedName name="A125636664L_Latest">Data3!$CW$19</definedName>
    <definedName name="A125636666T">Data3!$FB$1:$FB$10,Data3!$FB$11:$FB$19</definedName>
    <definedName name="A125636666T_Data">Data3!$FB$11:$FB$19</definedName>
    <definedName name="A125636666T_Latest">Data3!$FB$19</definedName>
    <definedName name="A125636672L">Data3!$DC$1:$DC$10,Data3!$DC$11:$DC$19</definedName>
    <definedName name="A125636672L_Data">Data3!$DC$11:$DC$19</definedName>
    <definedName name="A125636672L_Latest">Data3!$DC$19</definedName>
    <definedName name="A125636674T">Data3!$FH$1:$FH$10,Data3!$FH$11:$FH$19</definedName>
    <definedName name="A125636674T_Data">Data3!$FH$11:$FH$19</definedName>
    <definedName name="A125636674T_Latest">Data3!$FH$19</definedName>
    <definedName name="A125636680L">Data3!$BV$1:$BV$10,Data3!$BV$11:$BV$19</definedName>
    <definedName name="A125636680L_Data">Data3!$BV$11:$BV$19</definedName>
    <definedName name="A125636680L_Latest">Data3!$BV$19</definedName>
    <definedName name="A125636682T">Data3!$EA$1:$EA$10,Data3!$EA$11:$EA$19</definedName>
    <definedName name="A125636682T_Data">Data3!$EA$11:$EA$19</definedName>
    <definedName name="A125636682T_Latest">Data3!$EA$19</definedName>
    <definedName name="A125637904F">Data1!$FA$1:$FA$10,Data1!$FA$11:$FA$19</definedName>
    <definedName name="A125637904F_Data">Data1!$FA$11:$FA$19</definedName>
    <definedName name="A125637904F_Latest">Data1!$FA$19</definedName>
    <definedName name="A125637906K">Data1!$HF$1:$HF$10,Data1!$HF$11:$HF$19</definedName>
    <definedName name="A125637906K_Data">Data1!$HF$11:$HF$19</definedName>
    <definedName name="A125637906K_Latest">Data1!$HF$19</definedName>
    <definedName name="A125637912F">Data1!$FD$1:$FD$10,Data1!$FD$11:$FD$19</definedName>
    <definedName name="A125637912F_Data">Data1!$FD$11:$FD$19</definedName>
    <definedName name="A125637912F_Latest">Data1!$FD$19</definedName>
    <definedName name="A125637914K">Data1!$HI$1:$HI$10,Data1!$HI$11:$HI$19</definedName>
    <definedName name="A125637914K_Data">Data1!$HI$11:$HI$19</definedName>
    <definedName name="A125637914K_Latest">Data1!$HI$19</definedName>
    <definedName name="A125637920F">Data1!$FJ$1:$FJ$10,Data1!$FJ$11:$FJ$19</definedName>
    <definedName name="A125637920F_Data">Data1!$FJ$11:$FJ$19</definedName>
    <definedName name="A125637920F_Latest">Data1!$FJ$19</definedName>
    <definedName name="A125637922K">Data1!$HO$1:$HO$10,Data1!$HO$11:$HO$19</definedName>
    <definedName name="A125637922K_Data">Data1!$HO$11:$HO$19</definedName>
    <definedName name="A125637922K_Latest">Data1!$HO$19</definedName>
    <definedName name="A125637928X">Data1!$EL$1:$EL$10,Data1!$EL$11:$EL$19</definedName>
    <definedName name="A125637928X_Data">Data1!$EL$11:$EL$19</definedName>
    <definedName name="A125637928X_Latest">Data1!$EL$19</definedName>
    <definedName name="A125637930K">Data1!$GQ$1:$GQ$10,Data1!$GQ$11:$GQ$19</definedName>
    <definedName name="A125637930K_Data">Data1!$GQ$11:$GQ$19</definedName>
    <definedName name="A125637930K_Latest">Data1!$GQ$19</definedName>
    <definedName name="A125637936X">Data1!$EX$1:$EX$10,Data1!$EX$11:$EX$19</definedName>
    <definedName name="A125637936X_Data">Data1!$EX$11:$EX$19</definedName>
    <definedName name="A125637936X_Latest">Data1!$EX$19</definedName>
    <definedName name="A125637938C">Data1!$HC$1:$HC$10,Data1!$HC$11:$HC$19</definedName>
    <definedName name="A125637938C_Data">Data1!$HC$11:$HC$19</definedName>
    <definedName name="A125637938C_Latest">Data1!$HC$19</definedName>
    <definedName name="A125637944X">Data1!$DT$1:$DT$10,Data1!$DT$11:$DT$19</definedName>
    <definedName name="A125637944X_Data">Data1!$DT$11:$DT$19</definedName>
    <definedName name="A125637944X_Latest">Data1!$DT$19</definedName>
    <definedName name="A125637946C">Data1!$FY$1:$FY$10,Data1!$FY$11:$FY$19</definedName>
    <definedName name="A125637946C_Data">Data1!$FY$11:$FY$19</definedName>
    <definedName name="A125637946C_Latest">Data1!$FY$19</definedName>
    <definedName name="A125637952X">Data1!$EC$1:$EC$10,Data1!$EC$11:$EC$19</definedName>
    <definedName name="A125637952X_Data">Data1!$EC$11:$EC$19</definedName>
    <definedName name="A125637952X_Latest">Data1!$EC$19</definedName>
    <definedName name="A125637954C">Data1!$GH$1:$GH$10,Data1!$GH$11:$GH$19</definedName>
    <definedName name="A125637954C_Data">Data1!$GH$11:$GH$19</definedName>
    <definedName name="A125637954C_Latest">Data1!$GH$19</definedName>
    <definedName name="A125637960X">Data1!$EF$1:$EF$10,Data1!$EF$11:$EF$19</definedName>
    <definedName name="A125637960X_Data">Data1!$EF$11:$EF$19</definedName>
    <definedName name="A125637960X_Latest">Data1!$EF$19</definedName>
    <definedName name="A125637962C">Data1!$GK$1:$GK$10,Data1!$GK$11:$GK$19</definedName>
    <definedName name="A125637962C_Data">Data1!$GK$11:$GK$19</definedName>
    <definedName name="A125637962C_Latest">Data1!$GK$19</definedName>
    <definedName name="A125637968T">Data1!$FG$1:$FG$10,Data1!$FG$11:$FG$19</definedName>
    <definedName name="A125637968T_Data">Data1!$FG$11:$FG$19</definedName>
    <definedName name="A125637968T_Latest">Data1!$FG$19</definedName>
    <definedName name="A125637970C">Data1!$HL$1:$HL$10,Data1!$HL$11:$HL$19</definedName>
    <definedName name="A125637970C_Data">Data1!$HL$11:$HL$19</definedName>
    <definedName name="A125637970C_Latest">Data1!$HL$19</definedName>
    <definedName name="A125637976T">Data1!$FM$1:$FM$10,Data1!$FM$11:$FM$19</definedName>
    <definedName name="A125637976T_Data">Data1!$FM$11:$FM$19</definedName>
    <definedName name="A125637976T_Latest">Data1!$FM$19</definedName>
    <definedName name="A125637978W">Data1!$HR$1:$HR$10,Data1!$HR$11:$HR$19</definedName>
    <definedName name="A125637978W_Data">Data1!$HR$11:$HR$19</definedName>
    <definedName name="A125637978W_Latest">Data1!$HR$19</definedName>
    <definedName name="A125637984T">Data1!$FP$1:$FP$10,Data1!$FP$11:$FP$19</definedName>
    <definedName name="A125637984T_Data">Data1!$FP$11:$FP$19</definedName>
    <definedName name="A125637984T_Latest">Data1!$FP$19</definedName>
    <definedName name="A125637986W">Data1!$HU$1:$HU$10,Data1!$HU$11:$HU$19</definedName>
    <definedName name="A125637986W_Data">Data1!$HU$11:$HU$19</definedName>
    <definedName name="A125637986W_Latest">Data1!$HU$19</definedName>
    <definedName name="A125637992T">Data1!$EI$1:$EI$10,Data1!$EI$11:$EI$19</definedName>
    <definedName name="A125637992T_Data">Data1!$EI$11:$EI$19</definedName>
    <definedName name="A125637992T_Latest">Data1!$EI$19</definedName>
    <definedName name="A125637994W">Data1!$GN$1:$GN$10,Data1!$GN$11:$GN$19</definedName>
    <definedName name="A125637994W_Data">Data1!$GN$11:$GN$19</definedName>
    <definedName name="A125637994W_Latest">Data1!$GN$19</definedName>
    <definedName name="A125638000J">Data1!$ER$1:$ER$10,Data1!$ER$11:$ER$19</definedName>
    <definedName name="A125638000J_Data">Data1!$ER$11:$ER$19</definedName>
    <definedName name="A125638000J_Latest">Data1!$ER$19</definedName>
    <definedName name="A125638002L">Data1!$GW$1:$GW$10,Data1!$GW$11:$GW$19</definedName>
    <definedName name="A125638002L_Data">Data1!$GW$11:$GW$19</definedName>
    <definedName name="A125638002L_Latest">Data1!$GW$19</definedName>
    <definedName name="A125638008A">Data1!$DQ$1:$DQ$10,Data1!$DQ$11:$DQ$19</definedName>
    <definedName name="A125638008A_Data">Data1!$DQ$11:$DQ$19</definedName>
    <definedName name="A125638008A_Latest">Data1!$DQ$19</definedName>
    <definedName name="A125638010L">Data1!$FV$1:$FV$10,Data1!$FV$11:$FV$19</definedName>
    <definedName name="A125638010L_Data">Data1!$FV$11:$FV$19</definedName>
    <definedName name="A125638010L_Latest">Data1!$FV$19</definedName>
    <definedName name="A125638016A">Data1!$DW$1:$DW$10,Data1!$DW$11:$DW$19</definedName>
    <definedName name="A125638016A_Data">Data1!$DW$11:$DW$19</definedName>
    <definedName name="A125638016A_Latest">Data1!$DW$19</definedName>
    <definedName name="A125638018F">Data1!$GB$1:$GB$10,Data1!$GB$11:$GB$19</definedName>
    <definedName name="A125638018F_Data">Data1!$GB$11:$GB$19</definedName>
    <definedName name="A125638018F_Latest">Data1!$GB$19</definedName>
    <definedName name="A125638024A">Data1!$DZ$1:$DZ$10,Data1!$DZ$11:$DZ$19</definedName>
    <definedName name="A125638024A_Data">Data1!$DZ$11:$DZ$19</definedName>
    <definedName name="A125638024A_Latest">Data1!$DZ$19</definedName>
    <definedName name="A125638026F">Data1!$GE$1:$GE$10,Data1!$GE$11:$GE$19</definedName>
    <definedName name="A125638026F_Data">Data1!$GE$11:$GE$19</definedName>
    <definedName name="A125638026F_Latest">Data1!$GE$19</definedName>
    <definedName name="A125638032A">Data1!$EO$1:$EO$10,Data1!$EO$11:$EO$19</definedName>
    <definedName name="A125638032A_Data">Data1!$EO$11:$EO$19</definedName>
    <definedName name="A125638032A_Latest">Data1!$EO$19</definedName>
    <definedName name="A125638034F">Data1!$GT$1:$GT$10,Data1!$GT$11:$GT$19</definedName>
    <definedName name="A125638034F_Data">Data1!$GT$11:$GT$19</definedName>
    <definedName name="A125638034F_Latest">Data1!$GT$19</definedName>
    <definedName name="A125638040A">Data1!$EU$1:$EU$10,Data1!$EU$11:$EU$19</definedName>
    <definedName name="A125638040A_Data">Data1!$EU$11:$EU$19</definedName>
    <definedName name="A125638040A_Latest">Data1!$EU$19</definedName>
    <definedName name="A125638042F">Data1!$GZ$1:$GZ$10,Data1!$GZ$11:$GZ$19</definedName>
    <definedName name="A125638042F_Data">Data1!$GZ$11:$GZ$19</definedName>
    <definedName name="A125638042F_Latest">Data1!$GZ$19</definedName>
    <definedName name="A125638048V">Data1!$DN$1:$DN$10,Data1!$DN$11:$DN$19</definedName>
    <definedName name="A125638048V_Data">Data1!$DN$11:$DN$19</definedName>
    <definedName name="A125638048V_Latest">Data1!$DN$19</definedName>
    <definedName name="A125638050F">Data1!$FS$1:$FS$10,Data1!$FS$11:$FS$19</definedName>
    <definedName name="A125638050F_Data">Data1!$FS$11:$FS$19</definedName>
    <definedName name="A125638050F_Latest">Data1!$FS$19</definedName>
    <definedName name="A125639272F">Data2!$EE$1:$EE$10,Data2!$EE$11:$EE$19</definedName>
    <definedName name="A125639272F_Data">Data2!$EE$11:$EE$19</definedName>
    <definedName name="A125639272F_Latest">Data2!$EE$19</definedName>
    <definedName name="A125639274K">Data2!$GJ$1:$GJ$10,Data2!$GJ$11:$GJ$19</definedName>
    <definedName name="A125639274K_Data">Data2!$GJ$11:$GJ$19</definedName>
    <definedName name="A125639274K_Latest">Data2!$GJ$19</definedName>
    <definedName name="A125639280F">Data2!$EH$1:$EH$10,Data2!$EH$11:$EH$19</definedName>
    <definedName name="A125639280F_Data">Data2!$EH$11:$EH$19</definedName>
    <definedName name="A125639280F_Latest">Data2!$EH$19</definedName>
    <definedName name="A125639282K">Data2!$GM$1:$GM$10,Data2!$GM$11:$GM$19</definedName>
    <definedName name="A125639282K_Data">Data2!$GM$11:$GM$19</definedName>
    <definedName name="A125639282K_Latest">Data2!$GM$19</definedName>
    <definedName name="A125639288X">Data2!$EN$1:$EN$10,Data2!$EN$11:$EN$19</definedName>
    <definedName name="A125639288X_Data">Data2!$EN$11:$EN$19</definedName>
    <definedName name="A125639288X_Latest">Data2!$EN$19</definedName>
    <definedName name="A125639290K">Data2!$GS$1:$GS$10,Data2!$GS$11:$GS$19</definedName>
    <definedName name="A125639290K_Data">Data2!$GS$11:$GS$19</definedName>
    <definedName name="A125639290K_Latest">Data2!$GS$19</definedName>
    <definedName name="A125639296X">Data2!$DP$1:$DP$10,Data2!$DP$11:$DP$19</definedName>
    <definedName name="A125639296X_Data">Data2!$DP$11:$DP$19</definedName>
    <definedName name="A125639296X_Latest">Data2!$DP$19</definedName>
    <definedName name="A125639298C">Data2!$FU$1:$FU$10,Data2!$FU$11:$FU$19</definedName>
    <definedName name="A125639298C_Data">Data2!$FU$11:$FU$19</definedName>
    <definedName name="A125639298C_Latest">Data2!$FU$19</definedName>
    <definedName name="A125639304L">Data2!$EB$1:$EB$10,Data2!$EB$11:$EB$19</definedName>
    <definedName name="A125639304L_Data">Data2!$EB$11:$EB$19</definedName>
    <definedName name="A125639304L_Latest">Data2!$EB$19</definedName>
    <definedName name="A125639306T">Data2!$GG$1:$GG$10,Data2!$GG$11:$GG$19</definedName>
    <definedName name="A125639306T_Data">Data2!$GG$11:$GG$19</definedName>
    <definedName name="A125639306T_Latest">Data2!$GG$19</definedName>
    <definedName name="A125639312L">Data2!$CX$1:$CX$10,Data2!$CX$11:$CX$19</definedName>
    <definedName name="A125639312L_Data">Data2!$CX$11:$CX$19</definedName>
    <definedName name="A125639312L_Latest">Data2!$CX$19</definedName>
    <definedName name="A125639314T">Data2!$FC$1:$FC$10,Data2!$FC$11:$FC$19</definedName>
    <definedName name="A125639314T_Data">Data2!$FC$11:$FC$19</definedName>
    <definedName name="A125639314T_Latest">Data2!$FC$19</definedName>
    <definedName name="A125639320L">Data2!$DG$1:$DG$10,Data2!$DG$11:$DG$19</definedName>
    <definedName name="A125639320L_Data">Data2!$DG$11:$DG$19</definedName>
    <definedName name="A125639320L_Latest">Data2!$DG$19</definedName>
    <definedName name="A125639322T">Data2!$FL$1:$FL$10,Data2!$FL$11:$FL$19</definedName>
    <definedName name="A125639322T_Data">Data2!$FL$11:$FL$19</definedName>
    <definedName name="A125639322T_Latest">Data2!$FL$19</definedName>
    <definedName name="A125639328F">Data2!$DJ$1:$DJ$10,Data2!$DJ$11:$DJ$19</definedName>
    <definedName name="A125639328F_Data">Data2!$DJ$11:$DJ$19</definedName>
    <definedName name="A125639328F_Latest">Data2!$DJ$19</definedName>
    <definedName name="A125639330T">Data2!$FO$1:$FO$10,Data2!$FO$11:$FO$19</definedName>
    <definedName name="A125639330T_Data">Data2!$FO$11:$FO$19</definedName>
    <definedName name="A125639330T_Latest">Data2!$FO$19</definedName>
    <definedName name="A125639336F">Data2!$EK$1:$EK$10,Data2!$EK$11:$EK$19</definedName>
    <definedName name="A125639336F_Data">Data2!$EK$11:$EK$19</definedName>
    <definedName name="A125639336F_Latest">Data2!$EK$19</definedName>
    <definedName name="A125639338K">Data2!$GP$1:$GP$10,Data2!$GP$11:$GP$19</definedName>
    <definedName name="A125639338K_Data">Data2!$GP$11:$GP$19</definedName>
    <definedName name="A125639338K_Latest">Data2!$GP$19</definedName>
    <definedName name="A125639344F">Data2!$EQ$1:$EQ$10,Data2!$EQ$11:$EQ$19</definedName>
    <definedName name="A125639344F_Data">Data2!$EQ$11:$EQ$19</definedName>
    <definedName name="A125639344F_Latest">Data2!$EQ$19</definedName>
    <definedName name="A125639346K">Data2!$GV$1:$GV$10,Data2!$GV$11:$GV$19</definedName>
    <definedName name="A125639346K_Data">Data2!$GV$11:$GV$19</definedName>
    <definedName name="A125639346K_Latest">Data2!$GV$19</definedName>
    <definedName name="A125639352F">Data2!$ET$1:$ET$10,Data2!$ET$11:$ET$19</definedName>
    <definedName name="A125639352F_Data">Data2!$ET$11:$ET$19</definedName>
    <definedName name="A125639352F_Latest">Data2!$ET$19</definedName>
    <definedName name="A125639354K">Data2!$GY$1:$GY$10,Data2!$GY$11:$GY$19</definedName>
    <definedName name="A125639354K_Data">Data2!$GY$11:$GY$19</definedName>
    <definedName name="A125639354K_Latest">Data2!$GY$19</definedName>
    <definedName name="A125639360F">Data2!$DM$1:$DM$10,Data2!$DM$11:$DM$19</definedName>
    <definedName name="A125639360F_Data">Data2!$DM$11:$DM$19</definedName>
    <definedName name="A125639360F_Latest">Data2!$DM$19</definedName>
    <definedName name="A125639362K">Data2!$FR$1:$FR$10,Data2!$FR$11:$FR$19</definedName>
    <definedName name="A125639362K_Data">Data2!$FR$11:$FR$19</definedName>
    <definedName name="A125639362K_Latest">Data2!$FR$19</definedName>
    <definedName name="A125639368X">Data2!$DV$1:$DV$10,Data2!$DV$11:$DV$19</definedName>
    <definedName name="A125639368X_Data">Data2!$DV$11:$DV$19</definedName>
    <definedName name="A125639368X_Latest">Data2!$DV$19</definedName>
    <definedName name="A125639370K">Data2!$GA$1:$GA$10,Data2!$GA$11:$GA$19</definedName>
    <definedName name="A125639370K_Data">Data2!$GA$11:$GA$19</definedName>
    <definedName name="A125639370K_Latest">Data2!$GA$19</definedName>
    <definedName name="A125639376X">Data2!$CU$1:$CU$10,Data2!$CU$11:$CU$19</definedName>
    <definedName name="A125639376X_Data">Data2!$CU$11:$CU$19</definedName>
    <definedName name="A125639376X_Latest">Data2!$CU$19</definedName>
    <definedName name="A125639378C">Data2!$EZ$1:$EZ$10,Data2!$EZ$11:$EZ$19</definedName>
    <definedName name="A125639378C_Data">Data2!$EZ$11:$EZ$19</definedName>
    <definedName name="A125639378C_Latest">Data2!$EZ$19</definedName>
    <definedName name="A125639384X">Data2!$DA$1:$DA$10,Data2!$DA$11:$DA$19</definedName>
    <definedName name="A125639384X_Data">Data2!$DA$11:$DA$19</definedName>
    <definedName name="A125639384X_Latest">Data2!$DA$19</definedName>
    <definedName name="A125639386C">Data2!$FF$1:$FF$10,Data2!$FF$11:$FF$19</definedName>
    <definedName name="A125639386C_Data">Data2!$FF$11:$FF$19</definedName>
    <definedName name="A125639386C_Latest">Data2!$FF$19</definedName>
    <definedName name="A125639392X">Data2!$DD$1:$DD$10,Data2!$DD$11:$DD$19</definedName>
    <definedName name="A125639392X_Data">Data2!$DD$11:$DD$19</definedName>
    <definedName name="A125639392X_Latest">Data2!$DD$19</definedName>
    <definedName name="A125639394C">Data2!$FI$1:$FI$10,Data2!$FI$11:$FI$19</definedName>
    <definedName name="A125639394C_Data">Data2!$FI$11:$FI$19</definedName>
    <definedName name="A125639394C_Latest">Data2!$FI$19</definedName>
    <definedName name="A125639400L">Data2!$DS$1:$DS$10,Data2!$DS$11:$DS$19</definedName>
    <definedName name="A125639400L_Data">Data2!$DS$11:$DS$19</definedName>
    <definedName name="A125639400L_Latest">Data2!$DS$19</definedName>
    <definedName name="A125639402T">Data2!$FX$1:$FX$10,Data2!$FX$11:$FX$19</definedName>
    <definedName name="A125639402T_Data">Data2!$FX$11:$FX$19</definedName>
    <definedName name="A125639402T_Latest">Data2!$FX$19</definedName>
    <definedName name="A125639408F">Data2!$DY$1:$DY$10,Data2!$DY$11:$DY$19</definedName>
    <definedName name="A125639408F_Data">Data2!$DY$11:$DY$19</definedName>
    <definedName name="A125639408F_Latest">Data2!$DY$19</definedName>
    <definedName name="A125639410T">Data2!$GD$1:$GD$10,Data2!$GD$11:$GD$19</definedName>
    <definedName name="A125639410T_Data">Data2!$GD$11:$GD$19</definedName>
    <definedName name="A125639410T_Latest">Data2!$GD$19</definedName>
    <definedName name="A125639416F">Data2!$CR$1:$CR$10,Data2!$CR$11:$CR$19</definedName>
    <definedName name="A125639416F_Data">Data2!$CR$11:$CR$19</definedName>
    <definedName name="A125639416F_Latest">Data2!$CR$19</definedName>
    <definedName name="A125639418K">Data2!$EW$1:$EW$10,Data2!$EW$11:$EW$19</definedName>
    <definedName name="A125639418K_Data">Data2!$EW$11:$EW$19</definedName>
    <definedName name="A125639418K_Latest">Data2!$EW$19</definedName>
    <definedName name="A125640640W">Data2!$IO$1:$IO$10,Data2!$IO$11:$IO$19</definedName>
    <definedName name="A125640640W_Data">Data2!$IO$11:$IO$19</definedName>
    <definedName name="A125640640W_Latest">Data2!$IO$19</definedName>
    <definedName name="A125640642A">Data3!$BD$1:$BD$10,Data3!$BD$11:$BD$19</definedName>
    <definedName name="A125640642A_Data">Data3!$BD$11:$BD$19</definedName>
    <definedName name="A125640642A_Latest">Data3!$BD$19</definedName>
    <definedName name="A125640648R">Data3!$B$1:$B$10,Data3!$B$11:$B$19</definedName>
    <definedName name="A125640648R_Data">Data3!$B$11:$B$19</definedName>
    <definedName name="A125640648R_Latest">Data3!$B$19</definedName>
    <definedName name="A125640650A">Data3!$BG$1:$BG$10,Data3!$BG$11:$BG$19</definedName>
    <definedName name="A125640650A_Data">Data3!$BG$11:$BG$19</definedName>
    <definedName name="A125640650A_Latest">Data3!$BG$19</definedName>
    <definedName name="A125640656R">Data3!$H$1:$H$10,Data3!$H$11:$H$19</definedName>
    <definedName name="A125640656R_Data">Data3!$H$11:$H$19</definedName>
    <definedName name="A125640656R_Latest">Data3!$H$19</definedName>
    <definedName name="A125640658V">Data3!$BM$1:$BM$10,Data3!$BM$11:$BM$19</definedName>
    <definedName name="A125640658V_Data">Data3!$BM$11:$BM$19</definedName>
    <definedName name="A125640658V_Latest">Data3!$BM$19</definedName>
    <definedName name="A125640664R">Data2!$HZ$1:$HZ$10,Data2!$HZ$11:$HZ$19</definedName>
    <definedName name="A125640664R_Data">Data2!$HZ$11:$HZ$19</definedName>
    <definedName name="A125640664R_Latest">Data2!$HZ$19</definedName>
    <definedName name="A125640666V">Data3!$AO$1:$AO$10,Data3!$AO$11:$AO$19</definedName>
    <definedName name="A125640666V_Data">Data3!$AO$11:$AO$19</definedName>
    <definedName name="A125640666V_Latest">Data3!$AO$19</definedName>
    <definedName name="A125640672R">Data2!$IL$1:$IL$10,Data2!$IL$11:$IL$19</definedName>
    <definedName name="A125640672R_Data">Data2!$IL$11:$IL$19</definedName>
    <definedName name="A125640672R_Latest">Data2!$IL$19</definedName>
    <definedName name="A125640674V">Data3!$BA$1:$BA$10,Data3!$BA$11:$BA$19</definedName>
    <definedName name="A125640674V_Data">Data3!$BA$11:$BA$19</definedName>
    <definedName name="A125640674V_Latest">Data3!$BA$19</definedName>
    <definedName name="A125640680R">Data2!$HH$1:$HH$10,Data2!$HH$11:$HH$19</definedName>
    <definedName name="A125640680R_Data">Data2!$HH$11:$HH$19</definedName>
    <definedName name="A125640680R_Latest">Data2!$HH$19</definedName>
    <definedName name="A125640682V">Data3!$W$1:$W$10,Data3!$W$11:$W$19</definedName>
    <definedName name="A125640682V_Data">Data3!$W$11:$W$19</definedName>
    <definedName name="A125640682V_Latest">Data3!$W$19</definedName>
    <definedName name="A125640688J">Data2!$HQ$1:$HQ$10,Data2!$HQ$11:$HQ$19</definedName>
    <definedName name="A125640688J_Data">Data2!$HQ$11:$HQ$19</definedName>
    <definedName name="A125640688J_Latest">Data2!$HQ$19</definedName>
    <definedName name="A125640690V">Data3!$AF$1:$AF$10,Data3!$AF$11:$AF$19</definedName>
    <definedName name="A125640690V_Data">Data3!$AF$11:$AF$19</definedName>
    <definedName name="A125640690V_Latest">Data3!$AF$19</definedName>
    <definedName name="A125640696J">Data2!$HT$1:$HT$10,Data2!$HT$11:$HT$19</definedName>
    <definedName name="A125640696J_Data">Data2!$HT$11:$HT$19</definedName>
    <definedName name="A125640696J_Latest">Data2!$HT$19</definedName>
    <definedName name="A125640698L">Data3!$AI$1:$AI$10,Data3!$AI$11:$AI$19</definedName>
    <definedName name="A125640698L_Data">Data3!$AI$11:$AI$19</definedName>
    <definedName name="A125640698L_Latest">Data3!$AI$19</definedName>
    <definedName name="A125640704W">Data3!$E$1:$E$10,Data3!$E$11:$E$19</definedName>
    <definedName name="A125640704W_Data">Data3!$E$11:$E$19</definedName>
    <definedName name="A125640704W_Latest">Data3!$E$19</definedName>
    <definedName name="A125640706A">Data3!$BJ$1:$BJ$10,Data3!$BJ$11:$BJ$19</definedName>
    <definedName name="A125640706A_Data">Data3!$BJ$11:$BJ$19</definedName>
    <definedName name="A125640706A_Latest">Data3!$BJ$19</definedName>
    <definedName name="A125640712W">Data3!$K$1:$K$10,Data3!$K$11:$K$19</definedName>
    <definedName name="A125640712W_Data">Data3!$K$11:$K$19</definedName>
    <definedName name="A125640712W_Latest">Data3!$K$19</definedName>
    <definedName name="A125640714A">Data3!$BP$1:$BP$10,Data3!$BP$11:$BP$19</definedName>
    <definedName name="A125640714A_Data">Data3!$BP$11:$BP$19</definedName>
    <definedName name="A125640714A_Latest">Data3!$BP$19</definedName>
    <definedName name="A125640720W">Data3!$N$1:$N$10,Data3!$N$11:$N$19</definedName>
    <definedName name="A125640720W_Data">Data3!$N$11:$N$19</definedName>
    <definedName name="A125640720W_Latest">Data3!$N$19</definedName>
    <definedName name="A125640722A">Data3!$BS$1:$BS$10,Data3!$BS$11:$BS$19</definedName>
    <definedName name="A125640722A_Data">Data3!$BS$11:$BS$19</definedName>
    <definedName name="A125640722A_Latest">Data3!$BS$19</definedName>
    <definedName name="A125640728R">Data2!$HW$1:$HW$10,Data2!$HW$11:$HW$19</definedName>
    <definedName name="A125640728R_Data">Data2!$HW$11:$HW$19</definedName>
    <definedName name="A125640728R_Latest">Data2!$HW$19</definedName>
    <definedName name="A125640730A">Data3!$AL$1:$AL$10,Data3!$AL$11:$AL$19</definedName>
    <definedName name="A125640730A_Data">Data3!$AL$11:$AL$19</definedName>
    <definedName name="A125640730A_Latest">Data3!$AL$19</definedName>
    <definedName name="A125640736R">Data2!$IF$1:$IF$10,Data2!$IF$11:$IF$19</definedName>
    <definedName name="A125640736R_Data">Data2!$IF$11:$IF$19</definedName>
    <definedName name="A125640736R_Latest">Data2!$IF$19</definedName>
    <definedName name="A125640738V">Data3!$AU$1:$AU$10,Data3!$AU$11:$AU$19</definedName>
    <definedName name="A125640738V_Data">Data3!$AU$11:$AU$19</definedName>
    <definedName name="A125640738V_Latest">Data3!$AU$19</definedName>
    <definedName name="A125640744R">Data2!$HE$1:$HE$10,Data2!$HE$11:$HE$19</definedName>
    <definedName name="A125640744R_Data">Data2!$HE$11:$HE$19</definedName>
    <definedName name="A125640744R_Latest">Data2!$HE$19</definedName>
    <definedName name="A125640746V">Data3!$T$1:$T$10,Data3!$T$11:$T$19</definedName>
    <definedName name="A125640746V_Data">Data3!$T$11:$T$19</definedName>
    <definedName name="A125640746V_Latest">Data3!$T$19</definedName>
    <definedName name="A125640752R">Data2!$HK$1:$HK$10,Data2!$HK$11:$HK$19</definedName>
    <definedName name="A125640752R_Data">Data2!$HK$11:$HK$19</definedName>
    <definedName name="A125640752R_Latest">Data2!$HK$19</definedName>
    <definedName name="A125640754V">Data3!$Z$1:$Z$10,Data3!$Z$11:$Z$19</definedName>
    <definedName name="A125640754V_Data">Data3!$Z$11:$Z$19</definedName>
    <definedName name="A125640754V_Latest">Data3!$Z$19</definedName>
    <definedName name="A125640760R">Data2!$HN$1:$HN$10,Data2!$HN$11:$HN$19</definedName>
    <definedName name="A125640760R_Data">Data2!$HN$11:$HN$19</definedName>
    <definedName name="A125640760R_Latest">Data2!$HN$19</definedName>
    <definedName name="A125640762V">Data3!$AC$1:$AC$10,Data3!$AC$11:$AC$19</definedName>
    <definedName name="A125640762V_Data">Data3!$AC$11:$AC$19</definedName>
    <definedName name="A125640762V_Latest">Data3!$AC$19</definedName>
    <definedName name="A125640768J">Data2!$IC$1:$IC$10,Data2!$IC$11:$IC$19</definedName>
    <definedName name="A125640768J_Data">Data2!$IC$11:$IC$19</definedName>
    <definedName name="A125640768J_Latest">Data2!$IC$19</definedName>
    <definedName name="A125640770V">Data3!$AR$1:$AR$10,Data3!$AR$11:$AR$19</definedName>
    <definedName name="A125640770V_Data">Data3!$AR$11:$AR$19</definedName>
    <definedName name="A125640770V_Latest">Data3!$AR$19</definedName>
    <definedName name="A125640776J">Data2!$II$1:$II$10,Data2!$II$11:$II$19</definedName>
    <definedName name="A125640776J_Data">Data2!$II$11:$II$19</definedName>
    <definedName name="A125640776J_Latest">Data2!$II$19</definedName>
    <definedName name="A125640778L">Data3!$AX$1:$AX$10,Data3!$AX$11:$AX$19</definedName>
    <definedName name="A125640778L_Data">Data3!$AX$11:$AX$19</definedName>
    <definedName name="A125640778L_Latest">Data3!$AX$19</definedName>
    <definedName name="A125640784J">Data2!$HB$1:$HB$10,Data2!$HB$11:$HB$19</definedName>
    <definedName name="A125640784J_Data">Data2!$HB$11:$HB$19</definedName>
    <definedName name="A125640784J_Latest">Data2!$HB$19</definedName>
    <definedName name="A125640786L">Data3!$Q$1:$Q$10,Data3!$Q$11:$Q$19</definedName>
    <definedName name="A125640786L_Data">Data3!$Q$11:$Q$19</definedName>
    <definedName name="A125640786L_Latest">Data3!$Q$19</definedName>
    <definedName name="A125642008C">Data1!$AP$1:$AP$10,Data1!$AP$11:$AP$19</definedName>
    <definedName name="A125642008C_Data">Data1!$AP$11:$AP$19</definedName>
    <definedName name="A125642008C_Latest">Data1!$AP$19</definedName>
    <definedName name="A125642010R">Data1!$CU$1:$CU$10,Data1!$CU$11:$CU$19</definedName>
    <definedName name="A125642010R_Data">Data1!$CU$11:$CU$19</definedName>
    <definedName name="A125642010R_Latest">Data1!$CU$19</definedName>
    <definedName name="A125642016C">Data1!$AS$1:$AS$10,Data1!$AS$11:$AS$19</definedName>
    <definedName name="A125642016C_Data">Data1!$AS$11:$AS$19</definedName>
    <definedName name="A125642016C_Latest">Data1!$AS$19</definedName>
    <definedName name="A125642018J">Data1!$CX$1:$CX$10,Data1!$CX$11:$CX$19</definedName>
    <definedName name="A125642018J_Data">Data1!$CX$11:$CX$19</definedName>
    <definedName name="A125642018J_Latest">Data1!$CX$19</definedName>
    <definedName name="A125642024C">Data1!$AY$1:$AY$10,Data1!$AY$11:$AY$19</definedName>
    <definedName name="A125642024C_Data">Data1!$AY$11:$AY$19</definedName>
    <definedName name="A125642024C_Latest">Data1!$AY$19</definedName>
    <definedName name="A125642026J">Data1!$DD$1:$DD$10,Data1!$DD$11:$DD$19</definedName>
    <definedName name="A125642026J_Data">Data1!$DD$11:$DD$19</definedName>
    <definedName name="A125642026J_Latest">Data1!$DD$19</definedName>
    <definedName name="A125642032C">Data1!$AA$1:$AA$10,Data1!$AA$11:$AA$19</definedName>
    <definedName name="A125642032C_Data">Data1!$AA$11:$AA$19</definedName>
    <definedName name="A125642032C_Latest">Data1!$AA$19</definedName>
    <definedName name="A125642034J">Data1!$CF$1:$CF$10,Data1!$CF$11:$CF$19</definedName>
    <definedName name="A125642034J_Data">Data1!$CF$11:$CF$19</definedName>
    <definedName name="A125642034J_Latest">Data1!$CF$19</definedName>
    <definedName name="A125642040C">Data1!$AM$1:$AM$10,Data1!$AM$11:$AM$19</definedName>
    <definedName name="A125642040C_Data">Data1!$AM$11:$AM$19</definedName>
    <definedName name="A125642040C_Latest">Data1!$AM$19</definedName>
    <definedName name="A125642042J">Data1!$CR$1:$CR$10,Data1!$CR$11:$CR$19</definedName>
    <definedName name="A125642042J_Data">Data1!$CR$11:$CR$19</definedName>
    <definedName name="A125642042J_Latest">Data1!$CR$19</definedName>
    <definedName name="A125642048W">Data1!$I$1:$I$10,Data1!$I$11:$I$19</definedName>
    <definedName name="A125642048W_Data">Data1!$I$11:$I$19</definedName>
    <definedName name="A125642048W_Latest">Data1!$I$19</definedName>
    <definedName name="A125642050J">Data1!$BN$1:$BN$10,Data1!$BN$11:$BN$19</definedName>
    <definedName name="A125642050J_Data">Data1!$BN$11:$BN$19</definedName>
    <definedName name="A125642050J_Latest">Data1!$BN$19</definedName>
    <definedName name="A125642056W">Data1!$R$1:$R$10,Data1!$R$11:$R$19</definedName>
    <definedName name="A125642056W_Data">Data1!$R$11:$R$19</definedName>
    <definedName name="A125642056W_Latest">Data1!$R$19</definedName>
    <definedName name="A125642058A">Data1!$BW$1:$BW$10,Data1!$BW$11:$BW$19</definedName>
    <definedName name="A125642058A_Data">Data1!$BW$11:$BW$19</definedName>
    <definedName name="A125642058A_Latest">Data1!$BW$19</definedName>
    <definedName name="A125642064W">Data1!$U$1:$U$10,Data1!$U$11:$U$19</definedName>
    <definedName name="A125642064W_Data">Data1!$U$11:$U$19</definedName>
    <definedName name="A125642064W_Latest">Data1!$U$19</definedName>
    <definedName name="A125642066A">Data1!$BZ$1:$BZ$10,Data1!$BZ$11:$BZ$19</definedName>
    <definedName name="A125642066A_Data">Data1!$BZ$11:$BZ$19</definedName>
    <definedName name="A125642066A_Latest">Data1!$BZ$19</definedName>
    <definedName name="A125642072W">Data1!$AV$1:$AV$10,Data1!$AV$11:$AV$19</definedName>
    <definedName name="A125642072W_Data">Data1!$AV$11:$AV$19</definedName>
    <definedName name="A125642072W_Latest">Data1!$AV$19</definedName>
    <definedName name="A125642074A">Data1!$DA$1:$DA$10,Data1!$DA$11:$DA$19</definedName>
    <definedName name="A125642074A_Data">Data1!$DA$11:$DA$19</definedName>
    <definedName name="A125642074A_Latest">Data1!$DA$19</definedName>
    <definedName name="A125642080W">Data1!$BB$1:$BB$10,Data1!$BB$11:$BB$19</definedName>
    <definedName name="A125642080W_Data">Data1!$BB$11:$BB$19</definedName>
    <definedName name="A125642080W_Latest">Data1!$BB$19</definedName>
    <definedName name="A125642082A">Data1!$DG$1:$DG$10,Data1!$DG$11:$DG$19</definedName>
    <definedName name="A125642082A_Data">Data1!$DG$11:$DG$19</definedName>
    <definedName name="A125642082A_Latest">Data1!$DG$19</definedName>
    <definedName name="A125642088R">Data1!$BE$1:$BE$10,Data1!$BE$11:$BE$19</definedName>
    <definedName name="A125642088R_Data">Data1!$BE$11:$BE$19</definedName>
    <definedName name="A125642088R_Latest">Data1!$BE$19</definedName>
    <definedName name="A125642090A">Data1!$DJ$1:$DJ$10,Data1!$DJ$11:$DJ$19</definedName>
    <definedName name="A125642090A_Data">Data1!$DJ$11:$DJ$19</definedName>
    <definedName name="A125642090A_Latest">Data1!$DJ$19</definedName>
    <definedName name="A125642096R">Data1!$X$1:$X$10,Data1!$X$11:$X$19</definedName>
    <definedName name="A125642096R_Data">Data1!$X$11:$X$19</definedName>
    <definedName name="A125642096R_Latest">Data1!$X$19</definedName>
    <definedName name="A125642098V">Data1!$CC$1:$CC$10,Data1!$CC$11:$CC$19</definedName>
    <definedName name="A125642098V_Data">Data1!$CC$11:$CC$19</definedName>
    <definedName name="A125642098V_Latest">Data1!$CC$19</definedName>
    <definedName name="A125642104C">Data1!$AG$1:$AG$10,Data1!$AG$11:$AG$19</definedName>
    <definedName name="A125642104C_Data">Data1!$AG$11:$AG$19</definedName>
    <definedName name="A125642104C_Latest">Data1!$AG$19</definedName>
    <definedName name="A125642106J">Data1!$CL$1:$CL$10,Data1!$CL$11:$CL$19</definedName>
    <definedName name="A125642106J_Data">Data1!$CL$11:$CL$19</definedName>
    <definedName name="A125642106J_Latest">Data1!$CL$19</definedName>
    <definedName name="A125642112C">Data1!$F$1:$F$10,Data1!$F$11:$F$19</definedName>
    <definedName name="A125642112C_Data">Data1!$F$11:$F$19</definedName>
    <definedName name="A125642112C_Latest">Data1!$F$19</definedName>
    <definedName name="A125642114J">Data1!$BK$1:$BK$10,Data1!$BK$11:$BK$19</definedName>
    <definedName name="A125642114J_Data">Data1!$BK$11:$BK$19</definedName>
    <definedName name="A125642114J_Latest">Data1!$BK$19</definedName>
    <definedName name="A125642120C">Data1!$L$1:$L$10,Data1!$L$11:$L$19</definedName>
    <definedName name="A125642120C_Data">Data1!$L$11:$L$19</definedName>
    <definedName name="A125642120C_Latest">Data1!$L$19</definedName>
    <definedName name="A125642122J">Data1!$BQ$1:$BQ$10,Data1!$BQ$11:$BQ$19</definedName>
    <definedName name="A125642122J_Data">Data1!$BQ$11:$BQ$19</definedName>
    <definedName name="A125642122J_Latest">Data1!$BQ$19</definedName>
    <definedName name="A125642128W">Data1!$O$1:$O$10,Data1!$O$11:$O$19</definedName>
    <definedName name="A125642128W_Data">Data1!$O$11:$O$19</definedName>
    <definedName name="A125642128W_Latest">Data1!$O$19</definedName>
    <definedName name="A125642130J">Data1!$BT$1:$BT$10,Data1!$BT$11:$BT$19</definedName>
    <definedName name="A125642130J_Data">Data1!$BT$11:$BT$19</definedName>
    <definedName name="A125642130J_Latest">Data1!$BT$19</definedName>
    <definedName name="A125642136W">Data1!$AD$1:$AD$10,Data1!$AD$11:$AD$19</definedName>
    <definedName name="A125642136W_Data">Data1!$AD$11:$AD$19</definedName>
    <definedName name="A125642136W_Latest">Data1!$AD$19</definedName>
    <definedName name="A125642138A">Data1!$CI$1:$CI$10,Data1!$CI$11:$CI$19</definedName>
    <definedName name="A125642138A_Data">Data1!$CI$11:$CI$19</definedName>
    <definedName name="A125642138A_Latest">Data1!$CI$19</definedName>
    <definedName name="A125642144W">Data1!$AJ$1:$AJ$10,Data1!$AJ$11:$AJ$19</definedName>
    <definedName name="A125642144W_Data">Data1!$AJ$11:$AJ$19</definedName>
    <definedName name="A125642144W_Latest">Data1!$AJ$19</definedName>
    <definedName name="A125642146A">Data1!$CO$1:$CO$10,Data1!$CO$11:$CO$19</definedName>
    <definedName name="A125642146A_Data">Data1!$CO$11:$CO$19</definedName>
    <definedName name="A125642146A_Latest">Data1!$CO$19</definedName>
    <definedName name="A125642152W">Data1!$C$1:$C$10,Data1!$C$11:$C$19</definedName>
    <definedName name="A125642152W_Data">Data1!$C$11:$C$19</definedName>
    <definedName name="A125642152W_Latest">Data1!$C$19</definedName>
    <definedName name="A125642154A">Data1!$BH$1:$BH$10,Data1!$BH$11:$BH$19</definedName>
    <definedName name="A125642154A_Data">Data1!$BH$11:$BH$19</definedName>
    <definedName name="A125642154A_Latest">Data1!$BH$19</definedName>
    <definedName name="A125642160W">Data7!$X$1:$X$10,Data7!$X$11:$X$19</definedName>
    <definedName name="A125642160W_Data">Data7!$X$11:$X$19</definedName>
    <definedName name="A125642160W_Latest">Data7!$X$19</definedName>
    <definedName name="A125642162A">Data7!$CC$1:$CC$10,Data7!$CC$11:$CC$19</definedName>
    <definedName name="A125642162A_Data">Data7!$CC$11:$CC$19</definedName>
    <definedName name="A125642162A_Latest">Data7!$CC$19</definedName>
    <definedName name="A125642168R">Data7!$AA$1:$AA$10,Data7!$AA$11:$AA$19</definedName>
    <definedName name="A125642168R_Data">Data7!$AA$11:$AA$19</definedName>
    <definedName name="A125642168R_Latest">Data7!$AA$19</definedName>
    <definedName name="A125642170A">Data7!$CF$1:$CF$10,Data7!$CF$11:$CF$19</definedName>
    <definedName name="A125642170A_Data">Data7!$CF$11:$CF$19</definedName>
    <definedName name="A125642170A_Latest">Data7!$CF$19</definedName>
    <definedName name="A125642176R">Data7!$AG$1:$AG$10,Data7!$AG$11:$AG$19</definedName>
    <definedName name="A125642176R_Data">Data7!$AG$11:$AG$19</definedName>
    <definedName name="A125642176R_Latest">Data7!$AG$19</definedName>
    <definedName name="A125642178V">Data7!$CL$1:$CL$10,Data7!$CL$11:$CL$19</definedName>
    <definedName name="A125642178V_Data">Data7!$CL$11:$CL$19</definedName>
    <definedName name="A125642178V_Latest">Data7!$CL$19</definedName>
    <definedName name="A125642184R">Data7!$I$1:$I$10,Data7!$I$11:$I$19</definedName>
    <definedName name="A125642184R_Data">Data7!$I$11:$I$19</definedName>
    <definedName name="A125642184R_Latest">Data7!$I$19</definedName>
    <definedName name="A125642186V">Data7!$BN$1:$BN$10,Data7!$BN$11:$BN$19</definedName>
    <definedName name="A125642186V_Data">Data7!$BN$11:$BN$19</definedName>
    <definedName name="A125642186V_Latest">Data7!$BN$19</definedName>
    <definedName name="A125642192R">Data7!$U$1:$U$10,Data7!$U$11:$U$19</definedName>
    <definedName name="A125642192R_Data">Data7!$U$11:$U$19</definedName>
    <definedName name="A125642192R_Latest">Data7!$U$19</definedName>
    <definedName name="A125642194V">Data7!$BZ$1:$BZ$10,Data7!$BZ$11:$BZ$19</definedName>
    <definedName name="A125642194V_Data">Data7!$BZ$11:$BZ$19</definedName>
    <definedName name="A125642194V_Latest">Data7!$BZ$19</definedName>
    <definedName name="A125642200C">Data6!$IG$1:$IG$10,Data6!$IG$11:$IG$19</definedName>
    <definedName name="A125642200C_Data">Data6!$IG$11:$IG$19</definedName>
    <definedName name="A125642200C_Latest">Data6!$IG$19</definedName>
    <definedName name="A125642202J">Data7!$AV$1:$AV$10,Data7!$AV$11:$AV$19</definedName>
    <definedName name="A125642202J_Data">Data7!$AV$11:$AV$19</definedName>
    <definedName name="A125642202J_Latest">Data7!$AV$19</definedName>
    <definedName name="A125642208W">Data6!$IP$1:$IP$10,Data6!$IP$11:$IP$19</definedName>
    <definedName name="A125642208W_Data">Data6!$IP$11:$IP$19</definedName>
    <definedName name="A125642208W_Latest">Data6!$IP$19</definedName>
    <definedName name="A125642210J">Data7!$BE$1:$BE$10,Data7!$BE$11:$BE$19</definedName>
    <definedName name="A125642210J_Data">Data7!$BE$11:$BE$19</definedName>
    <definedName name="A125642210J_Latest">Data7!$BE$19</definedName>
    <definedName name="A125642216W">Data7!$C$1:$C$10,Data7!$C$11:$C$19</definedName>
    <definedName name="A125642216W_Data">Data7!$C$11:$C$19</definedName>
    <definedName name="A125642216W_Latest">Data7!$C$19</definedName>
    <definedName name="A125642218A">Data7!$BH$1:$BH$10,Data7!$BH$11:$BH$19</definedName>
    <definedName name="A125642218A_Data">Data7!$BH$11:$BH$19</definedName>
    <definedName name="A125642218A_Latest">Data7!$BH$19</definedName>
    <definedName name="A125642224W">Data7!$AD$1:$AD$10,Data7!$AD$11:$AD$19</definedName>
    <definedName name="A125642224W_Data">Data7!$AD$11:$AD$19</definedName>
    <definedName name="A125642224W_Latest">Data7!$AD$19</definedName>
    <definedName name="A125642226A">Data7!$CI$1:$CI$10,Data7!$CI$11:$CI$19</definedName>
    <definedName name="A125642226A_Data">Data7!$CI$11:$CI$19</definedName>
    <definedName name="A125642226A_Latest">Data7!$CI$19</definedName>
    <definedName name="A125642232W">Data7!$AJ$1:$AJ$10,Data7!$AJ$11:$AJ$19</definedName>
    <definedName name="A125642232W_Data">Data7!$AJ$11:$AJ$19</definedName>
    <definedName name="A125642232W_Latest">Data7!$AJ$19</definedName>
    <definedName name="A125642234A">Data7!$CO$1:$CO$10,Data7!$CO$11:$CO$19</definedName>
    <definedName name="A125642234A_Data">Data7!$CO$11:$CO$19</definedName>
    <definedName name="A125642234A_Latest">Data7!$CO$19</definedName>
    <definedName name="A125642240W">Data7!$AM$1:$AM$10,Data7!$AM$11:$AM$19</definedName>
    <definedName name="A125642240W_Data">Data7!$AM$11:$AM$19</definedName>
    <definedName name="A125642240W_Latest">Data7!$AM$19</definedName>
    <definedName name="A125642242A">Data7!$CR$1:$CR$10,Data7!$CR$11:$CR$19</definedName>
    <definedName name="A125642242A_Data">Data7!$CR$11:$CR$19</definedName>
    <definedName name="A125642242A_Latest">Data7!$CR$19</definedName>
    <definedName name="A125642248R">Data7!$F$1:$F$10,Data7!$F$11:$F$19</definedName>
    <definedName name="A125642248R_Data">Data7!$F$11:$F$19</definedName>
    <definedName name="A125642248R_Latest">Data7!$F$19</definedName>
    <definedName name="A125642250A">Data7!$BK$1:$BK$10,Data7!$BK$11:$BK$19</definedName>
    <definedName name="A125642250A_Data">Data7!$BK$11:$BK$19</definedName>
    <definedName name="A125642250A_Latest">Data7!$BK$19</definedName>
    <definedName name="A125642256R">Data7!$O$1:$O$10,Data7!$O$11:$O$19</definedName>
    <definedName name="A125642256R_Data">Data7!$O$11:$O$19</definedName>
    <definedName name="A125642256R_Latest">Data7!$O$19</definedName>
    <definedName name="A125642258V">Data7!$BT$1:$BT$10,Data7!$BT$11:$BT$19</definedName>
    <definedName name="A125642258V_Data">Data7!$BT$11:$BT$19</definedName>
    <definedName name="A125642258V_Latest">Data7!$BT$19</definedName>
    <definedName name="A125642264R">Data6!$ID$1:$ID$10,Data6!$ID$11:$ID$19</definedName>
    <definedName name="A125642264R_Data">Data6!$ID$11:$ID$19</definedName>
    <definedName name="A125642264R_Latest">Data6!$ID$19</definedName>
    <definedName name="A125642266V">Data7!$AS$1:$AS$10,Data7!$AS$11:$AS$19</definedName>
    <definedName name="A125642266V_Data">Data7!$AS$11:$AS$19</definedName>
    <definedName name="A125642266V_Latest">Data7!$AS$19</definedName>
    <definedName name="A125642272R">Data6!$IJ$1:$IJ$10,Data6!$IJ$11:$IJ$19</definedName>
    <definedName name="A125642272R_Data">Data6!$IJ$11:$IJ$19</definedName>
    <definedName name="A125642272R_Latest">Data6!$IJ$19</definedName>
    <definedName name="A125642274V">Data7!$AY$1:$AY$10,Data7!$AY$11:$AY$19</definedName>
    <definedName name="A125642274V_Data">Data7!$AY$11:$AY$19</definedName>
    <definedName name="A125642274V_Latest">Data7!$AY$19</definedName>
    <definedName name="A125642280R">Data6!$IM$1:$IM$10,Data6!$IM$11:$IM$19</definedName>
    <definedName name="A125642280R_Data">Data6!$IM$11:$IM$19</definedName>
    <definedName name="A125642280R_Latest">Data6!$IM$19</definedName>
    <definedName name="A125642282V">Data7!$BB$1:$BB$10,Data7!$BB$11:$BB$19</definedName>
    <definedName name="A125642282V_Data">Data7!$BB$11:$BB$19</definedName>
    <definedName name="A125642282V_Latest">Data7!$BB$19</definedName>
    <definedName name="A125642288J">Data7!$L$1:$L$10,Data7!$L$11:$L$19</definedName>
    <definedName name="A125642288J_Data">Data7!$L$11:$L$19</definedName>
    <definedName name="A125642288J_Latest">Data7!$L$19</definedName>
    <definedName name="A125642290V">Data7!$BQ$1:$BQ$10,Data7!$BQ$11:$BQ$19</definedName>
    <definedName name="A125642290V_Data">Data7!$BQ$11:$BQ$19</definedName>
    <definedName name="A125642290V_Latest">Data7!$BQ$19</definedName>
    <definedName name="A125642296J">Data7!$R$1:$R$10,Data7!$R$11:$R$19</definedName>
    <definedName name="A125642296J_Data">Data7!$R$11:$R$19</definedName>
    <definedName name="A125642296J_Latest">Data7!$R$19</definedName>
    <definedName name="A125642298L">Data7!$BW$1:$BW$10,Data7!$BW$11:$BW$19</definedName>
    <definedName name="A125642298L_Data">Data7!$BW$11:$BW$19</definedName>
    <definedName name="A125642298L_Latest">Data7!$BW$19</definedName>
    <definedName name="A125642304W">Data6!$IA$1:$IA$10,Data6!$IA$11:$IA$19</definedName>
    <definedName name="A125642304W_Data">Data6!$IA$11:$IA$19</definedName>
    <definedName name="A125642304W_Latest">Data6!$IA$19</definedName>
    <definedName name="A125642306A">Data7!$AP$1:$AP$10,Data7!$AP$11:$AP$19</definedName>
    <definedName name="A125642306A_Data">Data7!$AP$11:$AP$19</definedName>
    <definedName name="A125642306A_Latest">Data7!$AP$19</definedName>
    <definedName name="A125642312W">Data4!$CL$1:$CL$10,Data4!$CL$11:$CL$19</definedName>
    <definedName name="A125642312W_Data">Data4!$CL$11:$CL$19</definedName>
    <definedName name="A125642312W_Latest">Data4!$CL$19</definedName>
    <definedName name="A125642314A">Data4!$EQ$1:$EQ$10,Data4!$EQ$11:$EQ$19</definedName>
    <definedName name="A125642314A_Data">Data4!$EQ$11:$EQ$19</definedName>
    <definedName name="A125642314A_Latest">Data4!$EQ$19</definedName>
    <definedName name="A125642320W">Data4!$CO$1:$CO$10,Data4!$CO$11:$CO$19</definedName>
    <definedName name="A125642320W_Data">Data4!$CO$11:$CO$19</definedName>
    <definedName name="A125642320W_Latest">Data4!$CO$19</definedName>
    <definedName name="A125642322A">Data4!$ET$1:$ET$10,Data4!$ET$11:$ET$19</definedName>
    <definedName name="A125642322A_Data">Data4!$ET$11:$ET$19</definedName>
    <definedName name="A125642322A_Latest">Data4!$ET$19</definedName>
    <definedName name="A125642328R">Data4!$CU$1:$CU$10,Data4!$CU$11:$CU$19</definedName>
    <definedName name="A125642328R_Data">Data4!$CU$11:$CU$19</definedName>
    <definedName name="A125642328R_Latest">Data4!$CU$19</definedName>
    <definedName name="A125642330A">Data4!$EZ$1:$EZ$10,Data4!$EZ$11:$EZ$19</definedName>
    <definedName name="A125642330A_Data">Data4!$EZ$11:$EZ$19</definedName>
    <definedName name="A125642330A_Latest">Data4!$EZ$19</definedName>
    <definedName name="A125642336R">Data4!$BW$1:$BW$10,Data4!$BW$11:$BW$19</definedName>
    <definedName name="A125642336R_Data">Data4!$BW$11:$BW$19</definedName>
    <definedName name="A125642336R_Latest">Data4!$BW$19</definedName>
    <definedName name="A125642338V">Data4!$EB$1:$EB$10,Data4!$EB$11:$EB$19</definedName>
    <definedName name="A125642338V_Data">Data4!$EB$11:$EB$19</definedName>
    <definedName name="A125642338V_Latest">Data4!$EB$19</definedName>
    <definedName name="A125642344R">Data4!$CI$1:$CI$10,Data4!$CI$11:$CI$19</definedName>
    <definedName name="A125642344R_Data">Data4!$CI$11:$CI$19</definedName>
    <definedName name="A125642344R_Latest">Data4!$CI$19</definedName>
    <definedName name="A125642346V">Data4!$EN$1:$EN$10,Data4!$EN$11:$EN$19</definedName>
    <definedName name="A125642346V_Data">Data4!$EN$11:$EN$19</definedName>
    <definedName name="A125642346V_Latest">Data4!$EN$19</definedName>
    <definedName name="A125642352R">Data4!$BE$1:$BE$10,Data4!$BE$11:$BE$19</definedName>
    <definedName name="A125642352R_Data">Data4!$BE$11:$BE$19</definedName>
    <definedName name="A125642352R_Latest">Data4!$BE$19</definedName>
    <definedName name="A125642354V">Data4!$DJ$1:$DJ$10,Data4!$DJ$11:$DJ$19</definedName>
    <definedName name="A125642354V_Data">Data4!$DJ$11:$DJ$19</definedName>
    <definedName name="A125642354V_Latest">Data4!$DJ$19</definedName>
    <definedName name="A125642360R">Data4!$BN$1:$BN$10,Data4!$BN$11:$BN$19</definedName>
    <definedName name="A125642360R_Data">Data4!$BN$11:$BN$19</definedName>
    <definedName name="A125642360R_Latest">Data4!$BN$19</definedName>
    <definedName name="A125642362V">Data4!$DS$1:$DS$10,Data4!$DS$11:$DS$19</definedName>
    <definedName name="A125642362V_Data">Data4!$DS$11:$DS$19</definedName>
    <definedName name="A125642362V_Latest">Data4!$DS$19</definedName>
    <definedName name="A125642368J">Data4!$BQ$1:$BQ$10,Data4!$BQ$11:$BQ$19</definedName>
    <definedName name="A125642368J_Data">Data4!$BQ$11:$BQ$19</definedName>
    <definedName name="A125642368J_Latest">Data4!$BQ$19</definedName>
    <definedName name="A125642370V">Data4!$DV$1:$DV$10,Data4!$DV$11:$DV$19</definedName>
    <definedName name="A125642370V_Data">Data4!$DV$11:$DV$19</definedName>
    <definedName name="A125642370V_Latest">Data4!$DV$19</definedName>
    <definedName name="A125642376J">Data4!$CR$1:$CR$10,Data4!$CR$11:$CR$19</definedName>
    <definedName name="A125642376J_Data">Data4!$CR$11:$CR$19</definedName>
    <definedName name="A125642376J_Latest">Data4!$CR$19</definedName>
    <definedName name="A125642378L">Data4!$EW$1:$EW$10,Data4!$EW$11:$EW$19</definedName>
    <definedName name="A125642378L_Data">Data4!$EW$11:$EW$19</definedName>
    <definedName name="A125642378L_Latest">Data4!$EW$19</definedName>
    <definedName name="A125642384J">Data4!$CX$1:$CX$10,Data4!$CX$11:$CX$19</definedName>
    <definedName name="A125642384J_Data">Data4!$CX$11:$CX$19</definedName>
    <definedName name="A125642384J_Latest">Data4!$CX$19</definedName>
    <definedName name="A125642386L">Data4!$FC$1:$FC$10,Data4!$FC$11:$FC$19</definedName>
    <definedName name="A125642386L_Data">Data4!$FC$11:$FC$19</definedName>
    <definedName name="A125642386L_Latest">Data4!$FC$19</definedName>
    <definedName name="A125642392J">Data4!$DA$1:$DA$10,Data4!$DA$11:$DA$19</definedName>
    <definedName name="A125642392J_Data">Data4!$DA$11:$DA$19</definedName>
    <definedName name="A125642392J_Latest">Data4!$DA$19</definedName>
    <definedName name="A125642394L">Data4!$FF$1:$FF$10,Data4!$FF$11:$FF$19</definedName>
    <definedName name="A125642394L_Data">Data4!$FF$11:$FF$19</definedName>
    <definedName name="A125642394L_Latest">Data4!$FF$19</definedName>
    <definedName name="A125642400W">Data4!$BT$1:$BT$10,Data4!$BT$11:$BT$19</definedName>
    <definedName name="A125642400W_Data">Data4!$BT$11:$BT$19</definedName>
    <definedName name="A125642400W_Latest">Data4!$BT$19</definedName>
    <definedName name="A125642402A">Data4!$DY$1:$DY$10,Data4!$DY$11:$DY$19</definedName>
    <definedName name="A125642402A_Data">Data4!$DY$11:$DY$19</definedName>
    <definedName name="A125642402A_Latest">Data4!$DY$19</definedName>
    <definedName name="A125642408R">Data4!$CC$1:$CC$10,Data4!$CC$11:$CC$19</definedName>
    <definedName name="A125642408R_Data">Data4!$CC$11:$CC$19</definedName>
    <definedName name="A125642408R_Latest">Data4!$CC$19</definedName>
    <definedName name="A125642410A">Data4!$EH$1:$EH$10,Data4!$EH$11:$EH$19</definedName>
    <definedName name="A125642410A_Data">Data4!$EH$11:$EH$19</definedName>
    <definedName name="A125642410A_Latest">Data4!$EH$19</definedName>
    <definedName name="A125642416R">Data4!$BB$1:$BB$10,Data4!$BB$11:$BB$19</definedName>
    <definedName name="A125642416R_Data">Data4!$BB$11:$BB$19</definedName>
    <definedName name="A125642416R_Latest">Data4!$BB$19</definedName>
    <definedName name="A125642418V">Data4!$DG$1:$DG$10,Data4!$DG$11:$DG$19</definedName>
    <definedName name="A125642418V_Data">Data4!$DG$11:$DG$19</definedName>
    <definedName name="A125642418V_Latest">Data4!$DG$19</definedName>
    <definedName name="A125642424R">Data4!$BH$1:$BH$10,Data4!$BH$11:$BH$19</definedName>
    <definedName name="A125642424R_Data">Data4!$BH$11:$BH$19</definedName>
    <definedName name="A125642424R_Latest">Data4!$BH$19</definedName>
    <definedName name="A125642426V">Data4!$DM$1:$DM$10,Data4!$DM$11:$DM$19</definedName>
    <definedName name="A125642426V_Data">Data4!$DM$11:$DM$19</definedName>
    <definedName name="A125642426V_Latest">Data4!$DM$19</definedName>
    <definedName name="A125642432R">Data4!$BK$1:$BK$10,Data4!$BK$11:$BK$19</definedName>
    <definedName name="A125642432R_Data">Data4!$BK$11:$BK$19</definedName>
    <definedName name="A125642432R_Latest">Data4!$BK$19</definedName>
    <definedName name="A125642434V">Data4!$DP$1:$DP$10,Data4!$DP$11:$DP$19</definedName>
    <definedName name="A125642434V_Data">Data4!$DP$11:$DP$19</definedName>
    <definedName name="A125642434V_Latest">Data4!$DP$19</definedName>
    <definedName name="A125642440R">Data4!$BZ$1:$BZ$10,Data4!$BZ$11:$BZ$19</definedName>
    <definedName name="A125642440R_Data">Data4!$BZ$11:$BZ$19</definedName>
    <definedName name="A125642440R_Latest">Data4!$BZ$19</definedName>
    <definedName name="A125642442V">Data4!$EE$1:$EE$10,Data4!$EE$11:$EE$19</definedName>
    <definedName name="A125642442V_Data">Data4!$EE$11:$EE$19</definedName>
    <definedName name="A125642442V_Latest">Data4!$EE$19</definedName>
    <definedName name="A125642448J">Data4!$CF$1:$CF$10,Data4!$CF$11:$CF$19</definedName>
    <definedName name="A125642448J_Data">Data4!$CF$11:$CF$19</definedName>
    <definedName name="A125642448J_Latest">Data4!$CF$19</definedName>
    <definedName name="A125642450V">Data4!$EK$1:$EK$10,Data4!$EK$11:$EK$19</definedName>
    <definedName name="A125642450V_Data">Data4!$EK$11:$EK$19</definedName>
    <definedName name="A125642450V_Latest">Data4!$EK$19</definedName>
    <definedName name="A125642456J">Data4!$AY$1:$AY$10,Data4!$AY$11:$AY$19</definedName>
    <definedName name="A125642456J_Data">Data4!$AY$11:$AY$19</definedName>
    <definedName name="A125642456J_Latest">Data4!$AY$19</definedName>
    <definedName name="A125642458L">Data4!$DD$1:$DD$10,Data4!$DD$11:$DD$19</definedName>
    <definedName name="A125642458L_Data">Data4!$DD$11:$DD$19</definedName>
    <definedName name="A125642458L_Latest">Data4!$DD$19</definedName>
    <definedName name="A125642464J">Data5!$FZ$1:$FZ$10,Data5!$FZ$11:$FZ$19</definedName>
    <definedName name="A125642464J_Data">Data5!$FZ$11:$FZ$19</definedName>
    <definedName name="A125642464J_Latest">Data5!$FZ$19</definedName>
    <definedName name="A125642466L">Data5!$IE$1:$IE$10,Data5!$IE$11:$IE$19</definedName>
    <definedName name="A125642466L_Data">Data5!$IE$11:$IE$19</definedName>
    <definedName name="A125642466L_Latest">Data5!$IE$19</definedName>
    <definedName name="A125642472J">Data5!$GC$1:$GC$10,Data5!$GC$11:$GC$19</definedName>
    <definedName name="A125642472J_Data">Data5!$GC$11:$GC$19</definedName>
    <definedName name="A125642472J_Latest">Data5!$GC$19</definedName>
    <definedName name="A125642474L">Data5!$IH$1:$IH$10,Data5!$IH$11:$IH$19</definedName>
    <definedName name="A125642474L_Data">Data5!$IH$11:$IH$19</definedName>
    <definedName name="A125642474L_Latest">Data5!$IH$19</definedName>
    <definedName name="A125642480J">Data5!$GI$1:$GI$10,Data5!$GI$11:$GI$19</definedName>
    <definedName name="A125642480J_Data">Data5!$GI$11:$GI$19</definedName>
    <definedName name="A125642480J_Latest">Data5!$GI$19</definedName>
    <definedName name="A125642482L">Data5!$IN$1:$IN$10,Data5!$IN$11:$IN$19</definedName>
    <definedName name="A125642482L_Data">Data5!$IN$11:$IN$19</definedName>
    <definedName name="A125642482L_Latest">Data5!$IN$19</definedName>
    <definedName name="A125642488A">Data5!$FK$1:$FK$10,Data5!$FK$11:$FK$19</definedName>
    <definedName name="A125642488A_Data">Data5!$FK$11:$FK$19</definedName>
    <definedName name="A125642488A_Latest">Data5!$FK$19</definedName>
    <definedName name="A125642490L">Data5!$HP$1:$HP$10,Data5!$HP$11:$HP$19</definedName>
    <definedName name="A125642490L_Data">Data5!$HP$11:$HP$19</definedName>
    <definedName name="A125642490L_Latest">Data5!$HP$19</definedName>
    <definedName name="A125642496A">Data5!$FW$1:$FW$10,Data5!$FW$11:$FW$19</definedName>
    <definedName name="A125642496A_Data">Data5!$FW$11:$FW$19</definedName>
    <definedName name="A125642496A_Latest">Data5!$FW$19</definedName>
    <definedName name="A125642498F">Data5!$IB$1:$IB$10,Data5!$IB$11:$IB$19</definedName>
    <definedName name="A125642498F_Data">Data5!$IB$11:$IB$19</definedName>
    <definedName name="A125642498F_Latest">Data5!$IB$19</definedName>
    <definedName name="A125642504R">Data5!$ES$1:$ES$10,Data5!$ES$11:$ES$19</definedName>
    <definedName name="A125642504R_Data">Data5!$ES$11:$ES$19</definedName>
    <definedName name="A125642504R_Latest">Data5!$ES$19</definedName>
    <definedName name="A125642506V">Data5!$GX$1:$GX$10,Data5!$GX$11:$GX$19</definedName>
    <definedName name="A125642506V_Data">Data5!$GX$11:$GX$19</definedName>
    <definedName name="A125642506V_Latest">Data5!$GX$19</definedName>
    <definedName name="A125642512R">Data5!$FB$1:$FB$10,Data5!$FB$11:$FB$19</definedName>
    <definedName name="A125642512R_Data">Data5!$FB$11:$FB$19</definedName>
    <definedName name="A125642512R_Latest">Data5!$FB$19</definedName>
    <definedName name="A125642514V">Data5!$HG$1:$HG$10,Data5!$HG$11:$HG$19</definedName>
    <definedName name="A125642514V_Data">Data5!$HG$11:$HG$19</definedName>
    <definedName name="A125642514V_Latest">Data5!$HG$19</definedName>
    <definedName name="A125642520R">Data5!$FE$1:$FE$10,Data5!$FE$11:$FE$19</definedName>
    <definedName name="A125642520R_Data">Data5!$FE$11:$FE$19</definedName>
    <definedName name="A125642520R_Latest">Data5!$FE$19</definedName>
    <definedName name="A125642522V">Data5!$HJ$1:$HJ$10,Data5!$HJ$11:$HJ$19</definedName>
    <definedName name="A125642522V_Data">Data5!$HJ$11:$HJ$19</definedName>
    <definedName name="A125642522V_Latest">Data5!$HJ$19</definedName>
    <definedName name="A125642528J">Data5!$GF$1:$GF$10,Data5!$GF$11:$GF$19</definedName>
    <definedName name="A125642528J_Data">Data5!$GF$11:$GF$19</definedName>
    <definedName name="A125642528J_Latest">Data5!$GF$19</definedName>
    <definedName name="A125642530V">Data5!$IK$1:$IK$10,Data5!$IK$11:$IK$19</definedName>
    <definedName name="A125642530V_Data">Data5!$IK$11:$IK$19</definedName>
    <definedName name="A125642530V_Latest">Data5!$IK$19</definedName>
    <definedName name="A125642536J">Data5!$GL$1:$GL$10,Data5!$GL$11:$GL$19</definedName>
    <definedName name="A125642536J_Data">Data5!$GL$11:$GL$19</definedName>
    <definedName name="A125642536J_Latest">Data5!$GL$19</definedName>
    <definedName name="A125642538L">Data5!$IQ$1:$IQ$10,Data5!$IQ$11:$IQ$19</definedName>
    <definedName name="A125642538L_Data">Data5!$IQ$11:$IQ$19</definedName>
    <definedName name="A125642538L_Latest">Data5!$IQ$19</definedName>
    <definedName name="A125642544J">Data5!$GO$1:$GO$10,Data5!$GO$11:$GO$19</definedName>
    <definedName name="A125642544J_Data">Data5!$GO$11:$GO$19</definedName>
    <definedName name="A125642544J_Latest">Data5!$GO$19</definedName>
    <definedName name="A125642546L">Data6!$D$1:$D$10,Data6!$D$11:$D$19</definedName>
    <definedName name="A125642546L_Data">Data6!$D$11:$D$19</definedName>
    <definedName name="A125642546L_Latest">Data6!$D$19</definedName>
    <definedName name="A125642552J">Data5!$FH$1:$FH$10,Data5!$FH$11:$FH$19</definedName>
    <definedName name="A125642552J_Data">Data5!$FH$11:$FH$19</definedName>
    <definedName name="A125642552J_Latest">Data5!$FH$19</definedName>
    <definedName name="A125642554L">Data5!$HM$1:$HM$10,Data5!$HM$11:$HM$19</definedName>
    <definedName name="A125642554L_Data">Data5!$HM$11:$HM$19</definedName>
    <definedName name="A125642554L_Latest">Data5!$HM$19</definedName>
    <definedName name="A125642560J">Data5!$FQ$1:$FQ$10,Data5!$FQ$11:$FQ$19</definedName>
    <definedName name="A125642560J_Data">Data5!$FQ$11:$FQ$19</definedName>
    <definedName name="A125642560J_Latest">Data5!$FQ$19</definedName>
    <definedName name="A125642562L">Data5!$HV$1:$HV$10,Data5!$HV$11:$HV$19</definedName>
    <definedName name="A125642562L_Data">Data5!$HV$11:$HV$19</definedName>
    <definedName name="A125642562L_Latest">Data5!$HV$19</definedName>
    <definedName name="A125642568A">Data5!$EP$1:$EP$10,Data5!$EP$11:$EP$19</definedName>
    <definedName name="A125642568A_Data">Data5!$EP$11:$EP$19</definedName>
    <definedName name="A125642568A_Latest">Data5!$EP$19</definedName>
    <definedName name="A125642570L">Data5!$GU$1:$GU$10,Data5!$GU$11:$GU$19</definedName>
    <definedName name="A125642570L_Data">Data5!$GU$11:$GU$19</definedName>
    <definedName name="A125642570L_Latest">Data5!$GU$19</definedName>
    <definedName name="A125642576A">Data5!$EV$1:$EV$10,Data5!$EV$11:$EV$19</definedName>
    <definedName name="A125642576A_Data">Data5!$EV$11:$EV$19</definedName>
    <definedName name="A125642576A_Latest">Data5!$EV$19</definedName>
    <definedName name="A125642578F">Data5!$HA$1:$HA$10,Data5!$HA$11:$HA$19</definedName>
    <definedName name="A125642578F_Data">Data5!$HA$11:$HA$19</definedName>
    <definedName name="A125642578F_Latest">Data5!$HA$19</definedName>
    <definedName name="A125642584A">Data5!$EY$1:$EY$10,Data5!$EY$11:$EY$19</definedName>
    <definedName name="A125642584A_Data">Data5!$EY$11:$EY$19</definedName>
    <definedName name="A125642584A_Latest">Data5!$EY$19</definedName>
    <definedName name="A125642586F">Data5!$HD$1:$HD$10,Data5!$HD$11:$HD$19</definedName>
    <definedName name="A125642586F_Data">Data5!$HD$11:$HD$19</definedName>
    <definedName name="A125642586F_Latest">Data5!$HD$19</definedName>
    <definedName name="A125642592A">Data5!$FN$1:$FN$10,Data5!$FN$11:$FN$19</definedName>
    <definedName name="A125642592A_Data">Data5!$FN$11:$FN$19</definedName>
    <definedName name="A125642592A_Latest">Data5!$FN$19</definedName>
    <definedName name="A125642594F">Data5!$HS$1:$HS$10,Data5!$HS$11:$HS$19</definedName>
    <definedName name="A125642594F_Data">Data5!$HS$11:$HS$19</definedName>
    <definedName name="A125642594F_Latest">Data5!$HS$19</definedName>
    <definedName name="A125642600R">Data5!$FT$1:$FT$10,Data5!$FT$11:$FT$19</definedName>
    <definedName name="A125642600R_Data">Data5!$FT$11:$FT$19</definedName>
    <definedName name="A125642600R_Latest">Data5!$FT$19</definedName>
    <definedName name="A125642602V">Data5!$HY$1:$HY$10,Data5!$HY$11:$HY$19</definedName>
    <definedName name="A125642602V_Data">Data5!$HY$11:$HY$19</definedName>
    <definedName name="A125642602V_Latest">Data5!$HY$19</definedName>
    <definedName name="A125642608J">Data5!$EM$1:$EM$10,Data5!$EM$11:$EM$19</definedName>
    <definedName name="A125642608J_Data">Data5!$EM$11:$EM$19</definedName>
    <definedName name="A125642608J_Latest">Data5!$EM$19</definedName>
    <definedName name="A125642610V">Data5!$GR$1:$GR$10,Data5!$GR$11:$GR$19</definedName>
    <definedName name="A125642610V_Data">Data5!$GR$11:$GR$19</definedName>
    <definedName name="A125642610V_Latest">Data5!$GR$19</definedName>
    <definedName name="A125642616J">Data6!$AT$1:$AT$10,Data6!$AT$11:$AT$19</definedName>
    <definedName name="A125642616J_Data">Data6!$AT$11:$AT$19</definedName>
    <definedName name="A125642616J_Latest">Data6!$AT$19</definedName>
    <definedName name="A125642618L">Data6!$CY$1:$CY$10,Data6!$CY$11:$CY$19</definedName>
    <definedName name="A125642618L_Data">Data6!$CY$11:$CY$19</definedName>
    <definedName name="A125642618L_Latest">Data6!$CY$19</definedName>
    <definedName name="A125642624J">Data6!$AW$1:$AW$10,Data6!$AW$11:$AW$19</definedName>
    <definedName name="A125642624J_Data">Data6!$AW$11:$AW$19</definedName>
    <definedName name="A125642624J_Latest">Data6!$AW$19</definedName>
    <definedName name="A125642626L">Data6!$DB$1:$DB$10,Data6!$DB$11:$DB$19</definedName>
    <definedName name="A125642626L_Data">Data6!$DB$11:$DB$19</definedName>
    <definedName name="A125642626L_Latest">Data6!$DB$19</definedName>
    <definedName name="A125642632J">Data6!$BC$1:$BC$10,Data6!$BC$11:$BC$19</definedName>
    <definedName name="A125642632J_Data">Data6!$BC$11:$BC$19</definedName>
    <definedName name="A125642632J_Latest">Data6!$BC$19</definedName>
    <definedName name="A125642634L">Data6!$DH$1:$DH$10,Data6!$DH$11:$DH$19</definedName>
    <definedName name="A125642634L_Data">Data6!$DH$11:$DH$19</definedName>
    <definedName name="A125642634L_Latest">Data6!$DH$19</definedName>
    <definedName name="A125642640J">Data6!$AE$1:$AE$10,Data6!$AE$11:$AE$19</definedName>
    <definedName name="A125642640J_Data">Data6!$AE$11:$AE$19</definedName>
    <definedName name="A125642640J_Latest">Data6!$AE$19</definedName>
    <definedName name="A125642642L">Data6!$CJ$1:$CJ$10,Data6!$CJ$11:$CJ$19</definedName>
    <definedName name="A125642642L_Data">Data6!$CJ$11:$CJ$19</definedName>
    <definedName name="A125642642L_Latest">Data6!$CJ$19</definedName>
    <definedName name="A125642648A">Data6!$AQ$1:$AQ$10,Data6!$AQ$11:$AQ$19</definedName>
    <definedName name="A125642648A_Data">Data6!$AQ$11:$AQ$19</definedName>
    <definedName name="A125642648A_Latest">Data6!$AQ$19</definedName>
    <definedName name="A125642650L">Data6!$CV$1:$CV$10,Data6!$CV$11:$CV$19</definedName>
    <definedName name="A125642650L_Data">Data6!$CV$11:$CV$19</definedName>
    <definedName name="A125642650L_Latest">Data6!$CV$19</definedName>
    <definedName name="A125642656A">Data6!$M$1:$M$10,Data6!$M$11:$M$19</definedName>
    <definedName name="A125642656A_Data">Data6!$M$11:$M$19</definedName>
    <definedName name="A125642656A_Latest">Data6!$M$19</definedName>
    <definedName name="A125642658F">Data6!$BR$1:$BR$10,Data6!$BR$11:$BR$19</definedName>
    <definedName name="A125642658F_Data">Data6!$BR$11:$BR$19</definedName>
    <definedName name="A125642658F_Latest">Data6!$BR$19</definedName>
    <definedName name="A125642664A">Data6!$V$1:$V$10,Data6!$V$11:$V$19</definedName>
    <definedName name="A125642664A_Data">Data6!$V$11:$V$19</definedName>
    <definedName name="A125642664A_Latest">Data6!$V$19</definedName>
    <definedName name="A125642666F">Data6!$CA$1:$CA$10,Data6!$CA$11:$CA$19</definedName>
    <definedName name="A125642666F_Data">Data6!$CA$11:$CA$19</definedName>
    <definedName name="A125642666F_Latest">Data6!$CA$19</definedName>
    <definedName name="A125642672A">Data6!$Y$1:$Y$10,Data6!$Y$11:$Y$19</definedName>
    <definedName name="A125642672A_Data">Data6!$Y$11:$Y$19</definedName>
    <definedName name="A125642672A_Latest">Data6!$Y$19</definedName>
    <definedName name="A125642674F">Data6!$CD$1:$CD$10,Data6!$CD$11:$CD$19</definedName>
    <definedName name="A125642674F_Data">Data6!$CD$11:$CD$19</definedName>
    <definedName name="A125642674F_Latest">Data6!$CD$19</definedName>
    <definedName name="A125642680A">Data6!$AZ$1:$AZ$10,Data6!$AZ$11:$AZ$19</definedName>
    <definedName name="A125642680A_Data">Data6!$AZ$11:$AZ$19</definedName>
    <definedName name="A125642680A_Latest">Data6!$AZ$19</definedName>
    <definedName name="A125642682F">Data6!$DE$1:$DE$10,Data6!$DE$11:$DE$19</definedName>
    <definedName name="A125642682F_Data">Data6!$DE$11:$DE$19</definedName>
    <definedName name="A125642682F_Latest">Data6!$DE$19</definedName>
    <definedName name="A125642688V">Data6!$BF$1:$BF$10,Data6!$BF$11:$BF$19</definedName>
    <definedName name="A125642688V_Data">Data6!$BF$11:$BF$19</definedName>
    <definedName name="A125642688V_Latest">Data6!$BF$19</definedName>
    <definedName name="A125642690F">Data6!$DK$1:$DK$10,Data6!$DK$11:$DK$19</definedName>
    <definedName name="A125642690F_Data">Data6!$DK$11:$DK$19</definedName>
    <definedName name="A125642690F_Latest">Data6!$DK$19</definedName>
    <definedName name="A125642696V">Data6!$BI$1:$BI$10,Data6!$BI$11:$BI$19</definedName>
    <definedName name="A125642696V_Data">Data6!$BI$11:$BI$19</definedName>
    <definedName name="A125642696V_Latest">Data6!$BI$19</definedName>
    <definedName name="A125642698X">Data6!$DN$1:$DN$10,Data6!$DN$11:$DN$19</definedName>
    <definedName name="A125642698X_Data">Data6!$DN$11:$DN$19</definedName>
    <definedName name="A125642698X_Latest">Data6!$DN$19</definedName>
    <definedName name="A125642704J">Data6!$AB$1:$AB$10,Data6!$AB$11:$AB$19</definedName>
    <definedName name="A125642704J_Data">Data6!$AB$11:$AB$19</definedName>
    <definedName name="A125642704J_Latest">Data6!$AB$19</definedName>
    <definedName name="A125642706L">Data6!$CG$1:$CG$10,Data6!$CG$11:$CG$19</definedName>
    <definedName name="A125642706L_Data">Data6!$CG$11:$CG$19</definedName>
    <definedName name="A125642706L_Latest">Data6!$CG$19</definedName>
    <definedName name="A125642712J">Data6!$AK$1:$AK$10,Data6!$AK$11:$AK$19</definedName>
    <definedName name="A125642712J_Data">Data6!$AK$11:$AK$19</definedName>
    <definedName name="A125642712J_Latest">Data6!$AK$19</definedName>
    <definedName name="A125642714L">Data6!$CP$1:$CP$10,Data6!$CP$11:$CP$19</definedName>
    <definedName name="A125642714L_Data">Data6!$CP$11:$CP$19</definedName>
    <definedName name="A125642714L_Latest">Data6!$CP$19</definedName>
    <definedName name="A125642720J">Data6!$J$1:$J$10,Data6!$J$11:$J$19</definedName>
    <definedName name="A125642720J_Data">Data6!$J$11:$J$19</definedName>
    <definedName name="A125642720J_Latest">Data6!$J$19</definedName>
    <definedName name="A125642722L">Data6!$BO$1:$BO$10,Data6!$BO$11:$BO$19</definedName>
    <definedName name="A125642722L_Data">Data6!$BO$11:$BO$19</definedName>
    <definedName name="A125642722L_Latest">Data6!$BO$19</definedName>
    <definedName name="A125642728A">Data6!$P$1:$P$10,Data6!$P$11:$P$19</definedName>
    <definedName name="A125642728A_Data">Data6!$P$11:$P$19</definedName>
    <definedName name="A125642728A_Latest">Data6!$P$19</definedName>
    <definedName name="A125642730L">Data6!$BU$1:$BU$10,Data6!$BU$11:$BU$19</definedName>
    <definedName name="A125642730L_Data">Data6!$BU$11:$BU$19</definedName>
    <definedName name="A125642730L_Latest">Data6!$BU$19</definedName>
    <definedName name="A125642736A">Data6!$S$1:$S$10,Data6!$S$11:$S$19</definedName>
    <definedName name="A125642736A_Data">Data6!$S$11:$S$19</definedName>
    <definedName name="A125642736A_Latest">Data6!$S$19</definedName>
    <definedName name="A125642738F">Data6!$BX$1:$BX$10,Data6!$BX$11:$BX$19</definedName>
    <definedName name="A125642738F_Data">Data6!$BX$11:$BX$19</definedName>
    <definedName name="A125642738F_Latest">Data6!$BX$19</definedName>
    <definedName name="A125642744A">Data6!$AH$1:$AH$10,Data6!$AH$11:$AH$19</definedName>
    <definedName name="A125642744A_Data">Data6!$AH$11:$AH$19</definedName>
    <definedName name="A125642744A_Latest">Data6!$AH$19</definedName>
    <definedName name="A125642746F">Data6!$CM$1:$CM$10,Data6!$CM$11:$CM$19</definedName>
    <definedName name="A125642746F_Data">Data6!$CM$11:$CM$19</definedName>
    <definedName name="A125642746F_Latest">Data6!$CM$19</definedName>
    <definedName name="A125642752A">Data6!$AN$1:$AN$10,Data6!$AN$11:$AN$19</definedName>
    <definedName name="A125642752A_Data">Data6!$AN$11:$AN$19</definedName>
    <definedName name="A125642752A_Latest">Data6!$AN$19</definedName>
    <definedName name="A125642754F">Data6!$CS$1:$CS$10,Data6!$CS$11:$CS$19</definedName>
    <definedName name="A125642754F_Data">Data6!$CS$11:$CS$19</definedName>
    <definedName name="A125642754F_Latest">Data6!$CS$19</definedName>
    <definedName name="A125642760A">Data6!$G$1:$G$10,Data6!$G$11:$G$19</definedName>
    <definedName name="A125642760A_Data">Data6!$G$11:$G$19</definedName>
    <definedName name="A125642760A_Latest">Data6!$G$19</definedName>
    <definedName name="A125642762F">Data6!$BL$1:$BL$10,Data6!$BL$11:$BL$19</definedName>
    <definedName name="A125642762F_Data">Data6!$BL$11:$BL$19</definedName>
    <definedName name="A125642762F_Latest">Data6!$BL$19</definedName>
    <definedName name="A125642768V">Data6!$FD$1:$FD$10,Data6!$FD$11:$FD$19</definedName>
    <definedName name="A125642768V_Data">Data6!$FD$11:$FD$19</definedName>
    <definedName name="A125642768V_Latest">Data6!$FD$19</definedName>
    <definedName name="A125642770F">Data6!$HI$1:$HI$10,Data6!$HI$11:$HI$19</definedName>
    <definedName name="A125642770F_Data">Data6!$HI$11:$HI$19</definedName>
    <definedName name="A125642770F_Latest">Data6!$HI$19</definedName>
    <definedName name="A125642776V">Data6!$FG$1:$FG$10,Data6!$FG$11:$FG$19</definedName>
    <definedName name="A125642776V_Data">Data6!$FG$11:$FG$19</definedName>
    <definedName name="A125642776V_Latest">Data6!$FG$19</definedName>
    <definedName name="A125642778X">Data6!$HL$1:$HL$10,Data6!$HL$11:$HL$19</definedName>
    <definedName name="A125642778X_Data">Data6!$HL$11:$HL$19</definedName>
    <definedName name="A125642778X_Latest">Data6!$HL$19</definedName>
    <definedName name="A125642784V">Data6!$FM$1:$FM$10,Data6!$FM$11:$FM$19</definedName>
    <definedName name="A125642784V_Data">Data6!$FM$11:$FM$19</definedName>
    <definedName name="A125642784V_Latest">Data6!$FM$19</definedName>
    <definedName name="A125642786X">Data6!$HR$1:$HR$10,Data6!$HR$11:$HR$19</definedName>
    <definedName name="A125642786X_Data">Data6!$HR$11:$HR$19</definedName>
    <definedName name="A125642786X_Latest">Data6!$HR$19</definedName>
    <definedName name="A125642792V">Data6!$EO$1:$EO$10,Data6!$EO$11:$EO$19</definedName>
    <definedName name="A125642792V_Data">Data6!$EO$11:$EO$19</definedName>
    <definedName name="A125642792V_Latest">Data6!$EO$19</definedName>
    <definedName name="A125642794X">Data6!$GT$1:$GT$10,Data6!$GT$11:$GT$19</definedName>
    <definedName name="A125642794X_Data">Data6!$GT$11:$GT$19</definedName>
    <definedName name="A125642794X_Latest">Data6!$GT$19</definedName>
    <definedName name="A125642800J">Data6!$FA$1:$FA$10,Data6!$FA$11:$FA$19</definedName>
    <definedName name="A125642800J_Data">Data6!$FA$11:$FA$19</definedName>
    <definedName name="A125642800J_Latest">Data6!$FA$19</definedName>
    <definedName name="A125642802L">Data6!$HF$1:$HF$10,Data6!$HF$11:$HF$19</definedName>
    <definedName name="A125642802L_Data">Data6!$HF$11:$HF$19</definedName>
    <definedName name="A125642802L_Latest">Data6!$HF$19</definedName>
    <definedName name="A125642808A">Data6!$DW$1:$DW$10,Data6!$DW$11:$DW$19</definedName>
    <definedName name="A125642808A_Data">Data6!$DW$11:$DW$19</definedName>
    <definedName name="A125642808A_Latest">Data6!$DW$19</definedName>
    <definedName name="A125642810L">Data6!$GB$1:$GB$10,Data6!$GB$11:$GB$19</definedName>
    <definedName name="A125642810L_Data">Data6!$GB$11:$GB$19</definedName>
    <definedName name="A125642810L_Latest">Data6!$GB$19</definedName>
    <definedName name="A125642816A">Data6!$EF$1:$EF$10,Data6!$EF$11:$EF$19</definedName>
    <definedName name="A125642816A_Data">Data6!$EF$11:$EF$19</definedName>
    <definedName name="A125642816A_Latest">Data6!$EF$19</definedName>
    <definedName name="A125642818F">Data6!$GK$1:$GK$10,Data6!$GK$11:$GK$19</definedName>
    <definedName name="A125642818F_Data">Data6!$GK$11:$GK$19</definedName>
    <definedName name="A125642818F_Latest">Data6!$GK$19</definedName>
    <definedName name="A125642824A">Data6!$EI$1:$EI$10,Data6!$EI$11:$EI$19</definedName>
    <definedName name="A125642824A_Data">Data6!$EI$11:$EI$19</definedName>
    <definedName name="A125642824A_Latest">Data6!$EI$19</definedName>
    <definedName name="A125642826F">Data6!$GN$1:$GN$10,Data6!$GN$11:$GN$19</definedName>
    <definedName name="A125642826F_Data">Data6!$GN$11:$GN$19</definedName>
    <definedName name="A125642826F_Latest">Data6!$GN$19</definedName>
    <definedName name="A125642832A">Data6!$FJ$1:$FJ$10,Data6!$FJ$11:$FJ$19</definedName>
    <definedName name="A125642832A_Data">Data6!$FJ$11:$FJ$19</definedName>
    <definedName name="A125642832A_Latest">Data6!$FJ$19</definedName>
    <definedName name="A125642834F">Data6!$HO$1:$HO$10,Data6!$HO$11:$HO$19</definedName>
    <definedName name="A125642834F_Data">Data6!$HO$11:$HO$19</definedName>
    <definedName name="A125642834F_Latest">Data6!$HO$19</definedName>
    <definedName name="A125642840A">Data6!$FP$1:$FP$10,Data6!$FP$11:$FP$19</definedName>
    <definedName name="A125642840A_Data">Data6!$FP$11:$FP$19</definedName>
    <definedName name="A125642840A_Latest">Data6!$FP$19</definedName>
    <definedName name="A125642842F">Data6!$HU$1:$HU$10,Data6!$HU$11:$HU$19</definedName>
    <definedName name="A125642842F_Data">Data6!$HU$11:$HU$19</definedName>
    <definedName name="A125642842F_Latest">Data6!$HU$19</definedName>
    <definedName name="A125642848V">Data6!$FS$1:$FS$10,Data6!$FS$11:$FS$19</definedName>
    <definedName name="A125642848V_Data">Data6!$FS$11:$FS$19</definedName>
    <definedName name="A125642848V_Latest">Data6!$FS$19</definedName>
    <definedName name="A125642850F">Data6!$HX$1:$HX$10,Data6!$HX$11:$HX$19</definedName>
    <definedName name="A125642850F_Data">Data6!$HX$11:$HX$19</definedName>
    <definedName name="A125642850F_Latest">Data6!$HX$19</definedName>
    <definedName name="A125642856V">Data6!$EL$1:$EL$10,Data6!$EL$11:$EL$19</definedName>
    <definedName name="A125642856V_Data">Data6!$EL$11:$EL$19</definedName>
    <definedName name="A125642856V_Latest">Data6!$EL$19</definedName>
    <definedName name="A125642858X">Data6!$GQ$1:$GQ$10,Data6!$GQ$11:$GQ$19</definedName>
    <definedName name="A125642858X_Data">Data6!$GQ$11:$GQ$19</definedName>
    <definedName name="A125642858X_Latest">Data6!$GQ$19</definedName>
    <definedName name="A125642864V">Data6!$EU$1:$EU$10,Data6!$EU$11:$EU$19</definedName>
    <definedName name="A125642864V_Data">Data6!$EU$11:$EU$19</definedName>
    <definedName name="A125642864V_Latest">Data6!$EU$19</definedName>
    <definedName name="A125642866X">Data6!$GZ$1:$GZ$10,Data6!$GZ$11:$GZ$19</definedName>
    <definedName name="A125642866X_Data">Data6!$GZ$11:$GZ$19</definedName>
    <definedName name="A125642866X_Latest">Data6!$GZ$19</definedName>
    <definedName name="A125642872V">Data6!$DT$1:$DT$10,Data6!$DT$11:$DT$19</definedName>
    <definedName name="A125642872V_Data">Data6!$DT$11:$DT$19</definedName>
    <definedName name="A125642872V_Latest">Data6!$DT$19</definedName>
    <definedName name="A125642874X">Data6!$FY$1:$FY$10,Data6!$FY$11:$FY$19</definedName>
    <definedName name="A125642874X_Data">Data6!$FY$11:$FY$19</definedName>
    <definedName name="A125642874X_Latest">Data6!$FY$19</definedName>
    <definedName name="A125642880V">Data6!$DZ$1:$DZ$10,Data6!$DZ$11:$DZ$19</definedName>
    <definedName name="A125642880V_Data">Data6!$DZ$11:$DZ$19</definedName>
    <definedName name="A125642880V_Latest">Data6!$DZ$19</definedName>
    <definedName name="A125642882X">Data6!$GE$1:$GE$10,Data6!$GE$11:$GE$19</definedName>
    <definedName name="A125642882X_Data">Data6!$GE$11:$GE$19</definedName>
    <definedName name="A125642882X_Latest">Data6!$GE$19</definedName>
    <definedName name="A125642888L">Data6!$EC$1:$EC$10,Data6!$EC$11:$EC$19</definedName>
    <definedName name="A125642888L_Data">Data6!$EC$11:$EC$19</definedName>
    <definedName name="A125642888L_Latest">Data6!$EC$19</definedName>
    <definedName name="A125642890X">Data6!$GH$1:$GH$10,Data6!$GH$11:$GH$19</definedName>
    <definedName name="A125642890X_Data">Data6!$GH$11:$GH$19</definedName>
    <definedName name="A125642890X_Latest">Data6!$GH$19</definedName>
    <definedName name="A125642896L">Data6!$ER$1:$ER$10,Data6!$ER$11:$ER$19</definedName>
    <definedName name="A125642896L_Data">Data6!$ER$11:$ER$19</definedName>
    <definedName name="A125642896L_Latest">Data6!$ER$19</definedName>
    <definedName name="A125642898T">Data6!$GW$1:$GW$10,Data6!$GW$11:$GW$19</definedName>
    <definedName name="A125642898T_Data">Data6!$GW$11:$GW$19</definedName>
    <definedName name="A125642898T_Latest">Data6!$GW$19</definedName>
    <definedName name="A125642904A">Data6!$EX$1:$EX$10,Data6!$EX$11:$EX$19</definedName>
    <definedName name="A125642904A_Data">Data6!$EX$11:$EX$19</definedName>
    <definedName name="A125642904A_Latest">Data6!$EX$19</definedName>
    <definedName name="A125642906F">Data6!$HC$1:$HC$10,Data6!$HC$11:$HC$19</definedName>
    <definedName name="A125642906F_Data">Data6!$HC$11:$HC$19</definedName>
    <definedName name="A125642906F_Latest">Data6!$HC$19</definedName>
    <definedName name="A125642912A">Data6!$DQ$1:$DQ$10,Data6!$DQ$11:$DQ$19</definedName>
    <definedName name="A125642912A_Data">Data6!$DQ$11:$DQ$19</definedName>
    <definedName name="A125642912A_Latest">Data6!$DQ$19</definedName>
    <definedName name="A125642914F">Data6!$FV$1:$FV$10,Data6!$FV$11:$FV$19</definedName>
    <definedName name="A125642914F_Data">Data6!$FV$11:$FV$19</definedName>
    <definedName name="A125642914F_Latest">Data6!$FV$19</definedName>
    <definedName name="A125642920A">Data3!$HR$1:$HR$10,Data3!$HR$11:$HR$19</definedName>
    <definedName name="A125642920A_Data">Data3!$HR$11:$HR$19</definedName>
    <definedName name="A125642920A_Latest">Data3!$HR$19</definedName>
    <definedName name="A125642922F">Data4!$AG$1:$AG$10,Data4!$AG$11:$AG$19</definedName>
    <definedName name="A125642922F_Data">Data4!$AG$11:$AG$19</definedName>
    <definedName name="A125642922F_Latest">Data4!$AG$19</definedName>
    <definedName name="A125642928V">Data3!$HU$1:$HU$10,Data3!$HU$11:$HU$19</definedName>
    <definedName name="A125642928V_Data">Data3!$HU$11:$HU$19</definedName>
    <definedName name="A125642928V_Latest">Data3!$HU$19</definedName>
    <definedName name="A125642930F">Data4!$AJ$1:$AJ$10,Data4!$AJ$11:$AJ$19</definedName>
    <definedName name="A125642930F_Data">Data4!$AJ$11:$AJ$19</definedName>
    <definedName name="A125642930F_Latest">Data4!$AJ$19</definedName>
    <definedName name="A125642936V">Data3!$IA$1:$IA$10,Data3!$IA$11:$IA$19</definedName>
    <definedName name="A125642936V_Data">Data3!$IA$11:$IA$19</definedName>
    <definedName name="A125642936V_Latest">Data3!$IA$19</definedName>
    <definedName name="A125642938X">Data4!$AP$1:$AP$10,Data4!$AP$11:$AP$19</definedName>
    <definedName name="A125642938X_Data">Data4!$AP$11:$AP$19</definedName>
    <definedName name="A125642938X_Latest">Data4!$AP$19</definedName>
    <definedName name="A125642944V">Data3!$HC$1:$HC$10,Data3!$HC$11:$HC$19</definedName>
    <definedName name="A125642944V_Data">Data3!$HC$11:$HC$19</definedName>
    <definedName name="A125642944V_Latest">Data3!$HC$19</definedName>
    <definedName name="A125642946X">Data4!$R$1:$R$10,Data4!$R$11:$R$19</definedName>
    <definedName name="A125642946X_Data">Data4!$R$11:$R$19</definedName>
    <definedName name="A125642946X_Latest">Data4!$R$19</definedName>
    <definedName name="A125642952V">Data3!$HO$1:$HO$10,Data3!$HO$11:$HO$19</definedName>
    <definedName name="A125642952V_Data">Data3!$HO$11:$HO$19</definedName>
    <definedName name="A125642952V_Latest">Data3!$HO$19</definedName>
    <definedName name="A125642954X">Data4!$AD$1:$AD$10,Data4!$AD$11:$AD$19</definedName>
    <definedName name="A125642954X_Data">Data4!$AD$11:$AD$19</definedName>
    <definedName name="A125642954X_Latest">Data4!$AD$19</definedName>
    <definedName name="A125642960V">Data3!$GK$1:$GK$10,Data3!$GK$11:$GK$19</definedName>
    <definedName name="A125642960V_Data">Data3!$GK$11:$GK$19</definedName>
    <definedName name="A125642960V_Latest">Data3!$GK$19</definedName>
    <definedName name="A125642962X">Data3!$IP$1:$IP$10,Data3!$IP$11:$IP$19</definedName>
    <definedName name="A125642962X_Data">Data3!$IP$11:$IP$19</definedName>
    <definedName name="A125642962X_Latest">Data3!$IP$19</definedName>
    <definedName name="A125642968L">Data3!$GT$1:$GT$10,Data3!$GT$11:$GT$19</definedName>
    <definedName name="A125642968L_Data">Data3!$GT$11:$GT$19</definedName>
    <definedName name="A125642968L_Latest">Data3!$GT$19</definedName>
    <definedName name="A125642970X">Data4!$I$1:$I$10,Data4!$I$11:$I$19</definedName>
    <definedName name="A125642970X_Data">Data4!$I$11:$I$19</definedName>
    <definedName name="A125642970X_Latest">Data4!$I$19</definedName>
    <definedName name="A125642976L">Data3!$GW$1:$GW$10,Data3!$GW$11:$GW$19</definedName>
    <definedName name="A125642976L_Data">Data3!$GW$11:$GW$19</definedName>
    <definedName name="A125642976L_Latest">Data3!$GW$19</definedName>
    <definedName name="A125642978T">Data4!$L$1:$L$10,Data4!$L$11:$L$19</definedName>
    <definedName name="A125642978T_Data">Data4!$L$11:$L$19</definedName>
    <definedName name="A125642978T_Latest">Data4!$L$19</definedName>
    <definedName name="A125642984L">Data3!$HX$1:$HX$10,Data3!$HX$11:$HX$19</definedName>
    <definedName name="A125642984L_Data">Data3!$HX$11:$HX$19</definedName>
    <definedName name="A125642984L_Latest">Data3!$HX$19</definedName>
    <definedName name="A125642986T">Data4!$AM$1:$AM$10,Data4!$AM$11:$AM$19</definedName>
    <definedName name="A125642986T_Data">Data4!$AM$11:$AM$19</definedName>
    <definedName name="A125642986T_Latest">Data4!$AM$19</definedName>
    <definedName name="A125642992L">Data3!$ID$1:$ID$10,Data3!$ID$11:$ID$19</definedName>
    <definedName name="A125642992L_Data">Data3!$ID$11:$ID$19</definedName>
    <definedName name="A125642992L_Latest">Data3!$ID$19</definedName>
    <definedName name="A125642994T">Data4!$AS$1:$AS$10,Data4!$AS$11:$AS$19</definedName>
    <definedName name="A125642994T_Data">Data4!$AS$11:$AS$19</definedName>
    <definedName name="A125642994T_Latest">Data4!$AS$19</definedName>
    <definedName name="A125643000C">Data3!$IG$1:$IG$10,Data3!$IG$11:$IG$19</definedName>
    <definedName name="A125643000C_Data">Data3!$IG$11:$IG$19</definedName>
    <definedName name="A125643000C_Latest">Data3!$IG$19</definedName>
    <definedName name="A125643002J">Data4!$AV$1:$AV$10,Data4!$AV$11:$AV$19</definedName>
    <definedName name="A125643002J_Data">Data4!$AV$11:$AV$19</definedName>
    <definedName name="A125643002J_Latest">Data4!$AV$19</definedName>
    <definedName name="A125643008W">Data3!$GZ$1:$GZ$10,Data3!$GZ$11:$GZ$19</definedName>
    <definedName name="A125643008W_Data">Data3!$GZ$11:$GZ$19</definedName>
    <definedName name="A125643008W_Latest">Data3!$GZ$19</definedName>
    <definedName name="A125643010J">Data4!$O$1:$O$10,Data4!$O$11:$O$19</definedName>
    <definedName name="A125643010J_Data">Data4!$O$11:$O$19</definedName>
    <definedName name="A125643010J_Latest">Data4!$O$19</definedName>
    <definedName name="A125643016W">Data3!$HI$1:$HI$10,Data3!$HI$11:$HI$19</definedName>
    <definedName name="A125643016W_Data">Data3!$HI$11:$HI$19</definedName>
    <definedName name="A125643016W_Latest">Data3!$HI$19</definedName>
    <definedName name="A125643018A">Data4!$X$1:$X$10,Data4!$X$11:$X$19</definedName>
    <definedName name="A125643018A_Data">Data4!$X$11:$X$19</definedName>
    <definedName name="A125643018A_Latest">Data4!$X$19</definedName>
    <definedName name="A125643024W">Data3!$GH$1:$GH$10,Data3!$GH$11:$GH$19</definedName>
    <definedName name="A125643024W_Data">Data3!$GH$11:$GH$19</definedName>
    <definedName name="A125643024W_Latest">Data3!$GH$19</definedName>
    <definedName name="A125643026A">Data3!$IM$1:$IM$10,Data3!$IM$11:$IM$19</definedName>
    <definedName name="A125643026A_Data">Data3!$IM$11:$IM$19</definedName>
    <definedName name="A125643026A_Latest">Data3!$IM$19</definedName>
    <definedName name="A125643032W">Data3!$GN$1:$GN$10,Data3!$GN$11:$GN$19</definedName>
    <definedName name="A125643032W_Data">Data3!$GN$11:$GN$19</definedName>
    <definedName name="A125643032W_Latest">Data3!$GN$19</definedName>
    <definedName name="A125643034A">Data4!$C$1:$C$10,Data4!$C$11:$C$19</definedName>
    <definedName name="A125643034A_Data">Data4!$C$11:$C$19</definedName>
    <definedName name="A125643034A_Latest">Data4!$C$19</definedName>
    <definedName name="A125643040W">Data3!$GQ$1:$GQ$10,Data3!$GQ$11:$GQ$19</definedName>
    <definedName name="A125643040W_Data">Data3!$GQ$11:$GQ$19</definedName>
    <definedName name="A125643040W_Latest">Data3!$GQ$19</definedName>
    <definedName name="A125643042A">Data4!$F$1:$F$10,Data4!$F$11:$F$19</definedName>
    <definedName name="A125643042A_Data">Data4!$F$11:$F$19</definedName>
    <definedName name="A125643042A_Latest">Data4!$F$19</definedName>
    <definedName name="A125643048R">Data3!$HF$1:$HF$10,Data3!$HF$11:$HF$19</definedName>
    <definedName name="A125643048R_Data">Data3!$HF$11:$HF$19</definedName>
    <definedName name="A125643048R_Latest">Data3!$HF$19</definedName>
    <definedName name="A125643050A">Data4!$U$1:$U$10,Data4!$U$11:$U$19</definedName>
    <definedName name="A125643050A_Data">Data4!$U$11:$U$19</definedName>
    <definedName name="A125643050A_Latest">Data4!$U$19</definedName>
    <definedName name="A125643056R">Data3!$HL$1:$HL$10,Data3!$HL$11:$HL$19</definedName>
    <definedName name="A125643056R_Data">Data3!$HL$11:$HL$19</definedName>
    <definedName name="A125643056R_Latest">Data3!$HL$19</definedName>
    <definedName name="A125643058V">Data4!$AA$1:$AA$10,Data4!$AA$11:$AA$19</definedName>
    <definedName name="A125643058V_Data">Data4!$AA$11:$AA$19</definedName>
    <definedName name="A125643058V_Latest">Data4!$AA$19</definedName>
    <definedName name="A125643064R">Data3!$GE$1:$GE$10,Data3!$GE$11:$GE$19</definedName>
    <definedName name="A125643064R_Data">Data3!$GE$11:$GE$19</definedName>
    <definedName name="A125643064R_Latest">Data3!$GE$19</definedName>
    <definedName name="A125643066V">Data3!$IJ$1:$IJ$10,Data3!$IJ$11:$IJ$19</definedName>
    <definedName name="A125643066V_Data">Data3!$IJ$11:$IJ$19</definedName>
    <definedName name="A125643066V_Latest">Data3!$IJ$19</definedName>
    <definedName name="A125643072R">Data4!$GV$1:$GV$10,Data4!$GV$11:$GV$19</definedName>
    <definedName name="A125643072R_Data">Data4!$GV$11:$GV$19</definedName>
    <definedName name="A125643072R_Latest">Data4!$GV$19</definedName>
    <definedName name="A125643074V">Data5!$K$1:$K$10,Data5!$K$11:$K$19</definedName>
    <definedName name="A125643074V_Data">Data5!$K$11:$K$19</definedName>
    <definedName name="A125643074V_Latest">Data5!$K$19</definedName>
    <definedName name="A125643080R">Data4!$GY$1:$GY$10,Data4!$GY$11:$GY$19</definedName>
    <definedName name="A125643080R_Data">Data4!$GY$11:$GY$19</definedName>
    <definedName name="A125643080R_Latest">Data4!$GY$19</definedName>
    <definedName name="A125643082V">Data5!$N$1:$N$10,Data5!$N$11:$N$19</definedName>
    <definedName name="A125643082V_Data">Data5!$N$11:$N$19</definedName>
    <definedName name="A125643082V_Latest">Data5!$N$19</definedName>
    <definedName name="A125643088J">Data4!$HE$1:$HE$10,Data4!$HE$11:$HE$19</definedName>
    <definedName name="A125643088J_Data">Data4!$HE$11:$HE$19</definedName>
    <definedName name="A125643088J_Latest">Data4!$HE$19</definedName>
    <definedName name="A125643090V">Data5!$T$1:$T$10,Data5!$T$11:$T$19</definedName>
    <definedName name="A125643090V_Data">Data5!$T$11:$T$19</definedName>
    <definedName name="A125643090V_Latest">Data5!$T$19</definedName>
    <definedName name="A125643096J">Data4!$GG$1:$GG$10,Data4!$GG$11:$GG$19</definedName>
    <definedName name="A125643096J_Data">Data4!$GG$11:$GG$19</definedName>
    <definedName name="A125643096J_Latest">Data4!$GG$19</definedName>
    <definedName name="A125643098L">Data4!$IL$1:$IL$10,Data4!$IL$11:$IL$19</definedName>
    <definedName name="A125643098L_Data">Data4!$IL$11:$IL$19</definedName>
    <definedName name="A125643098L_Latest">Data4!$IL$19</definedName>
    <definedName name="A125643104W">Data4!$GS$1:$GS$10,Data4!$GS$11:$GS$19</definedName>
    <definedName name="A125643104W_Data">Data4!$GS$11:$GS$19</definedName>
    <definedName name="A125643104W_Latest">Data4!$GS$19</definedName>
    <definedName name="A125643106A">Data5!$H$1:$H$10,Data5!$H$11:$H$19</definedName>
    <definedName name="A125643106A_Data">Data5!$H$11:$H$19</definedName>
    <definedName name="A125643106A_Latest">Data5!$H$19</definedName>
    <definedName name="A125643112W">Data4!$FO$1:$FO$10,Data4!$FO$11:$FO$19</definedName>
    <definedName name="A125643112W_Data">Data4!$FO$11:$FO$19</definedName>
    <definedName name="A125643112W_Latest">Data4!$FO$19</definedName>
    <definedName name="A125643114A">Data4!$HT$1:$HT$10,Data4!$HT$11:$HT$19</definedName>
    <definedName name="A125643114A_Data">Data4!$HT$11:$HT$19</definedName>
    <definedName name="A125643114A_Latest">Data4!$HT$19</definedName>
    <definedName name="A125643120W">Data4!$FX$1:$FX$10,Data4!$FX$11:$FX$19</definedName>
    <definedName name="A125643120W_Data">Data4!$FX$11:$FX$19</definedName>
    <definedName name="A125643120W_Latest">Data4!$FX$19</definedName>
    <definedName name="A125643122A">Data4!$IC$1:$IC$10,Data4!$IC$11:$IC$19</definedName>
    <definedName name="A125643122A_Data">Data4!$IC$11:$IC$19</definedName>
    <definedName name="A125643122A_Latest">Data4!$IC$19</definedName>
    <definedName name="A125643128R">Data4!$GA$1:$GA$10,Data4!$GA$11:$GA$19</definedName>
    <definedName name="A125643128R_Data">Data4!$GA$11:$GA$19</definedName>
    <definedName name="A125643128R_Latest">Data4!$GA$19</definedName>
    <definedName name="A125643130A">Data4!$IF$1:$IF$10,Data4!$IF$11:$IF$19</definedName>
    <definedName name="A125643130A_Data">Data4!$IF$11:$IF$19</definedName>
    <definedName name="A125643130A_Latest">Data4!$IF$19</definedName>
    <definedName name="A125643136R">Data4!$HB$1:$HB$10,Data4!$HB$11:$HB$19</definedName>
    <definedName name="A125643136R_Data">Data4!$HB$11:$HB$19</definedName>
    <definedName name="A125643136R_Latest">Data4!$HB$19</definedName>
    <definedName name="A125643138V">Data5!$Q$1:$Q$10,Data5!$Q$11:$Q$19</definedName>
    <definedName name="A125643138V_Data">Data5!$Q$11:$Q$19</definedName>
    <definedName name="A125643138V_Latest">Data5!$Q$19</definedName>
    <definedName name="A125643144R">Data4!$HH$1:$HH$10,Data4!$HH$11:$HH$19</definedName>
    <definedName name="A125643144R_Data">Data4!$HH$11:$HH$19</definedName>
    <definedName name="A125643144R_Latest">Data4!$HH$19</definedName>
    <definedName name="A125643146V">Data5!$W$1:$W$10,Data5!$W$11:$W$19</definedName>
    <definedName name="A125643146V_Data">Data5!$W$11:$W$19</definedName>
    <definedName name="A125643146V_Latest">Data5!$W$19</definedName>
    <definedName name="A125643152R">Data4!$HK$1:$HK$10,Data4!$HK$11:$HK$19</definedName>
    <definedName name="A125643152R_Data">Data4!$HK$11:$HK$19</definedName>
    <definedName name="A125643152R_Latest">Data4!$HK$19</definedName>
    <definedName name="A125643154V">Data5!$Z$1:$Z$10,Data5!$Z$11:$Z$19</definedName>
    <definedName name="A125643154V_Data">Data5!$Z$11:$Z$19</definedName>
    <definedName name="A125643154V_Latest">Data5!$Z$19</definedName>
    <definedName name="A125643160R">Data4!$GD$1:$GD$10,Data4!$GD$11:$GD$19</definedName>
    <definedName name="A125643160R_Data">Data4!$GD$11:$GD$19</definedName>
    <definedName name="A125643160R_Latest">Data4!$GD$19</definedName>
    <definedName name="A125643162V">Data4!$II$1:$II$10,Data4!$II$11:$II$19</definedName>
    <definedName name="A125643162V_Data">Data4!$II$11:$II$19</definedName>
    <definedName name="A125643162V_Latest">Data4!$II$19</definedName>
    <definedName name="A125643168J">Data4!$GM$1:$GM$10,Data4!$GM$11:$GM$19</definedName>
    <definedName name="A125643168J_Data">Data4!$GM$11:$GM$19</definedName>
    <definedName name="A125643168J_Latest">Data4!$GM$19</definedName>
    <definedName name="A125643170V">Data5!$B$1:$B$10,Data5!$B$11:$B$19</definedName>
    <definedName name="A125643170V_Data">Data5!$B$11:$B$19</definedName>
    <definedName name="A125643170V_Latest">Data5!$B$19</definedName>
    <definedName name="A125643176J">Data4!$FL$1:$FL$10,Data4!$FL$11:$FL$19</definedName>
    <definedName name="A125643176J_Data">Data4!$FL$11:$FL$19</definedName>
    <definedName name="A125643176J_Latest">Data4!$FL$19</definedName>
    <definedName name="A125643178L">Data4!$HQ$1:$HQ$10,Data4!$HQ$11:$HQ$19</definedName>
    <definedName name="A125643178L_Data">Data4!$HQ$11:$HQ$19</definedName>
    <definedName name="A125643178L_Latest">Data4!$HQ$19</definedName>
    <definedName name="A125643184J">Data4!$FR$1:$FR$10,Data4!$FR$11:$FR$19</definedName>
    <definedName name="A125643184J_Data">Data4!$FR$11:$FR$19</definedName>
    <definedName name="A125643184J_Latest">Data4!$FR$19</definedName>
    <definedName name="A125643186L">Data4!$HW$1:$HW$10,Data4!$HW$11:$HW$19</definedName>
    <definedName name="A125643186L_Data">Data4!$HW$11:$HW$19</definedName>
    <definedName name="A125643186L_Latest">Data4!$HW$19</definedName>
    <definedName name="A125643192J">Data4!$FU$1:$FU$10,Data4!$FU$11:$FU$19</definedName>
    <definedName name="A125643192J_Data">Data4!$FU$11:$FU$19</definedName>
    <definedName name="A125643192J_Latest">Data4!$FU$19</definedName>
    <definedName name="A125643194L">Data4!$HZ$1:$HZ$10,Data4!$HZ$11:$HZ$19</definedName>
    <definedName name="A125643194L_Data">Data4!$HZ$11:$HZ$19</definedName>
    <definedName name="A125643194L_Latest">Data4!$HZ$19</definedName>
    <definedName name="A125643200W">Data4!$GJ$1:$GJ$10,Data4!$GJ$11:$GJ$19</definedName>
    <definedName name="A125643200W_Data">Data4!$GJ$11:$GJ$19</definedName>
    <definedName name="A125643200W_Latest">Data4!$GJ$19</definedName>
    <definedName name="A125643202A">Data4!$IO$1:$IO$10,Data4!$IO$11:$IO$19</definedName>
    <definedName name="A125643202A_Data">Data4!$IO$11:$IO$19</definedName>
    <definedName name="A125643202A_Latest">Data4!$IO$19</definedName>
    <definedName name="A125643208R">Data4!$GP$1:$GP$10,Data4!$GP$11:$GP$19</definedName>
    <definedName name="A125643208R_Data">Data4!$GP$11:$GP$19</definedName>
    <definedName name="A125643208R_Latest">Data4!$GP$19</definedName>
    <definedName name="A125643210A">Data5!$E$1:$E$10,Data5!$E$11:$E$19</definedName>
    <definedName name="A125643210A_Data">Data5!$E$11:$E$19</definedName>
    <definedName name="A125643210A_Latest">Data5!$E$19</definedName>
    <definedName name="A125643216R">Data4!$FI$1:$FI$10,Data4!$FI$11:$FI$19</definedName>
    <definedName name="A125643216R_Data">Data4!$FI$11:$FI$19</definedName>
    <definedName name="A125643216R_Latest">Data4!$FI$19</definedName>
    <definedName name="A125643218V">Data4!$HN$1:$HN$10,Data4!$HN$11:$HN$19</definedName>
    <definedName name="A125643218V_Data">Data4!$HN$11:$HN$19</definedName>
    <definedName name="A125643218V_Latest">Data4!$HN$19</definedName>
    <definedName name="A125643224R">Data5!$BP$1:$BP$10,Data5!$BP$11:$BP$19</definedName>
    <definedName name="A125643224R_Data">Data5!$BP$11:$BP$19</definedName>
    <definedName name="A125643224R_Latest">Data5!$BP$19</definedName>
    <definedName name="A125643226V">Data5!$DU$1:$DU$10,Data5!$DU$11:$DU$19</definedName>
    <definedName name="A125643226V_Data">Data5!$DU$11:$DU$19</definedName>
    <definedName name="A125643226V_Latest">Data5!$DU$19</definedName>
    <definedName name="A125643232R">Data5!$BS$1:$BS$10,Data5!$BS$11:$BS$19</definedName>
    <definedName name="A125643232R_Data">Data5!$BS$11:$BS$19</definedName>
    <definedName name="A125643232R_Latest">Data5!$BS$19</definedName>
    <definedName name="A125643234V">Data5!$DX$1:$DX$10,Data5!$DX$11:$DX$19</definedName>
    <definedName name="A125643234V_Data">Data5!$DX$11:$DX$19</definedName>
    <definedName name="A125643234V_Latest">Data5!$DX$19</definedName>
    <definedName name="A125643240R">Data5!$BY$1:$BY$10,Data5!$BY$11:$BY$19</definedName>
    <definedName name="A125643240R_Data">Data5!$BY$11:$BY$19</definedName>
    <definedName name="A125643240R_Latest">Data5!$BY$19</definedName>
    <definedName name="A125643242V">Data5!$ED$1:$ED$10,Data5!$ED$11:$ED$19</definedName>
    <definedName name="A125643242V_Data">Data5!$ED$11:$ED$19</definedName>
    <definedName name="A125643242V_Latest">Data5!$ED$19</definedName>
    <definedName name="A125643248J">Data5!$BA$1:$BA$10,Data5!$BA$11:$BA$19</definedName>
    <definedName name="A125643248J_Data">Data5!$BA$11:$BA$19</definedName>
    <definedName name="A125643248J_Latest">Data5!$BA$19</definedName>
    <definedName name="A125643250V">Data5!$DF$1:$DF$10,Data5!$DF$11:$DF$19</definedName>
    <definedName name="A125643250V_Data">Data5!$DF$11:$DF$19</definedName>
    <definedName name="A125643250V_Latest">Data5!$DF$19</definedName>
    <definedName name="A125643256J">Data5!$BM$1:$BM$10,Data5!$BM$11:$BM$19</definedName>
    <definedName name="A125643256J_Data">Data5!$BM$11:$BM$19</definedName>
    <definedName name="A125643256J_Latest">Data5!$BM$19</definedName>
    <definedName name="A125643258L">Data5!$DR$1:$DR$10,Data5!$DR$11:$DR$19</definedName>
    <definedName name="A125643258L_Data">Data5!$DR$11:$DR$19</definedName>
    <definedName name="A125643258L_Latest">Data5!$DR$19</definedName>
    <definedName name="A125643264J">Data5!$AI$1:$AI$10,Data5!$AI$11:$AI$19</definedName>
    <definedName name="A125643264J_Data">Data5!$AI$11:$AI$19</definedName>
    <definedName name="A125643264J_Latest">Data5!$AI$19</definedName>
    <definedName name="A125643266L">Data5!$CN$1:$CN$10,Data5!$CN$11:$CN$19</definedName>
    <definedName name="A125643266L_Data">Data5!$CN$11:$CN$19</definedName>
    <definedName name="A125643266L_Latest">Data5!$CN$19</definedName>
    <definedName name="A125643272J">Data5!$AR$1:$AR$10,Data5!$AR$11:$AR$19</definedName>
    <definedName name="A125643272J_Data">Data5!$AR$11:$AR$19</definedName>
    <definedName name="A125643272J_Latest">Data5!$AR$19</definedName>
    <definedName name="A125643274L">Data5!$CW$1:$CW$10,Data5!$CW$11:$CW$19</definedName>
    <definedName name="A125643274L_Data">Data5!$CW$11:$CW$19</definedName>
    <definedName name="A125643274L_Latest">Data5!$CW$19</definedName>
    <definedName name="A125643280J">Data5!$AU$1:$AU$10,Data5!$AU$11:$AU$19</definedName>
    <definedName name="A125643280J_Data">Data5!$AU$11:$AU$19</definedName>
    <definedName name="A125643280J_Latest">Data5!$AU$19</definedName>
    <definedName name="A125643282L">Data5!$CZ$1:$CZ$10,Data5!$CZ$11:$CZ$19</definedName>
    <definedName name="A125643282L_Data">Data5!$CZ$11:$CZ$19</definedName>
    <definedName name="A125643282L_Latest">Data5!$CZ$19</definedName>
    <definedName name="A125643288A">Data5!$BV$1:$BV$10,Data5!$BV$11:$BV$19</definedName>
    <definedName name="A125643288A_Data">Data5!$BV$11:$BV$19</definedName>
    <definedName name="A125643288A_Latest">Data5!$BV$19</definedName>
    <definedName name="A125643290L">Data5!$EA$1:$EA$10,Data5!$EA$11:$EA$19</definedName>
    <definedName name="A125643290L_Data">Data5!$EA$11:$EA$19</definedName>
    <definedName name="A125643290L_Latest">Data5!$EA$19</definedName>
    <definedName name="A125643296A">Data5!$CB$1:$CB$10,Data5!$CB$11:$CB$19</definedName>
    <definedName name="A125643296A_Data">Data5!$CB$11:$CB$19</definedName>
    <definedName name="A125643296A_Latest">Data5!$CB$19</definedName>
    <definedName name="A125643298F">Data5!$EG$1:$EG$10,Data5!$EG$11:$EG$19</definedName>
    <definedName name="A125643298F_Data">Data5!$EG$11:$EG$19</definedName>
    <definedName name="A125643298F_Latest">Data5!$EG$19</definedName>
    <definedName name="A125643304R">Data5!$CE$1:$CE$10,Data5!$CE$11:$CE$19</definedName>
    <definedName name="A125643304R_Data">Data5!$CE$11:$CE$19</definedName>
    <definedName name="A125643304R_Latest">Data5!$CE$19</definedName>
    <definedName name="A125643306V">Data5!$EJ$1:$EJ$10,Data5!$EJ$11:$EJ$19</definedName>
    <definedName name="A125643306V_Data">Data5!$EJ$11:$EJ$19</definedName>
    <definedName name="A125643306V_Latest">Data5!$EJ$19</definedName>
    <definedName name="A125643312R">Data5!$AX$1:$AX$10,Data5!$AX$11:$AX$19</definedName>
    <definedName name="A125643312R_Data">Data5!$AX$11:$AX$19</definedName>
    <definedName name="A125643312R_Latest">Data5!$AX$19</definedName>
    <definedName name="A125643314V">Data5!$DC$1:$DC$10,Data5!$DC$11:$DC$19</definedName>
    <definedName name="A125643314V_Data">Data5!$DC$11:$DC$19</definedName>
    <definedName name="A125643314V_Latest">Data5!$DC$19</definedName>
    <definedName name="A125643320R">Data5!$BG$1:$BG$10,Data5!$BG$11:$BG$19</definedName>
    <definedName name="A125643320R_Data">Data5!$BG$11:$BG$19</definedName>
    <definedName name="A125643320R_Latest">Data5!$BG$19</definedName>
    <definedName name="A125643322V">Data5!$DL$1:$DL$10,Data5!$DL$11:$DL$19</definedName>
    <definedName name="A125643322V_Data">Data5!$DL$11:$DL$19</definedName>
    <definedName name="A125643322V_Latest">Data5!$DL$19</definedName>
    <definedName name="A125643328J">Data5!$AF$1:$AF$10,Data5!$AF$11:$AF$19</definedName>
    <definedName name="A125643328J_Data">Data5!$AF$11:$AF$19</definedName>
    <definedName name="A125643328J_Latest">Data5!$AF$19</definedName>
    <definedName name="A125643330V">Data5!$CK$1:$CK$10,Data5!$CK$11:$CK$19</definedName>
    <definedName name="A125643330V_Data">Data5!$CK$11:$CK$19</definedName>
    <definedName name="A125643330V_Latest">Data5!$CK$19</definedName>
    <definedName name="A125643336J">Data5!$AL$1:$AL$10,Data5!$AL$11:$AL$19</definedName>
    <definedName name="A125643336J_Data">Data5!$AL$11:$AL$19</definedName>
    <definedName name="A125643336J_Latest">Data5!$AL$19</definedName>
    <definedName name="A125643338L">Data5!$CQ$1:$CQ$10,Data5!$CQ$11:$CQ$19</definedName>
    <definedName name="A125643338L_Data">Data5!$CQ$11:$CQ$19</definedName>
    <definedName name="A125643338L_Latest">Data5!$CQ$19</definedName>
    <definedName name="A125643344J">Data5!$AO$1:$AO$10,Data5!$AO$11:$AO$19</definedName>
    <definedName name="A125643344J_Data">Data5!$AO$11:$AO$19</definedName>
    <definedName name="A125643344J_Latest">Data5!$AO$19</definedName>
    <definedName name="A125643346L">Data5!$CT$1:$CT$10,Data5!$CT$11:$CT$19</definedName>
    <definedName name="A125643346L_Data">Data5!$CT$11:$CT$19</definedName>
    <definedName name="A125643346L_Latest">Data5!$CT$19</definedName>
    <definedName name="A125643352J">Data5!$BD$1:$BD$10,Data5!$BD$11:$BD$19</definedName>
    <definedName name="A125643352J_Data">Data5!$BD$11:$BD$19</definedName>
    <definedName name="A125643352J_Latest">Data5!$BD$19</definedName>
    <definedName name="A125643354L">Data5!$DI$1:$DI$10,Data5!$DI$11:$DI$19</definedName>
    <definedName name="A125643354L_Data">Data5!$DI$11:$DI$19</definedName>
    <definedName name="A125643354L_Latest">Data5!$DI$19</definedName>
    <definedName name="A125643360J">Data5!$BJ$1:$BJ$10,Data5!$BJ$11:$BJ$19</definedName>
    <definedName name="A125643360J_Data">Data5!$BJ$11:$BJ$19</definedName>
    <definedName name="A125643360J_Latest">Data5!$BJ$19</definedName>
    <definedName name="A125643362L">Data5!$DO$1:$DO$10,Data5!$DO$11:$DO$19</definedName>
    <definedName name="A125643362L_Data">Data5!$DO$11:$DO$19</definedName>
    <definedName name="A125643362L_Latest">Data5!$DO$19</definedName>
    <definedName name="A125643368A">Data5!$AC$1:$AC$10,Data5!$AC$11:$AC$19</definedName>
    <definedName name="A125643368A_Data">Data5!$AC$11:$AC$19</definedName>
    <definedName name="A125643368A_Latest">Data5!$AC$19</definedName>
    <definedName name="A125643370L">Data5!$CH$1:$CH$10,Data5!$CH$11:$CH$19</definedName>
    <definedName name="A125643370L_Data">Data5!$CH$11:$CH$19</definedName>
    <definedName name="A125643370L_Latest">Data5!$CH$19</definedName>
    <definedName name="A125643376A">Data2!$T$1:$T$10,Data2!$T$11:$T$19</definedName>
    <definedName name="A125643376A_Data">Data2!$T$11:$T$19</definedName>
    <definedName name="A125643376A_Latest">Data2!$T$19</definedName>
    <definedName name="A125643378F">Data2!$BY$1:$BY$10,Data2!$BY$11:$BY$19</definedName>
    <definedName name="A125643378F_Data">Data2!$BY$11:$BY$19</definedName>
    <definedName name="A125643378F_Latest">Data2!$BY$19</definedName>
    <definedName name="A125643384A">Data2!$W$1:$W$10,Data2!$W$11:$W$19</definedName>
    <definedName name="A125643384A_Data">Data2!$W$11:$W$19</definedName>
    <definedName name="A125643384A_Latest">Data2!$W$19</definedName>
    <definedName name="A125643386F">Data2!$CB$1:$CB$10,Data2!$CB$11:$CB$19</definedName>
    <definedName name="A125643386F_Data">Data2!$CB$11:$CB$19</definedName>
    <definedName name="A125643386F_Latest">Data2!$CB$19</definedName>
    <definedName name="A125643392A">Data2!$AC$1:$AC$10,Data2!$AC$11:$AC$19</definedName>
    <definedName name="A125643392A_Data">Data2!$AC$11:$AC$19</definedName>
    <definedName name="A125643392A_Latest">Data2!$AC$19</definedName>
    <definedName name="A125643394F">Data2!$CH$1:$CH$10,Data2!$CH$11:$CH$19</definedName>
    <definedName name="A125643394F_Data">Data2!$CH$11:$CH$19</definedName>
    <definedName name="A125643394F_Latest">Data2!$CH$19</definedName>
    <definedName name="A125643400R">Data2!$E$1:$E$10,Data2!$E$11:$E$19</definedName>
    <definedName name="A125643400R_Data">Data2!$E$11:$E$19</definedName>
    <definedName name="A125643400R_Latest">Data2!$E$19</definedName>
    <definedName name="A125643402V">Data2!$BJ$1:$BJ$10,Data2!$BJ$11:$BJ$19</definedName>
    <definedName name="A125643402V_Data">Data2!$BJ$11:$BJ$19</definedName>
    <definedName name="A125643402V_Latest">Data2!$BJ$19</definedName>
    <definedName name="A125643408J">Data2!$Q$1:$Q$10,Data2!$Q$11:$Q$19</definedName>
    <definedName name="A125643408J_Data">Data2!$Q$11:$Q$19</definedName>
    <definedName name="A125643408J_Latest">Data2!$Q$19</definedName>
    <definedName name="A125643410V">Data2!$BV$1:$BV$10,Data2!$BV$11:$BV$19</definedName>
    <definedName name="A125643410V_Data">Data2!$BV$11:$BV$19</definedName>
    <definedName name="A125643410V_Latest">Data2!$BV$19</definedName>
    <definedName name="A125643416J">Data1!$IC$1:$IC$10,Data1!$IC$11:$IC$19</definedName>
    <definedName name="A125643416J_Data">Data1!$IC$11:$IC$19</definedName>
    <definedName name="A125643416J_Latest">Data1!$IC$19</definedName>
    <definedName name="A125643418L">Data2!$AR$1:$AR$10,Data2!$AR$11:$AR$19</definedName>
    <definedName name="A125643418L_Data">Data2!$AR$11:$AR$19</definedName>
    <definedName name="A125643418L_Latest">Data2!$AR$19</definedName>
    <definedName name="A125643424J">Data1!$IL$1:$IL$10,Data1!$IL$11:$IL$19</definedName>
    <definedName name="A125643424J_Data">Data1!$IL$11:$IL$19</definedName>
    <definedName name="A125643424J_Latest">Data1!$IL$19</definedName>
    <definedName name="A125643426L">Data2!$BA$1:$BA$10,Data2!$BA$11:$BA$19</definedName>
    <definedName name="A125643426L_Data">Data2!$BA$11:$BA$19</definedName>
    <definedName name="A125643426L_Latest">Data2!$BA$19</definedName>
    <definedName name="A125643432J">Data1!$IO$1:$IO$10,Data1!$IO$11:$IO$19</definedName>
    <definedName name="A125643432J_Data">Data1!$IO$11:$IO$19</definedName>
    <definedName name="A125643432J_Latest">Data1!$IO$19</definedName>
    <definedName name="A125643434L">Data2!$BD$1:$BD$10,Data2!$BD$11:$BD$19</definedName>
    <definedName name="A125643434L_Data">Data2!$BD$11:$BD$19</definedName>
    <definedName name="A125643434L_Latest">Data2!$BD$19</definedName>
    <definedName name="A125643440J">Data2!$Z$1:$Z$10,Data2!$Z$11:$Z$19</definedName>
    <definedName name="A125643440J_Data">Data2!$Z$11:$Z$19</definedName>
    <definedName name="A125643440J_Latest">Data2!$Z$19</definedName>
    <definedName name="A125643442L">Data2!$CE$1:$CE$10,Data2!$CE$11:$CE$19</definedName>
    <definedName name="A125643442L_Data">Data2!$CE$11:$CE$19</definedName>
    <definedName name="A125643442L_Latest">Data2!$CE$19</definedName>
    <definedName name="A125643448A">Data2!$AF$1:$AF$10,Data2!$AF$11:$AF$19</definedName>
    <definedName name="A125643448A_Data">Data2!$AF$11:$AF$19</definedName>
    <definedName name="A125643448A_Latest">Data2!$AF$19</definedName>
    <definedName name="A125643450L">Data2!$CK$1:$CK$10,Data2!$CK$11:$CK$19</definedName>
    <definedName name="A125643450L_Data">Data2!$CK$11:$CK$19</definedName>
    <definedName name="A125643450L_Latest">Data2!$CK$19</definedName>
    <definedName name="A125643456A">Data2!$AI$1:$AI$10,Data2!$AI$11:$AI$19</definedName>
    <definedName name="A125643456A_Data">Data2!$AI$11:$AI$19</definedName>
    <definedName name="A125643456A_Latest">Data2!$AI$19</definedName>
    <definedName name="A125643458F">Data2!$CN$1:$CN$10,Data2!$CN$11:$CN$19</definedName>
    <definedName name="A125643458F_Data">Data2!$CN$11:$CN$19</definedName>
    <definedName name="A125643458F_Latest">Data2!$CN$19</definedName>
    <definedName name="A125643464A">Data2!$B$1:$B$10,Data2!$B$11:$B$19</definedName>
    <definedName name="A125643464A_Data">Data2!$B$11:$B$19</definedName>
    <definedName name="A125643464A_Latest">Data2!$B$19</definedName>
    <definedName name="A125643466F">Data2!$BG$1:$BG$10,Data2!$BG$11:$BG$19</definedName>
    <definedName name="A125643466F_Data">Data2!$BG$11:$BG$19</definedName>
    <definedName name="A125643466F_Latest">Data2!$BG$19</definedName>
    <definedName name="A125643472A">Data2!$K$1:$K$10,Data2!$K$11:$K$19</definedName>
    <definedName name="A125643472A_Data">Data2!$K$11:$K$19</definedName>
    <definedName name="A125643472A_Latest">Data2!$K$19</definedName>
    <definedName name="A125643474F">Data2!$BP$1:$BP$10,Data2!$BP$11:$BP$19</definedName>
    <definedName name="A125643474F_Data">Data2!$BP$11:$BP$19</definedName>
    <definedName name="A125643474F_Latest">Data2!$BP$19</definedName>
    <definedName name="A125643480A">Data1!$HZ$1:$HZ$10,Data1!$HZ$11:$HZ$19</definedName>
    <definedName name="A125643480A_Data">Data1!$HZ$11:$HZ$19</definedName>
    <definedName name="A125643480A_Latest">Data1!$HZ$19</definedName>
    <definedName name="A125643482F">Data2!$AO$1:$AO$10,Data2!$AO$11:$AO$19</definedName>
    <definedName name="A125643482F_Data">Data2!$AO$11:$AO$19</definedName>
    <definedName name="A125643482F_Latest">Data2!$AO$19</definedName>
    <definedName name="A125643488V">Data1!$IF$1:$IF$10,Data1!$IF$11:$IF$19</definedName>
    <definedName name="A125643488V_Data">Data1!$IF$11:$IF$19</definedName>
    <definedName name="A125643488V_Latest">Data1!$IF$19</definedName>
    <definedName name="A125643490F">Data2!$AU$1:$AU$10,Data2!$AU$11:$AU$19</definedName>
    <definedName name="A125643490F_Data">Data2!$AU$11:$AU$19</definedName>
    <definedName name="A125643490F_Latest">Data2!$AU$19</definedName>
    <definedName name="A125643496V">Data1!$II$1:$II$10,Data1!$II$11:$II$19</definedName>
    <definedName name="A125643496V_Data">Data1!$II$11:$II$19</definedName>
    <definedName name="A125643496V_Latest">Data1!$II$19</definedName>
    <definedName name="A125643498X">Data2!$AX$1:$AX$10,Data2!$AX$11:$AX$19</definedName>
    <definedName name="A125643498X_Data">Data2!$AX$11:$AX$19</definedName>
    <definedName name="A125643498X_Latest">Data2!$AX$19</definedName>
    <definedName name="A125643504J">Data2!$H$1:$H$10,Data2!$H$11:$H$19</definedName>
    <definedName name="A125643504J_Data">Data2!$H$11:$H$19</definedName>
    <definedName name="A125643504J_Latest">Data2!$H$19</definedName>
    <definedName name="A125643506L">Data2!$BM$1:$BM$10,Data2!$BM$11:$BM$19</definedName>
    <definedName name="A125643506L_Data">Data2!$BM$11:$BM$19</definedName>
    <definedName name="A125643506L_Latest">Data2!$BM$19</definedName>
    <definedName name="A125643512J">Data2!$N$1:$N$10,Data2!$N$11:$N$19</definedName>
    <definedName name="A125643512J_Data">Data2!$N$11:$N$19</definedName>
    <definedName name="A125643512J_Latest">Data2!$N$19</definedName>
    <definedName name="A125643514L">Data2!$BS$1:$BS$10,Data2!$BS$11:$BS$19</definedName>
    <definedName name="A125643514L_Data">Data2!$BS$11:$BS$19</definedName>
    <definedName name="A125643514L_Latest">Data2!$BS$19</definedName>
    <definedName name="A125643520J">Data1!$HW$1:$HW$10,Data1!$HW$11:$HW$19</definedName>
    <definedName name="A125643520J_Data">Data1!$HW$11:$HW$19</definedName>
    <definedName name="A125643520J_Latest">Data1!$HW$19</definedName>
    <definedName name="A125643522L">Data2!$AL$1:$AL$10,Data2!$AL$11:$AL$19</definedName>
    <definedName name="A125643522L_Data">Data2!$AL$11:$AL$19</definedName>
    <definedName name="A125643522L_Latest">Data2!$AL$19</definedName>
    <definedName name="A125644744L">Data3!$DH$1:$DH$10,Data3!$DH$11:$DH$19</definedName>
    <definedName name="A125644744L_Data">Data3!$DH$11:$DH$19</definedName>
    <definedName name="A125644744L_Latest">Data3!$DH$19</definedName>
    <definedName name="A125644746T">Data3!$FM$1:$FM$10,Data3!$FM$11:$FM$19</definedName>
    <definedName name="A125644746T_Data">Data3!$FM$11:$FM$19</definedName>
    <definedName name="A125644746T_Latest">Data3!$FM$19</definedName>
    <definedName name="A125644752L">Data3!$DK$1:$DK$10,Data3!$DK$11:$DK$19</definedName>
    <definedName name="A125644752L_Data">Data3!$DK$11:$DK$19</definedName>
    <definedName name="A125644752L_Latest">Data3!$DK$19</definedName>
    <definedName name="A125644754T">Data3!$FP$1:$FP$10,Data3!$FP$11:$FP$19</definedName>
    <definedName name="A125644754T_Data">Data3!$FP$11:$FP$19</definedName>
    <definedName name="A125644754T_Latest">Data3!$FP$19</definedName>
    <definedName name="A125644760L">Data3!$DQ$1:$DQ$10,Data3!$DQ$11:$DQ$19</definedName>
    <definedName name="A125644760L_Data">Data3!$DQ$11:$DQ$19</definedName>
    <definedName name="A125644760L_Latest">Data3!$DQ$19</definedName>
    <definedName name="A125644762T">Data3!$FV$1:$FV$10,Data3!$FV$11:$FV$19</definedName>
    <definedName name="A125644762T_Data">Data3!$FV$11:$FV$19</definedName>
    <definedName name="A125644762T_Latest">Data3!$FV$19</definedName>
    <definedName name="A125644768F">Data3!$CS$1:$CS$10,Data3!$CS$11:$CS$19</definedName>
    <definedName name="A125644768F_Data">Data3!$CS$11:$CS$19</definedName>
    <definedName name="A125644768F_Latest">Data3!$CS$19</definedName>
    <definedName name="A125644770T">Data3!$EX$1:$EX$10,Data3!$EX$11:$EX$19</definedName>
    <definedName name="A125644770T_Data">Data3!$EX$11:$EX$19</definedName>
    <definedName name="A125644770T_Latest">Data3!$EX$19</definedName>
    <definedName name="A125644776F">Data3!$DE$1:$DE$10,Data3!$DE$11:$DE$19</definedName>
    <definedName name="A125644776F_Data">Data3!$DE$11:$DE$19</definedName>
    <definedName name="A125644776F_Latest">Data3!$DE$19</definedName>
    <definedName name="A125644778K">Data3!$FJ$1:$FJ$10,Data3!$FJ$11:$FJ$19</definedName>
    <definedName name="A125644778K_Data">Data3!$FJ$11:$FJ$19</definedName>
    <definedName name="A125644778K_Latest">Data3!$FJ$19</definedName>
    <definedName name="A125644784F">Data3!$CA$1:$CA$10,Data3!$CA$11:$CA$19</definedName>
    <definedName name="A125644784F_Data">Data3!$CA$11:$CA$19</definedName>
    <definedName name="A125644784F_Latest">Data3!$CA$19</definedName>
    <definedName name="A125644786K">Data3!$EF$1:$EF$10,Data3!$EF$11:$EF$19</definedName>
    <definedName name="A125644786K_Data">Data3!$EF$11:$EF$19</definedName>
    <definedName name="A125644786K_Latest">Data3!$EF$19</definedName>
    <definedName name="A125644792F">Data3!$CJ$1:$CJ$10,Data3!$CJ$11:$CJ$19</definedName>
    <definedName name="A125644792F_Data">Data3!$CJ$11:$CJ$19</definedName>
    <definedName name="A125644792F_Latest">Data3!$CJ$19</definedName>
    <definedName name="A125644794K">Data3!$EO$1:$EO$10,Data3!$EO$11:$EO$19</definedName>
    <definedName name="A125644794K_Data">Data3!$EO$11:$EO$19</definedName>
    <definedName name="A125644794K_Latest">Data3!$EO$19</definedName>
    <definedName name="A125644800V">Data3!$CM$1:$CM$10,Data3!$CM$11:$CM$19</definedName>
    <definedName name="A125644800V_Data">Data3!$CM$11:$CM$19</definedName>
    <definedName name="A125644800V_Latest">Data3!$CM$19</definedName>
    <definedName name="A125644802X">Data3!$ER$1:$ER$10,Data3!$ER$11:$ER$19</definedName>
    <definedName name="A125644802X_Data">Data3!$ER$11:$ER$19</definedName>
    <definedName name="A125644802X_Latest">Data3!$ER$19</definedName>
    <definedName name="A125644808L">Data3!$DN$1:$DN$10,Data3!$DN$11:$DN$19</definedName>
    <definedName name="A125644808L_Data">Data3!$DN$11:$DN$19</definedName>
    <definedName name="A125644808L_Latest">Data3!$DN$19</definedName>
    <definedName name="A125644810X">Data3!$FS$1:$FS$10,Data3!$FS$11:$FS$19</definedName>
    <definedName name="A125644810X_Data">Data3!$FS$11:$FS$19</definedName>
    <definedName name="A125644810X_Latest">Data3!$FS$19</definedName>
    <definedName name="A125644816L">Data3!$DT$1:$DT$10,Data3!$DT$11:$DT$19</definedName>
    <definedName name="A125644816L_Data">Data3!$DT$11:$DT$19</definedName>
    <definedName name="A125644816L_Latest">Data3!$DT$19</definedName>
    <definedName name="A125644818T">Data3!$FY$1:$FY$10,Data3!$FY$11:$FY$19</definedName>
    <definedName name="A125644818T_Data">Data3!$FY$11:$FY$19</definedName>
    <definedName name="A125644818T_Latest">Data3!$FY$19</definedName>
    <definedName name="A125644824L">Data3!$DW$1:$DW$10,Data3!$DW$11:$DW$19</definedName>
    <definedName name="A125644824L_Data">Data3!$DW$11:$DW$19</definedName>
    <definedName name="A125644824L_Latest">Data3!$DW$19</definedName>
    <definedName name="A125644826T">Data3!$GB$1:$GB$10,Data3!$GB$11:$GB$19</definedName>
    <definedName name="A125644826T_Data">Data3!$GB$11:$GB$19</definedName>
    <definedName name="A125644826T_Latest">Data3!$GB$19</definedName>
    <definedName name="A125644832L">Data3!$CP$1:$CP$10,Data3!$CP$11:$CP$19</definedName>
    <definedName name="A125644832L_Data">Data3!$CP$11:$CP$19</definedName>
    <definedName name="A125644832L_Latest">Data3!$CP$19</definedName>
    <definedName name="A125644834T">Data3!$EU$1:$EU$10,Data3!$EU$11:$EU$19</definedName>
    <definedName name="A125644834T_Data">Data3!$EU$11:$EU$19</definedName>
    <definedName name="A125644834T_Latest">Data3!$EU$19</definedName>
    <definedName name="A125644840L">Data3!$CY$1:$CY$10,Data3!$CY$11:$CY$19</definedName>
    <definedName name="A125644840L_Data">Data3!$CY$11:$CY$19</definedName>
    <definedName name="A125644840L_Latest">Data3!$CY$19</definedName>
    <definedName name="A125644842T">Data3!$FD$1:$FD$10,Data3!$FD$11:$FD$19</definedName>
    <definedName name="A125644842T_Data">Data3!$FD$11:$FD$19</definedName>
    <definedName name="A125644842T_Latest">Data3!$FD$19</definedName>
    <definedName name="A125644848F">Data3!$BX$1:$BX$10,Data3!$BX$11:$BX$19</definedName>
    <definedName name="A125644848F_Data">Data3!$BX$11:$BX$19</definedName>
    <definedName name="A125644848F_Latest">Data3!$BX$19</definedName>
    <definedName name="A125644850T">Data3!$EC$1:$EC$10,Data3!$EC$11:$EC$19</definedName>
    <definedName name="A125644850T_Data">Data3!$EC$11:$EC$19</definedName>
    <definedName name="A125644850T_Latest">Data3!$EC$19</definedName>
    <definedName name="A125644856F">Data3!$CD$1:$CD$10,Data3!$CD$11:$CD$19</definedName>
    <definedName name="A125644856F_Data">Data3!$CD$11:$CD$19</definedName>
    <definedName name="A125644856F_Latest">Data3!$CD$19</definedName>
    <definedName name="A125644858K">Data3!$EI$1:$EI$10,Data3!$EI$11:$EI$19</definedName>
    <definedName name="A125644858K_Data">Data3!$EI$11:$EI$19</definedName>
    <definedName name="A125644858K_Latest">Data3!$EI$19</definedName>
    <definedName name="A125644864F">Data3!$CG$1:$CG$10,Data3!$CG$11:$CG$19</definedName>
    <definedName name="A125644864F_Data">Data3!$CG$11:$CG$19</definedName>
    <definedName name="A125644864F_Latest">Data3!$CG$19</definedName>
    <definedName name="A125644866K">Data3!$EL$1:$EL$10,Data3!$EL$11:$EL$19</definedName>
    <definedName name="A125644866K_Data">Data3!$EL$11:$EL$19</definedName>
    <definedName name="A125644866K_Latest">Data3!$EL$19</definedName>
    <definedName name="A125644872F">Data3!$CV$1:$CV$10,Data3!$CV$11:$CV$19</definedName>
    <definedName name="A125644872F_Data">Data3!$CV$11:$CV$19</definedName>
    <definedName name="A125644872F_Latest">Data3!$CV$19</definedName>
    <definedName name="A125644874K">Data3!$FA$1:$FA$10,Data3!$FA$11:$FA$19</definedName>
    <definedName name="A125644874K_Data">Data3!$FA$11:$FA$19</definedName>
    <definedName name="A125644874K_Latest">Data3!$FA$19</definedName>
    <definedName name="A125644880F">Data3!$DB$1:$DB$10,Data3!$DB$11:$DB$19</definedName>
    <definedName name="A125644880F_Data">Data3!$DB$11:$DB$19</definedName>
    <definedName name="A125644880F_Latest">Data3!$DB$19</definedName>
    <definedName name="A125644882K">Data3!$FG$1:$FG$10,Data3!$FG$11:$FG$19</definedName>
    <definedName name="A125644882K_Data">Data3!$FG$11:$FG$19</definedName>
    <definedName name="A125644882K_Latest">Data3!$FG$19</definedName>
    <definedName name="A125644888X">Data3!$BU$1:$BU$10,Data3!$BU$11:$BU$19</definedName>
    <definedName name="A125644888X_Data">Data3!$BU$11:$BU$19</definedName>
    <definedName name="A125644888X_Latest">Data3!$BU$19</definedName>
    <definedName name="A125644890K">Data3!$DZ$1:$DZ$10,Data3!$DZ$11:$DZ$19</definedName>
    <definedName name="A125644890K_Data">Data3!$DZ$11:$DZ$19</definedName>
    <definedName name="A125644890K_Latest">Data3!$DZ$19</definedName>
    <definedName name="A125646112A">Data1!$EZ$1:$EZ$10,Data1!$EZ$11:$EZ$19</definedName>
    <definedName name="A125646112A_Data">Data1!$EZ$11:$EZ$19</definedName>
    <definedName name="A125646112A_Latest">Data1!$EZ$19</definedName>
    <definedName name="A125646114F">Data1!$HE$1:$HE$10,Data1!$HE$11:$HE$19</definedName>
    <definedName name="A125646114F_Data">Data1!$HE$11:$HE$19</definedName>
    <definedName name="A125646114F_Latest">Data1!$HE$19</definedName>
    <definedName name="A125646120A">Data1!$FC$1:$FC$10,Data1!$FC$11:$FC$19</definedName>
    <definedName name="A125646120A_Data">Data1!$FC$11:$FC$19</definedName>
    <definedName name="A125646120A_Latest">Data1!$FC$19</definedName>
    <definedName name="A125646122F">Data1!$HH$1:$HH$10,Data1!$HH$11:$HH$19</definedName>
    <definedName name="A125646122F_Data">Data1!$HH$11:$HH$19</definedName>
    <definedName name="A125646122F_Latest">Data1!$HH$19</definedName>
    <definedName name="A125646128V">Data1!$FI$1:$FI$10,Data1!$FI$11:$FI$19</definedName>
    <definedName name="A125646128V_Data">Data1!$FI$11:$FI$19</definedName>
    <definedName name="A125646128V_Latest">Data1!$FI$19</definedName>
    <definedName name="A125646130F">Data1!$HN$1:$HN$10,Data1!$HN$11:$HN$19</definedName>
    <definedName name="A125646130F_Data">Data1!$HN$11:$HN$19</definedName>
    <definedName name="A125646130F_Latest">Data1!$HN$19</definedName>
    <definedName name="A125646136V">Data1!$EK$1:$EK$10,Data1!$EK$11:$EK$19</definedName>
    <definedName name="A125646136V_Data">Data1!$EK$11:$EK$19</definedName>
    <definedName name="A125646136V_Latest">Data1!$EK$19</definedName>
    <definedName name="A125646138X">Data1!$GP$1:$GP$10,Data1!$GP$11:$GP$19</definedName>
    <definedName name="A125646138X_Data">Data1!$GP$11:$GP$19</definedName>
    <definedName name="A125646138X_Latest">Data1!$GP$19</definedName>
    <definedName name="A125646144V">Data1!$EW$1:$EW$10,Data1!$EW$11:$EW$19</definedName>
    <definedName name="A125646144V_Data">Data1!$EW$11:$EW$19</definedName>
    <definedName name="A125646144V_Latest">Data1!$EW$19</definedName>
    <definedName name="A125646146X">Data1!$HB$1:$HB$10,Data1!$HB$11:$HB$19</definedName>
    <definedName name="A125646146X_Data">Data1!$HB$11:$HB$19</definedName>
    <definedName name="A125646146X_Latest">Data1!$HB$19</definedName>
    <definedName name="A125646152V">Data1!$DS$1:$DS$10,Data1!$DS$11:$DS$19</definedName>
    <definedName name="A125646152V_Data">Data1!$DS$11:$DS$19</definedName>
    <definedName name="A125646152V_Latest">Data1!$DS$19</definedName>
    <definedName name="A125646154X">Data1!$FX$1:$FX$10,Data1!$FX$11:$FX$19</definedName>
    <definedName name="A125646154X_Data">Data1!$FX$11:$FX$19</definedName>
    <definedName name="A125646154X_Latest">Data1!$FX$19</definedName>
    <definedName name="A125646160V">Data1!$EB$1:$EB$10,Data1!$EB$11:$EB$19</definedName>
    <definedName name="A125646160V_Data">Data1!$EB$11:$EB$19</definedName>
    <definedName name="A125646160V_Latest">Data1!$EB$19</definedName>
    <definedName name="A125646162X">Data1!$GG$1:$GG$10,Data1!$GG$11:$GG$19</definedName>
    <definedName name="A125646162X_Data">Data1!$GG$11:$GG$19</definedName>
    <definedName name="A125646162X_Latest">Data1!$GG$19</definedName>
    <definedName name="A125646168L">Data1!$EE$1:$EE$10,Data1!$EE$11:$EE$19</definedName>
    <definedName name="A125646168L_Data">Data1!$EE$11:$EE$19</definedName>
    <definedName name="A125646168L_Latest">Data1!$EE$19</definedName>
    <definedName name="A125646170X">Data1!$GJ$1:$GJ$10,Data1!$GJ$11:$GJ$19</definedName>
    <definedName name="A125646170X_Data">Data1!$GJ$11:$GJ$19</definedName>
    <definedName name="A125646170X_Latest">Data1!$GJ$19</definedName>
    <definedName name="A125646176L">Data1!$FF$1:$FF$10,Data1!$FF$11:$FF$19</definedName>
    <definedName name="A125646176L_Data">Data1!$FF$11:$FF$19</definedName>
    <definedName name="A125646176L_Latest">Data1!$FF$19</definedName>
    <definedName name="A125646178T">Data1!$HK$1:$HK$10,Data1!$HK$11:$HK$19</definedName>
    <definedName name="A125646178T_Data">Data1!$HK$11:$HK$19</definedName>
    <definedName name="A125646178T_Latest">Data1!$HK$19</definedName>
    <definedName name="A125646184L">Data1!$FL$1:$FL$10,Data1!$FL$11:$FL$19</definedName>
    <definedName name="A125646184L_Data">Data1!$FL$11:$FL$19</definedName>
    <definedName name="A125646184L_Latest">Data1!$FL$19</definedName>
    <definedName name="A125646186T">Data1!$HQ$1:$HQ$10,Data1!$HQ$11:$HQ$19</definedName>
    <definedName name="A125646186T_Data">Data1!$HQ$11:$HQ$19</definedName>
    <definedName name="A125646186T_Latest">Data1!$HQ$19</definedName>
    <definedName name="A125646192L">Data1!$FO$1:$FO$10,Data1!$FO$11:$FO$19</definedName>
    <definedName name="A125646192L_Data">Data1!$FO$11:$FO$19</definedName>
    <definedName name="A125646192L_Latest">Data1!$FO$19</definedName>
    <definedName name="A125646194T">Data1!$HT$1:$HT$10,Data1!$HT$11:$HT$19</definedName>
    <definedName name="A125646194T_Data">Data1!$HT$11:$HT$19</definedName>
    <definedName name="A125646194T_Latest">Data1!$HT$19</definedName>
    <definedName name="A125646200A">Data1!$EH$1:$EH$10,Data1!$EH$11:$EH$19</definedName>
    <definedName name="A125646200A_Data">Data1!$EH$11:$EH$19</definedName>
    <definedName name="A125646200A_Latest">Data1!$EH$19</definedName>
    <definedName name="A125646202F">Data1!$GM$1:$GM$10,Data1!$GM$11:$GM$19</definedName>
    <definedName name="A125646202F_Data">Data1!$GM$11:$GM$19</definedName>
    <definedName name="A125646202F_Latest">Data1!$GM$19</definedName>
    <definedName name="A125646208V">Data1!$EQ$1:$EQ$10,Data1!$EQ$11:$EQ$19</definedName>
    <definedName name="A125646208V_Data">Data1!$EQ$11:$EQ$19</definedName>
    <definedName name="A125646208V_Latest">Data1!$EQ$19</definedName>
    <definedName name="A125646210F">Data1!$GV$1:$GV$10,Data1!$GV$11:$GV$19</definedName>
    <definedName name="A125646210F_Data">Data1!$GV$11:$GV$19</definedName>
    <definedName name="A125646210F_Latest">Data1!$GV$19</definedName>
    <definedName name="A125646216V">Data1!$DP$1:$DP$10,Data1!$DP$11:$DP$19</definedName>
    <definedName name="A125646216V_Data">Data1!$DP$11:$DP$19</definedName>
    <definedName name="A125646216V_Latest">Data1!$DP$19</definedName>
    <definedName name="A125646218X">Data1!$FU$1:$FU$10,Data1!$FU$11:$FU$19</definedName>
    <definedName name="A125646218X_Data">Data1!$FU$11:$FU$19</definedName>
    <definedName name="A125646218X_Latest">Data1!$FU$19</definedName>
    <definedName name="A125646224V">Data1!$DV$1:$DV$10,Data1!$DV$11:$DV$19</definedName>
    <definedName name="A125646224V_Data">Data1!$DV$11:$DV$19</definedName>
    <definedName name="A125646224V_Latest">Data1!$DV$19</definedName>
    <definedName name="A125646226X">Data1!$GA$1:$GA$10,Data1!$GA$11:$GA$19</definedName>
    <definedName name="A125646226X_Data">Data1!$GA$11:$GA$19</definedName>
    <definedName name="A125646226X_Latest">Data1!$GA$19</definedName>
    <definedName name="A125646232V">Data1!$DY$1:$DY$10,Data1!$DY$11:$DY$19</definedName>
    <definedName name="A125646232V_Data">Data1!$DY$11:$DY$19</definedName>
    <definedName name="A125646232V_Latest">Data1!$DY$19</definedName>
    <definedName name="A125646234X">Data1!$GD$1:$GD$10,Data1!$GD$11:$GD$19</definedName>
    <definedName name="A125646234X_Data">Data1!$GD$11:$GD$19</definedName>
    <definedName name="A125646234X_Latest">Data1!$GD$19</definedName>
    <definedName name="A125646240V">Data1!$EN$1:$EN$10,Data1!$EN$11:$EN$19</definedName>
    <definedName name="A125646240V_Data">Data1!$EN$11:$EN$19</definedName>
    <definedName name="A125646240V_Latest">Data1!$EN$19</definedName>
    <definedName name="A125646242X">Data1!$GS$1:$GS$10,Data1!$GS$11:$GS$19</definedName>
    <definedName name="A125646242X_Data">Data1!$GS$11:$GS$19</definedName>
    <definedName name="A125646242X_Latest">Data1!$GS$19</definedName>
    <definedName name="A125646248L">Data1!$ET$1:$ET$10,Data1!$ET$11:$ET$19</definedName>
    <definedName name="A125646248L_Data">Data1!$ET$11:$ET$19</definedName>
    <definedName name="A125646248L_Latest">Data1!$ET$19</definedName>
    <definedName name="A125646250X">Data1!$GY$1:$GY$10,Data1!$GY$11:$GY$19</definedName>
    <definedName name="A125646250X_Data">Data1!$GY$11:$GY$19</definedName>
    <definedName name="A125646250X_Latest">Data1!$GY$19</definedName>
    <definedName name="A125646256L">Data1!$DM$1:$DM$10,Data1!$DM$11:$DM$19</definedName>
    <definedName name="A125646256L_Data">Data1!$DM$11:$DM$19</definedName>
    <definedName name="A125646256L_Latest">Data1!$DM$19</definedName>
    <definedName name="A125646258T">Data1!$FR$1:$FR$10,Data1!$FR$11:$FR$19</definedName>
    <definedName name="A125646258T_Data">Data1!$FR$11:$FR$19</definedName>
    <definedName name="A125646258T_Latest">Data1!$FR$19</definedName>
    <definedName name="A125647480X">Data2!$ED$1:$ED$10,Data2!$ED$11:$ED$19</definedName>
    <definedName name="A125647480X_Data">Data2!$ED$11:$ED$19</definedName>
    <definedName name="A125647480X_Latest">Data2!$ED$19</definedName>
    <definedName name="A125647482C">Data2!$GI$1:$GI$10,Data2!$GI$11:$GI$19</definedName>
    <definedName name="A125647482C_Data">Data2!$GI$11:$GI$19</definedName>
    <definedName name="A125647482C_Latest">Data2!$GI$19</definedName>
    <definedName name="A125647488T">Data2!$EG$1:$EG$10,Data2!$EG$11:$EG$19</definedName>
    <definedName name="A125647488T_Data">Data2!$EG$11:$EG$19</definedName>
    <definedName name="A125647488T_Latest">Data2!$EG$19</definedName>
    <definedName name="A125647490C">Data2!$GL$1:$GL$10,Data2!$GL$11:$GL$19</definedName>
    <definedName name="A125647490C_Data">Data2!$GL$11:$GL$19</definedName>
    <definedName name="A125647490C_Latest">Data2!$GL$19</definedName>
    <definedName name="A125647496T">Data2!$EM$1:$EM$10,Data2!$EM$11:$EM$19</definedName>
    <definedName name="A125647496T_Data">Data2!$EM$11:$EM$19</definedName>
    <definedName name="A125647496T_Latest">Data2!$EM$19</definedName>
    <definedName name="A125647498W">Data2!$GR$1:$GR$10,Data2!$GR$11:$GR$19</definedName>
    <definedName name="A125647498W_Data">Data2!$GR$11:$GR$19</definedName>
    <definedName name="A125647498W_Latest">Data2!$GR$19</definedName>
    <definedName name="A125647504F">Data2!$DO$1:$DO$10,Data2!$DO$11:$DO$19</definedName>
    <definedName name="A125647504F_Data">Data2!$DO$11:$DO$19</definedName>
    <definedName name="A125647504F_Latest">Data2!$DO$19</definedName>
    <definedName name="A125647506K">Data2!$FT$1:$FT$10,Data2!$FT$11:$FT$19</definedName>
    <definedName name="A125647506K_Data">Data2!$FT$11:$FT$19</definedName>
    <definedName name="A125647506K_Latest">Data2!$FT$19</definedName>
    <definedName name="A125647512F">Data2!$EA$1:$EA$10,Data2!$EA$11:$EA$19</definedName>
    <definedName name="A125647512F_Data">Data2!$EA$11:$EA$19</definedName>
    <definedName name="A125647512F_Latest">Data2!$EA$19</definedName>
    <definedName name="A125647514K">Data2!$GF$1:$GF$10,Data2!$GF$11:$GF$19</definedName>
    <definedName name="A125647514K_Data">Data2!$GF$11:$GF$19</definedName>
    <definedName name="A125647514K_Latest">Data2!$GF$19</definedName>
    <definedName name="A125647520F">Data2!$CW$1:$CW$10,Data2!$CW$11:$CW$19</definedName>
    <definedName name="A125647520F_Data">Data2!$CW$11:$CW$19</definedName>
    <definedName name="A125647520F_Latest">Data2!$CW$19</definedName>
    <definedName name="A125647522K">Data2!$FB$1:$FB$10,Data2!$FB$11:$FB$19</definedName>
    <definedName name="A125647522K_Data">Data2!$FB$11:$FB$19</definedName>
    <definedName name="A125647522K_Latest">Data2!$FB$19</definedName>
    <definedName name="A125647528X">Data2!$DF$1:$DF$10,Data2!$DF$11:$DF$19</definedName>
    <definedName name="A125647528X_Data">Data2!$DF$11:$DF$19</definedName>
    <definedName name="A125647528X_Latest">Data2!$DF$19</definedName>
    <definedName name="A125647530K">Data2!$FK$1:$FK$10,Data2!$FK$11:$FK$19</definedName>
    <definedName name="A125647530K_Data">Data2!$FK$11:$FK$19</definedName>
    <definedName name="A125647530K_Latest">Data2!$FK$19</definedName>
    <definedName name="A125647536X">Data2!$DI$1:$DI$10,Data2!$DI$11:$DI$19</definedName>
    <definedName name="A125647536X_Data">Data2!$DI$11:$DI$19</definedName>
    <definedName name="A125647536X_Latest">Data2!$DI$19</definedName>
    <definedName name="A125647538C">Data2!$FN$1:$FN$10,Data2!$FN$11:$FN$19</definedName>
    <definedName name="A125647538C_Data">Data2!$FN$11:$FN$19</definedName>
    <definedName name="A125647538C_Latest">Data2!$FN$19</definedName>
    <definedName name="A125647544X">Data2!$EJ$1:$EJ$10,Data2!$EJ$11:$EJ$19</definedName>
    <definedName name="A125647544X_Data">Data2!$EJ$11:$EJ$19</definedName>
    <definedName name="A125647544X_Latest">Data2!$EJ$19</definedName>
    <definedName name="A125647546C">Data2!$GO$1:$GO$10,Data2!$GO$11:$GO$19</definedName>
    <definedName name="A125647546C_Data">Data2!$GO$11:$GO$19</definedName>
    <definedName name="A125647546C_Latest">Data2!$GO$19</definedName>
    <definedName name="A125647552X">Data2!$EP$1:$EP$10,Data2!$EP$11:$EP$19</definedName>
    <definedName name="A125647552X_Data">Data2!$EP$11:$EP$19</definedName>
    <definedName name="A125647552X_Latest">Data2!$EP$19</definedName>
    <definedName name="A125647554C">Data2!$GU$1:$GU$10,Data2!$GU$11:$GU$19</definedName>
    <definedName name="A125647554C_Data">Data2!$GU$11:$GU$19</definedName>
    <definedName name="A125647554C_Latest">Data2!$GU$19</definedName>
    <definedName name="A125647560X">Data2!$ES$1:$ES$10,Data2!$ES$11:$ES$19</definedName>
    <definedName name="A125647560X_Data">Data2!$ES$11:$ES$19</definedName>
    <definedName name="A125647560X_Latest">Data2!$ES$19</definedName>
    <definedName name="A125647562C">Data2!$GX$1:$GX$10,Data2!$GX$11:$GX$19</definedName>
    <definedName name="A125647562C_Data">Data2!$GX$11:$GX$19</definedName>
    <definedName name="A125647562C_Latest">Data2!$GX$19</definedName>
    <definedName name="A125647568T">Data2!$DL$1:$DL$10,Data2!$DL$11:$DL$19</definedName>
    <definedName name="A125647568T_Data">Data2!$DL$11:$DL$19</definedName>
    <definedName name="A125647568T_Latest">Data2!$DL$19</definedName>
    <definedName name="A125647570C">Data2!$FQ$1:$FQ$10,Data2!$FQ$11:$FQ$19</definedName>
    <definedName name="A125647570C_Data">Data2!$FQ$11:$FQ$19</definedName>
    <definedName name="A125647570C_Latest">Data2!$FQ$19</definedName>
    <definedName name="A125647576T">Data2!$DU$1:$DU$10,Data2!$DU$11:$DU$19</definedName>
    <definedName name="A125647576T_Data">Data2!$DU$11:$DU$19</definedName>
    <definedName name="A125647576T_Latest">Data2!$DU$19</definedName>
    <definedName name="A125647578W">Data2!$FZ$1:$FZ$10,Data2!$FZ$11:$FZ$19</definedName>
    <definedName name="A125647578W_Data">Data2!$FZ$11:$FZ$19</definedName>
    <definedName name="A125647578W_Latest">Data2!$FZ$19</definedName>
    <definedName name="A125647584T">Data2!$CT$1:$CT$10,Data2!$CT$11:$CT$19</definedName>
    <definedName name="A125647584T_Data">Data2!$CT$11:$CT$19</definedName>
    <definedName name="A125647584T_Latest">Data2!$CT$19</definedName>
    <definedName name="A125647586W">Data2!$EY$1:$EY$10,Data2!$EY$11:$EY$19</definedName>
    <definedName name="A125647586W_Data">Data2!$EY$11:$EY$19</definedName>
    <definedName name="A125647586W_Latest">Data2!$EY$19</definedName>
    <definedName name="A125647592T">Data2!$CZ$1:$CZ$10,Data2!$CZ$11:$CZ$19</definedName>
    <definedName name="A125647592T_Data">Data2!$CZ$11:$CZ$19</definedName>
    <definedName name="A125647592T_Latest">Data2!$CZ$19</definedName>
    <definedName name="A125647594W">Data2!$FE$1:$FE$10,Data2!$FE$11:$FE$19</definedName>
    <definedName name="A125647594W_Data">Data2!$FE$11:$FE$19</definedName>
    <definedName name="A125647594W_Latest">Data2!$FE$19</definedName>
    <definedName name="A125647600F">Data2!$DC$1:$DC$10,Data2!$DC$11:$DC$19</definedName>
    <definedName name="A125647600F_Data">Data2!$DC$11:$DC$19</definedName>
    <definedName name="A125647600F_Latest">Data2!$DC$19</definedName>
    <definedName name="A125647602K">Data2!$FH$1:$FH$10,Data2!$FH$11:$FH$19</definedName>
    <definedName name="A125647602K_Data">Data2!$FH$11:$FH$19</definedName>
    <definedName name="A125647602K_Latest">Data2!$FH$19</definedName>
    <definedName name="A125647608X">Data2!$DR$1:$DR$10,Data2!$DR$11:$DR$19</definedName>
    <definedName name="A125647608X_Data">Data2!$DR$11:$DR$19</definedName>
    <definedName name="A125647608X_Latest">Data2!$DR$19</definedName>
    <definedName name="A125647610K">Data2!$FW$1:$FW$10,Data2!$FW$11:$FW$19</definedName>
    <definedName name="A125647610K_Data">Data2!$FW$11:$FW$19</definedName>
    <definedName name="A125647610K_Latest">Data2!$FW$19</definedName>
    <definedName name="A125647616X">Data2!$DX$1:$DX$10,Data2!$DX$11:$DX$19</definedName>
    <definedName name="A125647616X_Data">Data2!$DX$11:$DX$19</definedName>
    <definedName name="A125647616X_Latest">Data2!$DX$19</definedName>
    <definedName name="A125647618C">Data2!$GC$1:$GC$10,Data2!$GC$11:$GC$19</definedName>
    <definedName name="A125647618C_Data">Data2!$GC$11:$GC$19</definedName>
    <definedName name="A125647618C_Latest">Data2!$GC$19</definedName>
    <definedName name="A125647624X">Data2!$CQ$1:$CQ$10,Data2!$CQ$11:$CQ$19</definedName>
    <definedName name="A125647624X_Data">Data2!$CQ$11:$CQ$19</definedName>
    <definedName name="A125647624X_Latest">Data2!$CQ$19</definedName>
    <definedName name="A125647626C">Data2!$EV$1:$EV$10,Data2!$EV$11:$EV$19</definedName>
    <definedName name="A125647626C_Data">Data2!$EV$11:$EV$19</definedName>
    <definedName name="A125647626C_Latest">Data2!$EV$19</definedName>
    <definedName name="A125648848C">Data2!$IN$1:$IN$10,Data2!$IN$11:$IN$19</definedName>
    <definedName name="A125648848C_Data">Data2!$IN$11:$IN$19</definedName>
    <definedName name="A125648848C_Latest">Data2!$IN$19</definedName>
    <definedName name="A125648850R">Data3!$BC$1:$BC$10,Data3!$BC$11:$BC$19</definedName>
    <definedName name="A125648850R_Data">Data3!$BC$11:$BC$19</definedName>
    <definedName name="A125648850R_Latest">Data3!$BC$19</definedName>
    <definedName name="A125648856C">Data2!$IQ$1:$IQ$10,Data2!$IQ$11:$IQ$19</definedName>
    <definedName name="A125648856C_Data">Data2!$IQ$11:$IQ$19</definedName>
    <definedName name="A125648856C_Latest">Data2!$IQ$19</definedName>
    <definedName name="A125648858J">Data3!$BF$1:$BF$10,Data3!$BF$11:$BF$19</definedName>
    <definedName name="A125648858J_Data">Data3!$BF$11:$BF$19</definedName>
    <definedName name="A125648858J_Latest">Data3!$BF$19</definedName>
    <definedName name="A125648864C">Data3!$G$1:$G$10,Data3!$G$11:$G$19</definedName>
    <definedName name="A125648864C_Data">Data3!$G$11:$G$19</definedName>
    <definedName name="A125648864C_Latest">Data3!$G$19</definedName>
    <definedName name="A125648866J">Data3!$BL$1:$BL$10,Data3!$BL$11:$BL$19</definedName>
    <definedName name="A125648866J_Data">Data3!$BL$11:$BL$19</definedName>
    <definedName name="A125648866J_Latest">Data3!$BL$19</definedName>
    <definedName name="A125648872C">Data2!$HY$1:$HY$10,Data2!$HY$11:$HY$19</definedName>
    <definedName name="A125648872C_Data">Data2!$HY$11:$HY$19</definedName>
    <definedName name="A125648872C_Latest">Data2!$HY$19</definedName>
    <definedName name="A125648874J">Data3!$AN$1:$AN$10,Data3!$AN$11:$AN$19</definedName>
    <definedName name="A125648874J_Data">Data3!$AN$11:$AN$19</definedName>
    <definedName name="A125648874J_Latest">Data3!$AN$19</definedName>
    <definedName name="A125648880C">Data2!$IK$1:$IK$10,Data2!$IK$11:$IK$19</definedName>
    <definedName name="A125648880C_Data">Data2!$IK$11:$IK$19</definedName>
    <definedName name="A125648880C_Latest">Data2!$IK$19</definedName>
    <definedName name="A125648882J">Data3!$AZ$1:$AZ$10,Data3!$AZ$11:$AZ$19</definedName>
    <definedName name="A125648882J_Data">Data3!$AZ$11:$AZ$19</definedName>
    <definedName name="A125648882J_Latest">Data3!$AZ$19</definedName>
    <definedName name="A125648888W">Data2!$HG$1:$HG$10,Data2!$HG$11:$HG$19</definedName>
    <definedName name="A125648888W_Data">Data2!$HG$11:$HG$19</definedName>
    <definedName name="A125648888W_Latest">Data2!$HG$19</definedName>
    <definedName name="A125648890J">Data3!$V$1:$V$10,Data3!$V$11:$V$19</definedName>
    <definedName name="A125648890J_Data">Data3!$V$11:$V$19</definedName>
    <definedName name="A125648890J_Latest">Data3!$V$19</definedName>
    <definedName name="A125648896W">Data2!$HP$1:$HP$10,Data2!$HP$11:$HP$19</definedName>
    <definedName name="A125648896W_Data">Data2!$HP$11:$HP$19</definedName>
    <definedName name="A125648896W_Latest">Data2!$HP$19</definedName>
    <definedName name="A125648898A">Data3!$AE$1:$AE$10,Data3!$AE$11:$AE$19</definedName>
    <definedName name="A125648898A_Data">Data3!$AE$11:$AE$19</definedName>
    <definedName name="A125648898A_Latest">Data3!$AE$19</definedName>
    <definedName name="A125648904K">Data2!$HS$1:$HS$10,Data2!$HS$11:$HS$19</definedName>
    <definedName name="A125648904K_Data">Data2!$HS$11:$HS$19</definedName>
    <definedName name="A125648904K_Latest">Data2!$HS$19</definedName>
    <definedName name="A125648906R">Data3!$AH$1:$AH$10,Data3!$AH$11:$AH$19</definedName>
    <definedName name="A125648906R_Data">Data3!$AH$11:$AH$19</definedName>
    <definedName name="A125648906R_Latest">Data3!$AH$19</definedName>
    <definedName name="A125648912K">Data3!$D$1:$D$10,Data3!$D$11:$D$19</definedName>
    <definedName name="A125648912K_Data">Data3!$D$11:$D$19</definedName>
    <definedName name="A125648912K_Latest">Data3!$D$19</definedName>
    <definedName name="A125648914R">Data3!$BI$1:$BI$10,Data3!$BI$11:$BI$19</definedName>
    <definedName name="A125648914R_Data">Data3!$BI$11:$BI$19</definedName>
    <definedName name="A125648914R_Latest">Data3!$BI$19</definedName>
    <definedName name="A125648920K">Data3!$J$1:$J$10,Data3!$J$11:$J$19</definedName>
    <definedName name="A125648920K_Data">Data3!$J$11:$J$19</definedName>
    <definedName name="A125648920K_Latest">Data3!$J$19</definedName>
    <definedName name="A125648922R">Data3!$BO$1:$BO$10,Data3!$BO$11:$BO$19</definedName>
    <definedName name="A125648922R_Data">Data3!$BO$11:$BO$19</definedName>
    <definedName name="A125648922R_Latest">Data3!$BO$19</definedName>
    <definedName name="A125648928C">Data3!$M$1:$M$10,Data3!$M$11:$M$19</definedName>
    <definedName name="A125648928C_Data">Data3!$M$11:$M$19</definedName>
    <definedName name="A125648928C_Latest">Data3!$M$19</definedName>
    <definedName name="A125648930R">Data3!$BR$1:$BR$10,Data3!$BR$11:$BR$19</definedName>
    <definedName name="A125648930R_Data">Data3!$BR$11:$BR$19</definedName>
    <definedName name="A125648930R_Latest">Data3!$BR$19</definedName>
    <definedName name="A125648936C">Data2!$HV$1:$HV$10,Data2!$HV$11:$HV$19</definedName>
    <definedName name="A125648936C_Data">Data2!$HV$11:$HV$19</definedName>
    <definedName name="A125648936C_Latest">Data2!$HV$19</definedName>
    <definedName name="A125648938J">Data3!$AK$1:$AK$10,Data3!$AK$11:$AK$19</definedName>
    <definedName name="A125648938J_Data">Data3!$AK$11:$AK$19</definedName>
    <definedName name="A125648938J_Latest">Data3!$AK$19</definedName>
    <definedName name="A125648944C">Data2!$IE$1:$IE$10,Data2!$IE$11:$IE$19</definedName>
    <definedName name="A125648944C_Data">Data2!$IE$11:$IE$19</definedName>
    <definedName name="A125648944C_Latest">Data2!$IE$19</definedName>
    <definedName name="A125648946J">Data3!$AT$1:$AT$10,Data3!$AT$11:$AT$19</definedName>
    <definedName name="A125648946J_Data">Data3!$AT$11:$AT$19</definedName>
    <definedName name="A125648946J_Latest">Data3!$AT$19</definedName>
    <definedName name="A125648952C">Data2!$HD$1:$HD$10,Data2!$HD$11:$HD$19</definedName>
    <definedName name="A125648952C_Data">Data2!$HD$11:$HD$19</definedName>
    <definedName name="A125648952C_Latest">Data2!$HD$19</definedName>
    <definedName name="A125648954J">Data3!$S$1:$S$10,Data3!$S$11:$S$19</definedName>
    <definedName name="A125648954J_Data">Data3!$S$11:$S$19</definedName>
    <definedName name="A125648954J_Latest">Data3!$S$19</definedName>
    <definedName name="A125648960C">Data2!$HJ$1:$HJ$10,Data2!$HJ$11:$HJ$19</definedName>
    <definedName name="A125648960C_Data">Data2!$HJ$11:$HJ$19</definedName>
    <definedName name="A125648960C_Latest">Data2!$HJ$19</definedName>
    <definedName name="A125648962J">Data3!$Y$1:$Y$10,Data3!$Y$11:$Y$19</definedName>
    <definedName name="A125648962J_Data">Data3!$Y$11:$Y$19</definedName>
    <definedName name="A125648962J_Latest">Data3!$Y$19</definedName>
    <definedName name="A125648968W">Data2!$HM$1:$HM$10,Data2!$HM$11:$HM$19</definedName>
    <definedName name="A125648968W_Data">Data2!$HM$11:$HM$19</definedName>
    <definedName name="A125648968W_Latest">Data2!$HM$19</definedName>
    <definedName name="A125648970J">Data3!$AB$1:$AB$10,Data3!$AB$11:$AB$19</definedName>
    <definedName name="A125648970J_Data">Data3!$AB$11:$AB$19</definedName>
    <definedName name="A125648970J_Latest">Data3!$AB$19</definedName>
    <definedName name="A125648976W">Data2!$IB$1:$IB$10,Data2!$IB$11:$IB$19</definedName>
    <definedName name="A125648976W_Data">Data2!$IB$11:$IB$19</definedName>
    <definedName name="A125648976W_Latest">Data2!$IB$19</definedName>
    <definedName name="A125648978A">Data3!$AQ$1:$AQ$10,Data3!$AQ$11:$AQ$19</definedName>
    <definedName name="A125648978A_Data">Data3!$AQ$11:$AQ$19</definedName>
    <definedName name="A125648978A_Latest">Data3!$AQ$19</definedName>
    <definedName name="A125648984W">Data2!$IH$1:$IH$10,Data2!$IH$11:$IH$19</definedName>
    <definedName name="A125648984W_Data">Data2!$IH$11:$IH$19</definedName>
    <definedName name="A125648984W_Latest">Data2!$IH$19</definedName>
    <definedName name="A125648986A">Data3!$AW$1:$AW$10,Data3!$AW$11:$AW$19</definedName>
    <definedName name="A125648986A_Data">Data3!$AW$11:$AW$19</definedName>
    <definedName name="A125648986A_Latest">Data3!$AW$19</definedName>
    <definedName name="A125648992W">Data2!$HA$1:$HA$10,Data2!$HA$11:$HA$19</definedName>
    <definedName name="A125648992W_Data">Data2!$HA$11:$HA$19</definedName>
    <definedName name="A125648992W_Latest">Data2!$HA$19</definedName>
    <definedName name="A125648994A">Data3!$P$1:$P$10,Data3!$P$11:$P$19</definedName>
    <definedName name="A125648994A_Data">Data3!$P$11:$P$19</definedName>
    <definedName name="A125648994A_Latest">Data3!$P$19</definedName>
    <definedName name="A125650216W">Data1!$AO$1:$AO$10,Data1!$AO$11:$AO$19</definedName>
    <definedName name="A125650216W_Data">Data1!$AO$11:$AO$19</definedName>
    <definedName name="A125650216W_Latest">Data1!$AO$19</definedName>
    <definedName name="A125650218A">Data1!$CT$1:$CT$10,Data1!$CT$11:$CT$19</definedName>
    <definedName name="A125650218A_Data">Data1!$CT$11:$CT$19</definedName>
    <definedName name="A125650218A_Latest">Data1!$CT$19</definedName>
    <definedName name="A125650224W">Data1!$AR$1:$AR$10,Data1!$AR$11:$AR$19</definedName>
    <definedName name="A125650224W_Data">Data1!$AR$11:$AR$19</definedName>
    <definedName name="A125650224W_Latest">Data1!$AR$19</definedName>
    <definedName name="A125650226A">Data1!$CW$1:$CW$10,Data1!$CW$11:$CW$19</definedName>
    <definedName name="A125650226A_Data">Data1!$CW$11:$CW$19</definedName>
    <definedName name="A125650226A_Latest">Data1!$CW$19</definedName>
    <definedName name="A125650232W">Data1!$AX$1:$AX$10,Data1!$AX$11:$AX$19</definedName>
    <definedName name="A125650232W_Data">Data1!$AX$11:$AX$19</definedName>
    <definedName name="A125650232W_Latest">Data1!$AX$19</definedName>
    <definedName name="A125650234A">Data1!$DC$1:$DC$10,Data1!$DC$11:$DC$19</definedName>
    <definedName name="A125650234A_Data">Data1!$DC$11:$DC$19</definedName>
    <definedName name="A125650234A_Latest">Data1!$DC$19</definedName>
    <definedName name="A125650240W">Data1!$Z$1:$Z$10,Data1!$Z$11:$Z$19</definedName>
    <definedName name="A125650240W_Data">Data1!$Z$11:$Z$19</definedName>
    <definedName name="A125650240W_Latest">Data1!$Z$19</definedName>
    <definedName name="A125650242A">Data1!$CE$1:$CE$10,Data1!$CE$11:$CE$19</definedName>
    <definedName name="A125650242A_Data">Data1!$CE$11:$CE$19</definedName>
    <definedName name="A125650242A_Latest">Data1!$CE$19</definedName>
    <definedName name="A125650248R">Data1!$AL$1:$AL$10,Data1!$AL$11:$AL$19</definedName>
    <definedName name="A125650248R_Data">Data1!$AL$11:$AL$19</definedName>
    <definedName name="A125650248R_Latest">Data1!$AL$19</definedName>
    <definedName name="A125650250A">Data1!$CQ$1:$CQ$10,Data1!$CQ$11:$CQ$19</definedName>
    <definedName name="A125650250A_Data">Data1!$CQ$11:$CQ$19</definedName>
    <definedName name="A125650250A_Latest">Data1!$CQ$19</definedName>
    <definedName name="A125650256R">Data1!$H$1:$H$10,Data1!$H$11:$H$19</definedName>
    <definedName name="A125650256R_Data">Data1!$H$11:$H$19</definedName>
    <definedName name="A125650256R_Latest">Data1!$H$19</definedName>
    <definedName name="A125650258V">Data1!$BM$1:$BM$10,Data1!$BM$11:$BM$19</definedName>
    <definedName name="A125650258V_Data">Data1!$BM$11:$BM$19</definedName>
    <definedName name="A125650258V_Latest">Data1!$BM$19</definedName>
    <definedName name="A125650264R">Data1!$Q$1:$Q$10,Data1!$Q$11:$Q$19</definedName>
    <definedName name="A125650264R_Data">Data1!$Q$11:$Q$19</definedName>
    <definedName name="A125650264R_Latest">Data1!$Q$19</definedName>
    <definedName name="A125650266V">Data1!$BV$1:$BV$10,Data1!$BV$11:$BV$19</definedName>
    <definedName name="A125650266V_Data">Data1!$BV$11:$BV$19</definedName>
    <definedName name="A125650266V_Latest">Data1!$BV$19</definedName>
    <definedName name="A125650272R">Data1!$T$1:$T$10,Data1!$T$11:$T$19</definedName>
    <definedName name="A125650272R_Data">Data1!$T$11:$T$19</definedName>
    <definedName name="A125650272R_Latest">Data1!$T$19</definedName>
    <definedName name="A125650274V">Data1!$BY$1:$BY$10,Data1!$BY$11:$BY$19</definedName>
    <definedName name="A125650274V_Data">Data1!$BY$11:$BY$19</definedName>
    <definedName name="A125650274V_Latest">Data1!$BY$19</definedName>
    <definedName name="A125650280R">Data1!$AU$1:$AU$10,Data1!$AU$11:$AU$19</definedName>
    <definedName name="A125650280R_Data">Data1!$AU$11:$AU$19</definedName>
    <definedName name="A125650280R_Latest">Data1!$AU$19</definedName>
    <definedName name="A125650282V">Data1!$CZ$1:$CZ$10,Data1!$CZ$11:$CZ$19</definedName>
    <definedName name="A125650282V_Data">Data1!$CZ$11:$CZ$19</definedName>
    <definedName name="A125650282V_Latest">Data1!$CZ$19</definedName>
    <definedName name="A125650288J">Data1!$BA$1:$BA$10,Data1!$BA$11:$BA$19</definedName>
    <definedName name="A125650288J_Data">Data1!$BA$11:$BA$19</definedName>
    <definedName name="A125650288J_Latest">Data1!$BA$19</definedName>
    <definedName name="A125650290V">Data1!$DF$1:$DF$10,Data1!$DF$11:$DF$19</definedName>
    <definedName name="A125650290V_Data">Data1!$DF$11:$DF$19</definedName>
    <definedName name="A125650290V_Latest">Data1!$DF$19</definedName>
    <definedName name="A125650296J">Data1!$BD$1:$BD$10,Data1!$BD$11:$BD$19</definedName>
    <definedName name="A125650296J_Data">Data1!$BD$11:$BD$19</definedName>
    <definedName name="A125650296J_Latest">Data1!$BD$19</definedName>
    <definedName name="A125650298L">Data1!$DI$1:$DI$10,Data1!$DI$11:$DI$19</definedName>
    <definedName name="A125650298L_Data">Data1!$DI$11:$DI$19</definedName>
    <definedName name="A125650298L_Latest">Data1!$DI$19</definedName>
    <definedName name="A125650304W">Data1!$W$1:$W$10,Data1!$W$11:$W$19</definedName>
    <definedName name="A125650304W_Data">Data1!$W$11:$W$19</definedName>
    <definedName name="A125650304W_Latest">Data1!$W$19</definedName>
    <definedName name="A125650306A">Data1!$CB$1:$CB$10,Data1!$CB$11:$CB$19</definedName>
    <definedName name="A125650306A_Data">Data1!$CB$11:$CB$19</definedName>
    <definedName name="A125650306A_Latest">Data1!$CB$19</definedName>
    <definedName name="A125650312W">Data1!$AF$1:$AF$10,Data1!$AF$11:$AF$19</definedName>
    <definedName name="A125650312W_Data">Data1!$AF$11:$AF$19</definedName>
    <definedName name="A125650312W_Latest">Data1!$AF$19</definedName>
    <definedName name="A125650314A">Data1!$CK$1:$CK$10,Data1!$CK$11:$CK$19</definedName>
    <definedName name="A125650314A_Data">Data1!$CK$11:$CK$19</definedName>
    <definedName name="A125650314A_Latest">Data1!$CK$19</definedName>
    <definedName name="A125650320W">Data1!$E$1:$E$10,Data1!$E$11:$E$19</definedName>
    <definedName name="A125650320W_Data">Data1!$E$11:$E$19</definedName>
    <definedName name="A125650320W_Latest">Data1!$E$19</definedName>
    <definedName name="A125650322A">Data1!$BJ$1:$BJ$10,Data1!$BJ$11:$BJ$19</definedName>
    <definedName name="A125650322A_Data">Data1!$BJ$11:$BJ$19</definedName>
    <definedName name="A125650322A_Latest">Data1!$BJ$19</definedName>
    <definedName name="A125650328R">Data1!$K$1:$K$10,Data1!$K$11:$K$19</definedName>
    <definedName name="A125650328R_Data">Data1!$K$11:$K$19</definedName>
    <definedName name="A125650328R_Latest">Data1!$K$19</definedName>
    <definedName name="A125650330A">Data1!$BP$1:$BP$10,Data1!$BP$11:$BP$19</definedName>
    <definedName name="A125650330A_Data">Data1!$BP$11:$BP$19</definedName>
    <definedName name="A125650330A_Latest">Data1!$BP$19</definedName>
    <definedName name="A125650336R">Data1!$N$1:$N$10,Data1!$N$11:$N$19</definedName>
    <definedName name="A125650336R_Data">Data1!$N$11:$N$19</definedName>
    <definedName name="A125650336R_Latest">Data1!$N$19</definedName>
    <definedName name="A125650338V">Data1!$BS$1:$BS$10,Data1!$BS$11:$BS$19</definedName>
    <definedName name="A125650338V_Data">Data1!$BS$11:$BS$19</definedName>
    <definedName name="A125650338V_Latest">Data1!$BS$19</definedName>
    <definedName name="A125650344R">Data1!$AC$1:$AC$10,Data1!$AC$11:$AC$19</definedName>
    <definedName name="A125650344R_Data">Data1!$AC$11:$AC$19</definedName>
    <definedName name="A125650344R_Latest">Data1!$AC$19</definedName>
    <definedName name="A125650346V">Data1!$CH$1:$CH$10,Data1!$CH$11:$CH$19</definedName>
    <definedName name="A125650346V_Data">Data1!$CH$11:$CH$19</definedName>
    <definedName name="A125650346V_Latest">Data1!$CH$19</definedName>
    <definedName name="A125650352R">Data1!$AI$1:$AI$10,Data1!$AI$11:$AI$19</definedName>
    <definedName name="A125650352R_Data">Data1!$AI$11:$AI$19</definedName>
    <definedName name="A125650352R_Latest">Data1!$AI$19</definedName>
    <definedName name="A125650354V">Data1!$CN$1:$CN$10,Data1!$CN$11:$CN$19</definedName>
    <definedName name="A125650354V_Data">Data1!$CN$11:$CN$19</definedName>
    <definedName name="A125650354V_Latest">Data1!$CN$19</definedName>
    <definedName name="A125650360R">Data1!$B$1:$B$10,Data1!$B$11:$B$19</definedName>
    <definedName name="A125650360R_Data">Data1!$B$11:$B$19</definedName>
    <definedName name="A125650360R_Latest">Data1!$B$19</definedName>
    <definedName name="A125650362V">Data1!$BG$1:$BG$10,Data1!$BG$11:$BG$19</definedName>
    <definedName name="A125650362V_Data">Data1!$BG$11:$BG$19</definedName>
    <definedName name="A125650362V_Latest">Data1!$BG$19</definedName>
    <definedName name="A125650368J">Data7!$W$1:$W$10,Data7!$W$11:$W$19</definedName>
    <definedName name="A125650368J_Data">Data7!$W$11:$W$19</definedName>
    <definedName name="A125650368J_Latest">Data7!$W$19</definedName>
    <definedName name="A125650370V">Data7!$CB$1:$CB$10,Data7!$CB$11:$CB$19</definedName>
    <definedName name="A125650370V_Data">Data7!$CB$11:$CB$19</definedName>
    <definedName name="A125650370V_Latest">Data7!$CB$19</definedName>
    <definedName name="A125650376J">Data7!$Z$1:$Z$10,Data7!$Z$11:$Z$19</definedName>
    <definedName name="A125650376J_Data">Data7!$Z$11:$Z$19</definedName>
    <definedName name="A125650376J_Latest">Data7!$Z$19</definedName>
    <definedName name="A125650378L">Data7!$CE$1:$CE$10,Data7!$CE$11:$CE$19</definedName>
    <definedName name="A125650378L_Data">Data7!$CE$11:$CE$19</definedName>
    <definedName name="A125650378L_Latest">Data7!$CE$19</definedName>
    <definedName name="A125650384J">Data7!$AF$1:$AF$10,Data7!$AF$11:$AF$19</definedName>
    <definedName name="A125650384J_Data">Data7!$AF$11:$AF$19</definedName>
    <definedName name="A125650384J_Latest">Data7!$AF$19</definedName>
    <definedName name="A125650386L">Data7!$CK$1:$CK$10,Data7!$CK$11:$CK$19</definedName>
    <definedName name="A125650386L_Data">Data7!$CK$11:$CK$19</definedName>
    <definedName name="A125650386L_Latest">Data7!$CK$19</definedName>
    <definedName name="A125650392J">Data7!$H$1:$H$10,Data7!$H$11:$H$19</definedName>
    <definedName name="A125650392J_Data">Data7!$H$11:$H$19</definedName>
    <definedName name="A125650392J_Latest">Data7!$H$19</definedName>
    <definedName name="A125650394L">Data7!$BM$1:$BM$10,Data7!$BM$11:$BM$19</definedName>
    <definedName name="A125650394L_Data">Data7!$BM$11:$BM$19</definedName>
    <definedName name="A125650394L_Latest">Data7!$BM$19</definedName>
    <definedName name="A125650400W">Data7!$T$1:$T$10,Data7!$T$11:$T$19</definedName>
    <definedName name="A125650400W_Data">Data7!$T$11:$T$19</definedName>
    <definedName name="A125650400W_Latest">Data7!$T$19</definedName>
    <definedName name="A125650402A">Data7!$BY$1:$BY$10,Data7!$BY$11:$BY$19</definedName>
    <definedName name="A125650402A_Data">Data7!$BY$11:$BY$19</definedName>
    <definedName name="A125650402A_Latest">Data7!$BY$19</definedName>
    <definedName name="A125650408R">Data6!$IF$1:$IF$10,Data6!$IF$11:$IF$19</definedName>
    <definedName name="A125650408R_Data">Data6!$IF$11:$IF$19</definedName>
    <definedName name="A125650408R_Latest">Data6!$IF$19</definedName>
    <definedName name="A125650410A">Data7!$AU$1:$AU$10,Data7!$AU$11:$AU$19</definedName>
    <definedName name="A125650410A_Data">Data7!$AU$11:$AU$19</definedName>
    <definedName name="A125650410A_Latest">Data7!$AU$19</definedName>
    <definedName name="A125650416R">Data6!$IO$1:$IO$10,Data6!$IO$11:$IO$19</definedName>
    <definedName name="A125650416R_Data">Data6!$IO$11:$IO$19</definedName>
    <definedName name="A125650416R_Latest">Data6!$IO$19</definedName>
    <definedName name="A125650418V">Data7!$BD$1:$BD$10,Data7!$BD$11:$BD$19</definedName>
    <definedName name="A125650418V_Data">Data7!$BD$11:$BD$19</definedName>
    <definedName name="A125650418V_Latest">Data7!$BD$19</definedName>
    <definedName name="A125650424R">Data7!$B$1:$B$10,Data7!$B$11:$B$19</definedName>
    <definedName name="A125650424R_Data">Data7!$B$11:$B$19</definedName>
    <definedName name="A125650424R_Latest">Data7!$B$19</definedName>
    <definedName name="A125650426V">Data7!$BG$1:$BG$10,Data7!$BG$11:$BG$19</definedName>
    <definedName name="A125650426V_Data">Data7!$BG$11:$BG$19</definedName>
    <definedName name="A125650426V_Latest">Data7!$BG$19</definedName>
    <definedName name="A125650432R">Data7!$AC$1:$AC$10,Data7!$AC$11:$AC$19</definedName>
    <definedName name="A125650432R_Data">Data7!$AC$11:$AC$19</definedName>
    <definedName name="A125650432R_Latest">Data7!$AC$19</definedName>
    <definedName name="A125650434V">Data7!$CH$1:$CH$10,Data7!$CH$11:$CH$19</definedName>
    <definedName name="A125650434V_Data">Data7!$CH$11:$CH$19</definedName>
    <definedName name="A125650434V_Latest">Data7!$CH$19</definedName>
    <definedName name="A125650440R">Data7!$AI$1:$AI$10,Data7!$AI$11:$AI$19</definedName>
    <definedName name="A125650440R_Data">Data7!$AI$11:$AI$19</definedName>
    <definedName name="A125650440R_Latest">Data7!$AI$19</definedName>
    <definedName name="A125650442V">Data7!$CN$1:$CN$10,Data7!$CN$11:$CN$19</definedName>
    <definedName name="A125650442V_Data">Data7!$CN$11:$CN$19</definedName>
    <definedName name="A125650442V_Latest">Data7!$CN$19</definedName>
    <definedName name="A125650448J">Data7!$AL$1:$AL$10,Data7!$AL$11:$AL$19</definedName>
    <definedName name="A125650448J_Data">Data7!$AL$11:$AL$19</definedName>
    <definedName name="A125650448J_Latest">Data7!$AL$19</definedName>
    <definedName name="A125650450V">Data7!$CQ$1:$CQ$10,Data7!$CQ$11:$CQ$19</definedName>
    <definedName name="A125650450V_Data">Data7!$CQ$11:$CQ$19</definedName>
    <definedName name="A125650450V_Latest">Data7!$CQ$19</definedName>
    <definedName name="A125650456J">Data7!$E$1:$E$10,Data7!$E$11:$E$19</definedName>
    <definedName name="A125650456J_Data">Data7!$E$11:$E$19</definedName>
    <definedName name="A125650456J_Latest">Data7!$E$19</definedName>
    <definedName name="A125650458L">Data7!$BJ$1:$BJ$10,Data7!$BJ$11:$BJ$19</definedName>
    <definedName name="A125650458L_Data">Data7!$BJ$11:$BJ$19</definedName>
    <definedName name="A125650458L_Latest">Data7!$BJ$19</definedName>
    <definedName name="A125650464J">Data7!$N$1:$N$10,Data7!$N$11:$N$19</definedName>
    <definedName name="A125650464J_Data">Data7!$N$11:$N$19</definedName>
    <definedName name="A125650464J_Latest">Data7!$N$19</definedName>
    <definedName name="A125650466L">Data7!$BS$1:$BS$10,Data7!$BS$11:$BS$19</definedName>
    <definedName name="A125650466L_Data">Data7!$BS$11:$BS$19</definedName>
    <definedName name="A125650466L_Latest">Data7!$BS$19</definedName>
    <definedName name="A125650472J">Data6!$IC$1:$IC$10,Data6!$IC$11:$IC$19</definedName>
    <definedName name="A125650472J_Data">Data6!$IC$11:$IC$19</definedName>
    <definedName name="A125650472J_Latest">Data6!$IC$19</definedName>
    <definedName name="A125650474L">Data7!$AR$1:$AR$10,Data7!$AR$11:$AR$19</definedName>
    <definedName name="A125650474L_Data">Data7!$AR$11:$AR$19</definedName>
    <definedName name="A125650474L_Latest">Data7!$AR$19</definedName>
    <definedName name="A125650480J">Data6!$II$1:$II$10,Data6!$II$11:$II$19</definedName>
    <definedName name="A125650480J_Data">Data6!$II$11:$II$19</definedName>
    <definedName name="A125650480J_Latest">Data6!$II$19</definedName>
    <definedName name="A125650482L">Data7!$AX$1:$AX$10,Data7!$AX$11:$AX$19</definedName>
    <definedName name="A125650482L_Data">Data7!$AX$11:$AX$19</definedName>
    <definedName name="A125650482L_Latest">Data7!$AX$19</definedName>
    <definedName name="A125650488A">Data6!$IL$1:$IL$10,Data6!$IL$11:$IL$19</definedName>
    <definedName name="A125650488A_Data">Data6!$IL$11:$IL$19</definedName>
    <definedName name="A125650488A_Latest">Data6!$IL$19</definedName>
    <definedName name="A125650490L">Data7!$BA$1:$BA$10,Data7!$BA$11:$BA$19</definedName>
    <definedName name="A125650490L_Data">Data7!$BA$11:$BA$19</definedName>
    <definedName name="A125650490L_Latest">Data7!$BA$19</definedName>
    <definedName name="A125650496A">Data7!$K$1:$K$10,Data7!$K$11:$K$19</definedName>
    <definedName name="A125650496A_Data">Data7!$K$11:$K$19</definedName>
    <definedName name="A125650496A_Latest">Data7!$K$19</definedName>
    <definedName name="A125650498F">Data7!$BP$1:$BP$10,Data7!$BP$11:$BP$19</definedName>
    <definedName name="A125650498F_Data">Data7!$BP$11:$BP$19</definedName>
    <definedName name="A125650498F_Latest">Data7!$BP$19</definedName>
    <definedName name="A125650504R">Data7!$Q$1:$Q$10,Data7!$Q$11:$Q$19</definedName>
    <definedName name="A125650504R_Data">Data7!$Q$11:$Q$19</definedName>
    <definedName name="A125650504R_Latest">Data7!$Q$19</definedName>
    <definedName name="A125650506V">Data7!$BV$1:$BV$10,Data7!$BV$11:$BV$19</definedName>
    <definedName name="A125650506V_Data">Data7!$BV$11:$BV$19</definedName>
    <definedName name="A125650506V_Latest">Data7!$BV$19</definedName>
    <definedName name="A125650512R">Data6!$HZ$1:$HZ$10,Data6!$HZ$11:$HZ$19</definedName>
    <definedName name="A125650512R_Data">Data6!$HZ$11:$HZ$19</definedName>
    <definedName name="A125650512R_Latest">Data6!$HZ$19</definedName>
    <definedName name="A125650514V">Data7!$AO$1:$AO$10,Data7!$AO$11:$AO$19</definedName>
    <definedName name="A125650514V_Data">Data7!$AO$11:$AO$19</definedName>
    <definedName name="A125650514V_Latest">Data7!$AO$19</definedName>
    <definedName name="A125650520R">Data4!$CK$1:$CK$10,Data4!$CK$11:$CK$19</definedName>
    <definedName name="A125650520R_Data">Data4!$CK$11:$CK$19</definedName>
    <definedName name="A125650520R_Latest">Data4!$CK$19</definedName>
    <definedName name="A125650522V">Data4!$EP$1:$EP$10,Data4!$EP$11:$EP$19</definedName>
    <definedName name="A125650522V_Data">Data4!$EP$11:$EP$19</definedName>
    <definedName name="A125650522V_Latest">Data4!$EP$19</definedName>
    <definedName name="A125650528J">Data4!$CN$1:$CN$10,Data4!$CN$11:$CN$19</definedName>
    <definedName name="A125650528J_Data">Data4!$CN$11:$CN$19</definedName>
    <definedName name="A125650528J_Latest">Data4!$CN$19</definedName>
    <definedName name="A125650530V">Data4!$ES$1:$ES$10,Data4!$ES$11:$ES$19</definedName>
    <definedName name="A125650530V_Data">Data4!$ES$11:$ES$19</definedName>
    <definedName name="A125650530V_Latest">Data4!$ES$19</definedName>
    <definedName name="A125650536J">Data4!$CT$1:$CT$10,Data4!$CT$11:$CT$19</definedName>
    <definedName name="A125650536J_Data">Data4!$CT$11:$CT$19</definedName>
    <definedName name="A125650536J_Latest">Data4!$CT$19</definedName>
    <definedName name="A125650538L">Data4!$EY$1:$EY$10,Data4!$EY$11:$EY$19</definedName>
    <definedName name="A125650538L_Data">Data4!$EY$11:$EY$19</definedName>
    <definedName name="A125650538L_Latest">Data4!$EY$19</definedName>
    <definedName name="A125650544J">Data4!$BV$1:$BV$10,Data4!$BV$11:$BV$19</definedName>
    <definedName name="A125650544J_Data">Data4!$BV$11:$BV$19</definedName>
    <definedName name="A125650544J_Latest">Data4!$BV$19</definedName>
    <definedName name="A125650546L">Data4!$EA$1:$EA$10,Data4!$EA$11:$EA$19</definedName>
    <definedName name="A125650546L_Data">Data4!$EA$11:$EA$19</definedName>
    <definedName name="A125650546L_Latest">Data4!$EA$19</definedName>
    <definedName name="A125650552J">Data4!$CH$1:$CH$10,Data4!$CH$11:$CH$19</definedName>
    <definedName name="A125650552J_Data">Data4!$CH$11:$CH$19</definedName>
    <definedName name="A125650552J_Latest">Data4!$CH$19</definedName>
    <definedName name="A125650554L">Data4!$EM$1:$EM$10,Data4!$EM$11:$EM$19</definedName>
    <definedName name="A125650554L_Data">Data4!$EM$11:$EM$19</definedName>
    <definedName name="A125650554L_Latest">Data4!$EM$19</definedName>
    <definedName name="A125650560J">Data4!$BD$1:$BD$10,Data4!$BD$11:$BD$19</definedName>
    <definedName name="A125650560J_Data">Data4!$BD$11:$BD$19</definedName>
    <definedName name="A125650560J_Latest">Data4!$BD$19</definedName>
    <definedName name="A125650562L">Data4!$DI$1:$DI$10,Data4!$DI$11:$DI$19</definedName>
    <definedName name="A125650562L_Data">Data4!$DI$11:$DI$19</definedName>
    <definedName name="A125650562L_Latest">Data4!$DI$19</definedName>
    <definedName name="A125650568A">Data4!$BM$1:$BM$10,Data4!$BM$11:$BM$19</definedName>
    <definedName name="A125650568A_Data">Data4!$BM$11:$BM$19</definedName>
    <definedName name="A125650568A_Latest">Data4!$BM$19</definedName>
    <definedName name="A125650570L">Data4!$DR$1:$DR$10,Data4!$DR$11:$DR$19</definedName>
    <definedName name="A125650570L_Data">Data4!$DR$11:$DR$19</definedName>
    <definedName name="A125650570L_Latest">Data4!$DR$19</definedName>
    <definedName name="A125650576A">Data4!$BP$1:$BP$10,Data4!$BP$11:$BP$19</definedName>
    <definedName name="A125650576A_Data">Data4!$BP$11:$BP$19</definedName>
    <definedName name="A125650576A_Latest">Data4!$BP$19</definedName>
    <definedName name="A125650578F">Data4!$DU$1:$DU$10,Data4!$DU$11:$DU$19</definedName>
    <definedName name="A125650578F_Data">Data4!$DU$11:$DU$19</definedName>
    <definedName name="A125650578F_Latest">Data4!$DU$19</definedName>
    <definedName name="A125650584A">Data4!$CQ$1:$CQ$10,Data4!$CQ$11:$CQ$19</definedName>
    <definedName name="A125650584A_Data">Data4!$CQ$11:$CQ$19</definedName>
    <definedName name="A125650584A_Latest">Data4!$CQ$19</definedName>
    <definedName name="A125650586F">Data4!$EV$1:$EV$10,Data4!$EV$11:$EV$19</definedName>
    <definedName name="A125650586F_Data">Data4!$EV$11:$EV$19</definedName>
    <definedName name="A125650586F_Latest">Data4!$EV$19</definedName>
    <definedName name="A125650592A">Data4!$CW$1:$CW$10,Data4!$CW$11:$CW$19</definedName>
    <definedName name="A125650592A_Data">Data4!$CW$11:$CW$19</definedName>
    <definedName name="A125650592A_Latest">Data4!$CW$19</definedName>
    <definedName name="A125650594F">Data4!$FB$1:$FB$10,Data4!$FB$11:$FB$19</definedName>
    <definedName name="A125650594F_Data">Data4!$FB$11:$FB$19</definedName>
    <definedName name="A125650594F_Latest">Data4!$FB$19</definedName>
    <definedName name="A125650600R">Data4!$CZ$1:$CZ$10,Data4!$CZ$11:$CZ$19</definedName>
    <definedName name="A125650600R_Data">Data4!$CZ$11:$CZ$19</definedName>
    <definedName name="A125650600R_Latest">Data4!$CZ$19</definedName>
    <definedName name="A125650602V">Data4!$FE$1:$FE$10,Data4!$FE$11:$FE$19</definedName>
    <definedName name="A125650602V_Data">Data4!$FE$11:$FE$19</definedName>
    <definedName name="A125650602V_Latest">Data4!$FE$19</definedName>
    <definedName name="A125650608J">Data4!$BS$1:$BS$10,Data4!$BS$11:$BS$19</definedName>
    <definedName name="A125650608J_Data">Data4!$BS$11:$BS$19</definedName>
    <definedName name="A125650608J_Latest">Data4!$BS$19</definedName>
    <definedName name="A125650610V">Data4!$DX$1:$DX$10,Data4!$DX$11:$DX$19</definedName>
    <definedName name="A125650610V_Data">Data4!$DX$11:$DX$19</definedName>
    <definedName name="A125650610V_Latest">Data4!$DX$19</definedName>
    <definedName name="A125650616J">Data4!$CB$1:$CB$10,Data4!$CB$11:$CB$19</definedName>
    <definedName name="A125650616J_Data">Data4!$CB$11:$CB$19</definedName>
    <definedName name="A125650616J_Latest">Data4!$CB$19</definedName>
    <definedName name="A125650618L">Data4!$EG$1:$EG$10,Data4!$EG$11:$EG$19</definedName>
    <definedName name="A125650618L_Data">Data4!$EG$11:$EG$19</definedName>
    <definedName name="A125650618L_Latest">Data4!$EG$19</definedName>
    <definedName name="A125650624J">Data4!$BA$1:$BA$10,Data4!$BA$11:$BA$19</definedName>
    <definedName name="A125650624J_Data">Data4!$BA$11:$BA$19</definedName>
    <definedName name="A125650624J_Latest">Data4!$BA$19</definedName>
    <definedName name="A125650626L">Data4!$DF$1:$DF$10,Data4!$DF$11:$DF$19</definedName>
    <definedName name="A125650626L_Data">Data4!$DF$11:$DF$19</definedName>
    <definedName name="A125650626L_Latest">Data4!$DF$19</definedName>
    <definedName name="A125650632J">Data4!$BG$1:$BG$10,Data4!$BG$11:$BG$19</definedName>
    <definedName name="A125650632J_Data">Data4!$BG$11:$BG$19</definedName>
    <definedName name="A125650632J_Latest">Data4!$BG$19</definedName>
    <definedName name="A125650634L">Data4!$DL$1:$DL$10,Data4!$DL$11:$DL$19</definedName>
    <definedName name="A125650634L_Data">Data4!$DL$11:$DL$19</definedName>
    <definedName name="A125650634L_Latest">Data4!$DL$19</definedName>
    <definedName name="A125650640J">Data4!$BJ$1:$BJ$10,Data4!$BJ$11:$BJ$19</definedName>
    <definedName name="A125650640J_Data">Data4!$BJ$11:$BJ$19</definedName>
    <definedName name="A125650640J_Latest">Data4!$BJ$19</definedName>
    <definedName name="A125650642L">Data4!$DO$1:$DO$10,Data4!$DO$11:$DO$19</definedName>
    <definedName name="A125650642L_Data">Data4!$DO$11:$DO$19</definedName>
    <definedName name="A125650642L_Latest">Data4!$DO$19</definedName>
    <definedName name="A125650648A">Data4!$BY$1:$BY$10,Data4!$BY$11:$BY$19</definedName>
    <definedName name="A125650648A_Data">Data4!$BY$11:$BY$19</definedName>
    <definedName name="A125650648A_Latest">Data4!$BY$19</definedName>
    <definedName name="A125650650L">Data4!$ED$1:$ED$10,Data4!$ED$11:$ED$19</definedName>
    <definedName name="A125650650L_Data">Data4!$ED$11:$ED$19</definedName>
    <definedName name="A125650650L_Latest">Data4!$ED$19</definedName>
    <definedName name="A125650656A">Data4!$CE$1:$CE$10,Data4!$CE$11:$CE$19</definedName>
    <definedName name="A125650656A_Data">Data4!$CE$11:$CE$19</definedName>
    <definedName name="A125650656A_Latest">Data4!$CE$19</definedName>
    <definedName name="A125650658F">Data4!$EJ$1:$EJ$10,Data4!$EJ$11:$EJ$19</definedName>
    <definedName name="A125650658F_Data">Data4!$EJ$11:$EJ$19</definedName>
    <definedName name="A125650658F_Latest">Data4!$EJ$19</definedName>
    <definedName name="A125650664A">Data4!$AX$1:$AX$10,Data4!$AX$11:$AX$19</definedName>
    <definedName name="A125650664A_Data">Data4!$AX$11:$AX$19</definedName>
    <definedName name="A125650664A_Latest">Data4!$AX$19</definedName>
    <definedName name="A125650666F">Data4!$DC$1:$DC$10,Data4!$DC$11:$DC$19</definedName>
    <definedName name="A125650666F_Data">Data4!$DC$11:$DC$19</definedName>
    <definedName name="A125650666F_Latest">Data4!$DC$19</definedName>
    <definedName name="A125650672A">Data5!$FY$1:$FY$10,Data5!$FY$11:$FY$19</definedName>
    <definedName name="A125650672A_Data">Data5!$FY$11:$FY$19</definedName>
    <definedName name="A125650672A_Latest">Data5!$FY$19</definedName>
    <definedName name="A125650674F">Data5!$ID$1:$ID$10,Data5!$ID$11:$ID$19</definedName>
    <definedName name="A125650674F_Data">Data5!$ID$11:$ID$19</definedName>
    <definedName name="A125650674F_Latest">Data5!$ID$19</definedName>
    <definedName name="A125650680A">Data5!$GB$1:$GB$10,Data5!$GB$11:$GB$19</definedName>
    <definedName name="A125650680A_Data">Data5!$GB$11:$GB$19</definedName>
    <definedName name="A125650680A_Latest">Data5!$GB$19</definedName>
    <definedName name="A125650682F">Data5!$IG$1:$IG$10,Data5!$IG$11:$IG$19</definedName>
    <definedName name="A125650682F_Data">Data5!$IG$11:$IG$19</definedName>
    <definedName name="A125650682F_Latest">Data5!$IG$19</definedName>
    <definedName name="A125650688V">Data5!$GH$1:$GH$10,Data5!$GH$11:$GH$19</definedName>
    <definedName name="A125650688V_Data">Data5!$GH$11:$GH$19</definedName>
    <definedName name="A125650688V_Latest">Data5!$GH$19</definedName>
    <definedName name="A125650690F">Data5!$IM$1:$IM$10,Data5!$IM$11:$IM$19</definedName>
    <definedName name="A125650690F_Data">Data5!$IM$11:$IM$19</definedName>
    <definedName name="A125650690F_Latest">Data5!$IM$19</definedName>
    <definedName name="A125650696V">Data5!$FJ$1:$FJ$10,Data5!$FJ$11:$FJ$19</definedName>
    <definedName name="A125650696V_Data">Data5!$FJ$11:$FJ$19</definedName>
    <definedName name="A125650696V_Latest">Data5!$FJ$19</definedName>
    <definedName name="A125650698X">Data5!$HO$1:$HO$10,Data5!$HO$11:$HO$19</definedName>
    <definedName name="A125650698X_Data">Data5!$HO$11:$HO$19</definedName>
    <definedName name="A125650698X_Latest">Data5!$HO$19</definedName>
    <definedName name="A125650704J">Data5!$FV$1:$FV$10,Data5!$FV$11:$FV$19</definedName>
    <definedName name="A125650704J_Data">Data5!$FV$11:$FV$19</definedName>
    <definedName name="A125650704J_Latest">Data5!$FV$19</definedName>
    <definedName name="A125650706L">Data5!$IA$1:$IA$10,Data5!$IA$11:$IA$19</definedName>
    <definedName name="A125650706L_Data">Data5!$IA$11:$IA$19</definedName>
    <definedName name="A125650706L_Latest">Data5!$IA$19</definedName>
    <definedName name="A125650712J">Data5!$ER$1:$ER$10,Data5!$ER$11:$ER$19</definedName>
    <definedName name="A125650712J_Data">Data5!$ER$11:$ER$19</definedName>
    <definedName name="A125650712J_Latest">Data5!$ER$19</definedName>
    <definedName name="A125650714L">Data5!$GW$1:$GW$10,Data5!$GW$11:$GW$19</definedName>
    <definedName name="A125650714L_Data">Data5!$GW$11:$GW$19</definedName>
    <definedName name="A125650714L_Latest">Data5!$GW$19</definedName>
    <definedName name="A125650720J">Data5!$FA$1:$FA$10,Data5!$FA$11:$FA$19</definedName>
    <definedName name="A125650720J_Data">Data5!$FA$11:$FA$19</definedName>
    <definedName name="A125650720J_Latest">Data5!$FA$19</definedName>
    <definedName name="A125650722L">Data5!$HF$1:$HF$10,Data5!$HF$11:$HF$19</definedName>
    <definedName name="A125650722L_Data">Data5!$HF$11:$HF$19</definedName>
    <definedName name="A125650722L_Latest">Data5!$HF$19</definedName>
    <definedName name="A125650728A">Data5!$FD$1:$FD$10,Data5!$FD$11:$FD$19</definedName>
    <definedName name="A125650728A_Data">Data5!$FD$11:$FD$19</definedName>
    <definedName name="A125650728A_Latest">Data5!$FD$19</definedName>
    <definedName name="A125650730L">Data5!$HI$1:$HI$10,Data5!$HI$11:$HI$19</definedName>
    <definedName name="A125650730L_Data">Data5!$HI$11:$HI$19</definedName>
    <definedName name="A125650730L_Latest">Data5!$HI$19</definedName>
    <definedName name="A125650736A">Data5!$GE$1:$GE$10,Data5!$GE$11:$GE$19</definedName>
    <definedName name="A125650736A_Data">Data5!$GE$11:$GE$19</definedName>
    <definedName name="A125650736A_Latest">Data5!$GE$19</definedName>
    <definedName name="A125650738F">Data5!$IJ$1:$IJ$10,Data5!$IJ$11:$IJ$19</definedName>
    <definedName name="A125650738F_Data">Data5!$IJ$11:$IJ$19</definedName>
    <definedName name="A125650738F_Latest">Data5!$IJ$19</definedName>
    <definedName name="A125650744A">Data5!$GK$1:$GK$10,Data5!$GK$11:$GK$19</definedName>
    <definedName name="A125650744A_Data">Data5!$GK$11:$GK$19</definedName>
    <definedName name="A125650744A_Latest">Data5!$GK$19</definedName>
    <definedName name="A125650746F">Data5!$IP$1:$IP$10,Data5!$IP$11:$IP$19</definedName>
    <definedName name="A125650746F_Data">Data5!$IP$11:$IP$19</definedName>
    <definedName name="A125650746F_Latest">Data5!$IP$19</definedName>
    <definedName name="A125650752A">Data5!$GN$1:$GN$10,Data5!$GN$11:$GN$19</definedName>
    <definedName name="A125650752A_Data">Data5!$GN$11:$GN$19</definedName>
    <definedName name="A125650752A_Latest">Data5!$GN$19</definedName>
    <definedName name="A125650754F">Data6!$C$1:$C$10,Data6!$C$11:$C$19</definedName>
    <definedName name="A125650754F_Data">Data6!$C$11:$C$19</definedName>
    <definedName name="A125650754F_Latest">Data6!$C$19</definedName>
    <definedName name="A125650760A">Data5!$FG$1:$FG$10,Data5!$FG$11:$FG$19</definedName>
    <definedName name="A125650760A_Data">Data5!$FG$11:$FG$19</definedName>
    <definedName name="A125650760A_Latest">Data5!$FG$19</definedName>
    <definedName name="A125650762F">Data5!$HL$1:$HL$10,Data5!$HL$11:$HL$19</definedName>
    <definedName name="A125650762F_Data">Data5!$HL$11:$HL$19</definedName>
    <definedName name="A125650762F_Latest">Data5!$HL$19</definedName>
    <definedName name="A125650768V">Data5!$FP$1:$FP$10,Data5!$FP$11:$FP$19</definedName>
    <definedName name="A125650768V_Data">Data5!$FP$11:$FP$19</definedName>
    <definedName name="A125650768V_Latest">Data5!$FP$19</definedName>
    <definedName name="A125650770F">Data5!$HU$1:$HU$10,Data5!$HU$11:$HU$19</definedName>
    <definedName name="A125650770F_Data">Data5!$HU$11:$HU$19</definedName>
    <definedName name="A125650770F_Latest">Data5!$HU$19</definedName>
    <definedName name="A125650776V">Data5!$EO$1:$EO$10,Data5!$EO$11:$EO$19</definedName>
    <definedName name="A125650776V_Data">Data5!$EO$11:$EO$19</definedName>
    <definedName name="A125650776V_Latest">Data5!$EO$19</definedName>
    <definedName name="A125650778X">Data5!$GT$1:$GT$10,Data5!$GT$11:$GT$19</definedName>
    <definedName name="A125650778X_Data">Data5!$GT$11:$GT$19</definedName>
    <definedName name="A125650778X_Latest">Data5!$GT$19</definedName>
    <definedName name="A125650784V">Data5!$EU$1:$EU$10,Data5!$EU$11:$EU$19</definedName>
    <definedName name="A125650784V_Data">Data5!$EU$11:$EU$19</definedName>
    <definedName name="A125650784V_Latest">Data5!$EU$19</definedName>
    <definedName name="A125650786X">Data5!$GZ$1:$GZ$10,Data5!$GZ$11:$GZ$19</definedName>
    <definedName name="A125650786X_Data">Data5!$GZ$11:$GZ$19</definedName>
    <definedName name="A125650786X_Latest">Data5!$GZ$19</definedName>
    <definedName name="A125650792V">Data5!$EX$1:$EX$10,Data5!$EX$11:$EX$19</definedName>
    <definedName name="A125650792V_Data">Data5!$EX$11:$EX$19</definedName>
    <definedName name="A125650792V_Latest">Data5!$EX$19</definedName>
    <definedName name="A125650794X">Data5!$HC$1:$HC$10,Data5!$HC$11:$HC$19</definedName>
    <definedName name="A125650794X_Data">Data5!$HC$11:$HC$19</definedName>
    <definedName name="A125650794X_Latest">Data5!$HC$19</definedName>
    <definedName name="A125650800J">Data5!$FM$1:$FM$10,Data5!$FM$11:$FM$19</definedName>
    <definedName name="A125650800J_Data">Data5!$FM$11:$FM$19</definedName>
    <definedName name="A125650800J_Latest">Data5!$FM$19</definedName>
    <definedName name="A125650802L">Data5!$HR$1:$HR$10,Data5!$HR$11:$HR$19</definedName>
    <definedName name="A125650802L_Data">Data5!$HR$11:$HR$19</definedName>
    <definedName name="A125650802L_Latest">Data5!$HR$19</definedName>
    <definedName name="A125650808A">Data5!$FS$1:$FS$10,Data5!$FS$11:$FS$19</definedName>
    <definedName name="A125650808A_Data">Data5!$FS$11:$FS$19</definedName>
    <definedName name="A125650808A_Latest">Data5!$FS$19</definedName>
    <definedName name="A125650810L">Data5!$HX$1:$HX$10,Data5!$HX$11:$HX$19</definedName>
    <definedName name="A125650810L_Data">Data5!$HX$11:$HX$19</definedName>
    <definedName name="A125650810L_Latest">Data5!$HX$19</definedName>
    <definedName name="A125650816A">Data5!$EL$1:$EL$10,Data5!$EL$11:$EL$19</definedName>
    <definedName name="A125650816A_Data">Data5!$EL$11:$EL$19</definedName>
    <definedName name="A125650816A_Latest">Data5!$EL$19</definedName>
    <definedName name="A125650818F">Data5!$GQ$1:$GQ$10,Data5!$GQ$11:$GQ$19</definedName>
    <definedName name="A125650818F_Data">Data5!$GQ$11:$GQ$19</definedName>
    <definedName name="A125650818F_Latest">Data5!$GQ$19</definedName>
    <definedName name="A125650824A">Data6!$AS$1:$AS$10,Data6!$AS$11:$AS$19</definedName>
    <definedName name="A125650824A_Data">Data6!$AS$11:$AS$19</definedName>
    <definedName name="A125650824A_Latest">Data6!$AS$19</definedName>
    <definedName name="A125650826F">Data6!$CX$1:$CX$10,Data6!$CX$11:$CX$19</definedName>
    <definedName name="A125650826F_Data">Data6!$CX$11:$CX$19</definedName>
    <definedName name="A125650826F_Latest">Data6!$CX$19</definedName>
    <definedName name="A125650832A">Data6!$AV$1:$AV$10,Data6!$AV$11:$AV$19</definedName>
    <definedName name="A125650832A_Data">Data6!$AV$11:$AV$19</definedName>
    <definedName name="A125650832A_Latest">Data6!$AV$19</definedName>
    <definedName name="A125650834F">Data6!$DA$1:$DA$10,Data6!$DA$11:$DA$19</definedName>
    <definedName name="A125650834F_Data">Data6!$DA$11:$DA$19</definedName>
    <definedName name="A125650834F_Latest">Data6!$DA$19</definedName>
    <definedName name="A125650840A">Data6!$BB$1:$BB$10,Data6!$BB$11:$BB$19</definedName>
    <definedName name="A125650840A_Data">Data6!$BB$11:$BB$19</definedName>
    <definedName name="A125650840A_Latest">Data6!$BB$19</definedName>
    <definedName name="A125650842F">Data6!$DG$1:$DG$10,Data6!$DG$11:$DG$19</definedName>
    <definedName name="A125650842F_Data">Data6!$DG$11:$DG$19</definedName>
    <definedName name="A125650842F_Latest">Data6!$DG$19</definedName>
    <definedName name="A125650848V">Data6!$AD$1:$AD$10,Data6!$AD$11:$AD$19</definedName>
    <definedName name="A125650848V_Data">Data6!$AD$11:$AD$19</definedName>
    <definedName name="A125650848V_Latest">Data6!$AD$19</definedName>
    <definedName name="A125650850F">Data6!$CI$1:$CI$10,Data6!$CI$11:$CI$19</definedName>
    <definedName name="A125650850F_Data">Data6!$CI$11:$CI$19</definedName>
    <definedName name="A125650850F_Latest">Data6!$CI$19</definedName>
    <definedName name="A125650856V">Data6!$AP$1:$AP$10,Data6!$AP$11:$AP$19</definedName>
    <definedName name="A125650856V_Data">Data6!$AP$11:$AP$19</definedName>
    <definedName name="A125650856V_Latest">Data6!$AP$19</definedName>
    <definedName name="A125650858X">Data6!$CU$1:$CU$10,Data6!$CU$11:$CU$19</definedName>
    <definedName name="A125650858X_Data">Data6!$CU$11:$CU$19</definedName>
    <definedName name="A125650858X_Latest">Data6!$CU$19</definedName>
    <definedName name="A125650864V">Data6!$L$1:$L$10,Data6!$L$11:$L$19</definedName>
    <definedName name="A125650864V_Data">Data6!$L$11:$L$19</definedName>
    <definedName name="A125650864V_Latest">Data6!$L$19</definedName>
    <definedName name="A125650866X">Data6!$BQ$1:$BQ$10,Data6!$BQ$11:$BQ$19</definedName>
    <definedName name="A125650866X_Data">Data6!$BQ$11:$BQ$19</definedName>
    <definedName name="A125650866X_Latest">Data6!$BQ$19</definedName>
    <definedName name="A125650872V">Data6!$U$1:$U$10,Data6!$U$11:$U$19</definedName>
    <definedName name="A125650872V_Data">Data6!$U$11:$U$19</definedName>
    <definedName name="A125650872V_Latest">Data6!$U$19</definedName>
    <definedName name="A125650874X">Data6!$BZ$1:$BZ$10,Data6!$BZ$11:$BZ$19</definedName>
    <definedName name="A125650874X_Data">Data6!$BZ$11:$BZ$19</definedName>
    <definedName name="A125650874X_Latest">Data6!$BZ$19</definedName>
    <definedName name="A125650880V">Data6!$X$1:$X$10,Data6!$X$11:$X$19</definedName>
    <definedName name="A125650880V_Data">Data6!$X$11:$X$19</definedName>
    <definedName name="A125650880V_Latest">Data6!$X$19</definedName>
    <definedName name="A125650882X">Data6!$CC$1:$CC$10,Data6!$CC$11:$CC$19</definedName>
    <definedName name="A125650882X_Data">Data6!$CC$11:$CC$19</definedName>
    <definedName name="A125650882X_Latest">Data6!$CC$19</definedName>
    <definedName name="A125650888L">Data6!$AY$1:$AY$10,Data6!$AY$11:$AY$19</definedName>
    <definedName name="A125650888L_Data">Data6!$AY$11:$AY$19</definedName>
    <definedName name="A125650888L_Latest">Data6!$AY$19</definedName>
    <definedName name="A125650890X">Data6!$DD$1:$DD$10,Data6!$DD$11:$DD$19</definedName>
    <definedName name="A125650890X_Data">Data6!$DD$11:$DD$19</definedName>
    <definedName name="A125650890X_Latest">Data6!$DD$19</definedName>
    <definedName name="A125650896L">Data6!$BE$1:$BE$10,Data6!$BE$11:$BE$19</definedName>
    <definedName name="A125650896L_Data">Data6!$BE$11:$BE$19</definedName>
    <definedName name="A125650896L_Latest">Data6!$BE$19</definedName>
    <definedName name="A125650898T">Data6!$DJ$1:$DJ$10,Data6!$DJ$11:$DJ$19</definedName>
    <definedName name="A125650898T_Data">Data6!$DJ$11:$DJ$19</definedName>
    <definedName name="A125650898T_Latest">Data6!$DJ$19</definedName>
    <definedName name="A125650904A">Data6!$BH$1:$BH$10,Data6!$BH$11:$BH$19</definedName>
    <definedName name="A125650904A_Data">Data6!$BH$11:$BH$19</definedName>
    <definedName name="A125650904A_Latest">Data6!$BH$19</definedName>
    <definedName name="A125650906F">Data6!$DM$1:$DM$10,Data6!$DM$11:$DM$19</definedName>
    <definedName name="A125650906F_Data">Data6!$DM$11:$DM$19</definedName>
    <definedName name="A125650906F_Latest">Data6!$DM$19</definedName>
    <definedName name="A125650912A">Data6!$AA$1:$AA$10,Data6!$AA$11:$AA$19</definedName>
    <definedName name="A125650912A_Data">Data6!$AA$11:$AA$19</definedName>
    <definedName name="A125650912A_Latest">Data6!$AA$19</definedName>
    <definedName name="A125650914F">Data6!$CF$1:$CF$10,Data6!$CF$11:$CF$19</definedName>
    <definedName name="A125650914F_Data">Data6!$CF$11:$CF$19</definedName>
    <definedName name="A125650914F_Latest">Data6!$CF$19</definedName>
    <definedName name="A125650920A">Data6!$AJ$1:$AJ$10,Data6!$AJ$11:$AJ$19</definedName>
    <definedName name="A125650920A_Data">Data6!$AJ$11:$AJ$19</definedName>
    <definedName name="A125650920A_Latest">Data6!$AJ$19</definedName>
    <definedName name="A125650922F">Data6!$CO$1:$CO$10,Data6!$CO$11:$CO$19</definedName>
    <definedName name="A125650922F_Data">Data6!$CO$11:$CO$19</definedName>
    <definedName name="A125650922F_Latest">Data6!$CO$19</definedName>
    <definedName name="A125650928V">Data6!$I$1:$I$10,Data6!$I$11:$I$19</definedName>
    <definedName name="A125650928V_Data">Data6!$I$11:$I$19</definedName>
    <definedName name="A125650928V_Latest">Data6!$I$19</definedName>
    <definedName name="A125650930F">Data6!$BN$1:$BN$10,Data6!$BN$11:$BN$19</definedName>
    <definedName name="A125650930F_Data">Data6!$BN$11:$BN$19</definedName>
    <definedName name="A125650930F_Latest">Data6!$BN$19</definedName>
    <definedName name="A125650936V">Data6!$O$1:$O$10,Data6!$O$11:$O$19</definedName>
    <definedName name="A125650936V_Data">Data6!$O$11:$O$19</definedName>
    <definedName name="A125650936V_Latest">Data6!$O$19</definedName>
    <definedName name="A125650938X">Data6!$BT$1:$BT$10,Data6!$BT$11:$BT$19</definedName>
    <definedName name="A125650938X_Data">Data6!$BT$11:$BT$19</definedName>
    <definedName name="A125650938X_Latest">Data6!$BT$19</definedName>
    <definedName name="A125650944V">Data6!$R$1:$R$10,Data6!$R$11:$R$19</definedName>
    <definedName name="A125650944V_Data">Data6!$R$11:$R$19</definedName>
    <definedName name="A125650944V_Latest">Data6!$R$19</definedName>
    <definedName name="A125650946X">Data6!$BW$1:$BW$10,Data6!$BW$11:$BW$19</definedName>
    <definedName name="A125650946X_Data">Data6!$BW$11:$BW$19</definedName>
    <definedName name="A125650946X_Latest">Data6!$BW$19</definedName>
    <definedName name="A125650952V">Data6!$AG$1:$AG$10,Data6!$AG$11:$AG$19</definedName>
    <definedName name="A125650952V_Data">Data6!$AG$11:$AG$19</definedName>
    <definedName name="A125650952V_Latest">Data6!$AG$19</definedName>
    <definedName name="A125650954X">Data6!$CL$1:$CL$10,Data6!$CL$11:$CL$19</definedName>
    <definedName name="A125650954X_Data">Data6!$CL$11:$CL$19</definedName>
    <definedName name="A125650954X_Latest">Data6!$CL$19</definedName>
    <definedName name="A125650960V">Data6!$AM$1:$AM$10,Data6!$AM$11:$AM$19</definedName>
    <definedName name="A125650960V_Data">Data6!$AM$11:$AM$19</definedName>
    <definedName name="A125650960V_Latest">Data6!$AM$19</definedName>
    <definedName name="A125650962X">Data6!$CR$1:$CR$10,Data6!$CR$11:$CR$19</definedName>
    <definedName name="A125650962X_Data">Data6!$CR$11:$CR$19</definedName>
    <definedName name="A125650962X_Latest">Data6!$CR$19</definedName>
    <definedName name="A125650968L">Data6!$F$1:$F$10,Data6!$F$11:$F$19</definedName>
    <definedName name="A125650968L_Data">Data6!$F$11:$F$19</definedName>
    <definedName name="A125650968L_Latest">Data6!$F$19</definedName>
    <definedName name="A125650970X">Data6!$BK$1:$BK$10,Data6!$BK$11:$BK$19</definedName>
    <definedName name="A125650970X_Data">Data6!$BK$11:$BK$19</definedName>
    <definedName name="A125650970X_Latest">Data6!$BK$19</definedName>
    <definedName name="A125650976L">Data6!$FC$1:$FC$10,Data6!$FC$11:$FC$19</definedName>
    <definedName name="A125650976L_Data">Data6!$FC$11:$FC$19</definedName>
    <definedName name="A125650976L_Latest">Data6!$FC$19</definedName>
    <definedName name="A125650978T">Data6!$HH$1:$HH$10,Data6!$HH$11:$HH$19</definedName>
    <definedName name="A125650978T_Data">Data6!$HH$11:$HH$19</definedName>
    <definedName name="A125650978T_Latest">Data6!$HH$19</definedName>
    <definedName name="A125650984L">Data6!$FF$1:$FF$10,Data6!$FF$11:$FF$19</definedName>
    <definedName name="A125650984L_Data">Data6!$FF$11:$FF$19</definedName>
    <definedName name="A125650984L_Latest">Data6!$FF$19</definedName>
    <definedName name="A125650986T">Data6!$HK$1:$HK$10,Data6!$HK$11:$HK$19</definedName>
    <definedName name="A125650986T_Data">Data6!$HK$11:$HK$19</definedName>
    <definedName name="A125650986T_Latest">Data6!$HK$19</definedName>
    <definedName name="A125650992L">Data6!$FL$1:$FL$10,Data6!$FL$11:$FL$19</definedName>
    <definedName name="A125650992L_Data">Data6!$FL$11:$FL$19</definedName>
    <definedName name="A125650992L_Latest">Data6!$FL$19</definedName>
    <definedName name="A125650994T">Data6!$HQ$1:$HQ$10,Data6!$HQ$11:$HQ$19</definedName>
    <definedName name="A125650994T_Data">Data6!$HQ$11:$HQ$19</definedName>
    <definedName name="A125650994T_Latest">Data6!$HQ$19</definedName>
    <definedName name="A125651000C">Data6!$EN$1:$EN$10,Data6!$EN$11:$EN$19</definedName>
    <definedName name="A125651000C_Data">Data6!$EN$11:$EN$19</definedName>
    <definedName name="A125651000C_Latest">Data6!$EN$19</definedName>
    <definedName name="A125651002J">Data6!$GS$1:$GS$10,Data6!$GS$11:$GS$19</definedName>
    <definedName name="A125651002J_Data">Data6!$GS$11:$GS$19</definedName>
    <definedName name="A125651002J_Latest">Data6!$GS$19</definedName>
    <definedName name="A125651008W">Data6!$EZ$1:$EZ$10,Data6!$EZ$11:$EZ$19</definedName>
    <definedName name="A125651008W_Data">Data6!$EZ$11:$EZ$19</definedName>
    <definedName name="A125651008W_Latest">Data6!$EZ$19</definedName>
    <definedName name="A125651010J">Data6!$HE$1:$HE$10,Data6!$HE$11:$HE$19</definedName>
    <definedName name="A125651010J_Data">Data6!$HE$11:$HE$19</definedName>
    <definedName name="A125651010J_Latest">Data6!$HE$19</definedName>
    <definedName name="A125651016W">Data6!$DV$1:$DV$10,Data6!$DV$11:$DV$19</definedName>
    <definedName name="A125651016W_Data">Data6!$DV$11:$DV$19</definedName>
    <definedName name="A125651016W_Latest">Data6!$DV$19</definedName>
    <definedName name="A125651018A">Data6!$GA$1:$GA$10,Data6!$GA$11:$GA$19</definedName>
    <definedName name="A125651018A_Data">Data6!$GA$11:$GA$19</definedName>
    <definedName name="A125651018A_Latest">Data6!$GA$19</definedName>
    <definedName name="A125651024W">Data6!$EE$1:$EE$10,Data6!$EE$11:$EE$19</definedName>
    <definedName name="A125651024W_Data">Data6!$EE$11:$EE$19</definedName>
    <definedName name="A125651024W_Latest">Data6!$EE$19</definedName>
    <definedName name="A125651026A">Data6!$GJ$1:$GJ$10,Data6!$GJ$11:$GJ$19</definedName>
    <definedName name="A125651026A_Data">Data6!$GJ$11:$GJ$19</definedName>
    <definedName name="A125651026A_Latest">Data6!$GJ$19</definedName>
    <definedName name="A125651032W">Data6!$EH$1:$EH$10,Data6!$EH$11:$EH$19</definedName>
    <definedName name="A125651032W_Data">Data6!$EH$11:$EH$19</definedName>
    <definedName name="A125651032W_Latest">Data6!$EH$19</definedName>
    <definedName name="A125651034A">Data6!$GM$1:$GM$10,Data6!$GM$11:$GM$19</definedName>
    <definedName name="A125651034A_Data">Data6!$GM$11:$GM$19</definedName>
    <definedName name="A125651034A_Latest">Data6!$GM$19</definedName>
    <definedName name="A125651040W">Data6!$FI$1:$FI$10,Data6!$FI$11:$FI$19</definedName>
    <definedName name="A125651040W_Data">Data6!$FI$11:$FI$19</definedName>
    <definedName name="A125651040W_Latest">Data6!$FI$19</definedName>
    <definedName name="A125651042A">Data6!$HN$1:$HN$10,Data6!$HN$11:$HN$19</definedName>
    <definedName name="A125651042A_Data">Data6!$HN$11:$HN$19</definedName>
    <definedName name="A125651042A_Latest">Data6!$HN$19</definedName>
    <definedName name="A125651048R">Data6!$FO$1:$FO$10,Data6!$FO$11:$FO$19</definedName>
    <definedName name="A125651048R_Data">Data6!$FO$11:$FO$19</definedName>
    <definedName name="A125651048R_Latest">Data6!$FO$19</definedName>
    <definedName name="A125651050A">Data6!$HT$1:$HT$10,Data6!$HT$11:$HT$19</definedName>
    <definedName name="A125651050A_Data">Data6!$HT$11:$HT$19</definedName>
    <definedName name="A125651050A_Latest">Data6!$HT$19</definedName>
    <definedName name="A125651056R">Data6!$FR$1:$FR$10,Data6!$FR$11:$FR$19</definedName>
    <definedName name="A125651056R_Data">Data6!$FR$11:$FR$19</definedName>
    <definedName name="A125651056R_Latest">Data6!$FR$19</definedName>
    <definedName name="A125651058V">Data6!$HW$1:$HW$10,Data6!$HW$11:$HW$19</definedName>
    <definedName name="A125651058V_Data">Data6!$HW$11:$HW$19</definedName>
    <definedName name="A125651058V_Latest">Data6!$HW$19</definedName>
    <definedName name="A125651064R">Data6!$EK$1:$EK$10,Data6!$EK$11:$EK$19</definedName>
    <definedName name="A125651064R_Data">Data6!$EK$11:$EK$19</definedName>
    <definedName name="A125651064R_Latest">Data6!$EK$19</definedName>
    <definedName name="A125651066V">Data6!$GP$1:$GP$10,Data6!$GP$11:$GP$19</definedName>
    <definedName name="A125651066V_Data">Data6!$GP$11:$GP$19</definedName>
    <definedName name="A125651066V_Latest">Data6!$GP$19</definedName>
    <definedName name="A125651072R">Data6!$ET$1:$ET$10,Data6!$ET$11:$ET$19</definedName>
    <definedName name="A125651072R_Data">Data6!$ET$11:$ET$19</definedName>
    <definedName name="A125651072R_Latest">Data6!$ET$19</definedName>
    <definedName name="A125651074V">Data6!$GY$1:$GY$10,Data6!$GY$11:$GY$19</definedName>
    <definedName name="A125651074V_Data">Data6!$GY$11:$GY$19</definedName>
    <definedName name="A125651074V_Latest">Data6!$GY$19</definedName>
    <definedName name="A125651080R">Data6!$DS$1:$DS$10,Data6!$DS$11:$DS$19</definedName>
    <definedName name="A125651080R_Data">Data6!$DS$11:$DS$19</definedName>
    <definedName name="A125651080R_Latest">Data6!$DS$19</definedName>
    <definedName name="A125651082V">Data6!$FX$1:$FX$10,Data6!$FX$11:$FX$19</definedName>
    <definedName name="A125651082V_Data">Data6!$FX$11:$FX$19</definedName>
    <definedName name="A125651082V_Latest">Data6!$FX$19</definedName>
    <definedName name="A125651088J">Data6!$DY$1:$DY$10,Data6!$DY$11:$DY$19</definedName>
    <definedName name="A125651088J_Data">Data6!$DY$11:$DY$19</definedName>
    <definedName name="A125651088J_Latest">Data6!$DY$19</definedName>
    <definedName name="A125651090V">Data6!$GD$1:$GD$10,Data6!$GD$11:$GD$19</definedName>
    <definedName name="A125651090V_Data">Data6!$GD$11:$GD$19</definedName>
    <definedName name="A125651090V_Latest">Data6!$GD$19</definedName>
    <definedName name="A125651096J">Data6!$EB$1:$EB$10,Data6!$EB$11:$EB$19</definedName>
    <definedName name="A125651096J_Data">Data6!$EB$11:$EB$19</definedName>
    <definedName name="A125651096J_Latest">Data6!$EB$19</definedName>
    <definedName name="A125651098L">Data6!$GG$1:$GG$10,Data6!$GG$11:$GG$19</definedName>
    <definedName name="A125651098L_Data">Data6!$GG$11:$GG$19</definedName>
    <definedName name="A125651098L_Latest">Data6!$GG$19</definedName>
    <definedName name="A125651104W">Data6!$EQ$1:$EQ$10,Data6!$EQ$11:$EQ$19</definedName>
    <definedName name="A125651104W_Data">Data6!$EQ$11:$EQ$19</definedName>
    <definedName name="A125651104W_Latest">Data6!$EQ$19</definedName>
    <definedName name="A125651106A">Data6!$GV$1:$GV$10,Data6!$GV$11:$GV$19</definedName>
    <definedName name="A125651106A_Data">Data6!$GV$11:$GV$19</definedName>
    <definedName name="A125651106A_Latest">Data6!$GV$19</definedName>
    <definedName name="A125651112W">Data6!$EW$1:$EW$10,Data6!$EW$11:$EW$19</definedName>
    <definedName name="A125651112W_Data">Data6!$EW$11:$EW$19</definedName>
    <definedName name="A125651112W_Latest">Data6!$EW$19</definedName>
    <definedName name="A125651114A">Data6!$HB$1:$HB$10,Data6!$HB$11:$HB$19</definedName>
    <definedName name="A125651114A_Data">Data6!$HB$11:$HB$19</definedName>
    <definedName name="A125651114A_Latest">Data6!$HB$19</definedName>
    <definedName name="A125651120W">Data6!$DP$1:$DP$10,Data6!$DP$11:$DP$19</definedName>
    <definedName name="A125651120W_Data">Data6!$DP$11:$DP$19</definedName>
    <definedName name="A125651120W_Latest">Data6!$DP$19</definedName>
    <definedName name="A125651122A">Data6!$FU$1:$FU$10,Data6!$FU$11:$FU$19</definedName>
    <definedName name="A125651122A_Data">Data6!$FU$11:$FU$19</definedName>
    <definedName name="A125651122A_Latest">Data6!$FU$19</definedName>
    <definedName name="A125651128R">Data3!$HQ$1:$HQ$10,Data3!$HQ$11:$HQ$19</definedName>
    <definedName name="A125651128R_Data">Data3!$HQ$11:$HQ$19</definedName>
    <definedName name="A125651128R_Latest">Data3!$HQ$19</definedName>
    <definedName name="A125651130A">Data4!$AF$1:$AF$10,Data4!$AF$11:$AF$19</definedName>
    <definedName name="A125651130A_Data">Data4!$AF$11:$AF$19</definedName>
    <definedName name="A125651130A_Latest">Data4!$AF$19</definedName>
    <definedName name="A125651136R">Data3!$HT$1:$HT$10,Data3!$HT$11:$HT$19</definedName>
    <definedName name="A125651136R_Data">Data3!$HT$11:$HT$19</definedName>
    <definedName name="A125651136R_Latest">Data3!$HT$19</definedName>
    <definedName name="A125651138V">Data4!$AI$1:$AI$10,Data4!$AI$11:$AI$19</definedName>
    <definedName name="A125651138V_Data">Data4!$AI$11:$AI$19</definedName>
    <definedName name="A125651138V_Latest">Data4!$AI$19</definedName>
    <definedName name="A125651144R">Data3!$HZ$1:$HZ$10,Data3!$HZ$11:$HZ$19</definedName>
    <definedName name="A125651144R_Data">Data3!$HZ$11:$HZ$19</definedName>
    <definedName name="A125651144R_Latest">Data3!$HZ$19</definedName>
    <definedName name="A125651146V">Data4!$AO$1:$AO$10,Data4!$AO$11:$AO$19</definedName>
    <definedName name="A125651146V_Data">Data4!$AO$11:$AO$19</definedName>
    <definedName name="A125651146V_Latest">Data4!$AO$19</definedName>
    <definedName name="A125651152R">Data3!$HB$1:$HB$10,Data3!$HB$11:$HB$19</definedName>
    <definedName name="A125651152R_Data">Data3!$HB$11:$HB$19</definedName>
    <definedName name="A125651152R_Latest">Data3!$HB$19</definedName>
    <definedName name="A125651154V">Data4!$Q$1:$Q$10,Data4!$Q$11:$Q$19</definedName>
    <definedName name="A125651154V_Data">Data4!$Q$11:$Q$19</definedName>
    <definedName name="A125651154V_Latest">Data4!$Q$19</definedName>
    <definedName name="A125651160R">Data3!$HN$1:$HN$10,Data3!$HN$11:$HN$19</definedName>
    <definedName name="A125651160R_Data">Data3!$HN$11:$HN$19</definedName>
    <definedName name="A125651160R_Latest">Data3!$HN$19</definedName>
    <definedName name="A125651162V">Data4!$AC$1:$AC$10,Data4!$AC$11:$AC$19</definedName>
    <definedName name="A125651162V_Data">Data4!$AC$11:$AC$19</definedName>
    <definedName name="A125651162V_Latest">Data4!$AC$19</definedName>
    <definedName name="A125651168J">Data3!$GJ$1:$GJ$10,Data3!$GJ$11:$GJ$19</definedName>
    <definedName name="A125651168J_Data">Data3!$GJ$11:$GJ$19</definedName>
    <definedName name="A125651168J_Latest">Data3!$GJ$19</definedName>
    <definedName name="A125651170V">Data3!$IO$1:$IO$10,Data3!$IO$11:$IO$19</definedName>
    <definedName name="A125651170V_Data">Data3!$IO$11:$IO$19</definedName>
    <definedName name="A125651170V_Latest">Data3!$IO$19</definedName>
    <definedName name="A125651176J">Data3!$GS$1:$GS$10,Data3!$GS$11:$GS$19</definedName>
    <definedName name="A125651176J_Data">Data3!$GS$11:$GS$19</definedName>
    <definedName name="A125651176J_Latest">Data3!$GS$19</definedName>
    <definedName name="A125651178L">Data4!$H$1:$H$10,Data4!$H$11:$H$19</definedName>
    <definedName name="A125651178L_Data">Data4!$H$11:$H$19</definedName>
    <definedName name="A125651178L_Latest">Data4!$H$19</definedName>
    <definedName name="A125651184J">Data3!$GV$1:$GV$10,Data3!$GV$11:$GV$19</definedName>
    <definedName name="A125651184J_Data">Data3!$GV$11:$GV$19</definedName>
    <definedName name="A125651184J_Latest">Data3!$GV$19</definedName>
    <definedName name="A125651186L">Data4!$K$1:$K$10,Data4!$K$11:$K$19</definedName>
    <definedName name="A125651186L_Data">Data4!$K$11:$K$19</definedName>
    <definedName name="A125651186L_Latest">Data4!$K$19</definedName>
    <definedName name="A125651192J">Data3!$HW$1:$HW$10,Data3!$HW$11:$HW$19</definedName>
    <definedName name="A125651192J_Data">Data3!$HW$11:$HW$19</definedName>
    <definedName name="A125651192J_Latest">Data3!$HW$19</definedName>
    <definedName name="A125651194L">Data4!$AL$1:$AL$10,Data4!$AL$11:$AL$19</definedName>
    <definedName name="A125651194L_Data">Data4!$AL$11:$AL$19</definedName>
    <definedName name="A125651194L_Latest">Data4!$AL$19</definedName>
    <definedName name="A125651200W">Data3!$IC$1:$IC$10,Data3!$IC$11:$IC$19</definedName>
    <definedName name="A125651200W_Data">Data3!$IC$11:$IC$19</definedName>
    <definedName name="A125651200W_Latest">Data3!$IC$19</definedName>
    <definedName name="A125651202A">Data4!$AR$1:$AR$10,Data4!$AR$11:$AR$19</definedName>
    <definedName name="A125651202A_Data">Data4!$AR$11:$AR$19</definedName>
    <definedName name="A125651202A_Latest">Data4!$AR$19</definedName>
    <definedName name="A125651208R">Data3!$IF$1:$IF$10,Data3!$IF$11:$IF$19</definedName>
    <definedName name="A125651208R_Data">Data3!$IF$11:$IF$19</definedName>
    <definedName name="A125651208R_Latest">Data3!$IF$19</definedName>
    <definedName name="A125651210A">Data4!$AU$1:$AU$10,Data4!$AU$11:$AU$19</definedName>
    <definedName name="A125651210A_Data">Data4!$AU$11:$AU$19</definedName>
    <definedName name="A125651210A_Latest">Data4!$AU$19</definedName>
    <definedName name="A125651216R">Data3!$GY$1:$GY$10,Data3!$GY$11:$GY$19</definedName>
    <definedName name="A125651216R_Data">Data3!$GY$11:$GY$19</definedName>
    <definedName name="A125651216R_Latest">Data3!$GY$19</definedName>
    <definedName name="A125651218V">Data4!$N$1:$N$10,Data4!$N$11:$N$19</definedName>
    <definedName name="A125651218V_Data">Data4!$N$11:$N$19</definedName>
    <definedName name="A125651218V_Latest">Data4!$N$19</definedName>
    <definedName name="A125651224R">Data3!$HH$1:$HH$10,Data3!$HH$11:$HH$19</definedName>
    <definedName name="A125651224R_Data">Data3!$HH$11:$HH$19</definedName>
    <definedName name="A125651224R_Latest">Data3!$HH$19</definedName>
    <definedName name="A125651226V">Data4!$W$1:$W$10,Data4!$W$11:$W$19</definedName>
    <definedName name="A125651226V_Data">Data4!$W$11:$W$19</definedName>
    <definedName name="A125651226V_Latest">Data4!$W$19</definedName>
    <definedName name="A125651232R">Data3!$GG$1:$GG$10,Data3!$GG$11:$GG$19</definedName>
    <definedName name="A125651232R_Data">Data3!$GG$11:$GG$19</definedName>
    <definedName name="A125651232R_Latest">Data3!$GG$19</definedName>
    <definedName name="A125651234V">Data3!$IL$1:$IL$10,Data3!$IL$11:$IL$19</definedName>
    <definedName name="A125651234V_Data">Data3!$IL$11:$IL$19</definedName>
    <definedName name="A125651234V_Latest">Data3!$IL$19</definedName>
    <definedName name="A125651240R">Data3!$GM$1:$GM$10,Data3!$GM$11:$GM$19</definedName>
    <definedName name="A125651240R_Data">Data3!$GM$11:$GM$19</definedName>
    <definedName name="A125651240R_Latest">Data3!$GM$19</definedName>
    <definedName name="A125651242V">Data4!$B$1:$B$10,Data4!$B$11:$B$19</definedName>
    <definedName name="A125651242V_Data">Data4!$B$11:$B$19</definedName>
    <definedName name="A125651242V_Latest">Data4!$B$19</definedName>
    <definedName name="A125651248J">Data3!$GP$1:$GP$10,Data3!$GP$11:$GP$19</definedName>
    <definedName name="A125651248J_Data">Data3!$GP$11:$GP$19</definedName>
    <definedName name="A125651248J_Latest">Data3!$GP$19</definedName>
    <definedName name="A125651250V">Data4!$E$1:$E$10,Data4!$E$11:$E$19</definedName>
    <definedName name="A125651250V_Data">Data4!$E$11:$E$19</definedName>
    <definedName name="A125651250V_Latest">Data4!$E$19</definedName>
    <definedName name="A125651256J">Data3!$HE$1:$HE$10,Data3!$HE$11:$HE$19</definedName>
    <definedName name="A125651256J_Data">Data3!$HE$11:$HE$19</definedName>
    <definedName name="A125651256J_Latest">Data3!$HE$19</definedName>
    <definedName name="A125651258L">Data4!$T$1:$T$10,Data4!$T$11:$T$19</definedName>
    <definedName name="A125651258L_Data">Data4!$T$11:$T$19</definedName>
    <definedName name="A125651258L_Latest">Data4!$T$19</definedName>
    <definedName name="A125651264J">Data3!$HK$1:$HK$10,Data3!$HK$11:$HK$19</definedName>
    <definedName name="A125651264J_Data">Data3!$HK$11:$HK$19</definedName>
    <definedName name="A125651264J_Latest">Data3!$HK$19</definedName>
    <definedName name="A125651266L">Data4!$Z$1:$Z$10,Data4!$Z$11:$Z$19</definedName>
    <definedName name="A125651266L_Data">Data4!$Z$11:$Z$19</definedName>
    <definedName name="A125651266L_Latest">Data4!$Z$19</definedName>
    <definedName name="A125651272J">Data3!$GD$1:$GD$10,Data3!$GD$11:$GD$19</definedName>
    <definedName name="A125651272J_Data">Data3!$GD$11:$GD$19</definedName>
    <definedName name="A125651272J_Latest">Data3!$GD$19</definedName>
    <definedName name="A125651274L">Data3!$II$1:$II$10,Data3!$II$11:$II$19</definedName>
    <definedName name="A125651274L_Data">Data3!$II$11:$II$19</definedName>
    <definedName name="A125651274L_Latest">Data3!$II$19</definedName>
    <definedName name="A125651280J">Data4!$GU$1:$GU$10,Data4!$GU$11:$GU$19</definedName>
    <definedName name="A125651280J_Data">Data4!$GU$11:$GU$19</definedName>
    <definedName name="A125651280J_Latest">Data4!$GU$19</definedName>
    <definedName name="A125651282L">Data5!$J$1:$J$10,Data5!$J$11:$J$19</definedName>
    <definedName name="A125651282L_Data">Data5!$J$11:$J$19</definedName>
    <definedName name="A125651282L_Latest">Data5!$J$19</definedName>
    <definedName name="A125651288A">Data4!$GX$1:$GX$10,Data4!$GX$11:$GX$19</definedName>
    <definedName name="A125651288A_Data">Data4!$GX$11:$GX$19</definedName>
    <definedName name="A125651288A_Latest">Data4!$GX$19</definedName>
    <definedName name="A125651290L">Data5!$M$1:$M$10,Data5!$M$11:$M$19</definedName>
    <definedName name="A125651290L_Data">Data5!$M$11:$M$19</definedName>
    <definedName name="A125651290L_Latest">Data5!$M$19</definedName>
    <definedName name="A125651296A">Data4!$HD$1:$HD$10,Data4!$HD$11:$HD$19</definedName>
    <definedName name="A125651296A_Data">Data4!$HD$11:$HD$19</definedName>
    <definedName name="A125651296A_Latest">Data4!$HD$19</definedName>
    <definedName name="A125651298F">Data5!$S$1:$S$10,Data5!$S$11:$S$19</definedName>
    <definedName name="A125651298F_Data">Data5!$S$11:$S$19</definedName>
    <definedName name="A125651298F_Latest">Data5!$S$19</definedName>
    <definedName name="A125651304R">Data4!$GF$1:$GF$10,Data4!$GF$11:$GF$19</definedName>
    <definedName name="A125651304R_Data">Data4!$GF$11:$GF$19</definedName>
    <definedName name="A125651304R_Latest">Data4!$GF$19</definedName>
    <definedName name="A125651306V">Data4!$IK$1:$IK$10,Data4!$IK$11:$IK$19</definedName>
    <definedName name="A125651306V_Data">Data4!$IK$11:$IK$19</definedName>
    <definedName name="A125651306V_Latest">Data4!$IK$19</definedName>
    <definedName name="A125651312R">Data4!$GR$1:$GR$10,Data4!$GR$11:$GR$19</definedName>
    <definedName name="A125651312R_Data">Data4!$GR$11:$GR$19</definedName>
    <definedName name="A125651312R_Latest">Data4!$GR$19</definedName>
    <definedName name="A125651314V">Data5!$G$1:$G$10,Data5!$G$11:$G$19</definedName>
    <definedName name="A125651314V_Data">Data5!$G$11:$G$19</definedName>
    <definedName name="A125651314V_Latest">Data5!$G$19</definedName>
    <definedName name="A125651320R">Data4!$FN$1:$FN$10,Data4!$FN$11:$FN$19</definedName>
    <definedName name="A125651320R_Data">Data4!$FN$11:$FN$19</definedName>
    <definedName name="A125651320R_Latest">Data4!$FN$19</definedName>
    <definedName name="A125651322V">Data4!$HS$1:$HS$10,Data4!$HS$11:$HS$19</definedName>
    <definedName name="A125651322V_Data">Data4!$HS$11:$HS$19</definedName>
    <definedName name="A125651322V_Latest">Data4!$HS$19</definedName>
    <definedName name="A125651328J">Data4!$FW$1:$FW$10,Data4!$FW$11:$FW$19</definedName>
    <definedName name="A125651328J_Data">Data4!$FW$11:$FW$19</definedName>
    <definedName name="A125651328J_Latest">Data4!$FW$19</definedName>
    <definedName name="A125651330V">Data4!$IB$1:$IB$10,Data4!$IB$11:$IB$19</definedName>
    <definedName name="A125651330V_Data">Data4!$IB$11:$IB$19</definedName>
    <definedName name="A125651330V_Latest">Data4!$IB$19</definedName>
    <definedName name="A125651336J">Data4!$FZ$1:$FZ$10,Data4!$FZ$11:$FZ$19</definedName>
    <definedName name="A125651336J_Data">Data4!$FZ$11:$FZ$19</definedName>
    <definedName name="A125651336J_Latest">Data4!$FZ$19</definedName>
    <definedName name="A125651338L">Data4!$IE$1:$IE$10,Data4!$IE$11:$IE$19</definedName>
    <definedName name="A125651338L_Data">Data4!$IE$11:$IE$19</definedName>
    <definedName name="A125651338L_Latest">Data4!$IE$19</definedName>
    <definedName name="A125651344J">Data4!$HA$1:$HA$10,Data4!$HA$11:$HA$19</definedName>
    <definedName name="A125651344J_Data">Data4!$HA$11:$HA$19</definedName>
    <definedName name="A125651344J_Latest">Data4!$HA$19</definedName>
    <definedName name="A125651346L">Data5!$P$1:$P$10,Data5!$P$11:$P$19</definedName>
    <definedName name="A125651346L_Data">Data5!$P$11:$P$19</definedName>
    <definedName name="A125651346L_Latest">Data5!$P$19</definedName>
    <definedName name="A125651352J">Data4!$HG$1:$HG$10,Data4!$HG$11:$HG$19</definedName>
    <definedName name="A125651352J_Data">Data4!$HG$11:$HG$19</definedName>
    <definedName name="A125651352J_Latest">Data4!$HG$19</definedName>
    <definedName name="A125651354L">Data5!$V$1:$V$10,Data5!$V$11:$V$19</definedName>
    <definedName name="A125651354L_Data">Data5!$V$11:$V$19</definedName>
    <definedName name="A125651354L_Latest">Data5!$V$19</definedName>
    <definedName name="A125651360J">Data4!$HJ$1:$HJ$10,Data4!$HJ$11:$HJ$19</definedName>
    <definedName name="A125651360J_Data">Data4!$HJ$11:$HJ$19</definedName>
    <definedName name="A125651360J_Latest">Data4!$HJ$19</definedName>
    <definedName name="A125651362L">Data5!$Y$1:$Y$10,Data5!$Y$11:$Y$19</definedName>
    <definedName name="A125651362L_Data">Data5!$Y$11:$Y$19</definedName>
    <definedName name="A125651362L_Latest">Data5!$Y$19</definedName>
    <definedName name="A125651368A">Data4!$GC$1:$GC$10,Data4!$GC$11:$GC$19</definedName>
    <definedName name="A125651368A_Data">Data4!$GC$11:$GC$19</definedName>
    <definedName name="A125651368A_Latest">Data4!$GC$19</definedName>
    <definedName name="A125651370L">Data4!$IH$1:$IH$10,Data4!$IH$11:$IH$19</definedName>
    <definedName name="A125651370L_Data">Data4!$IH$11:$IH$19</definedName>
    <definedName name="A125651370L_Latest">Data4!$IH$19</definedName>
    <definedName name="A125651376A">Data4!$GL$1:$GL$10,Data4!$GL$11:$GL$19</definedName>
    <definedName name="A125651376A_Data">Data4!$GL$11:$GL$19</definedName>
    <definedName name="A125651376A_Latest">Data4!$GL$19</definedName>
    <definedName name="A125651378F">Data4!$IQ$1:$IQ$10,Data4!$IQ$11:$IQ$19</definedName>
    <definedName name="A125651378F_Data">Data4!$IQ$11:$IQ$19</definedName>
    <definedName name="A125651378F_Latest">Data4!$IQ$19</definedName>
    <definedName name="A125651384A">Data4!$FK$1:$FK$10,Data4!$FK$11:$FK$19</definedName>
    <definedName name="A125651384A_Data">Data4!$FK$11:$FK$19</definedName>
    <definedName name="A125651384A_Latest">Data4!$FK$19</definedName>
    <definedName name="A125651386F">Data4!$HP$1:$HP$10,Data4!$HP$11:$HP$19</definedName>
    <definedName name="A125651386F_Data">Data4!$HP$11:$HP$19</definedName>
    <definedName name="A125651386F_Latest">Data4!$HP$19</definedName>
    <definedName name="A125651392A">Data4!$FQ$1:$FQ$10,Data4!$FQ$11:$FQ$19</definedName>
    <definedName name="A125651392A_Data">Data4!$FQ$11:$FQ$19</definedName>
    <definedName name="A125651392A_Latest">Data4!$FQ$19</definedName>
    <definedName name="A125651394F">Data4!$HV$1:$HV$10,Data4!$HV$11:$HV$19</definedName>
    <definedName name="A125651394F_Data">Data4!$HV$11:$HV$19</definedName>
    <definedName name="A125651394F_Latest">Data4!$HV$19</definedName>
    <definedName name="A125651400R">Data4!$FT$1:$FT$10,Data4!$FT$11:$FT$19</definedName>
    <definedName name="A125651400R_Data">Data4!$FT$11:$FT$19</definedName>
    <definedName name="A125651400R_Latest">Data4!$FT$19</definedName>
    <definedName name="A125651402V">Data4!$HY$1:$HY$10,Data4!$HY$11:$HY$19</definedName>
    <definedName name="A125651402V_Data">Data4!$HY$11:$HY$19</definedName>
    <definedName name="A125651402V_Latest">Data4!$HY$19</definedName>
    <definedName name="A125651408J">Data4!$GI$1:$GI$10,Data4!$GI$11:$GI$19</definedName>
    <definedName name="A125651408J_Data">Data4!$GI$11:$GI$19</definedName>
    <definedName name="A125651408J_Latest">Data4!$GI$19</definedName>
    <definedName name="A125651410V">Data4!$IN$1:$IN$10,Data4!$IN$11:$IN$19</definedName>
    <definedName name="A125651410V_Data">Data4!$IN$11:$IN$19</definedName>
    <definedName name="A125651410V_Latest">Data4!$IN$19</definedName>
    <definedName name="A125651416J">Data4!$GO$1:$GO$10,Data4!$GO$11:$GO$19</definedName>
    <definedName name="A125651416J_Data">Data4!$GO$11:$GO$19</definedName>
    <definedName name="A125651416J_Latest">Data4!$GO$19</definedName>
    <definedName name="A125651418L">Data5!$D$1:$D$10,Data5!$D$11:$D$19</definedName>
    <definedName name="A125651418L_Data">Data5!$D$11:$D$19</definedName>
    <definedName name="A125651418L_Latest">Data5!$D$19</definedName>
    <definedName name="A125651424J">Data4!$FH$1:$FH$10,Data4!$FH$11:$FH$19</definedName>
    <definedName name="A125651424J_Data">Data4!$FH$11:$FH$19</definedName>
    <definedName name="A125651424J_Latest">Data4!$FH$19</definedName>
    <definedName name="A125651426L">Data4!$HM$1:$HM$10,Data4!$HM$11:$HM$19</definedName>
    <definedName name="A125651426L_Data">Data4!$HM$11:$HM$19</definedName>
    <definedName name="A125651426L_Latest">Data4!$HM$19</definedName>
    <definedName name="A125651432J">Data5!$BO$1:$BO$10,Data5!$BO$11:$BO$19</definedName>
    <definedName name="A125651432J_Data">Data5!$BO$11:$BO$19</definedName>
    <definedName name="A125651432J_Latest">Data5!$BO$19</definedName>
    <definedName name="A125651434L">Data5!$DT$1:$DT$10,Data5!$DT$11:$DT$19</definedName>
    <definedName name="A125651434L_Data">Data5!$DT$11:$DT$19</definedName>
    <definedName name="A125651434L_Latest">Data5!$DT$19</definedName>
    <definedName name="A125651440J">Data5!$BR$1:$BR$10,Data5!$BR$11:$BR$19</definedName>
    <definedName name="A125651440J_Data">Data5!$BR$11:$BR$19</definedName>
    <definedName name="A125651440J_Latest">Data5!$BR$19</definedName>
    <definedName name="A125651442L">Data5!$DW$1:$DW$10,Data5!$DW$11:$DW$19</definedName>
    <definedName name="A125651442L_Data">Data5!$DW$11:$DW$19</definedName>
    <definedName name="A125651442L_Latest">Data5!$DW$19</definedName>
    <definedName name="A125651448A">Data5!$BX$1:$BX$10,Data5!$BX$11:$BX$19</definedName>
    <definedName name="A125651448A_Data">Data5!$BX$11:$BX$19</definedName>
    <definedName name="A125651448A_Latest">Data5!$BX$19</definedName>
    <definedName name="A125651450L">Data5!$EC$1:$EC$10,Data5!$EC$11:$EC$19</definedName>
    <definedName name="A125651450L_Data">Data5!$EC$11:$EC$19</definedName>
    <definedName name="A125651450L_Latest">Data5!$EC$19</definedName>
    <definedName name="A125651456A">Data5!$AZ$1:$AZ$10,Data5!$AZ$11:$AZ$19</definedName>
    <definedName name="A125651456A_Data">Data5!$AZ$11:$AZ$19</definedName>
    <definedName name="A125651456A_Latest">Data5!$AZ$19</definedName>
    <definedName name="A125651458F">Data5!$DE$1:$DE$10,Data5!$DE$11:$DE$19</definedName>
    <definedName name="A125651458F_Data">Data5!$DE$11:$DE$19</definedName>
    <definedName name="A125651458F_Latest">Data5!$DE$19</definedName>
    <definedName name="A125651464A">Data5!$BL$1:$BL$10,Data5!$BL$11:$BL$19</definedName>
    <definedName name="A125651464A_Data">Data5!$BL$11:$BL$19</definedName>
    <definedName name="A125651464A_Latest">Data5!$BL$19</definedName>
    <definedName name="A125651466F">Data5!$DQ$1:$DQ$10,Data5!$DQ$11:$DQ$19</definedName>
    <definedName name="A125651466F_Data">Data5!$DQ$11:$DQ$19</definedName>
    <definedName name="A125651466F_Latest">Data5!$DQ$19</definedName>
    <definedName name="A125651472A">Data5!$AH$1:$AH$10,Data5!$AH$11:$AH$19</definedName>
    <definedName name="A125651472A_Data">Data5!$AH$11:$AH$19</definedName>
    <definedName name="A125651472A_Latest">Data5!$AH$19</definedName>
    <definedName name="A125651474F">Data5!$CM$1:$CM$10,Data5!$CM$11:$CM$19</definedName>
    <definedName name="A125651474F_Data">Data5!$CM$11:$CM$19</definedName>
    <definedName name="A125651474F_Latest">Data5!$CM$19</definedName>
    <definedName name="A125651480A">Data5!$AQ$1:$AQ$10,Data5!$AQ$11:$AQ$19</definedName>
    <definedName name="A125651480A_Data">Data5!$AQ$11:$AQ$19</definedName>
    <definedName name="A125651480A_Latest">Data5!$AQ$19</definedName>
    <definedName name="A125651482F">Data5!$CV$1:$CV$10,Data5!$CV$11:$CV$19</definedName>
    <definedName name="A125651482F_Data">Data5!$CV$11:$CV$19</definedName>
    <definedName name="A125651482F_Latest">Data5!$CV$19</definedName>
    <definedName name="A125651488V">Data5!$AT$1:$AT$10,Data5!$AT$11:$AT$19</definedName>
    <definedName name="A125651488V_Data">Data5!$AT$11:$AT$19</definedName>
    <definedName name="A125651488V_Latest">Data5!$AT$19</definedName>
    <definedName name="A125651490F">Data5!$CY$1:$CY$10,Data5!$CY$11:$CY$19</definedName>
    <definedName name="A125651490F_Data">Data5!$CY$11:$CY$19</definedName>
    <definedName name="A125651490F_Latest">Data5!$CY$19</definedName>
    <definedName name="A125651496V">Data5!$BU$1:$BU$10,Data5!$BU$11:$BU$19</definedName>
    <definedName name="A125651496V_Data">Data5!$BU$11:$BU$19</definedName>
    <definedName name="A125651496V_Latest">Data5!$BU$19</definedName>
    <definedName name="A125651498X">Data5!$DZ$1:$DZ$10,Data5!$DZ$11:$DZ$19</definedName>
    <definedName name="A125651498X_Data">Data5!$DZ$11:$DZ$19</definedName>
    <definedName name="A125651498X_Latest">Data5!$DZ$19</definedName>
    <definedName name="A125651504J">Data5!$CA$1:$CA$10,Data5!$CA$11:$CA$19</definedName>
    <definedName name="A125651504J_Data">Data5!$CA$11:$CA$19</definedName>
    <definedName name="A125651504J_Latest">Data5!$CA$19</definedName>
    <definedName name="A125651506L">Data5!$EF$1:$EF$10,Data5!$EF$11:$EF$19</definedName>
    <definedName name="A125651506L_Data">Data5!$EF$11:$EF$19</definedName>
    <definedName name="A125651506L_Latest">Data5!$EF$19</definedName>
    <definedName name="A125651512J">Data5!$CD$1:$CD$10,Data5!$CD$11:$CD$19</definedName>
    <definedName name="A125651512J_Data">Data5!$CD$11:$CD$19</definedName>
    <definedName name="A125651512J_Latest">Data5!$CD$19</definedName>
    <definedName name="A125651514L">Data5!$EI$1:$EI$10,Data5!$EI$11:$EI$19</definedName>
    <definedName name="A125651514L_Data">Data5!$EI$11:$EI$19</definedName>
    <definedName name="A125651514L_Latest">Data5!$EI$19</definedName>
    <definedName name="A125651520J">Data5!$AW$1:$AW$10,Data5!$AW$11:$AW$19</definedName>
    <definedName name="A125651520J_Data">Data5!$AW$11:$AW$19</definedName>
    <definedName name="A125651520J_Latest">Data5!$AW$19</definedName>
    <definedName name="A125651522L">Data5!$DB$1:$DB$10,Data5!$DB$11:$DB$19</definedName>
    <definedName name="A125651522L_Data">Data5!$DB$11:$DB$19</definedName>
    <definedName name="A125651522L_Latest">Data5!$DB$19</definedName>
    <definedName name="A125651528A">Data5!$BF$1:$BF$10,Data5!$BF$11:$BF$19</definedName>
    <definedName name="A125651528A_Data">Data5!$BF$11:$BF$19</definedName>
    <definedName name="A125651528A_Latest">Data5!$BF$19</definedName>
    <definedName name="A125651530L">Data5!$DK$1:$DK$10,Data5!$DK$11:$DK$19</definedName>
    <definedName name="A125651530L_Data">Data5!$DK$11:$DK$19</definedName>
    <definedName name="A125651530L_Latest">Data5!$DK$19</definedName>
    <definedName name="A125651536A">Data5!$AE$1:$AE$10,Data5!$AE$11:$AE$19</definedName>
    <definedName name="A125651536A_Data">Data5!$AE$11:$AE$19</definedName>
    <definedName name="A125651536A_Latest">Data5!$AE$19</definedName>
    <definedName name="A125651538F">Data5!$CJ$1:$CJ$10,Data5!$CJ$11:$CJ$19</definedName>
    <definedName name="A125651538F_Data">Data5!$CJ$11:$CJ$19</definedName>
    <definedName name="A125651538F_Latest">Data5!$CJ$19</definedName>
    <definedName name="A125651544A">Data5!$AK$1:$AK$10,Data5!$AK$11:$AK$19</definedName>
    <definedName name="A125651544A_Data">Data5!$AK$11:$AK$19</definedName>
    <definedName name="A125651544A_Latest">Data5!$AK$19</definedName>
    <definedName name="A125651546F">Data5!$CP$1:$CP$10,Data5!$CP$11:$CP$19</definedName>
    <definedName name="A125651546F_Data">Data5!$CP$11:$CP$19</definedName>
    <definedName name="A125651546F_Latest">Data5!$CP$19</definedName>
    <definedName name="A125651552A">Data5!$AN$1:$AN$10,Data5!$AN$11:$AN$19</definedName>
    <definedName name="A125651552A_Data">Data5!$AN$11:$AN$19</definedName>
    <definedName name="A125651552A_Latest">Data5!$AN$19</definedName>
    <definedName name="A125651554F">Data5!$CS$1:$CS$10,Data5!$CS$11:$CS$19</definedName>
    <definedName name="A125651554F_Data">Data5!$CS$11:$CS$19</definedName>
    <definedName name="A125651554F_Latest">Data5!$CS$19</definedName>
    <definedName name="A125651560A">Data5!$BC$1:$BC$10,Data5!$BC$11:$BC$19</definedName>
    <definedName name="A125651560A_Data">Data5!$BC$11:$BC$19</definedName>
    <definedName name="A125651560A_Latest">Data5!$BC$19</definedName>
    <definedName name="A125651562F">Data5!$DH$1:$DH$10,Data5!$DH$11:$DH$19</definedName>
    <definedName name="A125651562F_Data">Data5!$DH$11:$DH$19</definedName>
    <definedName name="A125651562F_Latest">Data5!$DH$19</definedName>
    <definedName name="A125651568V">Data5!$BI$1:$BI$10,Data5!$BI$11:$BI$19</definedName>
    <definedName name="A125651568V_Data">Data5!$BI$11:$BI$19</definedName>
    <definedName name="A125651568V_Latest">Data5!$BI$19</definedName>
    <definedName name="A125651570F">Data5!$DN$1:$DN$10,Data5!$DN$11:$DN$19</definedName>
    <definedName name="A125651570F_Data">Data5!$DN$11:$DN$19</definedName>
    <definedName name="A125651570F_Latest">Data5!$DN$19</definedName>
    <definedName name="A125651576V">Data5!$AB$1:$AB$10,Data5!$AB$11:$AB$19</definedName>
    <definedName name="A125651576V_Data">Data5!$AB$11:$AB$19</definedName>
    <definedName name="A125651576V_Latest">Data5!$AB$19</definedName>
    <definedName name="A125651578X">Data5!$CG$1:$CG$10,Data5!$CG$11:$CG$19</definedName>
    <definedName name="A125651578X_Data">Data5!$CG$11:$CG$19</definedName>
    <definedName name="A125651578X_Latest">Data5!$CG$19</definedName>
    <definedName name="A125651584V">Data2!$S$1:$S$10,Data2!$S$11:$S$19</definedName>
    <definedName name="A125651584V_Data">Data2!$S$11:$S$19</definedName>
    <definedName name="A125651584V_Latest">Data2!$S$19</definedName>
    <definedName name="A125651586X">Data2!$BX$1:$BX$10,Data2!$BX$11:$BX$19</definedName>
    <definedName name="A125651586X_Data">Data2!$BX$11:$BX$19</definedName>
    <definedName name="A125651586X_Latest">Data2!$BX$19</definedName>
    <definedName name="A125651592V">Data2!$V$1:$V$10,Data2!$V$11:$V$19</definedName>
    <definedName name="A125651592V_Data">Data2!$V$11:$V$19</definedName>
    <definedName name="A125651592V_Latest">Data2!$V$19</definedName>
    <definedName name="A125651594X">Data2!$CA$1:$CA$10,Data2!$CA$11:$CA$19</definedName>
    <definedName name="A125651594X_Data">Data2!$CA$11:$CA$19</definedName>
    <definedName name="A125651594X_Latest">Data2!$CA$19</definedName>
    <definedName name="A125651600J">Data2!$AB$1:$AB$10,Data2!$AB$11:$AB$19</definedName>
    <definedName name="A125651600J_Data">Data2!$AB$11:$AB$19</definedName>
    <definedName name="A125651600J_Latest">Data2!$AB$19</definedName>
    <definedName name="A125651602L">Data2!$CG$1:$CG$10,Data2!$CG$11:$CG$19</definedName>
    <definedName name="A125651602L_Data">Data2!$CG$11:$CG$19</definedName>
    <definedName name="A125651602L_Latest">Data2!$CG$19</definedName>
    <definedName name="A125651608A">Data2!$D$1:$D$10,Data2!$D$11:$D$19</definedName>
    <definedName name="A125651608A_Data">Data2!$D$11:$D$19</definedName>
    <definedName name="A125651608A_Latest">Data2!$D$19</definedName>
    <definedName name="A125651610L">Data2!$BI$1:$BI$10,Data2!$BI$11:$BI$19</definedName>
    <definedName name="A125651610L_Data">Data2!$BI$11:$BI$19</definedName>
    <definedName name="A125651610L_Latest">Data2!$BI$19</definedName>
    <definedName name="A125651616A">Data2!$P$1:$P$10,Data2!$P$11:$P$19</definedName>
    <definedName name="A125651616A_Data">Data2!$P$11:$P$19</definedName>
    <definedName name="A125651616A_Latest">Data2!$P$19</definedName>
    <definedName name="A125651618F">Data2!$BU$1:$BU$10,Data2!$BU$11:$BU$19</definedName>
    <definedName name="A125651618F_Data">Data2!$BU$11:$BU$19</definedName>
    <definedName name="A125651618F_Latest">Data2!$BU$19</definedName>
    <definedName name="A125651624A">Data1!$IB$1:$IB$10,Data1!$IB$11:$IB$19</definedName>
    <definedName name="A125651624A_Data">Data1!$IB$11:$IB$19</definedName>
    <definedName name="A125651624A_Latest">Data1!$IB$19</definedName>
    <definedName name="A125651626F">Data2!$AQ$1:$AQ$10,Data2!$AQ$11:$AQ$19</definedName>
    <definedName name="A125651626F_Data">Data2!$AQ$11:$AQ$19</definedName>
    <definedName name="A125651626F_Latest">Data2!$AQ$19</definedName>
    <definedName name="A125651632A">Data1!$IK$1:$IK$10,Data1!$IK$11:$IK$19</definedName>
    <definedName name="A125651632A_Data">Data1!$IK$11:$IK$19</definedName>
    <definedName name="A125651632A_Latest">Data1!$IK$19</definedName>
    <definedName name="A125651634F">Data2!$AZ$1:$AZ$10,Data2!$AZ$11:$AZ$19</definedName>
    <definedName name="A125651634F_Data">Data2!$AZ$11:$AZ$19</definedName>
    <definedName name="A125651634F_Latest">Data2!$AZ$19</definedName>
    <definedName name="A125651640A">Data1!$IN$1:$IN$10,Data1!$IN$11:$IN$19</definedName>
    <definedName name="A125651640A_Data">Data1!$IN$11:$IN$19</definedName>
    <definedName name="A125651640A_Latest">Data1!$IN$19</definedName>
    <definedName name="A125651642F">Data2!$BC$1:$BC$10,Data2!$BC$11:$BC$19</definedName>
    <definedName name="A125651642F_Data">Data2!$BC$11:$BC$19</definedName>
    <definedName name="A125651642F_Latest">Data2!$BC$19</definedName>
    <definedName name="A125651648V">Data2!$Y$1:$Y$10,Data2!$Y$11:$Y$19</definedName>
    <definedName name="A125651648V_Data">Data2!$Y$11:$Y$19</definedName>
    <definedName name="A125651648V_Latest">Data2!$Y$19</definedName>
    <definedName name="A125651650F">Data2!$CD$1:$CD$10,Data2!$CD$11:$CD$19</definedName>
    <definedName name="A125651650F_Data">Data2!$CD$11:$CD$19</definedName>
    <definedName name="A125651650F_Latest">Data2!$CD$19</definedName>
    <definedName name="A125651656V">Data2!$AE$1:$AE$10,Data2!$AE$11:$AE$19</definedName>
    <definedName name="A125651656V_Data">Data2!$AE$11:$AE$19</definedName>
    <definedName name="A125651656V_Latest">Data2!$AE$19</definedName>
    <definedName name="A125651658X">Data2!$CJ$1:$CJ$10,Data2!$CJ$11:$CJ$19</definedName>
    <definedName name="A125651658X_Data">Data2!$CJ$11:$CJ$19</definedName>
    <definedName name="A125651658X_Latest">Data2!$CJ$19</definedName>
    <definedName name="A125651664V">Data2!$AH$1:$AH$10,Data2!$AH$11:$AH$19</definedName>
    <definedName name="A125651664V_Data">Data2!$AH$11:$AH$19</definedName>
    <definedName name="A125651664V_Latest">Data2!$AH$19</definedName>
    <definedName name="A125651666X">Data2!$CM$1:$CM$10,Data2!$CM$11:$CM$19</definedName>
    <definedName name="A125651666X_Data">Data2!$CM$11:$CM$19</definedName>
    <definedName name="A125651666X_Latest">Data2!$CM$19</definedName>
    <definedName name="A125651672V">Data1!$IQ$1:$IQ$10,Data1!$IQ$11:$IQ$19</definedName>
    <definedName name="A125651672V_Data">Data1!$IQ$11:$IQ$19</definedName>
    <definedName name="A125651672V_Latest">Data1!$IQ$19</definedName>
    <definedName name="A125651674X">Data2!$BF$1:$BF$10,Data2!$BF$11:$BF$19</definedName>
    <definedName name="A125651674X_Data">Data2!$BF$11:$BF$19</definedName>
    <definedName name="A125651674X_Latest">Data2!$BF$19</definedName>
    <definedName name="A125651680V">Data2!$J$1:$J$10,Data2!$J$11:$J$19</definedName>
    <definedName name="A125651680V_Data">Data2!$J$11:$J$19</definedName>
    <definedName name="A125651680V_Latest">Data2!$J$19</definedName>
    <definedName name="A125651682X">Data2!$BO$1:$BO$10,Data2!$BO$11:$BO$19</definedName>
    <definedName name="A125651682X_Data">Data2!$BO$11:$BO$19</definedName>
    <definedName name="A125651682X_Latest">Data2!$BO$19</definedName>
    <definedName name="A125651688L">Data1!$HY$1:$HY$10,Data1!$HY$11:$HY$19</definedName>
    <definedName name="A125651688L_Data">Data1!$HY$11:$HY$19</definedName>
    <definedName name="A125651688L_Latest">Data1!$HY$19</definedName>
    <definedName name="A125651690X">Data2!$AN$1:$AN$10,Data2!$AN$11:$AN$19</definedName>
    <definedName name="A125651690X_Data">Data2!$AN$11:$AN$19</definedName>
    <definedName name="A125651690X_Latest">Data2!$AN$19</definedName>
    <definedName name="A125651696L">Data1!$IE$1:$IE$10,Data1!$IE$11:$IE$19</definedName>
    <definedName name="A125651696L_Data">Data1!$IE$11:$IE$19</definedName>
    <definedName name="A125651696L_Latest">Data1!$IE$19</definedName>
    <definedName name="A125651698T">Data2!$AT$1:$AT$10,Data2!$AT$11:$AT$19</definedName>
    <definedName name="A125651698T_Data">Data2!$AT$11:$AT$19</definedName>
    <definedName name="A125651698T_Latest">Data2!$AT$19</definedName>
    <definedName name="A125651704A">Data1!$IH$1:$IH$10,Data1!$IH$11:$IH$19</definedName>
    <definedName name="A125651704A_Data">Data1!$IH$11:$IH$19</definedName>
    <definedName name="A125651704A_Latest">Data1!$IH$19</definedName>
    <definedName name="A125651706F">Data2!$AW$1:$AW$10,Data2!$AW$11:$AW$19</definedName>
    <definedName name="A125651706F_Data">Data2!$AW$11:$AW$19</definedName>
    <definedName name="A125651706F_Latest">Data2!$AW$19</definedName>
    <definedName name="A125651712A">Data2!$G$1:$G$10,Data2!$G$11:$G$19</definedName>
    <definedName name="A125651712A_Data">Data2!$G$11:$G$19</definedName>
    <definedName name="A125651712A_Latest">Data2!$G$19</definedName>
    <definedName name="A125651714F">Data2!$BL$1:$BL$10,Data2!$BL$11:$BL$19</definedName>
    <definedName name="A125651714F_Data">Data2!$BL$11:$BL$19</definedName>
    <definedName name="A125651714F_Latest">Data2!$BL$19</definedName>
    <definedName name="A125651720A">Data2!$M$1:$M$10,Data2!$M$11:$M$19</definedName>
    <definedName name="A125651720A_Data">Data2!$M$11:$M$19</definedName>
    <definedName name="A125651720A_Latest">Data2!$M$19</definedName>
    <definedName name="A125651722F">Data2!$BR$1:$BR$10,Data2!$BR$11:$BR$19</definedName>
    <definedName name="A125651722F_Data">Data2!$BR$11:$BR$19</definedName>
    <definedName name="A125651722F_Latest">Data2!$BR$19</definedName>
    <definedName name="A125651728V">Data1!$HV$1:$HV$10,Data1!$HV$11:$HV$19</definedName>
    <definedName name="A125651728V_Data">Data1!$HV$11:$HV$19</definedName>
    <definedName name="A125651728V_Latest">Data1!$HV$19</definedName>
    <definedName name="A125651730F">Data2!$AK$1:$AK$10,Data2!$AK$11:$AK$19</definedName>
    <definedName name="A125651730F_Data">Data2!$AK$11:$AK$19</definedName>
    <definedName name="A125651730F_Latest">Data2!$AK$19</definedName>
    <definedName name="A125652952F">Data3!$DG$1:$DG$10,Data3!$DG$11:$DG$19</definedName>
    <definedName name="A125652952F_Data">Data3!$DG$11:$DG$19</definedName>
    <definedName name="A125652952F_Latest">Data3!$DG$19</definedName>
    <definedName name="A125652954K">Data3!$FL$1:$FL$10,Data3!$FL$11:$FL$19</definedName>
    <definedName name="A125652954K_Data">Data3!$FL$11:$FL$19</definedName>
    <definedName name="A125652954K_Latest">Data3!$FL$19</definedName>
    <definedName name="A125652960F">Data3!$DJ$1:$DJ$10,Data3!$DJ$11:$DJ$19</definedName>
    <definedName name="A125652960F_Data">Data3!$DJ$11:$DJ$19</definedName>
    <definedName name="A125652960F_Latest">Data3!$DJ$19</definedName>
    <definedName name="A125652962K">Data3!$FO$1:$FO$10,Data3!$FO$11:$FO$19</definedName>
    <definedName name="A125652962K_Data">Data3!$FO$11:$FO$19</definedName>
    <definedName name="A125652962K_Latest">Data3!$FO$19</definedName>
    <definedName name="A125652968X">Data3!$DP$1:$DP$10,Data3!$DP$11:$DP$19</definedName>
    <definedName name="A125652968X_Data">Data3!$DP$11:$DP$19</definedName>
    <definedName name="A125652968X_Latest">Data3!$DP$19</definedName>
    <definedName name="A125652970K">Data3!$FU$1:$FU$10,Data3!$FU$11:$FU$19</definedName>
    <definedName name="A125652970K_Data">Data3!$FU$11:$FU$19</definedName>
    <definedName name="A125652970K_Latest">Data3!$FU$19</definedName>
    <definedName name="A125652976X">Data3!$CR$1:$CR$10,Data3!$CR$11:$CR$19</definedName>
    <definedName name="A125652976X_Data">Data3!$CR$11:$CR$19</definedName>
    <definedName name="A125652976X_Latest">Data3!$CR$19</definedName>
    <definedName name="A125652978C">Data3!$EW$1:$EW$10,Data3!$EW$11:$EW$19</definedName>
    <definedName name="A125652978C_Data">Data3!$EW$11:$EW$19</definedName>
    <definedName name="A125652978C_Latest">Data3!$EW$19</definedName>
    <definedName name="A125652984X">Data3!$DD$1:$DD$10,Data3!$DD$11:$DD$19</definedName>
    <definedName name="A125652984X_Data">Data3!$DD$11:$DD$19</definedName>
    <definedName name="A125652984X_Latest">Data3!$DD$19</definedName>
    <definedName name="A125652986C">Data3!$FI$1:$FI$10,Data3!$FI$11:$FI$19</definedName>
    <definedName name="A125652986C_Data">Data3!$FI$11:$FI$19</definedName>
    <definedName name="A125652986C_Latest">Data3!$FI$19</definedName>
    <definedName name="A125652992X">Data3!$BZ$1:$BZ$10,Data3!$BZ$11:$BZ$19</definedName>
    <definedName name="A125652992X_Data">Data3!$BZ$11:$BZ$19</definedName>
    <definedName name="A125652992X_Latest">Data3!$BZ$19</definedName>
    <definedName name="A125652994C">Data3!$EE$1:$EE$10,Data3!$EE$11:$EE$19</definedName>
    <definedName name="A125652994C_Data">Data3!$EE$11:$EE$19</definedName>
    <definedName name="A125652994C_Latest">Data3!$EE$19</definedName>
    <definedName name="A125653000R">Data3!$CI$1:$CI$10,Data3!$CI$11:$CI$19</definedName>
    <definedName name="A125653000R_Data">Data3!$CI$11:$CI$19</definedName>
    <definedName name="A125653000R_Latest">Data3!$CI$19</definedName>
    <definedName name="A125653002V">Data3!$EN$1:$EN$10,Data3!$EN$11:$EN$19</definedName>
    <definedName name="A125653002V_Data">Data3!$EN$11:$EN$19</definedName>
    <definedName name="A125653002V_Latest">Data3!$EN$19</definedName>
    <definedName name="A125653008J">Data3!$CL$1:$CL$10,Data3!$CL$11:$CL$19</definedName>
    <definedName name="A125653008J_Data">Data3!$CL$11:$CL$19</definedName>
    <definedName name="A125653008J_Latest">Data3!$CL$19</definedName>
    <definedName name="A125653010V">Data3!$EQ$1:$EQ$10,Data3!$EQ$11:$EQ$19</definedName>
    <definedName name="A125653010V_Data">Data3!$EQ$11:$EQ$19</definedName>
    <definedName name="A125653010V_Latest">Data3!$EQ$19</definedName>
    <definedName name="A125653016J">Data3!$DM$1:$DM$10,Data3!$DM$11:$DM$19</definedName>
    <definedName name="A125653016J_Data">Data3!$DM$11:$DM$19</definedName>
    <definedName name="A125653016J_Latest">Data3!$DM$19</definedName>
    <definedName name="A125653018L">Data3!$FR$1:$FR$10,Data3!$FR$11:$FR$19</definedName>
    <definedName name="A125653018L_Data">Data3!$FR$11:$FR$19</definedName>
    <definedName name="A125653018L_Latest">Data3!$FR$19</definedName>
    <definedName name="A125653024J">Data3!$DS$1:$DS$10,Data3!$DS$11:$DS$19</definedName>
    <definedName name="A125653024J_Data">Data3!$DS$11:$DS$19</definedName>
    <definedName name="A125653024J_Latest">Data3!$DS$19</definedName>
    <definedName name="A125653026L">Data3!$FX$1:$FX$10,Data3!$FX$11:$FX$19</definedName>
    <definedName name="A125653026L_Data">Data3!$FX$11:$FX$19</definedName>
    <definedName name="A125653026L_Latest">Data3!$FX$19</definedName>
    <definedName name="A125653032J">Data3!$DV$1:$DV$10,Data3!$DV$11:$DV$19</definedName>
    <definedName name="A125653032J_Data">Data3!$DV$11:$DV$19</definedName>
    <definedName name="A125653032J_Latest">Data3!$DV$19</definedName>
    <definedName name="A125653034L">Data3!$GA$1:$GA$10,Data3!$GA$11:$GA$19</definedName>
    <definedName name="A125653034L_Data">Data3!$GA$11:$GA$19</definedName>
    <definedName name="A125653034L_Latest">Data3!$GA$19</definedName>
    <definedName name="A125653040J">Data3!$CO$1:$CO$10,Data3!$CO$11:$CO$19</definedName>
    <definedName name="A125653040J_Data">Data3!$CO$11:$CO$19</definedName>
    <definedName name="A125653040J_Latest">Data3!$CO$19</definedName>
    <definedName name="A125653042L">Data3!$ET$1:$ET$10,Data3!$ET$11:$ET$19</definedName>
    <definedName name="A125653042L_Data">Data3!$ET$11:$ET$19</definedName>
    <definedName name="A125653042L_Latest">Data3!$ET$19</definedName>
    <definedName name="A125653048A">Data3!$CX$1:$CX$10,Data3!$CX$11:$CX$19</definedName>
    <definedName name="A125653048A_Data">Data3!$CX$11:$CX$19</definedName>
    <definedName name="A125653048A_Latest">Data3!$CX$19</definedName>
    <definedName name="A125653050L">Data3!$FC$1:$FC$10,Data3!$FC$11:$FC$19</definedName>
    <definedName name="A125653050L_Data">Data3!$FC$11:$FC$19</definedName>
    <definedName name="A125653050L_Latest">Data3!$FC$19</definedName>
    <definedName name="A125653056A">Data3!$BW$1:$BW$10,Data3!$BW$11:$BW$19</definedName>
    <definedName name="A125653056A_Data">Data3!$BW$11:$BW$19</definedName>
    <definedName name="A125653056A_Latest">Data3!$BW$19</definedName>
    <definedName name="A125653058F">Data3!$EB$1:$EB$10,Data3!$EB$11:$EB$19</definedName>
    <definedName name="A125653058F_Data">Data3!$EB$11:$EB$19</definedName>
    <definedName name="A125653058F_Latest">Data3!$EB$19</definedName>
    <definedName name="A125653064A">Data3!$CC$1:$CC$10,Data3!$CC$11:$CC$19</definedName>
    <definedName name="A125653064A_Data">Data3!$CC$11:$CC$19</definedName>
    <definedName name="A125653064A_Latest">Data3!$CC$19</definedName>
    <definedName name="A125653066F">Data3!$EH$1:$EH$10,Data3!$EH$11:$EH$19</definedName>
    <definedName name="A125653066F_Data">Data3!$EH$11:$EH$19</definedName>
    <definedName name="A125653066F_Latest">Data3!$EH$19</definedName>
    <definedName name="A125653072A">Data3!$CF$1:$CF$10,Data3!$CF$11:$CF$19</definedName>
    <definedName name="A125653072A_Data">Data3!$CF$11:$CF$19</definedName>
    <definedName name="A125653072A_Latest">Data3!$CF$19</definedName>
    <definedName name="A125653074F">Data3!$EK$1:$EK$10,Data3!$EK$11:$EK$19</definedName>
    <definedName name="A125653074F_Data">Data3!$EK$11:$EK$19</definedName>
    <definedName name="A125653074F_Latest">Data3!$EK$19</definedName>
    <definedName name="A125653080A">Data3!$CU$1:$CU$10,Data3!$CU$11:$CU$19</definedName>
    <definedName name="A125653080A_Data">Data3!$CU$11:$CU$19</definedName>
    <definedName name="A125653080A_Latest">Data3!$CU$19</definedName>
    <definedName name="A125653082F">Data3!$EZ$1:$EZ$10,Data3!$EZ$11:$EZ$19</definedName>
    <definedName name="A125653082F_Data">Data3!$EZ$11:$EZ$19</definedName>
    <definedName name="A125653082F_Latest">Data3!$EZ$19</definedName>
    <definedName name="A125653088V">Data3!$DA$1:$DA$10,Data3!$DA$11:$DA$19</definedName>
    <definedName name="A125653088V_Data">Data3!$DA$11:$DA$19</definedName>
    <definedName name="A125653088V_Latest">Data3!$DA$19</definedName>
    <definedName name="A125653090F">Data3!$FF$1:$FF$10,Data3!$FF$11:$FF$19</definedName>
    <definedName name="A125653090F_Data">Data3!$FF$11:$FF$19</definedName>
    <definedName name="A125653090F_Latest">Data3!$FF$19</definedName>
    <definedName name="A125653096V">Data3!$BT$1:$BT$10,Data3!$BT$11:$BT$19</definedName>
    <definedName name="A125653096V_Data">Data3!$BT$11:$BT$19</definedName>
    <definedName name="A125653096V_Latest">Data3!$BT$19</definedName>
    <definedName name="A125653098X">Data3!$DY$1:$DY$10,Data3!$DY$11:$DY$19</definedName>
    <definedName name="A125653098X_Data">Data3!$DY$11:$DY$19</definedName>
    <definedName name="A125653098X_Latest">Data3!$DY$19</definedName>
    <definedName name="A125654320V">Data1!$EY$1:$EY$10,Data1!$EY$11:$EY$19</definedName>
    <definedName name="A125654320V_Data">Data1!$EY$11:$EY$19</definedName>
    <definedName name="A125654320V_Latest">Data1!$EY$19</definedName>
    <definedName name="A125654322X">Data1!$HD$1:$HD$10,Data1!$HD$11:$HD$19</definedName>
    <definedName name="A125654322X_Data">Data1!$HD$11:$HD$19</definedName>
    <definedName name="A125654322X_Latest">Data1!$HD$19</definedName>
    <definedName name="A125654328L">Data1!$FB$1:$FB$10,Data1!$FB$11:$FB$19</definedName>
    <definedName name="A125654328L_Data">Data1!$FB$11:$FB$19</definedName>
    <definedName name="A125654328L_Latest">Data1!$FB$19</definedName>
    <definedName name="A125654330X">Data1!$HG$1:$HG$10,Data1!$HG$11:$HG$19</definedName>
    <definedName name="A125654330X_Data">Data1!$HG$11:$HG$19</definedName>
    <definedName name="A125654330X_Latest">Data1!$HG$19</definedName>
    <definedName name="A125654336L">Data1!$FH$1:$FH$10,Data1!$FH$11:$FH$19</definedName>
    <definedName name="A125654336L_Data">Data1!$FH$11:$FH$19</definedName>
    <definedName name="A125654336L_Latest">Data1!$FH$19</definedName>
    <definedName name="A125654338T">Data1!$HM$1:$HM$10,Data1!$HM$11:$HM$19</definedName>
    <definedName name="A125654338T_Data">Data1!$HM$11:$HM$19</definedName>
    <definedName name="A125654338T_Latest">Data1!$HM$19</definedName>
    <definedName name="A125654344L">Data1!$EJ$1:$EJ$10,Data1!$EJ$11:$EJ$19</definedName>
    <definedName name="A125654344L_Data">Data1!$EJ$11:$EJ$19</definedName>
    <definedName name="A125654344L_Latest">Data1!$EJ$19</definedName>
    <definedName name="A125654346T">Data1!$GO$1:$GO$10,Data1!$GO$11:$GO$19</definedName>
    <definedName name="A125654346T_Data">Data1!$GO$11:$GO$19</definedName>
    <definedName name="A125654346T_Latest">Data1!$GO$19</definedName>
    <definedName name="A125654352L">Data1!$EV$1:$EV$10,Data1!$EV$11:$EV$19</definedName>
    <definedName name="A125654352L_Data">Data1!$EV$11:$EV$19</definedName>
    <definedName name="A125654352L_Latest">Data1!$EV$19</definedName>
    <definedName name="A125654354T">Data1!$HA$1:$HA$10,Data1!$HA$11:$HA$19</definedName>
    <definedName name="A125654354T_Data">Data1!$HA$11:$HA$19</definedName>
    <definedName name="A125654354T_Latest">Data1!$HA$19</definedName>
    <definedName name="A125654360L">Data1!$DR$1:$DR$10,Data1!$DR$11:$DR$19</definedName>
    <definedName name="A125654360L_Data">Data1!$DR$11:$DR$19</definedName>
    <definedName name="A125654360L_Latest">Data1!$DR$19</definedName>
    <definedName name="A125654362T">Data1!$FW$1:$FW$10,Data1!$FW$11:$FW$19</definedName>
    <definedName name="A125654362T_Data">Data1!$FW$11:$FW$19</definedName>
    <definedName name="A125654362T_Latest">Data1!$FW$19</definedName>
    <definedName name="A125654368F">Data1!$EA$1:$EA$10,Data1!$EA$11:$EA$19</definedName>
    <definedName name="A125654368F_Data">Data1!$EA$11:$EA$19</definedName>
    <definedName name="A125654368F_Latest">Data1!$EA$19</definedName>
    <definedName name="A125654370T">Data1!$GF$1:$GF$10,Data1!$GF$11:$GF$19</definedName>
    <definedName name="A125654370T_Data">Data1!$GF$11:$GF$19</definedName>
    <definedName name="A125654370T_Latest">Data1!$GF$19</definedName>
    <definedName name="A125654376F">Data1!$ED$1:$ED$10,Data1!$ED$11:$ED$19</definedName>
    <definedName name="A125654376F_Data">Data1!$ED$11:$ED$19</definedName>
    <definedName name="A125654376F_Latest">Data1!$ED$19</definedName>
    <definedName name="A125654378K">Data1!$GI$1:$GI$10,Data1!$GI$11:$GI$19</definedName>
    <definedName name="A125654378K_Data">Data1!$GI$11:$GI$19</definedName>
    <definedName name="A125654378K_Latest">Data1!$GI$19</definedName>
    <definedName name="A125654384F">Data1!$FE$1:$FE$10,Data1!$FE$11:$FE$19</definedName>
    <definedName name="A125654384F_Data">Data1!$FE$11:$FE$19</definedName>
    <definedName name="A125654384F_Latest">Data1!$FE$19</definedName>
    <definedName name="A125654386K">Data1!$HJ$1:$HJ$10,Data1!$HJ$11:$HJ$19</definedName>
    <definedName name="A125654386K_Data">Data1!$HJ$11:$HJ$19</definedName>
    <definedName name="A125654386K_Latest">Data1!$HJ$19</definedName>
    <definedName name="A125654392F">Data1!$FK$1:$FK$10,Data1!$FK$11:$FK$19</definedName>
    <definedName name="A125654392F_Data">Data1!$FK$11:$FK$19</definedName>
    <definedName name="A125654392F_Latest">Data1!$FK$19</definedName>
    <definedName name="A125654394K">Data1!$HP$1:$HP$10,Data1!$HP$11:$HP$19</definedName>
    <definedName name="A125654394K_Data">Data1!$HP$11:$HP$19</definedName>
    <definedName name="A125654394K_Latest">Data1!$HP$19</definedName>
    <definedName name="A125654400V">Data1!$FN$1:$FN$10,Data1!$FN$11:$FN$19</definedName>
    <definedName name="A125654400V_Data">Data1!$FN$11:$FN$19</definedName>
    <definedName name="A125654400V_Latest">Data1!$FN$19</definedName>
    <definedName name="A125654402X">Data1!$HS$1:$HS$10,Data1!$HS$11:$HS$19</definedName>
    <definedName name="A125654402X_Data">Data1!$HS$11:$HS$19</definedName>
    <definedName name="A125654402X_Latest">Data1!$HS$19</definedName>
    <definedName name="A125654408L">Data1!$EG$1:$EG$10,Data1!$EG$11:$EG$19</definedName>
    <definedName name="A125654408L_Data">Data1!$EG$11:$EG$19</definedName>
    <definedName name="A125654408L_Latest">Data1!$EG$19</definedName>
    <definedName name="A125654410X">Data1!$GL$1:$GL$10,Data1!$GL$11:$GL$19</definedName>
    <definedName name="A125654410X_Data">Data1!$GL$11:$GL$19</definedName>
    <definedName name="A125654410X_Latest">Data1!$GL$19</definedName>
    <definedName name="A125654416L">Data1!$EP$1:$EP$10,Data1!$EP$11:$EP$19</definedName>
    <definedName name="A125654416L_Data">Data1!$EP$11:$EP$19</definedName>
    <definedName name="A125654416L_Latest">Data1!$EP$19</definedName>
    <definedName name="A125654418T">Data1!$GU$1:$GU$10,Data1!$GU$11:$GU$19</definedName>
    <definedName name="A125654418T_Data">Data1!$GU$11:$GU$19</definedName>
    <definedName name="A125654418T_Latest">Data1!$GU$19</definedName>
    <definedName name="A125654424L">Data1!$DO$1:$DO$10,Data1!$DO$11:$DO$19</definedName>
    <definedName name="A125654424L_Data">Data1!$DO$11:$DO$19</definedName>
    <definedName name="A125654424L_Latest">Data1!$DO$19</definedName>
    <definedName name="A125654426T">Data1!$FT$1:$FT$10,Data1!$FT$11:$FT$19</definedName>
    <definedName name="A125654426T_Data">Data1!$FT$11:$FT$19</definedName>
    <definedName name="A125654426T_Latest">Data1!$FT$19</definedName>
    <definedName name="A125654432L">Data1!$DU$1:$DU$10,Data1!$DU$11:$DU$19</definedName>
    <definedName name="A125654432L_Data">Data1!$DU$11:$DU$19</definedName>
    <definedName name="A125654432L_Latest">Data1!$DU$19</definedName>
    <definedName name="A125654434T">Data1!$FZ$1:$FZ$10,Data1!$FZ$11:$FZ$19</definedName>
    <definedName name="A125654434T_Data">Data1!$FZ$11:$FZ$19</definedName>
    <definedName name="A125654434T_Latest">Data1!$FZ$19</definedName>
    <definedName name="A125654440L">Data1!$DX$1:$DX$10,Data1!$DX$11:$DX$19</definedName>
    <definedName name="A125654440L_Data">Data1!$DX$11:$DX$19</definedName>
    <definedName name="A125654440L_Latest">Data1!$DX$19</definedName>
    <definedName name="A125654442T">Data1!$GC$1:$GC$10,Data1!$GC$11:$GC$19</definedName>
    <definedName name="A125654442T_Data">Data1!$GC$11:$GC$19</definedName>
    <definedName name="A125654442T_Latest">Data1!$GC$19</definedName>
    <definedName name="A125654448F">Data1!$EM$1:$EM$10,Data1!$EM$11:$EM$19</definedName>
    <definedName name="A125654448F_Data">Data1!$EM$11:$EM$19</definedName>
    <definedName name="A125654448F_Latest">Data1!$EM$19</definedName>
    <definedName name="A125654450T">Data1!$GR$1:$GR$10,Data1!$GR$11:$GR$19</definedName>
    <definedName name="A125654450T_Data">Data1!$GR$11:$GR$19</definedName>
    <definedName name="A125654450T_Latest">Data1!$GR$19</definedName>
    <definedName name="A125654456F">Data1!$ES$1:$ES$10,Data1!$ES$11:$ES$19</definedName>
    <definedName name="A125654456F_Data">Data1!$ES$11:$ES$19</definedName>
    <definedName name="A125654456F_Latest">Data1!$ES$19</definedName>
    <definedName name="A125654458K">Data1!$GX$1:$GX$10,Data1!$GX$11:$GX$19</definedName>
    <definedName name="A125654458K_Data">Data1!$GX$11:$GX$19</definedName>
    <definedName name="A125654458K_Latest">Data1!$GX$19</definedName>
    <definedName name="A125654464F">Data1!$DL$1:$DL$10,Data1!$DL$11:$DL$19</definedName>
    <definedName name="A125654464F_Data">Data1!$DL$11:$DL$19</definedName>
    <definedName name="A125654464F_Latest">Data1!$DL$19</definedName>
    <definedName name="A125654466K">Data1!$FQ$1:$FQ$10,Data1!$FQ$11:$FQ$19</definedName>
    <definedName name="A125654466K_Data">Data1!$FQ$11:$FQ$19</definedName>
    <definedName name="A125654466K_Latest">Data1!$FQ$19</definedName>
    <definedName name="A125655688K">Data2!$EC$1:$EC$10,Data2!$EC$11:$EC$19</definedName>
    <definedName name="A125655688K_Data">Data2!$EC$11:$EC$19</definedName>
    <definedName name="A125655688K_Latest">Data2!$EC$19</definedName>
    <definedName name="A125655690W">Data2!$GH$1:$GH$10,Data2!$GH$11:$GH$19</definedName>
    <definedName name="A125655690W_Data">Data2!$GH$11:$GH$19</definedName>
    <definedName name="A125655690W_Latest">Data2!$GH$19</definedName>
    <definedName name="A125655696K">Data2!$EF$1:$EF$10,Data2!$EF$11:$EF$19</definedName>
    <definedName name="A125655696K_Data">Data2!$EF$11:$EF$19</definedName>
    <definedName name="A125655696K_Latest">Data2!$EF$19</definedName>
    <definedName name="A125655698R">Data2!$GK$1:$GK$10,Data2!$GK$11:$GK$19</definedName>
    <definedName name="A125655698R_Data">Data2!$GK$11:$GK$19</definedName>
    <definedName name="A125655698R_Latest">Data2!$GK$19</definedName>
    <definedName name="A125655704X">Data2!$EL$1:$EL$10,Data2!$EL$11:$EL$19</definedName>
    <definedName name="A125655704X_Data">Data2!$EL$11:$EL$19</definedName>
    <definedName name="A125655704X_Latest">Data2!$EL$19</definedName>
    <definedName name="A125655706C">Data2!$GQ$1:$GQ$10,Data2!$GQ$11:$GQ$19</definedName>
    <definedName name="A125655706C_Data">Data2!$GQ$11:$GQ$19</definedName>
    <definedName name="A125655706C_Latest">Data2!$GQ$19</definedName>
    <definedName name="A125655712X">Data2!$DN$1:$DN$10,Data2!$DN$11:$DN$19</definedName>
    <definedName name="A125655712X_Data">Data2!$DN$11:$DN$19</definedName>
    <definedName name="A125655712X_Latest">Data2!$DN$19</definedName>
    <definedName name="A125655714C">Data2!$FS$1:$FS$10,Data2!$FS$11:$FS$19</definedName>
    <definedName name="A125655714C_Data">Data2!$FS$11:$FS$19</definedName>
    <definedName name="A125655714C_Latest">Data2!$FS$19</definedName>
    <definedName name="A125655720X">Data2!$DZ$1:$DZ$10,Data2!$DZ$11:$DZ$19</definedName>
    <definedName name="A125655720X_Data">Data2!$DZ$11:$DZ$19</definedName>
    <definedName name="A125655720X_Latest">Data2!$DZ$19</definedName>
    <definedName name="A125655722C">Data2!$GE$1:$GE$10,Data2!$GE$11:$GE$19</definedName>
    <definedName name="A125655722C_Data">Data2!$GE$11:$GE$19</definedName>
    <definedName name="A125655722C_Latest">Data2!$GE$19</definedName>
    <definedName name="A125655728T">Data2!$CV$1:$CV$10,Data2!$CV$11:$CV$19</definedName>
    <definedName name="A125655728T_Data">Data2!$CV$11:$CV$19</definedName>
    <definedName name="A125655728T_Latest">Data2!$CV$19</definedName>
    <definedName name="A125655730C">Data2!$FA$1:$FA$10,Data2!$FA$11:$FA$19</definedName>
    <definedName name="A125655730C_Data">Data2!$FA$11:$FA$19</definedName>
    <definedName name="A125655730C_Latest">Data2!$FA$19</definedName>
    <definedName name="A125655736T">Data2!$DE$1:$DE$10,Data2!$DE$11:$DE$19</definedName>
    <definedName name="A125655736T_Data">Data2!$DE$11:$DE$19</definedName>
    <definedName name="A125655736T_Latest">Data2!$DE$19</definedName>
    <definedName name="A125655738W">Data2!$FJ$1:$FJ$10,Data2!$FJ$11:$FJ$19</definedName>
    <definedName name="A125655738W_Data">Data2!$FJ$11:$FJ$19</definedName>
    <definedName name="A125655738W_Latest">Data2!$FJ$19</definedName>
    <definedName name="A125655744T">Data2!$DH$1:$DH$10,Data2!$DH$11:$DH$19</definedName>
    <definedName name="A125655744T_Data">Data2!$DH$11:$DH$19</definedName>
    <definedName name="A125655744T_Latest">Data2!$DH$19</definedName>
    <definedName name="A125655746W">Data2!$FM$1:$FM$10,Data2!$FM$11:$FM$19</definedName>
    <definedName name="A125655746W_Data">Data2!$FM$11:$FM$19</definedName>
    <definedName name="A125655746W_Latest">Data2!$FM$19</definedName>
    <definedName name="A125655752T">Data2!$EI$1:$EI$10,Data2!$EI$11:$EI$19</definedName>
    <definedName name="A125655752T_Data">Data2!$EI$11:$EI$19</definedName>
    <definedName name="A125655752T_Latest">Data2!$EI$19</definedName>
    <definedName name="A125655754W">Data2!$GN$1:$GN$10,Data2!$GN$11:$GN$19</definedName>
    <definedName name="A125655754W_Data">Data2!$GN$11:$GN$19</definedName>
    <definedName name="A125655754W_Latest">Data2!$GN$19</definedName>
    <definedName name="A125655760T">Data2!$EO$1:$EO$10,Data2!$EO$11:$EO$19</definedName>
    <definedName name="A125655760T_Data">Data2!$EO$11:$EO$19</definedName>
    <definedName name="A125655760T_Latest">Data2!$EO$19</definedName>
    <definedName name="A125655762W">Data2!$GT$1:$GT$10,Data2!$GT$11:$GT$19</definedName>
    <definedName name="A125655762W_Data">Data2!$GT$11:$GT$19</definedName>
    <definedName name="A125655762W_Latest">Data2!$GT$19</definedName>
    <definedName name="A125655768K">Data2!$ER$1:$ER$10,Data2!$ER$11:$ER$19</definedName>
    <definedName name="A125655768K_Data">Data2!$ER$11:$ER$19</definedName>
    <definedName name="A125655768K_Latest">Data2!$ER$19</definedName>
    <definedName name="A125655770W">Data2!$GW$1:$GW$10,Data2!$GW$11:$GW$19</definedName>
    <definedName name="A125655770W_Data">Data2!$GW$11:$GW$19</definedName>
    <definedName name="A125655770W_Latest">Data2!$GW$19</definedName>
    <definedName name="A125655776K">Data2!$DK$1:$DK$10,Data2!$DK$11:$DK$19</definedName>
    <definedName name="A125655776K_Data">Data2!$DK$11:$DK$19</definedName>
    <definedName name="A125655776K_Latest">Data2!$DK$19</definedName>
    <definedName name="A125655778R">Data2!$FP$1:$FP$10,Data2!$FP$11:$FP$19</definedName>
    <definedName name="A125655778R_Data">Data2!$FP$11:$FP$19</definedName>
    <definedName name="A125655778R_Latest">Data2!$FP$19</definedName>
    <definedName name="A125655784K">Data2!$DT$1:$DT$10,Data2!$DT$11:$DT$19</definedName>
    <definedName name="A125655784K_Data">Data2!$DT$11:$DT$19</definedName>
    <definedName name="A125655784K_Latest">Data2!$DT$19</definedName>
    <definedName name="A125655786R">Data2!$FY$1:$FY$10,Data2!$FY$11:$FY$19</definedName>
    <definedName name="A125655786R_Data">Data2!$FY$11:$FY$19</definedName>
    <definedName name="A125655786R_Latest">Data2!$FY$19</definedName>
    <definedName name="A125655792K">Data2!$CS$1:$CS$10,Data2!$CS$11:$CS$19</definedName>
    <definedName name="A125655792K_Data">Data2!$CS$11:$CS$19</definedName>
    <definedName name="A125655792K_Latest">Data2!$CS$19</definedName>
    <definedName name="A125655794R">Data2!$EX$1:$EX$10,Data2!$EX$11:$EX$19</definedName>
    <definedName name="A125655794R_Data">Data2!$EX$11:$EX$19</definedName>
    <definedName name="A125655794R_Latest">Data2!$EX$19</definedName>
    <definedName name="A125655800X">Data2!$CY$1:$CY$10,Data2!$CY$11:$CY$19</definedName>
    <definedName name="A125655800X_Data">Data2!$CY$11:$CY$19</definedName>
    <definedName name="A125655800X_Latest">Data2!$CY$19</definedName>
    <definedName name="A125655802C">Data2!$FD$1:$FD$10,Data2!$FD$11:$FD$19</definedName>
    <definedName name="A125655802C_Data">Data2!$FD$11:$FD$19</definedName>
    <definedName name="A125655802C_Latest">Data2!$FD$19</definedName>
    <definedName name="A125655808T">Data2!$DB$1:$DB$10,Data2!$DB$11:$DB$19</definedName>
    <definedName name="A125655808T_Data">Data2!$DB$11:$DB$19</definedName>
    <definedName name="A125655808T_Latest">Data2!$DB$19</definedName>
    <definedName name="A125655810C">Data2!$FG$1:$FG$10,Data2!$FG$11:$FG$19</definedName>
    <definedName name="A125655810C_Data">Data2!$FG$11:$FG$19</definedName>
    <definedName name="A125655810C_Latest">Data2!$FG$19</definedName>
    <definedName name="A125655816T">Data2!$DQ$1:$DQ$10,Data2!$DQ$11:$DQ$19</definedName>
    <definedName name="A125655816T_Data">Data2!$DQ$11:$DQ$19</definedName>
    <definedName name="A125655816T_Latest">Data2!$DQ$19</definedName>
    <definedName name="A125655818W">Data2!$FV$1:$FV$10,Data2!$FV$11:$FV$19</definedName>
    <definedName name="A125655818W_Data">Data2!$FV$11:$FV$19</definedName>
    <definedName name="A125655818W_Latest">Data2!$FV$19</definedName>
    <definedName name="A125655824T">Data2!$DW$1:$DW$10,Data2!$DW$11:$DW$19</definedName>
    <definedName name="A125655824T_Data">Data2!$DW$11:$DW$19</definedName>
    <definedName name="A125655824T_Latest">Data2!$DW$19</definedName>
    <definedName name="A125655826W">Data2!$GB$1:$GB$10,Data2!$GB$11:$GB$19</definedName>
    <definedName name="A125655826W_Data">Data2!$GB$11:$GB$19</definedName>
    <definedName name="A125655826W_Latest">Data2!$GB$19</definedName>
    <definedName name="A125655832T">Data2!$CP$1:$CP$10,Data2!$CP$11:$CP$19</definedName>
    <definedName name="A125655832T_Data">Data2!$CP$11:$CP$19</definedName>
    <definedName name="A125655832T_Latest">Data2!$CP$19</definedName>
    <definedName name="A125655834W">Data2!$EU$1:$EU$10,Data2!$EU$11:$EU$19</definedName>
    <definedName name="A125655834W_Data">Data2!$EU$11:$EU$19</definedName>
    <definedName name="A125655834W_Latest">Data2!$EU$19</definedName>
    <definedName name="A125657056X">Data2!$IM$1:$IM$10,Data2!$IM$11:$IM$19</definedName>
    <definedName name="A125657056X_Data">Data2!$IM$11:$IM$19</definedName>
    <definedName name="A125657056X_Latest">Data2!$IM$19</definedName>
    <definedName name="A125657058C">Data3!$BB$1:$BB$10,Data3!$BB$11:$BB$19</definedName>
    <definedName name="A125657058C_Data">Data3!$BB$11:$BB$19</definedName>
    <definedName name="A125657058C_Latest">Data3!$BB$19</definedName>
    <definedName name="A125657064X">Data2!$IP$1:$IP$10,Data2!$IP$11:$IP$19</definedName>
    <definedName name="A125657064X_Data">Data2!$IP$11:$IP$19</definedName>
    <definedName name="A125657064X_Latest">Data2!$IP$19</definedName>
    <definedName name="A125657066C">Data3!$BE$1:$BE$10,Data3!$BE$11:$BE$19</definedName>
    <definedName name="A125657066C_Data">Data3!$BE$11:$BE$19</definedName>
    <definedName name="A125657066C_Latest">Data3!$BE$19</definedName>
    <definedName name="A125657072X">Data3!$F$1:$F$10,Data3!$F$11:$F$19</definedName>
    <definedName name="A125657072X_Data">Data3!$F$11:$F$19</definedName>
    <definedName name="A125657072X_Latest">Data3!$F$19</definedName>
    <definedName name="A125657074C">Data3!$BK$1:$BK$10,Data3!$BK$11:$BK$19</definedName>
    <definedName name="A125657074C_Data">Data3!$BK$11:$BK$19</definedName>
    <definedName name="A125657074C_Latest">Data3!$BK$19</definedName>
    <definedName name="A125657080X">Data2!$HX$1:$HX$10,Data2!$HX$11:$HX$19</definedName>
    <definedName name="A125657080X_Data">Data2!$HX$11:$HX$19</definedName>
    <definedName name="A125657080X_Latest">Data2!$HX$19</definedName>
    <definedName name="A125657082C">Data3!$AM$1:$AM$10,Data3!$AM$11:$AM$19</definedName>
    <definedName name="A125657082C_Data">Data3!$AM$11:$AM$19</definedName>
    <definedName name="A125657082C_Latest">Data3!$AM$19</definedName>
    <definedName name="A125657088T">Data2!$IJ$1:$IJ$10,Data2!$IJ$11:$IJ$19</definedName>
    <definedName name="A125657088T_Data">Data2!$IJ$11:$IJ$19</definedName>
    <definedName name="A125657088T_Latest">Data2!$IJ$19</definedName>
    <definedName name="A125657090C">Data3!$AY$1:$AY$10,Data3!$AY$11:$AY$19</definedName>
    <definedName name="A125657090C_Data">Data3!$AY$11:$AY$19</definedName>
    <definedName name="A125657090C_Latest">Data3!$AY$19</definedName>
    <definedName name="A125657096T">Data2!$HF$1:$HF$10,Data2!$HF$11:$HF$19</definedName>
    <definedName name="A125657096T_Data">Data2!$HF$11:$HF$19</definedName>
    <definedName name="A125657096T_Latest">Data2!$HF$19</definedName>
    <definedName name="A125657098W">Data3!$U$1:$U$10,Data3!$U$11:$U$19</definedName>
    <definedName name="A125657098W_Data">Data3!$U$11:$U$19</definedName>
    <definedName name="A125657098W_Latest">Data3!$U$19</definedName>
    <definedName name="A125657104F">Data2!$HO$1:$HO$10,Data2!$HO$11:$HO$19</definedName>
    <definedName name="A125657104F_Data">Data2!$HO$11:$HO$19</definedName>
    <definedName name="A125657104F_Latest">Data2!$HO$19</definedName>
    <definedName name="A125657106K">Data3!$AD$1:$AD$10,Data3!$AD$11:$AD$19</definedName>
    <definedName name="A125657106K_Data">Data3!$AD$11:$AD$19</definedName>
    <definedName name="A125657106K_Latest">Data3!$AD$19</definedName>
    <definedName name="A125657112F">Data2!$HR$1:$HR$10,Data2!$HR$11:$HR$19</definedName>
    <definedName name="A125657112F_Data">Data2!$HR$11:$HR$19</definedName>
    <definedName name="A125657112F_Latest">Data2!$HR$19</definedName>
    <definedName name="A125657114K">Data3!$AG$1:$AG$10,Data3!$AG$11:$AG$19</definedName>
    <definedName name="A125657114K_Data">Data3!$AG$11:$AG$19</definedName>
    <definedName name="A125657114K_Latest">Data3!$AG$19</definedName>
    <definedName name="A125657120F">Data3!$C$1:$C$10,Data3!$C$11:$C$19</definedName>
    <definedName name="A125657120F_Data">Data3!$C$11:$C$19</definedName>
    <definedName name="A125657120F_Latest">Data3!$C$19</definedName>
    <definedName name="A125657122K">Data3!$BH$1:$BH$10,Data3!$BH$11:$BH$19</definedName>
    <definedName name="A125657122K_Data">Data3!$BH$11:$BH$19</definedName>
    <definedName name="A125657122K_Latest">Data3!$BH$19</definedName>
    <definedName name="A125657128X">Data3!$I$1:$I$10,Data3!$I$11:$I$19</definedName>
    <definedName name="A125657128X_Data">Data3!$I$11:$I$19</definedName>
    <definedName name="A125657128X_Latest">Data3!$I$19</definedName>
    <definedName name="A125657130K">Data3!$BN$1:$BN$10,Data3!$BN$11:$BN$19</definedName>
    <definedName name="A125657130K_Data">Data3!$BN$11:$BN$19</definedName>
    <definedName name="A125657130K_Latest">Data3!$BN$19</definedName>
    <definedName name="A125657136X">Data3!$L$1:$L$10,Data3!$L$11:$L$19</definedName>
    <definedName name="A125657136X_Data">Data3!$L$11:$L$19</definedName>
    <definedName name="A125657136X_Latest">Data3!$L$19</definedName>
    <definedName name="A125657138C">Data3!$BQ$1:$BQ$10,Data3!$BQ$11:$BQ$19</definedName>
    <definedName name="A125657138C_Data">Data3!$BQ$11:$BQ$19</definedName>
    <definedName name="A125657138C_Latest">Data3!$BQ$19</definedName>
    <definedName name="A125657144X">Data2!$HU$1:$HU$10,Data2!$HU$11:$HU$19</definedName>
    <definedName name="A125657144X_Data">Data2!$HU$11:$HU$19</definedName>
    <definedName name="A125657144X_Latest">Data2!$HU$19</definedName>
    <definedName name="A125657146C">Data3!$AJ$1:$AJ$10,Data3!$AJ$11:$AJ$19</definedName>
    <definedName name="A125657146C_Data">Data3!$AJ$11:$AJ$19</definedName>
    <definedName name="A125657146C_Latest">Data3!$AJ$19</definedName>
    <definedName name="A125657152X">Data2!$ID$1:$ID$10,Data2!$ID$11:$ID$19</definedName>
    <definedName name="A125657152X_Data">Data2!$ID$11:$ID$19</definedName>
    <definedName name="A125657152X_Latest">Data2!$ID$19</definedName>
    <definedName name="A125657154C">Data3!$AS$1:$AS$10,Data3!$AS$11:$AS$19</definedName>
    <definedName name="A125657154C_Data">Data3!$AS$11:$AS$19</definedName>
    <definedName name="A125657154C_Latest">Data3!$AS$19</definedName>
    <definedName name="A125657160X">Data2!$HC$1:$HC$10,Data2!$HC$11:$HC$19</definedName>
    <definedName name="A125657160X_Data">Data2!$HC$11:$HC$19</definedName>
    <definedName name="A125657160X_Latest">Data2!$HC$19</definedName>
    <definedName name="A125657162C">Data3!$R$1:$R$10,Data3!$R$11:$R$19</definedName>
    <definedName name="A125657162C_Data">Data3!$R$11:$R$19</definedName>
    <definedName name="A125657162C_Latest">Data3!$R$19</definedName>
    <definedName name="A125657168T">Data2!$HI$1:$HI$10,Data2!$HI$11:$HI$19</definedName>
    <definedName name="A125657168T_Data">Data2!$HI$11:$HI$19</definedName>
    <definedName name="A125657168T_Latest">Data2!$HI$19</definedName>
    <definedName name="A125657170C">Data3!$X$1:$X$10,Data3!$X$11:$X$19</definedName>
    <definedName name="A125657170C_Data">Data3!$X$11:$X$19</definedName>
    <definedName name="A125657170C_Latest">Data3!$X$19</definedName>
    <definedName name="A125657176T">Data2!$HL$1:$HL$10,Data2!$HL$11:$HL$19</definedName>
    <definedName name="A125657176T_Data">Data2!$HL$11:$HL$19</definedName>
    <definedName name="A125657176T_Latest">Data2!$HL$19</definedName>
    <definedName name="A125657178W">Data3!$AA$1:$AA$10,Data3!$AA$11:$AA$19</definedName>
    <definedName name="A125657178W_Data">Data3!$AA$11:$AA$19</definedName>
    <definedName name="A125657178W_Latest">Data3!$AA$19</definedName>
    <definedName name="A125657184T">Data2!$IA$1:$IA$10,Data2!$IA$11:$IA$19</definedName>
    <definedName name="A125657184T_Data">Data2!$IA$11:$IA$19</definedName>
    <definedName name="A125657184T_Latest">Data2!$IA$19</definedName>
    <definedName name="A125657186W">Data3!$AP$1:$AP$10,Data3!$AP$11:$AP$19</definedName>
    <definedName name="A125657186W_Data">Data3!$AP$11:$AP$19</definedName>
    <definedName name="A125657186W_Latest">Data3!$AP$19</definedName>
    <definedName name="A125657192T">Data2!$IG$1:$IG$10,Data2!$IG$11:$IG$19</definedName>
    <definedName name="A125657192T_Data">Data2!$IG$11:$IG$19</definedName>
    <definedName name="A125657192T_Latest">Data2!$IG$19</definedName>
    <definedName name="A125657194W">Data3!$AV$1:$AV$10,Data3!$AV$11:$AV$19</definedName>
    <definedName name="A125657194W_Data">Data3!$AV$11:$AV$19</definedName>
    <definedName name="A125657194W_Latest">Data3!$AV$19</definedName>
    <definedName name="A125657200F">Data2!$GZ$1:$GZ$10,Data2!$GZ$11:$GZ$19</definedName>
    <definedName name="A125657200F_Data">Data2!$GZ$11:$GZ$19</definedName>
    <definedName name="A125657200F_Latest">Data2!$GZ$19</definedName>
    <definedName name="A125657202K">Data3!$O$1:$O$10,Data3!$O$11:$O$19</definedName>
    <definedName name="A125657202K_Data">Data3!$O$11:$O$19</definedName>
    <definedName name="A125657202K_Latest">Data3!$O$19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78" i="12" l="1"/>
  <c r="BD78" i="12"/>
  <c r="BC78" i="12"/>
  <c r="BB78" i="12"/>
  <c r="BA78" i="12"/>
  <c r="AZ78" i="12"/>
  <c r="AY78" i="12"/>
  <c r="AX78" i="12"/>
  <c r="AW78" i="12"/>
  <c r="AV78" i="12"/>
  <c r="AU78" i="12"/>
  <c r="AT78" i="12"/>
  <c r="AS78" i="12"/>
  <c r="AR78" i="12"/>
  <c r="AQ78" i="12"/>
  <c r="AP78" i="12"/>
  <c r="AO78" i="12"/>
  <c r="AN78" i="12"/>
  <c r="AM78" i="12"/>
  <c r="AL78" i="12"/>
  <c r="AK78" i="12"/>
  <c r="AJ78" i="12"/>
  <c r="AI78" i="12"/>
  <c r="AH78" i="12"/>
  <c r="AG78" i="12"/>
  <c r="AF78" i="12"/>
  <c r="AE78" i="12"/>
  <c r="AD78" i="12"/>
  <c r="AC78" i="12"/>
  <c r="AB78" i="12"/>
  <c r="AA78" i="12"/>
  <c r="Z78" i="12"/>
  <c r="Y78" i="12"/>
  <c r="X78" i="12"/>
  <c r="W78" i="12"/>
  <c r="V78" i="12"/>
  <c r="U78" i="12"/>
  <c r="T78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BE77" i="12"/>
  <c r="BD77" i="12"/>
  <c r="BC77" i="12"/>
  <c r="BB77" i="12"/>
  <c r="BA77" i="12"/>
  <c r="AZ77" i="12"/>
  <c r="AY77" i="12"/>
  <c r="AX77" i="12"/>
  <c r="AW77" i="12"/>
  <c r="AV77" i="12"/>
  <c r="AU77" i="12"/>
  <c r="AT77" i="12"/>
  <c r="AS77" i="12"/>
  <c r="AR77" i="12"/>
  <c r="AQ77" i="12"/>
  <c r="AP77" i="12"/>
  <c r="AO77" i="12"/>
  <c r="AN77" i="12"/>
  <c r="AM77" i="12"/>
  <c r="AL77" i="12"/>
  <c r="AK77" i="12"/>
  <c r="AJ77" i="12"/>
  <c r="AI77" i="12"/>
  <c r="AH77" i="12"/>
  <c r="AG77" i="12"/>
  <c r="AF77" i="12"/>
  <c r="AE77" i="12"/>
  <c r="AD77" i="12"/>
  <c r="AC77" i="12"/>
  <c r="AB77" i="12"/>
  <c r="AA77" i="12"/>
  <c r="Z77" i="12"/>
  <c r="Y77" i="12"/>
  <c r="X77" i="12"/>
  <c r="W77" i="12"/>
  <c r="V77" i="12"/>
  <c r="U77" i="12"/>
  <c r="T77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BE76" i="12"/>
  <c r="BD76" i="12"/>
  <c r="BC76" i="12"/>
  <c r="BB76" i="12"/>
  <c r="BA76" i="12"/>
  <c r="AZ76" i="12"/>
  <c r="AY76" i="12"/>
  <c r="AX76" i="12"/>
  <c r="AW76" i="12"/>
  <c r="AV76" i="12"/>
  <c r="AU76" i="12"/>
  <c r="AT76" i="12"/>
  <c r="AS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Z76" i="12"/>
  <c r="Y76" i="12"/>
  <c r="X76" i="12"/>
  <c r="W76" i="12"/>
  <c r="V76" i="12"/>
  <c r="U76" i="12"/>
  <c r="T76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BE75" i="12"/>
  <c r="BD75" i="12"/>
  <c r="BC75" i="12"/>
  <c r="BB75" i="12"/>
  <c r="BA75" i="12"/>
  <c r="AZ75" i="12"/>
  <c r="AY75" i="12"/>
  <c r="AX75" i="12"/>
  <c r="AW75" i="12"/>
  <c r="AV75" i="12"/>
  <c r="AU75" i="12"/>
  <c r="AT75" i="12"/>
  <c r="AS75" i="12"/>
  <c r="AR75" i="12"/>
  <c r="AQ75" i="12"/>
  <c r="AP75" i="12"/>
  <c r="AO75" i="12"/>
  <c r="AN75" i="12"/>
  <c r="AM75" i="12"/>
  <c r="AL75" i="12"/>
  <c r="AK75" i="12"/>
  <c r="AJ75" i="12"/>
  <c r="AI75" i="12"/>
  <c r="AH75" i="12"/>
  <c r="AG75" i="12"/>
  <c r="AF75" i="12"/>
  <c r="AE75" i="12"/>
  <c r="AD75" i="12"/>
  <c r="AC75" i="12"/>
  <c r="AB75" i="12"/>
  <c r="AA75" i="12"/>
  <c r="Z75" i="12"/>
  <c r="Y75" i="12"/>
  <c r="X75" i="12"/>
  <c r="W75" i="12"/>
  <c r="V75" i="12"/>
  <c r="U75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BE74" i="12"/>
  <c r="BD74" i="12"/>
  <c r="BC74" i="12"/>
  <c r="BB74" i="12"/>
  <c r="BA74" i="12"/>
  <c r="AZ74" i="12"/>
  <c r="AY74" i="12"/>
  <c r="AX74" i="12"/>
  <c r="AW74" i="12"/>
  <c r="AV74" i="12"/>
  <c r="AU74" i="12"/>
  <c r="AT74" i="12"/>
  <c r="AS74" i="12"/>
  <c r="AR74" i="12"/>
  <c r="AQ74" i="12"/>
  <c r="AP74" i="12"/>
  <c r="AO74" i="12"/>
  <c r="AN74" i="12"/>
  <c r="AM74" i="12"/>
  <c r="AL74" i="12"/>
  <c r="AK74" i="12"/>
  <c r="AJ74" i="12"/>
  <c r="AI74" i="12"/>
  <c r="AH74" i="12"/>
  <c r="AG74" i="12"/>
  <c r="AF74" i="12"/>
  <c r="AE74" i="12"/>
  <c r="AD74" i="12"/>
  <c r="AC74" i="12"/>
  <c r="AB74" i="12"/>
  <c r="AA74" i="12"/>
  <c r="Z74" i="12"/>
  <c r="Y74" i="12"/>
  <c r="X74" i="12"/>
  <c r="W74" i="12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O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U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BE72" i="12"/>
  <c r="BD72" i="12"/>
  <c r="BC72" i="12"/>
  <c r="BB72" i="12"/>
  <c r="BA72" i="12"/>
  <c r="AZ72" i="12"/>
  <c r="AY72" i="12"/>
  <c r="AX72" i="12"/>
  <c r="AW72" i="12"/>
  <c r="AV72" i="12"/>
  <c r="AU72" i="12"/>
  <c r="AT72" i="12"/>
  <c r="AS72" i="12"/>
  <c r="AR72" i="12"/>
  <c r="AQ72" i="12"/>
  <c r="AP72" i="12"/>
  <c r="AO72" i="12"/>
  <c r="AN72" i="12"/>
  <c r="AM72" i="12"/>
  <c r="AL72" i="12"/>
  <c r="AK72" i="12"/>
  <c r="AJ72" i="12"/>
  <c r="AI72" i="12"/>
  <c r="AH72" i="12"/>
  <c r="AG72" i="12"/>
  <c r="AF72" i="12"/>
  <c r="AE72" i="12"/>
  <c r="AD72" i="12"/>
  <c r="AC72" i="12"/>
  <c r="AB72" i="12"/>
  <c r="AA72" i="12"/>
  <c r="Z72" i="12"/>
  <c r="Y72" i="12"/>
  <c r="X72" i="12"/>
  <c r="W72" i="12"/>
  <c r="V72" i="12"/>
  <c r="U72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BE71" i="12"/>
  <c r="BD71" i="12"/>
  <c r="BC71" i="12"/>
  <c r="BB71" i="12"/>
  <c r="BA71" i="12"/>
  <c r="AZ71" i="12"/>
  <c r="AY71" i="12"/>
  <c r="AX71" i="12"/>
  <c r="AW71" i="12"/>
  <c r="AV71" i="12"/>
  <c r="AU71" i="12"/>
  <c r="AT71" i="12"/>
  <c r="AS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Z71" i="12"/>
  <c r="Y71" i="12"/>
  <c r="X71" i="12"/>
  <c r="W71" i="12"/>
  <c r="V71" i="12"/>
  <c r="U71" i="12"/>
  <c r="T71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BE69" i="12"/>
  <c r="BD69" i="12"/>
  <c r="BC69" i="12"/>
  <c r="BB69" i="12"/>
  <c r="BA69" i="12"/>
  <c r="AZ69" i="12"/>
  <c r="AY69" i="12"/>
  <c r="AX69" i="12"/>
  <c r="AW69" i="12"/>
  <c r="AV69" i="12"/>
  <c r="AU69" i="12"/>
  <c r="AT69" i="12"/>
  <c r="AS69" i="12"/>
  <c r="AR69" i="12"/>
  <c r="AQ69" i="12"/>
  <c r="AP69" i="12"/>
  <c r="AO69" i="12"/>
  <c r="AN69" i="12"/>
  <c r="AM69" i="12"/>
  <c r="AL69" i="12"/>
  <c r="AK69" i="12"/>
  <c r="AJ69" i="12"/>
  <c r="AI69" i="12"/>
  <c r="AH69" i="12"/>
  <c r="AG69" i="12"/>
  <c r="AF69" i="12"/>
  <c r="AE69" i="12"/>
  <c r="AD69" i="12"/>
  <c r="AC69" i="12"/>
  <c r="AB69" i="12"/>
  <c r="AA69" i="12"/>
  <c r="Z69" i="12"/>
  <c r="Y69" i="12"/>
  <c r="X69" i="12"/>
  <c r="W69" i="12"/>
  <c r="V69" i="12"/>
  <c r="U69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BE68" i="12"/>
  <c r="BD68" i="12"/>
  <c r="BC68" i="12"/>
  <c r="BB68" i="12"/>
  <c r="BA68" i="12"/>
  <c r="AZ68" i="12"/>
  <c r="AY68" i="12"/>
  <c r="AX68" i="12"/>
  <c r="AW68" i="12"/>
  <c r="AV68" i="12"/>
  <c r="AU68" i="12"/>
  <c r="AT68" i="12"/>
  <c r="AS68" i="12"/>
  <c r="AR68" i="12"/>
  <c r="AQ68" i="12"/>
  <c r="AP68" i="12"/>
  <c r="AO68" i="12"/>
  <c r="AN68" i="12"/>
  <c r="AM68" i="12"/>
  <c r="AL68" i="12"/>
  <c r="AK68" i="12"/>
  <c r="AJ68" i="12"/>
  <c r="AI68" i="12"/>
  <c r="AH68" i="12"/>
  <c r="AG68" i="12"/>
  <c r="AF68" i="12"/>
  <c r="AE68" i="12"/>
  <c r="AD68" i="12"/>
  <c r="AC68" i="12"/>
  <c r="AB68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BE67" i="12"/>
  <c r="BD67" i="12"/>
  <c r="BC67" i="12"/>
  <c r="BB67" i="12"/>
  <c r="BA67" i="12"/>
  <c r="AZ67" i="12"/>
  <c r="AY67" i="12"/>
  <c r="AX67" i="12"/>
  <c r="AW67" i="12"/>
  <c r="AV67" i="12"/>
  <c r="AU67" i="12"/>
  <c r="AT67" i="12"/>
  <c r="AS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Z67" i="12"/>
  <c r="Y67" i="12"/>
  <c r="X67" i="12"/>
  <c r="W67" i="12"/>
  <c r="V67" i="12"/>
  <c r="U67" i="12"/>
  <c r="T67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BE66" i="12"/>
  <c r="BD66" i="12"/>
  <c r="BC66" i="12"/>
  <c r="BB66" i="12"/>
  <c r="BA66" i="12"/>
  <c r="AZ66" i="12"/>
  <c r="AY66" i="12"/>
  <c r="AX66" i="12"/>
  <c r="AW66" i="12"/>
  <c r="AV66" i="12"/>
  <c r="AU66" i="12"/>
  <c r="AT66" i="12"/>
  <c r="AS66" i="12"/>
  <c r="AR66" i="12"/>
  <c r="AQ66" i="12"/>
  <c r="AP66" i="12"/>
  <c r="AO66" i="12"/>
  <c r="AN66" i="12"/>
  <c r="AM66" i="12"/>
  <c r="AL66" i="12"/>
  <c r="AK66" i="12"/>
  <c r="AJ66" i="12"/>
  <c r="AI66" i="12"/>
  <c r="AH66" i="12"/>
  <c r="AG66" i="12"/>
  <c r="AF66" i="12"/>
  <c r="AE66" i="12"/>
  <c r="AD66" i="12"/>
  <c r="AC66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BE65" i="12"/>
  <c r="BD65" i="12"/>
  <c r="BC65" i="12"/>
  <c r="BB65" i="12"/>
  <c r="BA65" i="12"/>
  <c r="AZ65" i="12"/>
  <c r="AY65" i="12"/>
  <c r="AX65" i="12"/>
  <c r="AW65" i="12"/>
  <c r="AV65" i="12"/>
  <c r="AU65" i="12"/>
  <c r="AT65" i="12"/>
  <c r="AS65" i="12"/>
  <c r="AR65" i="12"/>
  <c r="AQ65" i="12"/>
  <c r="AP65" i="12"/>
  <c r="AO65" i="12"/>
  <c r="AN65" i="12"/>
  <c r="AM65" i="12"/>
  <c r="AL65" i="12"/>
  <c r="AK65" i="12"/>
  <c r="AJ65" i="12"/>
  <c r="AI65" i="12"/>
  <c r="AH65" i="12"/>
  <c r="AG65" i="12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BE63" i="12"/>
  <c r="BD63" i="12"/>
  <c r="BC63" i="12"/>
  <c r="BB63" i="12"/>
  <c r="BA63" i="12"/>
  <c r="AZ63" i="12"/>
  <c r="AY63" i="12"/>
  <c r="AX63" i="12"/>
  <c r="AW63" i="12"/>
  <c r="AV63" i="12"/>
  <c r="AU63" i="12"/>
  <c r="AT63" i="12"/>
  <c r="AS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O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BE61" i="12"/>
  <c r="BD61" i="12"/>
  <c r="BC61" i="12"/>
  <c r="BB61" i="12"/>
  <c r="BA61" i="12"/>
  <c r="AZ61" i="12"/>
  <c r="AY61" i="12"/>
  <c r="AX61" i="12"/>
  <c r="AW61" i="12"/>
  <c r="AV61" i="12"/>
  <c r="AU61" i="12"/>
  <c r="AT61" i="12"/>
  <c r="AS61" i="12"/>
  <c r="AR61" i="12"/>
  <c r="AQ61" i="12"/>
  <c r="AP61" i="12"/>
  <c r="AO61" i="12"/>
  <c r="AN61" i="12"/>
  <c r="AM61" i="12"/>
  <c r="AL61" i="12"/>
  <c r="AK61" i="12"/>
  <c r="AJ61" i="12"/>
  <c r="AI61" i="12"/>
  <c r="AH61" i="12"/>
  <c r="AG61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BE60" i="12"/>
  <c r="BD60" i="12"/>
  <c r="BC60" i="12"/>
  <c r="BB60" i="12"/>
  <c r="BA60" i="12"/>
  <c r="AZ60" i="12"/>
  <c r="AY60" i="12"/>
  <c r="AX60" i="12"/>
  <c r="AW60" i="12"/>
  <c r="AV60" i="12"/>
  <c r="AU60" i="12"/>
  <c r="AT60" i="12"/>
  <c r="AS60" i="12"/>
  <c r="AR60" i="12"/>
  <c r="AQ60" i="12"/>
  <c r="AP60" i="12"/>
  <c r="AO60" i="12"/>
  <c r="AN60" i="12"/>
  <c r="AM60" i="12"/>
  <c r="AL60" i="12"/>
  <c r="AK60" i="12"/>
  <c r="AJ60" i="12"/>
  <c r="AI60" i="12"/>
  <c r="AH60" i="12"/>
  <c r="AG60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E48" i="12"/>
  <c r="F48" i="12" s="1"/>
  <c r="D48" i="12"/>
  <c r="C48" i="12"/>
  <c r="C40" i="12"/>
  <c r="C41" i="12" s="1"/>
  <c r="C42" i="12" s="1"/>
  <c r="C43" i="12" s="1"/>
  <c r="C44" i="12" s="1"/>
  <c r="C45" i="12" s="1"/>
  <c r="C46" i="12" s="1"/>
  <c r="C39" i="12"/>
  <c r="L33" i="12" a="1"/>
  <c r="L33" i="12" s="1"/>
  <c r="K33" i="12" a="1"/>
  <c r="K33" i="12" s="1"/>
  <c r="J33" i="12" a="1"/>
  <c r="J33" i="12" s="1"/>
  <c r="E33" i="12" a="1"/>
  <c r="E33" i="12" s="1"/>
  <c r="D33" i="12" a="1"/>
  <c r="D33" i="12" s="1"/>
  <c r="C33" i="12" a="1"/>
  <c r="C33" i="12" s="1"/>
  <c r="L32" i="12" a="1"/>
  <c r="L32" i="12" s="1"/>
  <c r="K32" i="12" a="1"/>
  <c r="K32" i="12" s="1"/>
  <c r="J32" i="12" a="1"/>
  <c r="J32" i="12" s="1"/>
  <c r="E32" i="12" a="1"/>
  <c r="E32" i="12" s="1"/>
  <c r="D32" i="12"/>
  <c r="D32" i="12" a="1"/>
  <c r="C32" i="12" a="1"/>
  <c r="C32" i="12" s="1"/>
  <c r="L31" i="12" a="1"/>
  <c r="L31" i="12" s="1"/>
  <c r="K31" i="12" a="1"/>
  <c r="K31" i="12" s="1"/>
  <c r="J31" i="12" a="1"/>
  <c r="J31" i="12" s="1"/>
  <c r="E31" i="12" a="1"/>
  <c r="E31" i="12" s="1"/>
  <c r="D31" i="12"/>
  <c r="D31" i="12" a="1"/>
  <c r="C31" i="12" a="1"/>
  <c r="C31" i="12" s="1"/>
  <c r="L30" i="12" a="1"/>
  <c r="L30" i="12" s="1"/>
  <c r="K30" i="12" a="1"/>
  <c r="K30" i="12" s="1"/>
  <c r="J30" i="12" a="1"/>
  <c r="J30" i="12" s="1"/>
  <c r="E30" i="12" a="1"/>
  <c r="E30" i="12" s="1"/>
  <c r="D30" i="12"/>
  <c r="D30" i="12" a="1"/>
  <c r="C30" i="12" a="1"/>
  <c r="C30" i="12" s="1"/>
  <c r="L29" i="12" a="1"/>
  <c r="L29" i="12" s="1"/>
  <c r="K29" i="12" a="1"/>
  <c r="K29" i="12" s="1"/>
  <c r="J29" i="12" a="1"/>
  <c r="J29" i="12" s="1"/>
  <c r="E29" i="12" a="1"/>
  <c r="E29" i="12" s="1"/>
  <c r="D29" i="12"/>
  <c r="D29" i="12" a="1"/>
  <c r="C29" i="12" a="1"/>
  <c r="C29" i="12" s="1"/>
  <c r="L28" i="12" a="1"/>
  <c r="L28" i="12" s="1"/>
  <c r="K28" i="12" a="1"/>
  <c r="K28" i="12" s="1"/>
  <c r="J28" i="12" a="1"/>
  <c r="J28" i="12" s="1"/>
  <c r="E28" i="12" a="1"/>
  <c r="E28" i="12" s="1"/>
  <c r="D28" i="12"/>
  <c r="D28" i="12" a="1"/>
  <c r="C28" i="12" a="1"/>
  <c r="C28" i="12" s="1"/>
  <c r="L27" i="12" a="1"/>
  <c r="L27" i="12" s="1"/>
  <c r="K27" i="12" a="1"/>
  <c r="K27" i="12" s="1"/>
  <c r="J27" i="12" a="1"/>
  <c r="J27" i="12" s="1"/>
  <c r="E27" i="12" a="1"/>
  <c r="E27" i="12" s="1"/>
  <c r="D27" i="12"/>
  <c r="D27" i="12" a="1"/>
  <c r="C27" i="12" a="1"/>
  <c r="C27" i="12" s="1"/>
  <c r="L26" i="12" a="1"/>
  <c r="L26" i="12" s="1"/>
  <c r="K26" i="12" a="1"/>
  <c r="K26" i="12" s="1"/>
  <c r="J26" i="12" a="1"/>
  <c r="J26" i="12" s="1"/>
  <c r="E26" i="12" a="1"/>
  <c r="E26" i="12" s="1"/>
  <c r="D26" i="12"/>
  <c r="D26" i="12" a="1"/>
  <c r="C26" i="12" a="1"/>
  <c r="C26" i="12" s="1"/>
  <c r="L25" i="12" a="1"/>
  <c r="L25" i="12" s="1"/>
  <c r="K25" i="12" a="1"/>
  <c r="K25" i="12" s="1"/>
  <c r="J25" i="12" a="1"/>
  <c r="J25" i="12" s="1"/>
  <c r="E25" i="12" a="1"/>
  <c r="E25" i="12" s="1"/>
  <c r="D25" i="12"/>
  <c r="D25" i="12" a="1"/>
  <c r="C25" i="12" a="1"/>
  <c r="C25" i="12" s="1"/>
  <c r="L24" i="12" a="1"/>
  <c r="L24" i="12" s="1"/>
  <c r="K24" i="12" a="1"/>
  <c r="K24" i="12" s="1"/>
  <c r="J24" i="12" a="1"/>
  <c r="J24" i="12" s="1"/>
  <c r="E24" i="12" a="1"/>
  <c r="E24" i="12" s="1"/>
  <c r="D24" i="12"/>
  <c r="D24" i="12" a="1"/>
  <c r="C24" i="12" a="1"/>
  <c r="C24" i="12" s="1"/>
  <c r="L23" i="12" a="1"/>
  <c r="L23" i="12" s="1"/>
  <c r="K23" i="12" a="1"/>
  <c r="K23" i="12" s="1"/>
  <c r="J23" i="12" a="1"/>
  <c r="J23" i="12" s="1"/>
  <c r="E23" i="12" a="1"/>
  <c r="E23" i="12" s="1"/>
  <c r="D23" i="12"/>
  <c r="D23" i="12" a="1"/>
  <c r="C23" i="12" a="1"/>
  <c r="C23" i="12" s="1"/>
  <c r="L22" i="12" a="1"/>
  <c r="L22" i="12" s="1"/>
  <c r="K22" i="12" a="1"/>
  <c r="K22" i="12" s="1"/>
  <c r="J22" i="12" a="1"/>
  <c r="J22" i="12" s="1"/>
  <c r="E22" i="12" a="1"/>
  <c r="E22" i="12" s="1"/>
  <c r="D22" i="12"/>
  <c r="D22" i="12" a="1"/>
  <c r="C22" i="12" a="1"/>
  <c r="C22" i="12" s="1"/>
  <c r="L21" i="12" a="1"/>
  <c r="L21" i="12" s="1"/>
  <c r="K21" i="12" a="1"/>
  <c r="K21" i="12" s="1"/>
  <c r="J21" i="12" a="1"/>
  <c r="J21" i="12" s="1"/>
  <c r="E21" i="12" a="1"/>
  <c r="E21" i="12" s="1"/>
  <c r="D21" i="12"/>
  <c r="D21" i="12" a="1"/>
  <c r="C21" i="12" a="1"/>
  <c r="C21" i="12" s="1"/>
  <c r="L20" i="12" a="1"/>
  <c r="L20" i="12" s="1"/>
  <c r="K20" i="12" a="1"/>
  <c r="K20" i="12" s="1"/>
  <c r="J20" i="12" a="1"/>
  <c r="J20" i="12" s="1"/>
  <c r="E20" i="12" a="1"/>
  <c r="E20" i="12" s="1"/>
  <c r="D20" i="12"/>
  <c r="D20" i="12" a="1"/>
  <c r="C20" i="12"/>
  <c r="C20" i="12" a="1"/>
  <c r="L19" i="12"/>
  <c r="L19" i="12" a="1"/>
  <c r="K19" i="12"/>
  <c r="K19" i="12" a="1"/>
  <c r="J19" i="12"/>
  <c r="J19" i="12" a="1"/>
  <c r="E19" i="12"/>
  <c r="E19" i="12" a="1"/>
  <c r="D19" i="12"/>
  <c r="D19" i="12" a="1"/>
  <c r="C19" i="12"/>
  <c r="C19" i="12" a="1"/>
  <c r="L18" i="12"/>
  <c r="L18" i="12" a="1"/>
  <c r="K18" i="12"/>
  <c r="K18" i="12" a="1"/>
  <c r="J18" i="12"/>
  <c r="J18" i="12" a="1"/>
  <c r="E18" i="12"/>
  <c r="E18" i="12" a="1"/>
  <c r="D18" i="12"/>
  <c r="D18" i="12" a="1"/>
  <c r="C18" i="12"/>
  <c r="C18" i="12" a="1"/>
  <c r="L17" i="12"/>
  <c r="L17" i="12" a="1"/>
  <c r="K17" i="12"/>
  <c r="K17" i="12" a="1"/>
  <c r="J17" i="12"/>
  <c r="J17" i="12" a="1"/>
  <c r="E17" i="12"/>
  <c r="E17" i="12" a="1"/>
  <c r="D17" i="12"/>
  <c r="D17" i="12" a="1"/>
  <c r="C17" i="12"/>
  <c r="C17" i="12" a="1"/>
  <c r="L16" i="12"/>
  <c r="L16" i="12" a="1"/>
  <c r="K16" i="12"/>
  <c r="K16" i="12" a="1"/>
  <c r="J16" i="12" a="1"/>
  <c r="J16" i="12" s="1"/>
  <c r="E16" i="12" a="1"/>
  <c r="E16" i="12" s="1"/>
  <c r="D16" i="12"/>
  <c r="D16" i="12" a="1"/>
  <c r="C16" i="12" a="1"/>
  <c r="C16" i="12" s="1"/>
  <c r="L15" i="12" a="1"/>
  <c r="L15" i="12" s="1"/>
  <c r="K15" i="12"/>
  <c r="K15" i="12" a="1"/>
  <c r="J15" i="12" a="1"/>
  <c r="J15" i="12" s="1"/>
  <c r="E15" i="12" a="1"/>
  <c r="E15" i="12" s="1"/>
  <c r="D15" i="12"/>
  <c r="D15" i="12" a="1"/>
  <c r="C15" i="12" a="1"/>
  <c r="C15" i="12" s="1"/>
  <c r="A8" i="12"/>
  <c r="B7" i="12"/>
  <c r="B6" i="12"/>
  <c r="B5" i="12"/>
  <c r="AM75" i="11"/>
  <c r="AL75" i="11"/>
  <c r="AK75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AM74" i="11"/>
  <c r="AL74" i="11"/>
  <c r="AK74" i="11"/>
  <c r="AJ74" i="11"/>
  <c r="AI74" i="11"/>
  <c r="AH74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K74" i="11"/>
  <c r="J74" i="11"/>
  <c r="I74" i="11"/>
  <c r="H74" i="11"/>
  <c r="G74" i="11"/>
  <c r="F74" i="11"/>
  <c r="E74" i="11"/>
  <c r="D74" i="11"/>
  <c r="AM73" i="11"/>
  <c r="AL73" i="11"/>
  <c r="AK73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F73" i="11"/>
  <c r="E73" i="11"/>
  <c r="D73" i="11"/>
  <c r="C31" i="11" s="1" a="1"/>
  <c r="C31" i="11" s="1"/>
  <c r="AM72" i="11"/>
  <c r="AL72" i="11"/>
  <c r="AK72" i="11"/>
  <c r="AJ72" i="11"/>
  <c r="AI72" i="11"/>
  <c r="AH72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K72" i="11"/>
  <c r="J72" i="11"/>
  <c r="I72" i="11"/>
  <c r="H72" i="11"/>
  <c r="G72" i="11"/>
  <c r="F72" i="11"/>
  <c r="E72" i="11"/>
  <c r="D72" i="11"/>
  <c r="AM71" i="11"/>
  <c r="AL71" i="11"/>
  <c r="AK71" i="11"/>
  <c r="AJ71" i="11"/>
  <c r="AI71" i="11"/>
  <c r="AH71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D71" i="11"/>
  <c r="AM70" i="11"/>
  <c r="AL70" i="11"/>
  <c r="AK70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E70" i="11"/>
  <c r="D70" i="11"/>
  <c r="C28" i="11" s="1" a="1"/>
  <c r="C28" i="11" s="1"/>
  <c r="AM69" i="11"/>
  <c r="AL69" i="11"/>
  <c r="AK69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K69" i="11"/>
  <c r="J69" i="11"/>
  <c r="I69" i="11"/>
  <c r="H69" i="11"/>
  <c r="G69" i="11"/>
  <c r="F69" i="11"/>
  <c r="E69" i="11"/>
  <c r="D69" i="11"/>
  <c r="AM68" i="11"/>
  <c r="AL68" i="11"/>
  <c r="AK68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26" i="11" s="1" a="1"/>
  <c r="C26" i="11" s="1"/>
  <c r="AM67" i="11"/>
  <c r="AL67" i="11"/>
  <c r="AK67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AM66" i="11"/>
  <c r="AL66" i="11"/>
  <c r="AK66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24" i="11" s="1" a="1"/>
  <c r="C24" i="11" s="1"/>
  <c r="AM65" i="11"/>
  <c r="AL65" i="11"/>
  <c r="AK65" i="11"/>
  <c r="AJ65" i="11"/>
  <c r="AI65" i="11"/>
  <c r="AH65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23" i="11" s="1" a="1"/>
  <c r="C23" i="11" s="1"/>
  <c r="AM64" i="11"/>
  <c r="AL64" i="11"/>
  <c r="AK64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22" i="11" s="1" a="1"/>
  <c r="C22" i="11" s="1"/>
  <c r="AM63" i="11"/>
  <c r="AL63" i="11"/>
  <c r="AK63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21" i="11" s="1" a="1"/>
  <c r="C21" i="11" s="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20" i="11" s="1" a="1"/>
  <c r="D20" i="11" s="1"/>
  <c r="D62" i="11"/>
  <c r="C20" i="11" s="1" a="1"/>
  <c r="C20" i="11" s="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19" i="11" s="1" a="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18" i="11" s="1" a="1"/>
  <c r="C18" i="11" s="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17" i="11" s="1" a="1"/>
  <c r="D17" i="11" s="1"/>
  <c r="D59" i="11"/>
  <c r="C17" i="11" s="1" a="1"/>
  <c r="C17" i="11" s="1"/>
  <c r="AM58" i="11"/>
  <c r="AL58" i="11"/>
  <c r="AK58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16" i="11" s="1" a="1"/>
  <c r="D16" i="11" s="1"/>
  <c r="D58" i="11"/>
  <c r="C16" i="11" s="1" a="1"/>
  <c r="C16" i="11" s="1"/>
  <c r="AM57" i="11"/>
  <c r="AL57" i="11"/>
  <c r="AK57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15" i="11" s="1" a="1"/>
  <c r="D45" i="11"/>
  <c r="K33" i="11" s="1" a="1"/>
  <c r="K33" i="11" s="1"/>
  <c r="C45" i="11"/>
  <c r="C42" i="11"/>
  <c r="C43" i="11" s="1"/>
  <c r="C41" i="11"/>
  <c r="C40" i="11"/>
  <c r="C39" i="11"/>
  <c r="J33" i="11" a="1"/>
  <c r="J33" i="11" s="1"/>
  <c r="C33" i="11" a="1"/>
  <c r="C33" i="11" s="1"/>
  <c r="K32" i="11" a="1"/>
  <c r="K32" i="11" s="1"/>
  <c r="J32" i="11" a="1"/>
  <c r="J32" i="11" s="1"/>
  <c r="D32" i="11" a="1"/>
  <c r="D32" i="11" s="1"/>
  <c r="C32" i="11" a="1"/>
  <c r="C32" i="11" s="1"/>
  <c r="K31" i="11"/>
  <c r="K31" i="11" a="1"/>
  <c r="J31" i="11" a="1"/>
  <c r="J31" i="11" s="1"/>
  <c r="K30" i="11" a="1"/>
  <c r="K30" i="11" s="1"/>
  <c r="J30" i="11" a="1"/>
  <c r="J30" i="11" s="1"/>
  <c r="D30" i="11" a="1"/>
  <c r="D30" i="11" s="1"/>
  <c r="C30" i="11" a="1"/>
  <c r="C30" i="11" s="1"/>
  <c r="K29" i="11"/>
  <c r="K29" i="11" a="1"/>
  <c r="J29" i="11" a="1"/>
  <c r="J29" i="11" s="1"/>
  <c r="C29" i="11" a="1"/>
  <c r="C29" i="11" s="1"/>
  <c r="K28" i="11" a="1"/>
  <c r="K28" i="11" s="1"/>
  <c r="J28" i="11" a="1"/>
  <c r="J28" i="11" s="1"/>
  <c r="D28" i="11" a="1"/>
  <c r="D28" i="11" s="1"/>
  <c r="K27" i="11" a="1"/>
  <c r="K27" i="11" s="1"/>
  <c r="J27" i="11" a="1"/>
  <c r="J27" i="11" s="1"/>
  <c r="C27" i="11" a="1"/>
  <c r="C27" i="11" s="1"/>
  <c r="K26" i="11" a="1"/>
  <c r="K26" i="11" s="1"/>
  <c r="J26" i="11" a="1"/>
  <c r="J26" i="11" s="1"/>
  <c r="D26" i="11" a="1"/>
  <c r="D26" i="11" s="1"/>
  <c r="K25" i="11" a="1"/>
  <c r="K25" i="11" s="1"/>
  <c r="J25" i="11" a="1"/>
  <c r="J25" i="11" s="1"/>
  <c r="C25" i="11" a="1"/>
  <c r="C25" i="11" s="1"/>
  <c r="K24" i="11" a="1"/>
  <c r="K24" i="11" s="1"/>
  <c r="J24" i="11" a="1"/>
  <c r="J24" i="11" s="1"/>
  <c r="D24" i="11" a="1"/>
  <c r="D24" i="11" s="1"/>
  <c r="K23" i="11" a="1"/>
  <c r="K23" i="11" s="1"/>
  <c r="J23" i="11" a="1"/>
  <c r="J23" i="11" s="1"/>
  <c r="K22" i="11" a="1"/>
  <c r="K22" i="11" s="1"/>
  <c r="J22" i="11" a="1"/>
  <c r="J22" i="11" s="1"/>
  <c r="D22" i="11" a="1"/>
  <c r="D22" i="11" s="1"/>
  <c r="K21" i="11" a="1"/>
  <c r="K21" i="11" s="1"/>
  <c r="J21" i="11" a="1"/>
  <c r="J21" i="11" s="1"/>
  <c r="K20" i="11" a="1"/>
  <c r="K20" i="11" s="1"/>
  <c r="J20" i="11" a="1"/>
  <c r="J20" i="11" s="1"/>
  <c r="K19" i="11"/>
  <c r="K19" i="11" a="1"/>
  <c r="J19" i="11"/>
  <c r="J19" i="11" a="1"/>
  <c r="D19" i="11" a="1"/>
  <c r="D19" i="11" s="1"/>
  <c r="C19" i="11"/>
  <c r="K18" i="11" a="1"/>
  <c r="K18" i="11" s="1"/>
  <c r="J18" i="11"/>
  <c r="J18" i="11" a="1"/>
  <c r="D18" i="11" a="1"/>
  <c r="D18" i="11" s="1"/>
  <c r="K17" i="11" a="1"/>
  <c r="K17" i="11" s="1"/>
  <c r="J17" i="11"/>
  <c r="J17" i="11" a="1"/>
  <c r="K16" i="11" a="1"/>
  <c r="K16" i="11" s="1"/>
  <c r="J16" i="11"/>
  <c r="J16" i="11" a="1"/>
  <c r="K15" i="11"/>
  <c r="K15" i="11" a="1"/>
  <c r="J15" i="11"/>
  <c r="J15" i="11" a="1"/>
  <c r="D15" i="11" a="1"/>
  <c r="D15" i="11" s="1"/>
  <c r="C15" i="11"/>
  <c r="A8" i="11"/>
  <c r="B7" i="11"/>
  <c r="B6" i="11"/>
  <c r="B5" i="11"/>
  <c r="B27" i="10"/>
  <c r="A36" i="12" s="1"/>
  <c r="A36" i="11" l="1"/>
  <c r="G48" i="12"/>
  <c r="F33" i="12" a="1"/>
  <c r="F33" i="12" s="1"/>
  <c r="F31" i="12" a="1"/>
  <c r="F31" i="12" s="1"/>
  <c r="F29" i="12" a="1"/>
  <c r="F29" i="12" s="1"/>
  <c r="F27" i="12" a="1"/>
  <c r="F27" i="12" s="1"/>
  <c r="F25" i="12" a="1"/>
  <c r="F25" i="12" s="1"/>
  <c r="F23" i="12" a="1"/>
  <c r="F23" i="12" s="1"/>
  <c r="F21" i="12" a="1"/>
  <c r="F21" i="12" s="1"/>
  <c r="M32" i="12" a="1"/>
  <c r="M32" i="12" s="1"/>
  <c r="M30" i="12" a="1"/>
  <c r="M30" i="12" s="1"/>
  <c r="M28" i="12" a="1"/>
  <c r="M28" i="12" s="1"/>
  <c r="M26" i="12" a="1"/>
  <c r="M26" i="12" s="1"/>
  <c r="M24" i="12" a="1"/>
  <c r="M24" i="12" s="1"/>
  <c r="M22" i="12" a="1"/>
  <c r="M22" i="12" s="1"/>
  <c r="M20" i="12" a="1"/>
  <c r="M20" i="12" s="1"/>
  <c r="M19" i="12" a="1"/>
  <c r="M19" i="12" s="1"/>
  <c r="F19" i="12" a="1"/>
  <c r="F19" i="12" s="1"/>
  <c r="M18" i="12" a="1"/>
  <c r="M18" i="12" s="1"/>
  <c r="F18" i="12" a="1"/>
  <c r="F18" i="12" s="1"/>
  <c r="M17" i="12" a="1"/>
  <c r="M17" i="12" s="1"/>
  <c r="F17" i="12" a="1"/>
  <c r="F17" i="12" s="1"/>
  <c r="M16" i="12" a="1"/>
  <c r="M16" i="12" s="1"/>
  <c r="F16" i="12" a="1"/>
  <c r="F16" i="12" s="1"/>
  <c r="M15" i="12" a="1"/>
  <c r="M15" i="12" s="1"/>
  <c r="F15" i="12" a="1"/>
  <c r="F15" i="12" s="1"/>
  <c r="F32" i="12" a="1"/>
  <c r="F32" i="12" s="1"/>
  <c r="F30" i="12" a="1"/>
  <c r="F30" i="12" s="1"/>
  <c r="F28" i="12" a="1"/>
  <c r="F28" i="12" s="1"/>
  <c r="F26" i="12" a="1"/>
  <c r="F26" i="12" s="1"/>
  <c r="F24" i="12" a="1"/>
  <c r="F24" i="12" s="1"/>
  <c r="F22" i="12" a="1"/>
  <c r="F22" i="12" s="1"/>
  <c r="F20" i="12" a="1"/>
  <c r="F20" i="12" s="1"/>
  <c r="M33" i="12" a="1"/>
  <c r="M33" i="12" s="1"/>
  <c r="M31" i="12" a="1"/>
  <c r="M31" i="12" s="1"/>
  <c r="M29" i="12" a="1"/>
  <c r="M29" i="12" s="1"/>
  <c r="M27" i="12" a="1"/>
  <c r="M27" i="12" s="1"/>
  <c r="M25" i="12" a="1"/>
  <c r="M25" i="12" s="1"/>
  <c r="M23" i="12" a="1"/>
  <c r="M23" i="12" s="1"/>
  <c r="M21" i="12" a="1"/>
  <c r="M21" i="12" s="1"/>
  <c r="D21" i="11" a="1"/>
  <c r="D21" i="11" s="1"/>
  <c r="D23" i="11" a="1"/>
  <c r="D23" i="11" s="1"/>
  <c r="D25" i="11" a="1"/>
  <c r="D25" i="11" s="1"/>
  <c r="D27" i="11" a="1"/>
  <c r="D27" i="11" s="1"/>
  <c r="D29" i="11" a="1"/>
  <c r="D29" i="11" s="1"/>
  <c r="D31" i="11" a="1"/>
  <c r="D31" i="11" s="1"/>
  <c r="D33" i="11" a="1"/>
  <c r="D33" i="11" s="1"/>
  <c r="E45" i="11"/>
  <c r="G32" i="12" l="1" a="1"/>
  <c r="G32" i="12" s="1"/>
  <c r="G30" i="12" a="1"/>
  <c r="G30" i="12" s="1"/>
  <c r="G28" i="12" a="1"/>
  <c r="G28" i="12" s="1"/>
  <c r="G26" i="12" a="1"/>
  <c r="G26" i="12" s="1"/>
  <c r="G24" i="12" a="1"/>
  <c r="G24" i="12" s="1"/>
  <c r="G22" i="12" a="1"/>
  <c r="G22" i="12" s="1"/>
  <c r="G20" i="12" a="1"/>
  <c r="G20" i="12" s="1"/>
  <c r="N33" i="12" a="1"/>
  <c r="N33" i="12" s="1"/>
  <c r="N31" i="12" a="1"/>
  <c r="N31" i="12" s="1"/>
  <c r="N29" i="12" a="1"/>
  <c r="N29" i="12" s="1"/>
  <c r="N27" i="12" a="1"/>
  <c r="N27" i="12" s="1"/>
  <c r="N25" i="12" a="1"/>
  <c r="N25" i="12" s="1"/>
  <c r="N23" i="12" a="1"/>
  <c r="N23" i="12" s="1"/>
  <c r="N21" i="12" a="1"/>
  <c r="N21" i="12" s="1"/>
  <c r="H48" i="12"/>
  <c r="G33" i="12" a="1"/>
  <c r="G33" i="12" s="1"/>
  <c r="G31" i="12" a="1"/>
  <c r="G31" i="12" s="1"/>
  <c r="G29" i="12" a="1"/>
  <c r="G29" i="12" s="1"/>
  <c r="G27" i="12" a="1"/>
  <c r="G27" i="12" s="1"/>
  <c r="G25" i="12" a="1"/>
  <c r="G25" i="12" s="1"/>
  <c r="G23" i="12" a="1"/>
  <c r="G23" i="12" s="1"/>
  <c r="G21" i="12" a="1"/>
  <c r="G21" i="12" s="1"/>
  <c r="N32" i="12" a="1"/>
  <c r="N32" i="12" s="1"/>
  <c r="N30" i="12" a="1"/>
  <c r="N30" i="12" s="1"/>
  <c r="N28" i="12" a="1"/>
  <c r="N28" i="12" s="1"/>
  <c r="N26" i="12" a="1"/>
  <c r="N26" i="12" s="1"/>
  <c r="N24" i="12" a="1"/>
  <c r="N24" i="12" s="1"/>
  <c r="N22" i="12" a="1"/>
  <c r="N22" i="12" s="1"/>
  <c r="N20" i="12" a="1"/>
  <c r="N20" i="12" s="1"/>
  <c r="N19" i="12" a="1"/>
  <c r="N19" i="12" s="1"/>
  <c r="G19" i="12" a="1"/>
  <c r="G19" i="12" s="1"/>
  <c r="N18" i="12" a="1"/>
  <c r="N18" i="12" s="1"/>
  <c r="G18" i="12" a="1"/>
  <c r="G18" i="12" s="1"/>
  <c r="N17" i="12" a="1"/>
  <c r="N17" i="12" s="1"/>
  <c r="G17" i="12" a="1"/>
  <c r="G17" i="12" s="1"/>
  <c r="N16" i="12" a="1"/>
  <c r="N16" i="12" s="1"/>
  <c r="G16" i="12" a="1"/>
  <c r="G16" i="12" s="1"/>
  <c r="N15" i="12" a="1"/>
  <c r="N15" i="12" s="1"/>
  <c r="G15" i="12" a="1"/>
  <c r="G15" i="12" s="1"/>
  <c r="F45" i="11"/>
  <c r="L33" i="11" a="1"/>
  <c r="L33" i="11" s="1"/>
  <c r="L32" i="11" a="1"/>
  <c r="L32" i="11" s="1"/>
  <c r="E32" i="11" a="1"/>
  <c r="E32" i="11" s="1"/>
  <c r="E30" i="11" a="1"/>
  <c r="E30" i="11" s="1"/>
  <c r="E28" i="11" a="1"/>
  <c r="E28" i="11" s="1"/>
  <c r="E26" i="11" a="1"/>
  <c r="E26" i="11" s="1"/>
  <c r="E24" i="11" a="1"/>
  <c r="E24" i="11" s="1"/>
  <c r="E22" i="11" a="1"/>
  <c r="E22" i="11" s="1"/>
  <c r="E20" i="11" a="1"/>
  <c r="E20" i="11" s="1"/>
  <c r="L19" i="11" a="1"/>
  <c r="L19" i="11" s="1"/>
  <c r="E19" i="11" a="1"/>
  <c r="E19" i="11" s="1"/>
  <c r="L18" i="11" a="1"/>
  <c r="L18" i="11" s="1"/>
  <c r="E18" i="11" a="1"/>
  <c r="E18" i="11" s="1"/>
  <c r="L17" i="11" a="1"/>
  <c r="L17" i="11" s="1"/>
  <c r="E17" i="11" a="1"/>
  <c r="E17" i="11" s="1"/>
  <c r="L16" i="11" a="1"/>
  <c r="L16" i="11" s="1"/>
  <c r="E16" i="11" a="1"/>
  <c r="E16" i="11" s="1"/>
  <c r="L15" i="11" a="1"/>
  <c r="L15" i="11" s="1"/>
  <c r="E15" i="11" a="1"/>
  <c r="E15" i="11" s="1"/>
  <c r="L31" i="11" a="1"/>
  <c r="L31" i="11" s="1"/>
  <c r="L29" i="11" a="1"/>
  <c r="L29" i="11" s="1"/>
  <c r="E31" i="11" a="1"/>
  <c r="E31" i="11" s="1"/>
  <c r="E29" i="11" a="1"/>
  <c r="E29" i="11" s="1"/>
  <c r="L27" i="11" a="1"/>
  <c r="L27" i="11" s="1"/>
  <c r="E27" i="11" a="1"/>
  <c r="E27" i="11" s="1"/>
  <c r="L25" i="11" a="1"/>
  <c r="L25" i="11" s="1"/>
  <c r="E25" i="11" a="1"/>
  <c r="E25" i="11" s="1"/>
  <c r="L23" i="11" a="1"/>
  <c r="L23" i="11" s="1"/>
  <c r="E23" i="11" a="1"/>
  <c r="E23" i="11" s="1"/>
  <c r="L21" i="11" a="1"/>
  <c r="L21" i="11" s="1"/>
  <c r="E21" i="11" a="1"/>
  <c r="E21" i="11" s="1"/>
  <c r="E33" i="11" a="1"/>
  <c r="E33" i="11" s="1"/>
  <c r="L30" i="11" a="1"/>
  <c r="L30" i="11" s="1"/>
  <c r="L28" i="11" a="1"/>
  <c r="L28" i="11" s="1"/>
  <c r="L26" i="11" a="1"/>
  <c r="L26" i="11" s="1"/>
  <c r="L24" i="11" a="1"/>
  <c r="L24" i="11" s="1"/>
  <c r="L22" i="11" a="1"/>
  <c r="L22" i="11" s="1"/>
  <c r="L20" i="11" a="1"/>
  <c r="L20" i="11" s="1"/>
  <c r="O33" i="12" l="1" a="1"/>
  <c r="O33" i="12" s="1"/>
  <c r="O31" i="12" a="1"/>
  <c r="O31" i="12" s="1"/>
  <c r="O29" i="12" a="1"/>
  <c r="O29" i="12" s="1"/>
  <c r="O27" i="12" a="1"/>
  <c r="O27" i="12" s="1"/>
  <c r="O25" i="12" a="1"/>
  <c r="O25" i="12" s="1"/>
  <c r="O23" i="12" a="1"/>
  <c r="O23" i="12" s="1"/>
  <c r="O21" i="12" a="1"/>
  <c r="O21" i="12" s="1"/>
  <c r="H33" i="12" a="1"/>
  <c r="H33" i="12" s="1"/>
  <c r="H31" i="12" a="1"/>
  <c r="H31" i="12" s="1"/>
  <c r="H29" i="12" a="1"/>
  <c r="H29" i="12" s="1"/>
  <c r="H27" i="12" a="1"/>
  <c r="H27" i="12" s="1"/>
  <c r="H25" i="12" a="1"/>
  <c r="H25" i="12" s="1"/>
  <c r="H23" i="12" a="1"/>
  <c r="H23" i="12" s="1"/>
  <c r="H21" i="12" a="1"/>
  <c r="H21" i="12" s="1"/>
  <c r="O19" i="12" a="1"/>
  <c r="O19" i="12" s="1"/>
  <c r="H19" i="12" a="1"/>
  <c r="H19" i="12" s="1"/>
  <c r="O18" i="12" a="1"/>
  <c r="O18" i="12" s="1"/>
  <c r="H18" i="12" a="1"/>
  <c r="H18" i="12" s="1"/>
  <c r="O17" i="12" a="1"/>
  <c r="O17" i="12" s="1"/>
  <c r="H17" i="12" a="1"/>
  <c r="H17" i="12" s="1"/>
  <c r="O16" i="12" a="1"/>
  <c r="O16" i="12" s="1"/>
  <c r="H16" i="12" a="1"/>
  <c r="H16" i="12" s="1"/>
  <c r="O15" i="12" a="1"/>
  <c r="O15" i="12" s="1"/>
  <c r="H15" i="12" a="1"/>
  <c r="H15" i="12" s="1"/>
  <c r="O32" i="12" a="1"/>
  <c r="O32" i="12" s="1"/>
  <c r="O30" i="12" a="1"/>
  <c r="O30" i="12" s="1"/>
  <c r="O28" i="12" a="1"/>
  <c r="O28" i="12" s="1"/>
  <c r="O26" i="12" a="1"/>
  <c r="O26" i="12" s="1"/>
  <c r="O24" i="12" a="1"/>
  <c r="O24" i="12" s="1"/>
  <c r="O22" i="12" a="1"/>
  <c r="O22" i="12" s="1"/>
  <c r="O20" i="12" a="1"/>
  <c r="O20" i="12" s="1"/>
  <c r="H32" i="12" a="1"/>
  <c r="H32" i="12" s="1"/>
  <c r="H30" i="12" a="1"/>
  <c r="H30" i="12" s="1"/>
  <c r="H28" i="12" a="1"/>
  <c r="H28" i="12" s="1"/>
  <c r="H26" i="12" a="1"/>
  <c r="H26" i="12" s="1"/>
  <c r="H24" i="12" a="1"/>
  <c r="H24" i="12" s="1"/>
  <c r="H22" i="12" a="1"/>
  <c r="H22" i="12" s="1"/>
  <c r="H20" i="12" a="1"/>
  <c r="H20" i="12" s="1"/>
  <c r="G45" i="11"/>
  <c r="M33" i="11" a="1"/>
  <c r="M33" i="11" s="1"/>
  <c r="F32" i="11" a="1"/>
  <c r="F32" i="11" s="1"/>
  <c r="M31" i="11" a="1"/>
  <c r="M31" i="11" s="1"/>
  <c r="M29" i="11" a="1"/>
  <c r="M29" i="11" s="1"/>
  <c r="M27" i="11" a="1"/>
  <c r="M27" i="11" s="1"/>
  <c r="M25" i="11" a="1"/>
  <c r="M25" i="11" s="1"/>
  <c r="M23" i="11" a="1"/>
  <c r="M23" i="11" s="1"/>
  <c r="M21" i="11" a="1"/>
  <c r="M21" i="11" s="1"/>
  <c r="F29" i="11" a="1"/>
  <c r="F29" i="11" s="1"/>
  <c r="F33" i="11" a="1"/>
  <c r="F33" i="11" s="1"/>
  <c r="F31" i="11" a="1"/>
  <c r="F31" i="11" s="1"/>
  <c r="M32" i="11" a="1"/>
  <c r="M32" i="11" s="1"/>
  <c r="M30" i="11" a="1"/>
  <c r="M30" i="11" s="1"/>
  <c r="M18" i="11" a="1"/>
  <c r="M18" i="11" s="1"/>
  <c r="F16" i="11" a="1"/>
  <c r="F16" i="11" s="1"/>
  <c r="M17" i="11" a="1"/>
  <c r="M17" i="11" s="1"/>
  <c r="F28" i="11" a="1"/>
  <c r="F28" i="11" s="1"/>
  <c r="F26" i="11" a="1"/>
  <c r="F26" i="11" s="1"/>
  <c r="F24" i="11" a="1"/>
  <c r="F24" i="11" s="1"/>
  <c r="F22" i="11" a="1"/>
  <c r="F22" i="11" s="1"/>
  <c r="F20" i="11" a="1"/>
  <c r="F20" i="11" s="1"/>
  <c r="M19" i="11" a="1"/>
  <c r="M19" i="11" s="1"/>
  <c r="F17" i="11" a="1"/>
  <c r="F17" i="11" s="1"/>
  <c r="M15" i="11" a="1"/>
  <c r="M15" i="11" s="1"/>
  <c r="F18" i="11" a="1"/>
  <c r="F18" i="11" s="1"/>
  <c r="F30" i="11" a="1"/>
  <c r="F30" i="11" s="1"/>
  <c r="M28" i="11" a="1"/>
  <c r="M28" i="11" s="1"/>
  <c r="M26" i="11" a="1"/>
  <c r="M26" i="11" s="1"/>
  <c r="M24" i="11" a="1"/>
  <c r="M24" i="11" s="1"/>
  <c r="M22" i="11" a="1"/>
  <c r="M22" i="11" s="1"/>
  <c r="M20" i="11" a="1"/>
  <c r="M20" i="11" s="1"/>
  <c r="M16" i="11" a="1"/>
  <c r="M16" i="11" s="1"/>
  <c r="F27" i="11" a="1"/>
  <c r="F27" i="11" s="1"/>
  <c r="F25" i="11" a="1"/>
  <c r="F25" i="11" s="1"/>
  <c r="F23" i="11" a="1"/>
  <c r="F23" i="11" s="1"/>
  <c r="F21" i="11" a="1"/>
  <c r="F21" i="11" s="1"/>
  <c r="F19" i="11" a="1"/>
  <c r="F19" i="11" s="1"/>
  <c r="F15" i="11" a="1"/>
  <c r="F15" i="11" s="1"/>
  <c r="H45" i="11" l="1"/>
  <c r="G33" i="11" a="1"/>
  <c r="G33" i="11" s="1"/>
  <c r="N32" i="11" a="1"/>
  <c r="N32" i="11" s="1"/>
  <c r="N30" i="11" a="1"/>
  <c r="N30" i="11" s="1"/>
  <c r="N28" i="11" a="1"/>
  <c r="N28" i="11" s="1"/>
  <c r="N26" i="11" a="1"/>
  <c r="N26" i="11" s="1"/>
  <c r="N24" i="11" a="1"/>
  <c r="N24" i="11" s="1"/>
  <c r="N22" i="11" a="1"/>
  <c r="N22" i="11" s="1"/>
  <c r="N20" i="11" a="1"/>
  <c r="N20" i="11" s="1"/>
  <c r="N19" i="11" a="1"/>
  <c r="N19" i="11" s="1"/>
  <c r="G19" i="11" a="1"/>
  <c r="G19" i="11" s="1"/>
  <c r="N18" i="11" a="1"/>
  <c r="N18" i="11" s="1"/>
  <c r="G18" i="11" a="1"/>
  <c r="G18" i="11" s="1"/>
  <c r="N17" i="11" a="1"/>
  <c r="N17" i="11" s="1"/>
  <c r="G17" i="11" a="1"/>
  <c r="G17" i="11" s="1"/>
  <c r="N16" i="11" a="1"/>
  <c r="N16" i="11" s="1"/>
  <c r="G16" i="11" a="1"/>
  <c r="G16" i="11" s="1"/>
  <c r="N15" i="11" a="1"/>
  <c r="N15" i="11" s="1"/>
  <c r="G15" i="11" a="1"/>
  <c r="G15" i="11" s="1"/>
  <c r="N33" i="11" a="1"/>
  <c r="N33" i="11" s="1"/>
  <c r="G32" i="11" a="1"/>
  <c r="G32" i="11" s="1"/>
  <c r="G30" i="11" a="1"/>
  <c r="G30" i="11" s="1"/>
  <c r="G20" i="11" a="1"/>
  <c r="G20" i="11" s="1"/>
  <c r="N29" i="11" a="1"/>
  <c r="N29" i="11" s="1"/>
  <c r="G21" i="11" a="1"/>
  <c r="G21" i="11" s="1"/>
  <c r="N31" i="11" a="1"/>
  <c r="N31" i="11" s="1"/>
  <c r="N27" i="11" a="1"/>
  <c r="N27" i="11" s="1"/>
  <c r="G27" i="11" a="1"/>
  <c r="G27" i="11" s="1"/>
  <c r="N25" i="11" a="1"/>
  <c r="N25" i="11" s="1"/>
  <c r="G25" i="11" a="1"/>
  <c r="G25" i="11" s="1"/>
  <c r="N23" i="11" a="1"/>
  <c r="N23" i="11" s="1"/>
  <c r="G23" i="11" a="1"/>
  <c r="G23" i="11" s="1"/>
  <c r="N21" i="11" a="1"/>
  <c r="N21" i="11" s="1"/>
  <c r="G31" i="11" a="1"/>
  <c r="G31" i="11" s="1"/>
  <c r="G29" i="11" a="1"/>
  <c r="G29" i="11" s="1"/>
  <c r="G28" i="11" a="1"/>
  <c r="G28" i="11" s="1"/>
  <c r="G26" i="11" a="1"/>
  <c r="G26" i="11" s="1"/>
  <c r="G24" i="11" a="1"/>
  <c r="G24" i="11" s="1"/>
  <c r="G22" i="11" a="1"/>
  <c r="G22" i="11" s="1"/>
  <c r="O33" i="11" l="1" a="1"/>
  <c r="O33" i="11" s="1"/>
  <c r="H33" i="11" a="1"/>
  <c r="H33" i="11" s="1"/>
  <c r="O32" i="11" a="1"/>
  <c r="O32" i="11" s="1"/>
  <c r="H32" i="11" a="1"/>
  <c r="H32" i="11" s="1"/>
  <c r="H30" i="11" a="1"/>
  <c r="H30" i="11" s="1"/>
  <c r="H28" i="11" a="1"/>
  <c r="H28" i="11" s="1"/>
  <c r="H26" i="11" a="1"/>
  <c r="H26" i="11" s="1"/>
  <c r="H24" i="11" a="1"/>
  <c r="H24" i="11" s="1"/>
  <c r="H22" i="11" a="1"/>
  <c r="H22" i="11" s="1"/>
  <c r="H20" i="11" a="1"/>
  <c r="H20" i="11" s="1"/>
  <c r="O31" i="11" a="1"/>
  <c r="O31" i="11" s="1"/>
  <c r="O29" i="11" a="1"/>
  <c r="O29" i="11" s="1"/>
  <c r="O28" i="11" a="1"/>
  <c r="O28" i="11" s="1"/>
  <c r="O26" i="11" a="1"/>
  <c r="O26" i="11" s="1"/>
  <c r="O24" i="11" a="1"/>
  <c r="O24" i="11" s="1"/>
  <c r="O22" i="11" a="1"/>
  <c r="O22" i="11" s="1"/>
  <c r="O20" i="11" a="1"/>
  <c r="O20" i="11" s="1"/>
  <c r="H19" i="11" a="1"/>
  <c r="H19" i="11" s="1"/>
  <c r="O17" i="11" a="1"/>
  <c r="O17" i="11" s="1"/>
  <c r="H15" i="11" a="1"/>
  <c r="H15" i="11" s="1"/>
  <c r="H18" i="11" a="1"/>
  <c r="H18" i="11" s="1"/>
  <c r="O16" i="11" a="1"/>
  <c r="O16" i="11" s="1"/>
  <c r="O27" i="11" a="1"/>
  <c r="O27" i="11" s="1"/>
  <c r="H27" i="11" a="1"/>
  <c r="H27" i="11" s="1"/>
  <c r="O25" i="11" a="1"/>
  <c r="O25" i="11" s="1"/>
  <c r="H25" i="11" a="1"/>
  <c r="H25" i="11" s="1"/>
  <c r="O23" i="11" a="1"/>
  <c r="O23" i="11" s="1"/>
  <c r="H23" i="11" a="1"/>
  <c r="H23" i="11" s="1"/>
  <c r="O21" i="11" a="1"/>
  <c r="O21" i="11" s="1"/>
  <c r="H21" i="11" a="1"/>
  <c r="H21" i="11" s="1"/>
  <c r="O18" i="11" a="1"/>
  <c r="O18" i="11" s="1"/>
  <c r="H16" i="11" a="1"/>
  <c r="H16" i="11" s="1"/>
  <c r="O19" i="11" a="1"/>
  <c r="O19" i="11" s="1"/>
  <c r="O15" i="11" a="1"/>
  <c r="O15" i="11" s="1"/>
  <c r="H31" i="11" a="1"/>
  <c r="H31" i="11" s="1"/>
  <c r="H29" i="11" a="1"/>
  <c r="H29" i="11" s="1"/>
  <c r="H17" i="11" a="1"/>
  <c r="H17" i="11" s="1"/>
  <c r="O30" i="11" a="1"/>
  <c r="O30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Q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7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O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6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8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F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<sst xmlns="http://schemas.openxmlformats.org/spreadsheetml/2006/main" count="21576" uniqueCount="3276">
  <si>
    <t>Underemployed part-time workers ;  Persons ;</t>
  </si>
  <si>
    <t>Underemployed part-time workers ;  &gt; Males ;</t>
  </si>
  <si>
    <t>Underemployed part-time workers ;  &gt; Females ;</t>
  </si>
  <si>
    <t>Looked for work or more hours last year ;  Persons ;</t>
  </si>
  <si>
    <t>Looked for work or more hours last year ;  &gt; Males ;</t>
  </si>
  <si>
    <t>Looked for work or more hours last year ;  &gt; Females ;</t>
  </si>
  <si>
    <t>&gt; Had difficulty finding work ;  Persons ;</t>
  </si>
  <si>
    <t>&gt; Had difficulty finding work ;  &gt; Males ;</t>
  </si>
  <si>
    <t>&gt; Had difficulty finding work ;  &gt; Females ;</t>
  </si>
  <si>
    <t>&gt;&gt; Too many applicants for available jobs ;  Persons ;</t>
  </si>
  <si>
    <t>&gt;&gt; Too many applicants for available jobs ;  &gt; Males ;</t>
  </si>
  <si>
    <t>&gt;&gt; Too many applicants for available jobs ;  &gt; Females ;</t>
  </si>
  <si>
    <t>&gt;&gt; Lacked necessary skills or education ;  Persons ;</t>
  </si>
  <si>
    <t>&gt;&gt; Lacked necessary skills or education ;  &gt; Males ;</t>
  </si>
  <si>
    <t>&gt;&gt; Lacked necessary skills or education ;  &gt; Females ;</t>
  </si>
  <si>
    <t>&gt;&gt; Considered too young by employers ;  Persons ;</t>
  </si>
  <si>
    <t>&gt;&gt; Considered too young by employers ;  &gt; Males ;</t>
  </si>
  <si>
    <t>&gt;&gt; Considered too young by employers ;  &gt; Females ;</t>
  </si>
  <si>
    <t>&gt;&gt; Considered too old by employers ;  Persons ;</t>
  </si>
  <si>
    <t>&gt;&gt; Considered too old by employers ;  &gt; Males ;</t>
  </si>
  <si>
    <t>&gt;&gt; Considered too old by employers ;  &gt; Females ;</t>
  </si>
  <si>
    <t>&gt;&gt; Insufficient work experience ;  Persons ;</t>
  </si>
  <si>
    <t>&gt;&gt; Insufficient work experience ;  &gt; Males ;</t>
  </si>
  <si>
    <t>&gt;&gt; Insufficient work experience ;  &gt; Females ;</t>
  </si>
  <si>
    <t>&gt;&gt; No vacancies at all ;  Persons ;</t>
  </si>
  <si>
    <t>&gt;&gt; No vacancies at all ;  &gt; Males ;</t>
  </si>
  <si>
    <t>&gt;&gt; No vacancies at all ;  &gt; Females ;</t>
  </si>
  <si>
    <t>&gt;&gt; No vacancies in line of work ;  Persons ;</t>
  </si>
  <si>
    <t>&gt;&gt; No vacancies in line of work ;  &gt; Males ;</t>
  </si>
  <si>
    <t>&gt;&gt; No vacancies in line of work ;  &gt; Females ;</t>
  </si>
  <si>
    <t>&gt;&gt; Too far to travel or transport problems ;  Persons ;</t>
  </si>
  <si>
    <t>&gt;&gt; Too far to travel or transport problems ;  &gt; Males ;</t>
  </si>
  <si>
    <t>&gt;&gt; Too far to travel or transport problems ;  &gt; Females ;</t>
  </si>
  <si>
    <t>&gt;&gt; Own ill health or disability ;  Persons ;</t>
  </si>
  <si>
    <t>&gt;&gt; Own ill health or disability ;  &gt; Males ;</t>
  </si>
  <si>
    <t>&gt;&gt; Own ill health or disability ;  &gt; Females ;</t>
  </si>
  <si>
    <t>&gt;&gt; Language difficulties ;  Persons ;</t>
  </si>
  <si>
    <t>&gt;&gt; Language difficulties ;  &gt; Males ;</t>
  </si>
  <si>
    <t>&gt;&gt; Language difficulties ;  &gt; Females ;</t>
  </si>
  <si>
    <t>&gt;&gt; No jobs with suitable hours ;  Persons ;</t>
  </si>
  <si>
    <t>&gt;&gt; No jobs with suitable hours ;  &gt; Males ;</t>
  </si>
  <si>
    <t>&gt;&gt; No jobs with suitable hours ;  &gt; Females ;</t>
  </si>
  <si>
    <t>&gt;&gt; Child care or other family considerations ;  Persons ;</t>
  </si>
  <si>
    <t>&gt;&gt; Child care or other family considerations ;  &gt; Males ;</t>
  </si>
  <si>
    <t>&gt;&gt; Child care or other family considerations ;  &gt; Females ;</t>
  </si>
  <si>
    <t>&gt;&gt; No feedback from employers ;  Persons ;</t>
  </si>
  <si>
    <t>&gt;&gt; No feedback from employers ;  &gt; Males ;</t>
  </si>
  <si>
    <t>&gt;&gt; No feedback from employers ;  &gt; Females ;</t>
  </si>
  <si>
    <t>&gt;&gt; Other difficulties ;  Persons ;</t>
  </si>
  <si>
    <t>&gt;&gt; Other difficulties ;  &gt; Males ;</t>
  </si>
  <si>
    <t>&gt;&gt; Other difficulties ;  &gt; Females ;</t>
  </si>
  <si>
    <t>&gt; Did not have difficulty finding work ;  Persons ;</t>
  </si>
  <si>
    <t>&gt; Did not have difficulty finding work ;  &gt; Males ;</t>
  </si>
  <si>
    <t>&gt; Did not have difficulty finding work ;  &gt; Females ;</t>
  </si>
  <si>
    <t>Did not look for work or more hours last year ;  Persons ;</t>
  </si>
  <si>
    <t>Did not look for work or more hours last year ;  &gt; Males ;</t>
  </si>
  <si>
    <t>Did not look for work or more hours last year ;  &gt; Females ;</t>
  </si>
  <si>
    <t>Median extra hours preferred ;  Underemployed part-time workers ;  Persons ;</t>
  </si>
  <si>
    <t>Median extra hours preferred ;  Underemployed part-time workers ;  &gt; Males ;</t>
  </si>
  <si>
    <t>Median extra hours preferred ;  Underemployed part-time workers ;  &gt; Females ;</t>
  </si>
  <si>
    <t>Median extra hours preferred ;  Looked for work or more hours last year ;  Persons ;</t>
  </si>
  <si>
    <t>Median extra hours preferred ;  Looked for work or more hours last year ;  &gt; Males ;</t>
  </si>
  <si>
    <t>Median extra hours preferred ;  Looked for work or more hours last year ;  &gt; Females ;</t>
  </si>
  <si>
    <t>Median extra hours preferred ;  &gt; Had difficulty finding work ;  Persons ;</t>
  </si>
  <si>
    <t>Median extra hours preferred ;  &gt; Had difficulty finding work ;  &gt; Males ;</t>
  </si>
  <si>
    <t>Median extra hours preferred ;  &gt; Had difficulty finding work ;  &gt; Females ;</t>
  </si>
  <si>
    <t>Median extra hours preferred ;  &gt;&gt; Too many applicants for available jobs ;  Persons ;</t>
  </si>
  <si>
    <t>Median extra hours preferred ;  &gt;&gt; Too many applicants for available jobs ;  &gt; Males ;</t>
  </si>
  <si>
    <t>Median extra hours preferred ;  &gt;&gt; Too many applicants for available jobs ;  &gt; Females ;</t>
  </si>
  <si>
    <t>Median extra hours preferred ;  &gt;&gt; Lacked necessary skills or education ;  Persons ;</t>
  </si>
  <si>
    <t>Median extra hours preferred ;  &gt;&gt; Lacked necessary skills or education ;  &gt; Males ;</t>
  </si>
  <si>
    <t>Median extra hours preferred ;  &gt;&gt; Lacked necessary skills or education ;  &gt; Females ;</t>
  </si>
  <si>
    <t>Median extra hours preferred ;  &gt;&gt; Considered too young by employers ;  Persons ;</t>
  </si>
  <si>
    <t>Median extra hours preferred ;  &gt;&gt; Considered too young by employers ;  &gt; Males ;</t>
  </si>
  <si>
    <t>Median extra hours preferred ;  &gt;&gt; Considered too young by employers ;  &gt; Females ;</t>
  </si>
  <si>
    <t>Median extra hours preferred ;  &gt;&gt; Considered too old by employers ;  Persons ;</t>
  </si>
  <si>
    <t>Median extra hours preferred ;  &gt;&gt; Considered too old by employers ;  &gt; Males ;</t>
  </si>
  <si>
    <t>Median extra hours preferred ;  &gt;&gt; Considered too old by employers ;  &gt; Females ;</t>
  </si>
  <si>
    <t>Median extra hours preferred ;  &gt;&gt; Insufficient work experience ;  Persons ;</t>
  </si>
  <si>
    <t>Median extra hours preferred ;  &gt;&gt; Insufficient work experience ;  &gt; Males ;</t>
  </si>
  <si>
    <t>Median extra hours preferred ;  &gt;&gt; Insufficient work experience ;  &gt; Females ;</t>
  </si>
  <si>
    <t>Median extra hours preferred ;  &gt;&gt; No vacancies at all ;  Persons ;</t>
  </si>
  <si>
    <t>Median extra hours preferred ;  &gt;&gt; No vacancies at all ;  &gt; Males ;</t>
  </si>
  <si>
    <t>Median extra hours preferred ;  &gt;&gt; No vacancies at all ;  &gt; Females ;</t>
  </si>
  <si>
    <t>Median extra hours preferred ;  &gt;&gt; No vacancies in line of work ;  Persons ;</t>
  </si>
  <si>
    <t>Median extra hours preferred ;  &gt;&gt; No vacancies in line of work ;  &gt; Males ;</t>
  </si>
  <si>
    <t>Median extra hours preferred ;  &gt;&gt; No vacancies in line of work ;  &gt; Females ;</t>
  </si>
  <si>
    <t>Median extra hours preferred ;  &gt;&gt; Too far to travel or transport problems ;  Persons ;</t>
  </si>
  <si>
    <t>Median extra hours preferred ;  &gt;&gt; Too far to travel or transport problems ;  &gt; Males ;</t>
  </si>
  <si>
    <t>Median extra hours preferred ;  &gt;&gt; Too far to travel or transport problems ;  &gt; Females ;</t>
  </si>
  <si>
    <t>Median extra hours preferred ;  &gt;&gt; Own ill health or disability ;  Persons ;</t>
  </si>
  <si>
    <t>Median extra hours preferred ;  &gt;&gt; Own ill health or disability ;  &gt; Males ;</t>
  </si>
  <si>
    <t>Median extra hours preferred ;  &gt;&gt; Own ill health or disability ;  &gt; Females ;</t>
  </si>
  <si>
    <t>Median extra hours preferred ;  &gt;&gt; Language difficulties ;  Persons ;</t>
  </si>
  <si>
    <t>Median extra hours preferred ;  &gt;&gt; Language difficulties ;  &gt; Males ;</t>
  </si>
  <si>
    <t>Median extra hours preferred ;  &gt;&gt; Language difficulties ;  &gt; Females ;</t>
  </si>
  <si>
    <t>Median extra hours preferred ;  &gt;&gt; No jobs with suitable hours ;  Persons ;</t>
  </si>
  <si>
    <t>Median extra hours preferred ;  &gt;&gt; No jobs with suitable hours ;  &gt; Males ;</t>
  </si>
  <si>
    <t>Median extra hours preferred ;  &gt;&gt; No jobs with suitable hours ;  &gt; Females ;</t>
  </si>
  <si>
    <t>Median extra hours preferred ;  &gt;&gt; Child care or other family considerations ;  Persons ;</t>
  </si>
  <si>
    <t>Median extra hours preferred ;  &gt;&gt; Child care or other family considerations ;  &gt; Males ;</t>
  </si>
  <si>
    <t>Median extra hours preferred ;  &gt;&gt; Child care or other family considerations ;  &gt; Females ;</t>
  </si>
  <si>
    <t>Median extra hours preferred ;  &gt;&gt; No feedback from employers ;  Persons ;</t>
  </si>
  <si>
    <t>Median extra hours preferred ;  &gt;&gt; No feedback from employers ;  &gt; Males ;</t>
  </si>
  <si>
    <t>Median extra hours preferred ;  &gt;&gt; No feedback from employers ;  &gt; Females ;</t>
  </si>
  <si>
    <t>Median extra hours preferred ;  &gt;&gt; Other difficulties ;  Persons ;</t>
  </si>
  <si>
    <t>Median extra hours preferred ;  &gt;&gt; Other difficulties ;  &gt; Males ;</t>
  </si>
  <si>
    <t>Median extra hours preferred ;  &gt;&gt; Other difficulties ;  &gt; Females ;</t>
  </si>
  <si>
    <t>Median extra hours preferred ;  &gt; Did not have difficulty finding work ;  Persons ;</t>
  </si>
  <si>
    <t>Median extra hours preferred ;  &gt; Did not have difficulty finding work ;  &gt; Males ;</t>
  </si>
  <si>
    <t>Median extra hours preferred ;  &gt; Did not have difficulty finding work ;  &gt; Females ;</t>
  </si>
  <si>
    <t>Median extra hours preferred ;  Did not look for work or more hours last year ;  Persons ;</t>
  </si>
  <si>
    <t>Median extra hours preferred ;  Did not look for work or more hours last year ;  &gt; Males ;</t>
  </si>
  <si>
    <t>Median extra hours preferred ;  Did not look for work or more hours last year ;  &gt; Females ;</t>
  </si>
  <si>
    <t>15-64 years ;  Underemployed part-time workers ;  Persons ;</t>
  </si>
  <si>
    <t>15-64 years ;  Underemployed part-time workers ;  &gt; Males ;</t>
  </si>
  <si>
    <t>15-64 years ;  Underemployed part-time workers ;  &gt; Females ;</t>
  </si>
  <si>
    <t>15-64 years ;  Looked for work or more hours last year ;  Persons ;</t>
  </si>
  <si>
    <t>15-64 years ;  Looked for work or more hours last year ;  &gt; Males ;</t>
  </si>
  <si>
    <t>15-64 years ;  Looked for work or more hours last year ;  &gt; Females ;</t>
  </si>
  <si>
    <t>15-64 years ;  &gt; Had difficulty finding work ;  Persons ;</t>
  </si>
  <si>
    <t>15-64 years ;  &gt; Had difficulty finding work ;  &gt; Males ;</t>
  </si>
  <si>
    <t>15-64 years ;  &gt; Had difficulty finding work ;  &gt; Females ;</t>
  </si>
  <si>
    <t>15-64 years ;  &gt;&gt; Too many applicants for available jobs ;  Persons ;</t>
  </si>
  <si>
    <t>15-64 years ;  &gt;&gt; Too many applicants for available jobs ;  &gt; Males ;</t>
  </si>
  <si>
    <t>15-64 years ;  &gt;&gt; Too many applicants for available jobs ;  &gt; Females ;</t>
  </si>
  <si>
    <t>15-64 years ;  &gt;&gt; Lacked necessary skills or education ;  Persons ;</t>
  </si>
  <si>
    <t>15-64 years ;  &gt;&gt; Lacked necessary skills or education ;  &gt; Males ;</t>
  </si>
  <si>
    <t>15-64 years ;  &gt;&gt; Lacked necessary skills or education ;  &gt; Females ;</t>
  </si>
  <si>
    <t>15-64 years ;  &gt;&gt; Considered too young by employers ;  Persons ;</t>
  </si>
  <si>
    <t>15-64 years ;  &gt;&gt; Considered too young by employers ;  &gt; Males ;</t>
  </si>
  <si>
    <t>15-64 years ;  &gt;&gt; Considered too young by employers ;  &gt; Females ;</t>
  </si>
  <si>
    <t>15-64 years ;  &gt;&gt; Considered too old by employers ;  Persons ;</t>
  </si>
  <si>
    <t>15-64 years ;  &gt;&gt; Considered too old by employers ;  &gt; Males ;</t>
  </si>
  <si>
    <t>15-64 years ;  &gt;&gt; Considered too old by employers ;  &gt; Females ;</t>
  </si>
  <si>
    <t>15-64 years ;  &gt;&gt; Insufficient work experience ;  Persons ;</t>
  </si>
  <si>
    <t>15-64 years ;  &gt;&gt; Insufficient work experience ;  &gt; Males ;</t>
  </si>
  <si>
    <t>15-64 years ;  &gt;&gt; Insufficient work experience ;  &gt; Females ;</t>
  </si>
  <si>
    <t>15-64 years ;  &gt;&gt; No vacancies at all ;  Persons ;</t>
  </si>
  <si>
    <t>15-64 years ;  &gt;&gt; No vacancies at all ;  &gt; Males ;</t>
  </si>
  <si>
    <t>15-64 years ;  &gt;&gt; No vacancies at all ;  &gt; Females ;</t>
  </si>
  <si>
    <t>15-64 years ;  &gt;&gt; No vacancies in line of work ;  Persons ;</t>
  </si>
  <si>
    <t>15-64 years ;  &gt;&gt; No vacancies in line of work ;  &gt; Males ;</t>
  </si>
  <si>
    <t>15-64 years ;  &gt;&gt; No vacancies in line of work ;  &gt; Females ;</t>
  </si>
  <si>
    <t>15-64 years ;  &gt;&gt; Too far to travel or transport problems ;  Persons ;</t>
  </si>
  <si>
    <t>15-64 years ;  &gt;&gt; Too far to travel or transport problems ;  &gt; Males ;</t>
  </si>
  <si>
    <t>15-64 years ;  &gt;&gt; Too far to travel or transport problems ;  &gt; Females ;</t>
  </si>
  <si>
    <t>15-64 years ;  &gt;&gt; Own ill health or disability ;  Persons ;</t>
  </si>
  <si>
    <t>15-64 years ;  &gt;&gt; Own ill health or disability ;  &gt; Males ;</t>
  </si>
  <si>
    <t>15-64 years ;  &gt;&gt; Own ill health or disability ;  &gt; Females ;</t>
  </si>
  <si>
    <t>15-64 years ;  &gt;&gt; Language difficulties ;  Persons ;</t>
  </si>
  <si>
    <t>15-64 years ;  &gt;&gt; Language difficulties ;  &gt; Males ;</t>
  </si>
  <si>
    <t>15-64 years ;  &gt;&gt; Language difficulties ;  &gt; Females ;</t>
  </si>
  <si>
    <t>15-64 years ;  &gt;&gt; No jobs with suitable hours ;  Persons ;</t>
  </si>
  <si>
    <t>15-64 years ;  &gt;&gt; No jobs with suitable hours ;  &gt; Males ;</t>
  </si>
  <si>
    <t>15-64 years ;  &gt;&gt; No jobs with suitable hours ;  &gt; Females ;</t>
  </si>
  <si>
    <t>15-64 years ;  &gt;&gt; Child care or other family considerations ;  Persons ;</t>
  </si>
  <si>
    <t>15-64 years ;  &gt;&gt; Child care or other family considerations ;  &gt; Males ;</t>
  </si>
  <si>
    <t>15-64 years ;  &gt;&gt; Child care or other family considerations ;  &gt; Females ;</t>
  </si>
  <si>
    <t>15-64 years ;  &gt;&gt; No feedback from employers ;  Persons ;</t>
  </si>
  <si>
    <t>15-64 years ;  &gt;&gt; No feedback from employers ;  &gt; Males ;</t>
  </si>
  <si>
    <t>15-64 years ;  &gt;&gt; No feedback from employers ;  &gt; Females ;</t>
  </si>
  <si>
    <t>15-64 years ;  &gt;&gt; Other difficulties ;  Persons ;</t>
  </si>
  <si>
    <t>15-64 years ;  &gt;&gt; Other difficulties ;  &gt; Males ;</t>
  </si>
  <si>
    <t>15-64 years ;  &gt;&gt; Other difficulties ;  &gt; Females ;</t>
  </si>
  <si>
    <t>15-64 years ;  &gt; Did not have difficulty finding work ;  Persons ;</t>
  </si>
  <si>
    <t>15-64 years ;  &gt; Did not have difficulty finding work ;  &gt; Males ;</t>
  </si>
  <si>
    <t>15-64 years ;  &gt; Did not have difficulty finding work ;  &gt; Females ;</t>
  </si>
  <si>
    <t>15-64 years ;  Did not look for work or more hours last year ;  Persons ;</t>
  </si>
  <si>
    <t>15-64 years ;  Did not look for work or more hours last year ;  &gt; Males ;</t>
  </si>
  <si>
    <t>15-64 years ;  Did not look for work or more hours last year ;  &gt; Females ;</t>
  </si>
  <si>
    <t>15-64 years ;  Median extra hours preferred ;  Underemployed part-time workers ;  Persons ;</t>
  </si>
  <si>
    <t>15-64 years ;  Median extra hours preferred ;  Underemployed part-time workers ;  &gt; Males ;</t>
  </si>
  <si>
    <t>15-64 years ;  Median extra hours preferred ;  Underemployed part-time workers ;  &gt; Females ;</t>
  </si>
  <si>
    <t>15-64 years ;  Median extra hours preferred ;  Looked for work or more hours last year ;  Persons ;</t>
  </si>
  <si>
    <t>15-64 years ;  Median extra hours preferred ;  Looked for work or more hours last year ;  &gt; Males ;</t>
  </si>
  <si>
    <t>15-64 years ;  Median extra hours preferred ;  Looked for work or more hours last year ;  &gt; Females ;</t>
  </si>
  <si>
    <t>15-64 years ;  Median extra hours preferred ;  &gt; Had difficulty finding work ;  Persons ;</t>
  </si>
  <si>
    <t>15-64 years ;  Median extra hours preferred ;  &gt; Had difficulty finding work ;  &gt; Males ;</t>
  </si>
  <si>
    <t>15-64 years ;  Median extra hours preferred ;  &gt; Had difficulty finding work ;  &gt; Females ;</t>
  </si>
  <si>
    <t>15-64 years ;  Median extra hours preferred ;  &gt;&gt; Too many applicants for available jobs ;  Persons ;</t>
  </si>
  <si>
    <t>15-64 years ;  Median extra hours preferred ;  &gt;&gt; Too many applicants for available jobs ;  &gt; Males ;</t>
  </si>
  <si>
    <t>15-64 years ;  Median extra hours preferred ;  &gt;&gt; Too many applicants for available jobs ;  &gt; Females ;</t>
  </si>
  <si>
    <t>15-64 years ;  Median extra hours preferred ;  &gt;&gt; Lacked necessary skills or education ;  Persons ;</t>
  </si>
  <si>
    <t>15-64 years ;  Median extra hours preferred ;  &gt;&gt; Lacked necessary skills or education ;  &gt; Males ;</t>
  </si>
  <si>
    <t>15-64 years ;  Median extra hours preferred ;  &gt;&gt; Lacked necessary skills or education ;  &gt; Females ;</t>
  </si>
  <si>
    <t>15-64 years ;  Median extra hours preferred ;  &gt;&gt; Considered too young by employers ;  Persons ;</t>
  </si>
  <si>
    <t>15-64 years ;  Median extra hours preferred ;  &gt;&gt; Considered too young by employers ;  &gt; Males ;</t>
  </si>
  <si>
    <t>15-64 years ;  Median extra hours preferred ;  &gt;&gt; Considered too young by employers ;  &gt; Females ;</t>
  </si>
  <si>
    <t>15-64 years ;  Median extra hours preferred ;  &gt;&gt; Considered too old by employers ;  Persons ;</t>
  </si>
  <si>
    <t>15-64 years ;  Median extra hours preferred ;  &gt;&gt; Considered too old by employers ;  &gt; Males ;</t>
  </si>
  <si>
    <t>15-64 years ;  Median extra hours preferred ;  &gt;&gt; Considered too old by employers ;  &gt; Females ;</t>
  </si>
  <si>
    <t>15-64 years ;  Median extra hours preferred ;  &gt;&gt; Insufficient work experience ;  Persons ;</t>
  </si>
  <si>
    <t>15-64 years ;  Median extra hours preferred ;  &gt;&gt; Insufficient work experience ;  &gt; Males ;</t>
  </si>
  <si>
    <t>15-64 years ;  Median extra hours preferred ;  &gt;&gt; Insufficient work experience ;  &gt; Females ;</t>
  </si>
  <si>
    <t>15-64 years ;  Median extra hours preferred ;  &gt;&gt; No vacancies at all ;  Persons ;</t>
  </si>
  <si>
    <t>15-64 years ;  Median extra hours preferred ;  &gt;&gt; No vacancies at all ;  &gt; Males ;</t>
  </si>
  <si>
    <t>15-64 years ;  Median extra hours preferred ;  &gt;&gt; No vacancies at all ;  &gt; Females ;</t>
  </si>
  <si>
    <t>15-64 years ;  Median extra hours preferred ;  &gt;&gt; No vacancies in line of work ;  Persons ;</t>
  </si>
  <si>
    <t>15-64 years ;  Median extra hours preferred ;  &gt;&gt; No vacancies in line of work ;  &gt; Males ;</t>
  </si>
  <si>
    <t>15-64 years ;  Median extra hours preferred ;  &gt;&gt; No vacancies in line of work ;  &gt; Females ;</t>
  </si>
  <si>
    <t>15-64 years ;  Median extra hours preferred ;  &gt;&gt; Too far to travel or transport problems ;  Persons ;</t>
  </si>
  <si>
    <t>15-64 years ;  Median extra hours preferred ;  &gt;&gt; Too far to travel or transport problems ;  &gt; Males ;</t>
  </si>
  <si>
    <t>15-64 years ;  Median extra hours preferred ;  &gt;&gt; Too far to travel or transport problems ;  &gt; Females ;</t>
  </si>
  <si>
    <t>15-64 years ;  Median extra hours preferred ;  &gt;&gt; Own ill health or disability ;  Persons ;</t>
  </si>
  <si>
    <t>15-64 years ;  Median extra hours preferred ;  &gt;&gt; Own ill health or disability ;  &gt; Males ;</t>
  </si>
  <si>
    <t>15-64 years ;  Median extra hours preferred ;  &gt;&gt; Own ill health or disability ;  &gt; Females ;</t>
  </si>
  <si>
    <t>15-64 years ;  Median extra hours preferred ;  &gt;&gt; Language difficulties ;  Persons ;</t>
  </si>
  <si>
    <t>15-64 years ;  Median extra hours preferred ;  &gt;&gt; Language difficulties ;  &gt; Males ;</t>
  </si>
  <si>
    <t>15-64 years ;  Median extra hours preferred ;  &gt;&gt; Language difficulties ;  &gt; Females ;</t>
  </si>
  <si>
    <t>15-64 years ;  Median extra hours preferred ;  &gt;&gt; No jobs with suitable hours ;  Persons ;</t>
  </si>
  <si>
    <t>15-64 years ;  Median extra hours preferred ;  &gt;&gt; No jobs with suitable hours ;  &gt; Males ;</t>
  </si>
  <si>
    <t>15-64 years ;  Median extra hours preferred ;  &gt;&gt; No jobs with suitable hours ;  &gt; Females ;</t>
  </si>
  <si>
    <t>15-64 years ;  Median extra hours preferred ;  &gt;&gt; Child care or other family considerations ;  Persons ;</t>
  </si>
  <si>
    <t>15-64 years ;  Median extra hours preferred ;  &gt;&gt; Child care or other family considerations ;  &gt; Males ;</t>
  </si>
  <si>
    <t>15-64 years ;  Median extra hours preferred ;  &gt;&gt; Child care or other family considerations ;  &gt; Females ;</t>
  </si>
  <si>
    <t>15-64 years ;  Median extra hours preferred ;  &gt;&gt; No feedback from employers ;  Persons ;</t>
  </si>
  <si>
    <t>15-64 years ;  Median extra hours preferred ;  &gt;&gt; No feedback from employers ;  &gt; Males ;</t>
  </si>
  <si>
    <t>15-64 years ;  Median extra hours preferred ;  &gt;&gt; No feedback from employers ;  &gt; Females ;</t>
  </si>
  <si>
    <t>15-64 years ;  Median extra hours preferred ;  &gt;&gt; Other difficulties ;  Persons ;</t>
  </si>
  <si>
    <t>15-64 years ;  Median extra hours preferred ;  &gt;&gt; Other difficulties ;  &gt; Males ;</t>
  </si>
  <si>
    <t>15-64 years ;  Median extra hours preferred ;  &gt;&gt; Other difficulties ;  &gt; Females ;</t>
  </si>
  <si>
    <t>15-64 years ;  Median extra hours preferred ;  &gt; Did not have difficulty finding work ;  Persons ;</t>
  </si>
  <si>
    <t>15-64 years ;  Median extra hours preferred ;  &gt; Did not have difficulty finding work ;  &gt; Males ;</t>
  </si>
  <si>
    <t>15-64 years ;  Median extra hours preferred ;  &gt; Did not have difficulty finding work ;  &gt; Females ;</t>
  </si>
  <si>
    <t>15-64 years ;  Median extra hours preferred ;  Did not look for work or more hours last year ;  Persons ;</t>
  </si>
  <si>
    <t>15-64 years ;  Median extra hours preferred ;  Did not look for work or more hours last year ;  &gt; Males ;</t>
  </si>
  <si>
    <t>15-64 years ;  Median extra hours preferred ;  Did not look for work or more hours last year ;  &gt; Females ;</t>
  </si>
  <si>
    <t>&gt; 15-24 years ;  Underemployed part-time workers ;  Persons ;</t>
  </si>
  <si>
    <t>&gt; 15-24 years ;  Underemployed part-time workers ;  &gt; Males ;</t>
  </si>
  <si>
    <t>&gt; 15-24 years ;  Underemployed part-time workers ;  &gt; Females ;</t>
  </si>
  <si>
    <t>&gt; 15-24 years ;  Looked for work or more hours last year ;  Persons ;</t>
  </si>
  <si>
    <t>&gt; 15-24 years ;  Looked for work or more hours last year ;  &gt; Males ;</t>
  </si>
  <si>
    <t>&gt; 15-24 years ;  Looked for work or more hours last year ;  &gt; Females ;</t>
  </si>
  <si>
    <t>&gt; 15-24 years ;  &gt; Had difficulty finding work ;  Persons ;</t>
  </si>
  <si>
    <t>&gt; 15-24 years ;  &gt; Had difficulty finding work ;  &gt; Males ;</t>
  </si>
  <si>
    <t>&gt; 15-24 years ;  &gt; Had difficulty finding work ;  &gt; Females ;</t>
  </si>
  <si>
    <t>&gt; 15-24 years ;  &gt;&gt; Too many applicants for available jobs ;  Persons ;</t>
  </si>
  <si>
    <t>&gt; 15-24 years ;  &gt;&gt; Too many applicants for available jobs ;  &gt; Males ;</t>
  </si>
  <si>
    <t>&gt; 15-24 years ;  &gt;&gt; Too many applicants for available jobs ;  &gt; Females ;</t>
  </si>
  <si>
    <t>&gt; 15-24 years ;  &gt;&gt; Lacked necessary skills or education ;  Persons ;</t>
  </si>
  <si>
    <t>&gt; 15-24 years ;  &gt;&gt; Lacked necessary skills or education ;  &gt; Males ;</t>
  </si>
  <si>
    <t>&gt; 15-24 years ;  &gt;&gt; Lacked necessary skills or education ;  &gt; Females ;</t>
  </si>
  <si>
    <t>&gt; 15-24 years ;  &gt;&gt; Considered too young by employers ;  Persons ;</t>
  </si>
  <si>
    <t>&gt; 15-24 years ;  &gt;&gt; Considered too young by employers ;  &gt; Males ;</t>
  </si>
  <si>
    <t>&gt; 15-24 years ;  &gt;&gt; Considered too young by employers ;  &gt; Females ;</t>
  </si>
  <si>
    <t>&gt; 15-24 years ;  &gt;&gt; Considered too old by employers ;  Persons ;</t>
  </si>
  <si>
    <t>&gt; 15-24 years ;  &gt;&gt; Considered too old by employers ;  &gt; Males ;</t>
  </si>
  <si>
    <t>&gt; 15-24 years ;  &gt;&gt; Considered too old by employers ;  &gt; Females ;</t>
  </si>
  <si>
    <t>&gt; 15-24 years ;  &gt;&gt; Insufficient work experience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</si>
  <si>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</si>
  <si>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</si>
  <si>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</si>
  <si>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</si>
  <si>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</si>
  <si>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</si>
  <si>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</si>
  <si>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</si>
  <si>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</si>
  <si>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</si>
  <si>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</si>
  <si>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</si>
  <si>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A125650360R</t>
  </si>
  <si>
    <t>A125642152W</t>
  </si>
  <si>
    <t>A125633944A</t>
  </si>
  <si>
    <t>A125650320W</t>
  </si>
  <si>
    <t>A125642112C</t>
  </si>
  <si>
    <t>A125633904J</t>
  </si>
  <si>
    <t>A125650256R</t>
  </si>
  <si>
    <t>A125642048W</t>
  </si>
  <si>
    <t>A125633840J</t>
  </si>
  <si>
    <t>A125650328R</t>
  </si>
  <si>
    <t>A125642120C</t>
  </si>
  <si>
    <t>A125633912J</t>
  </si>
  <si>
    <t>A125650336R</t>
  </si>
  <si>
    <t>A125642128W</t>
  </si>
  <si>
    <t>A125633920J</t>
  </si>
  <si>
    <t>A125650264R</t>
  </si>
  <si>
    <t>A125642056W</t>
  </si>
  <si>
    <t>A125633848A</t>
  </si>
  <si>
    <t>A125650272R</t>
  </si>
  <si>
    <t>A125642064W</t>
  </si>
  <si>
    <t>A125633856A</t>
  </si>
  <si>
    <t>A125650304W</t>
  </si>
  <si>
    <t>A125642096R</t>
  </si>
  <si>
    <t>A125633888V</t>
  </si>
  <si>
    <t>A125650240W</t>
  </si>
  <si>
    <t>A125642032C</t>
  </si>
  <si>
    <t>A125633824J</t>
  </si>
  <si>
    <t>A125650344R</t>
  </si>
  <si>
    <t>A125642136W</t>
  </si>
  <si>
    <t>A125633928A</t>
  </si>
  <si>
    <t>A125650312W</t>
  </si>
  <si>
    <t>A125642104C</t>
  </si>
  <si>
    <t>A125633896V</t>
  </si>
  <si>
    <t>A125650352R</t>
  </si>
  <si>
    <t>A125642144W</t>
  </si>
  <si>
    <t>A125633936A</t>
  </si>
  <si>
    <t>A125650248R</t>
  </si>
  <si>
    <t>A125642040C</t>
  </si>
  <si>
    <t>A125633832J</t>
  </si>
  <si>
    <t>A125650216W</t>
  </si>
  <si>
    <t>A125642008C</t>
  </si>
  <si>
    <t>A125633800R</t>
  </si>
  <si>
    <t>A125650224W</t>
  </si>
  <si>
    <t>A125642016C</t>
  </si>
  <si>
    <t>A125633808J</t>
  </si>
  <si>
    <t>A125650280R</t>
  </si>
  <si>
    <t>A125642072W</t>
  </si>
  <si>
    <t>A125633864A</t>
  </si>
  <si>
    <t>A125650232W</t>
  </si>
  <si>
    <t>A125642024C</t>
  </si>
  <si>
    <t>A125633816J</t>
  </si>
  <si>
    <t>A125650288J</t>
  </si>
  <si>
    <t>A125642080W</t>
  </si>
  <si>
    <t>A125633872A</t>
  </si>
  <si>
    <t>A125650296J</t>
  </si>
  <si>
    <t>A125642088R</t>
  </si>
  <si>
    <t>A125633880A</t>
  </si>
  <si>
    <t>Hours</t>
  </si>
  <si>
    <t>A125650362V</t>
  </si>
  <si>
    <t>A125642154A</t>
  </si>
  <si>
    <t>A125633946F</t>
  </si>
  <si>
    <t>A125650322A</t>
  </si>
  <si>
    <t>A125642114J</t>
  </si>
  <si>
    <t>A125633906L</t>
  </si>
  <si>
    <t>A125650258V</t>
  </si>
  <si>
    <t>A125642050J</t>
  </si>
  <si>
    <t>A125633842L</t>
  </si>
  <si>
    <t>A125650330A</t>
  </si>
  <si>
    <t>A125642122J</t>
  </si>
  <si>
    <t>A125633914L</t>
  </si>
  <si>
    <t>A125650338V</t>
  </si>
  <si>
    <t>A125642130J</t>
  </si>
  <si>
    <t>A125633922L</t>
  </si>
  <si>
    <t>A125650266V</t>
  </si>
  <si>
    <t>A125642058A</t>
  </si>
  <si>
    <t>A125633850L</t>
  </si>
  <si>
    <t>A125650274V</t>
  </si>
  <si>
    <t>A125642066A</t>
  </si>
  <si>
    <t>A125633858F</t>
  </si>
  <si>
    <t>A125650306A</t>
  </si>
  <si>
    <t>A125642098V</t>
  </si>
  <si>
    <t>A125633890F</t>
  </si>
  <si>
    <t>A125650242A</t>
  </si>
  <si>
    <t>A125642034J</t>
  </si>
  <si>
    <t>A125633826L</t>
  </si>
  <si>
    <t>A125650346V</t>
  </si>
  <si>
    <t>A125642138A</t>
  </si>
  <si>
    <t>A125633930L</t>
  </si>
  <si>
    <t>A125650314A</t>
  </si>
  <si>
    <t>A125642106J</t>
  </si>
  <si>
    <t>A125633898X</t>
  </si>
  <si>
    <t>A125650354V</t>
  </si>
  <si>
    <t>A125642146A</t>
  </si>
  <si>
    <t>A125633938F</t>
  </si>
  <si>
    <t>A125650250A</t>
  </si>
  <si>
    <t>A125642042J</t>
  </si>
  <si>
    <t>A125633834L</t>
  </si>
  <si>
    <t>A125650218A</t>
  </si>
  <si>
    <t>A125642010R</t>
  </si>
  <si>
    <t>A125633802V</t>
  </si>
  <si>
    <t>A125650226A</t>
  </si>
  <si>
    <t>A125642018J</t>
  </si>
  <si>
    <t>A125633810V</t>
  </si>
  <si>
    <t>A125650282V</t>
  </si>
  <si>
    <t>A125642074A</t>
  </si>
  <si>
    <t>A125633866F</t>
  </si>
  <si>
    <t>A125650234A</t>
  </si>
  <si>
    <t>A125642026J</t>
  </si>
  <si>
    <t>A125633818L</t>
  </si>
  <si>
    <t>A125650290V</t>
  </si>
  <si>
    <t>A125642082A</t>
  </si>
  <si>
    <t>A125633874F</t>
  </si>
  <si>
    <t>A125650298L</t>
  </si>
  <si>
    <t>A125642090A</t>
  </si>
  <si>
    <t>A125633882F</t>
  </si>
  <si>
    <t>A125654464F</t>
  </si>
  <si>
    <t>A125646256L</t>
  </si>
  <si>
    <t>A125638048V</t>
  </si>
  <si>
    <t>A125654424L</t>
  </si>
  <si>
    <t>A125646216V</t>
  </si>
  <si>
    <t>A125638008A</t>
  </si>
  <si>
    <t>A125654360L</t>
  </si>
  <si>
    <t>A125646152V</t>
  </si>
  <si>
    <t>A125637944X</t>
  </si>
  <si>
    <t>A125654432L</t>
  </si>
  <si>
    <t>A125646224V</t>
  </si>
  <si>
    <t>A125638016A</t>
  </si>
  <si>
    <t>A125654440L</t>
  </si>
  <si>
    <t>A125646232V</t>
  </si>
  <si>
    <t>A125638024A</t>
  </si>
  <si>
    <t>A125654368F</t>
  </si>
  <si>
    <t>A125646160V</t>
  </si>
  <si>
    <t>A125637952X</t>
  </si>
  <si>
    <t>A125654376F</t>
  </si>
  <si>
    <t>A125646168L</t>
  </si>
  <si>
    <t>A125637960X</t>
  </si>
  <si>
    <t>A125654408L</t>
  </si>
  <si>
    <t>A125646200A</t>
  </si>
  <si>
    <t>A125637992T</t>
  </si>
  <si>
    <t>A125654344L</t>
  </si>
  <si>
    <t>A125646136V</t>
  </si>
  <si>
    <t>A125637928X</t>
  </si>
  <si>
    <t>A125654448F</t>
  </si>
  <si>
    <t>A125646240V</t>
  </si>
  <si>
    <t>A125638032A</t>
  </si>
  <si>
    <t>A125654416L</t>
  </si>
  <si>
    <t>A125646208V</t>
  </si>
  <si>
    <t>A125638000J</t>
  </si>
  <si>
    <t>A125654456F</t>
  </si>
  <si>
    <t>A125646248L</t>
  </si>
  <si>
    <t>A125638040A</t>
  </si>
  <si>
    <t>A125654352L</t>
  </si>
  <si>
    <t>A125646144V</t>
  </si>
  <si>
    <t>A125637936X</t>
  </si>
  <si>
    <t>A125654320V</t>
  </si>
  <si>
    <t>A125646112A</t>
  </si>
  <si>
    <t>A125637904F</t>
  </si>
  <si>
    <t>A125654328L</t>
  </si>
  <si>
    <t>A125646120A</t>
  </si>
  <si>
    <t>A125637912F</t>
  </si>
  <si>
    <t>A125654384F</t>
  </si>
  <si>
    <t>A125646176L</t>
  </si>
  <si>
    <t>A125637968T</t>
  </si>
  <si>
    <t>A125654336L</t>
  </si>
  <si>
    <t>A125646128V</t>
  </si>
  <si>
    <t>A125637920F</t>
  </si>
  <si>
    <t>A125654392F</t>
  </si>
  <si>
    <t>A125646184L</t>
  </si>
  <si>
    <t>A125637976T</t>
  </si>
  <si>
    <t>A125654400V</t>
  </si>
  <si>
    <t>A125646192L</t>
  </si>
  <si>
    <t>A125637984T</t>
  </si>
  <si>
    <t>A125654466K</t>
  </si>
  <si>
    <t>A125646258T</t>
  </si>
  <si>
    <t>A125638050F</t>
  </si>
  <si>
    <t>A125654426T</t>
  </si>
  <si>
    <t>A125646218X</t>
  </si>
  <si>
    <t>A125638010L</t>
  </si>
  <si>
    <t>A125654362T</t>
  </si>
  <si>
    <t>A125646154X</t>
  </si>
  <si>
    <t>A125637946C</t>
  </si>
  <si>
    <t>A125654434T</t>
  </si>
  <si>
    <t>A125646226X</t>
  </si>
  <si>
    <t>A125638018F</t>
  </si>
  <si>
    <t>A125654442T</t>
  </si>
  <si>
    <t>A125646234X</t>
  </si>
  <si>
    <t>A125638026F</t>
  </si>
  <si>
    <t>A125654370T</t>
  </si>
  <si>
    <t>A125646162X</t>
  </si>
  <si>
    <t>A125637954C</t>
  </si>
  <si>
    <t>A125654378K</t>
  </si>
  <si>
    <t>A125646170X</t>
  </si>
  <si>
    <t>A125637962C</t>
  </si>
  <si>
    <t>A125654410X</t>
  </si>
  <si>
    <t>A125646202F</t>
  </si>
  <si>
    <t>A125637994W</t>
  </si>
  <si>
    <t>A125654346T</t>
  </si>
  <si>
    <t>A125646138X</t>
  </si>
  <si>
    <t>A125637930K</t>
  </si>
  <si>
    <t>A125654450T</t>
  </si>
  <si>
    <t>A125646242X</t>
  </si>
  <si>
    <t>A125638034F</t>
  </si>
  <si>
    <t>A125654418T</t>
  </si>
  <si>
    <t>A125646210F</t>
  </si>
  <si>
    <t>A125638002L</t>
  </si>
  <si>
    <t>A125654458K</t>
  </si>
  <si>
    <t>A125646250X</t>
  </si>
  <si>
    <t>A125638042F</t>
  </si>
  <si>
    <t>A125654354T</t>
  </si>
  <si>
    <t>A125646146X</t>
  </si>
  <si>
    <t>A125637938C</t>
  </si>
  <si>
    <t>A125654322X</t>
  </si>
  <si>
    <t>A125646114F</t>
  </si>
  <si>
    <t>A125637906K</t>
  </si>
  <si>
    <t>A125654330X</t>
  </si>
  <si>
    <t>A125646122F</t>
  </si>
  <si>
    <t>A125637914K</t>
  </si>
  <si>
    <t>A125654386K</t>
  </si>
  <si>
    <t>A125646178T</t>
  </si>
  <si>
    <t>A125637970C</t>
  </si>
  <si>
    <t>A125654338T</t>
  </si>
  <si>
    <t>A125646130F</t>
  </si>
  <si>
    <t>A125637922K</t>
  </si>
  <si>
    <t>A125654394K</t>
  </si>
  <si>
    <t>A125646186T</t>
  </si>
  <si>
    <t>A125637978W</t>
  </si>
  <si>
    <t>A125654402X</t>
  </si>
  <si>
    <t>A125646194T</t>
  </si>
  <si>
    <t>A125637986W</t>
  </si>
  <si>
    <t>A125651728V</t>
  </si>
  <si>
    <t>A125643520J</t>
  </si>
  <si>
    <t>A125635312R</t>
  </si>
  <si>
    <t>A125651688L</t>
  </si>
  <si>
    <t>A125643480A</t>
  </si>
  <si>
    <t>A125635272J</t>
  </si>
  <si>
    <t>A125651624A</t>
  </si>
  <si>
    <t>A125643416J</t>
  </si>
  <si>
    <t>A125635208R</t>
  </si>
  <si>
    <t>A125651696L</t>
  </si>
  <si>
    <t>A125643488V</t>
  </si>
  <si>
    <t>A125635280J</t>
  </si>
  <si>
    <t>A125651704A</t>
  </si>
  <si>
    <t>A125643496V</t>
  </si>
  <si>
    <t>A125635288A</t>
  </si>
  <si>
    <t>A125651632A</t>
  </si>
  <si>
    <t>A125643424J</t>
  </si>
  <si>
    <t>A125635216R</t>
  </si>
  <si>
    <t>A125651640A</t>
  </si>
  <si>
    <t>A125643432J</t>
  </si>
  <si>
    <t>A125635224R</t>
  </si>
  <si>
    <t>A125651672V</t>
  </si>
  <si>
    <t>&gt; 15-24 years ;  &gt;&gt; Insufficient work experience ;  &gt; Males ;</t>
  </si>
  <si>
    <t>&gt; 15-24 years ;  &gt;&gt; Insufficient work experience ;  &gt; Females ;</t>
  </si>
  <si>
    <t>&gt; 15-24 years ;  &gt;&gt; No vacancies at all ;  Persons ;</t>
  </si>
  <si>
    <t>&gt; 15-24 years ;  &gt;&gt; No vacancies at all ;  &gt; Males ;</t>
  </si>
  <si>
    <t>&gt; 15-24 years ;  &gt;&gt; No vacancies at all ;  &gt; Females ;</t>
  </si>
  <si>
    <t>&gt; 15-24 years ;  &gt;&gt; No vacancies in line of work ;  Persons ;</t>
  </si>
  <si>
    <t>&gt; 15-24 years ;  &gt;&gt; No vacancies in line of work ;  &gt; Males ;</t>
  </si>
  <si>
    <t>&gt; 15-24 years ;  &gt;&gt; No vacancies in line of work ;  &gt; Females ;</t>
  </si>
  <si>
    <t>&gt; 15-24 years ;  &gt;&gt; Too far to travel or transport problems ;  Persons ;</t>
  </si>
  <si>
    <t>&gt; 15-24 years ;  &gt;&gt; Too far to travel or transport problems ;  &gt; Males ;</t>
  </si>
  <si>
    <t>&gt; 15-24 years ;  &gt;&gt; Too far to travel or transport problems ;  &gt; Females ;</t>
  </si>
  <si>
    <t>&gt; 15-24 years ;  &gt;&gt; Own ill health or disability ;  Persons ;</t>
  </si>
  <si>
    <t>&gt; 15-24 years ;  &gt;&gt; Own ill health or disability ;  &gt; Males ;</t>
  </si>
  <si>
    <t>&gt; 15-24 years ;  &gt;&gt; Own ill health or disability ;  &gt; Females ;</t>
  </si>
  <si>
    <t>&gt; 15-24 years ;  &gt;&gt; Language difficulties ;  Persons ;</t>
  </si>
  <si>
    <t>&gt; 15-24 years ;  &gt;&gt; Language difficulties ;  &gt; Males ;</t>
  </si>
  <si>
    <t>&gt; 15-24 years ;  &gt;&gt; Language difficulties ;  &gt; Females ;</t>
  </si>
  <si>
    <t>&gt; 15-24 years ;  &gt;&gt; No jobs with suitable hours ;  Persons ;</t>
  </si>
  <si>
    <t>&gt; 15-24 years ;  &gt;&gt; No jobs with suitable hours ;  &gt; Males ;</t>
  </si>
  <si>
    <t>&gt; 15-24 years ;  &gt;&gt; No jobs with suitable hours ;  &gt; Females ;</t>
  </si>
  <si>
    <t>&gt; 15-24 years ;  &gt;&gt; Child care or other family considerations ;  Persons ;</t>
  </si>
  <si>
    <t>&gt; 15-24 years ;  &gt;&gt; Child care or other family considerations ;  &gt; Males ;</t>
  </si>
  <si>
    <t>&gt; 15-24 years ;  &gt;&gt; Child care or other family considerations ;  &gt; Females ;</t>
  </si>
  <si>
    <t>&gt; 15-24 years ;  &gt;&gt; No feedback from employers ;  Persons ;</t>
  </si>
  <si>
    <t>&gt; 15-24 years ;  &gt;&gt; No feedback from employers ;  &gt; Males ;</t>
  </si>
  <si>
    <t>&gt; 15-24 years ;  &gt;&gt; No feedback from employers ;  &gt; Females ;</t>
  </si>
  <si>
    <t>&gt; 15-24 years ;  &gt;&gt; Other difficulties ;  Persons ;</t>
  </si>
  <si>
    <t>&gt; 15-24 years ;  &gt;&gt; Other difficulties ;  &gt; Males ;</t>
  </si>
  <si>
    <t>&gt; 15-24 years ;  &gt;&gt; Other difficulties ;  &gt; Females ;</t>
  </si>
  <si>
    <t>&gt; 15-24 years ;  &gt; Did not have difficulty finding work ;  Persons ;</t>
  </si>
  <si>
    <t>&gt; 15-24 years ;  &gt; Did not have difficulty finding work ;  &gt; Males ;</t>
  </si>
  <si>
    <t>&gt; 15-24 years ;  &gt; Did not have difficulty finding work ;  &gt; Females ;</t>
  </si>
  <si>
    <t>&gt; 15-24 years ;  Did not look for work or more hours last year ;  Persons ;</t>
  </si>
  <si>
    <t>&gt; 15-24 years ;  Did not look for work or more hours last year ;  &gt; Males ;</t>
  </si>
  <si>
    <t>&gt; 15-24 years ;  Did not look for work or more hours last year ;  &gt; Females ;</t>
  </si>
  <si>
    <t>&gt; 15-24 years ;  Median extra hours preferred ;  Underemployed part-time workers ;  Persons ;</t>
  </si>
  <si>
    <t>&gt; 15-24 years ;  Median extra hours preferred ;  Underemployed part-time workers ;  &gt; Males ;</t>
  </si>
  <si>
    <t>&gt; 15-24 years ;  Median extra hours preferred ;  Underemployed part-time workers ;  &gt; Females ;</t>
  </si>
  <si>
    <t>&gt; 15-24 years ;  Median extra hours preferred ;  Looked for work or more hours last year ;  Persons ;</t>
  </si>
  <si>
    <t>&gt; 15-24 years ;  Median extra hours preferred ;  Looked for work or more hours last year ;  &gt; Males ;</t>
  </si>
  <si>
    <t>&gt; 15-24 years ;  Median extra hours preferred ;  Looked for work or more hours last year ;  &gt; Females ;</t>
  </si>
  <si>
    <t>&gt; 15-24 years ;  Median extra hours preferred ;  &gt; Had difficulty finding work ;  Persons ;</t>
  </si>
  <si>
    <t>&gt; 15-24 years ;  Median extra hours preferred ;  &gt; Had difficulty finding work ;  &gt; Males ;</t>
  </si>
  <si>
    <t>&gt; 15-24 years ;  Median extra hours preferred ;  &gt; Had difficulty finding work ;  &gt; Females ;</t>
  </si>
  <si>
    <t>&gt; 15-24 years ;  Median extra hours preferred ;  &gt;&gt; Too many applicants for available jobs ;  Persons ;</t>
  </si>
  <si>
    <t>&gt; 15-24 years ;  Median extra hours preferred ;  &gt;&gt; Too many applicants for available jobs ;  &gt; Males ;</t>
  </si>
  <si>
    <t>&gt; 15-24 years ;  Median extra hours preferred ;  &gt;&gt; Too many applicants for available jobs ;  &gt; Females ;</t>
  </si>
  <si>
    <t>&gt; 15-24 years ;  Median extra hours preferred ;  &gt;&gt; Lacked necessary skills or education ;  Persons ;</t>
  </si>
  <si>
    <t>&gt; 15-24 years ;  Median extra hours preferred ;  &gt;&gt; Lacked necessary skills or education ;  &gt; Males ;</t>
  </si>
  <si>
    <t>&gt; 15-24 years ;  Median extra hours preferred ;  &gt;&gt; Lacked necessary skills or education ;  &gt; Females ;</t>
  </si>
  <si>
    <t>&gt; 15-24 years ;  Median extra hours preferred ;  &gt;&gt; Considered too young by employers ;  Persons ;</t>
  </si>
  <si>
    <t>&gt; 15-24 years ;  Median extra hours preferred ;  &gt;&gt; Considered too young by employers ;  &gt; Males ;</t>
  </si>
  <si>
    <t>&gt; 15-24 years ;  Median extra hours preferred ;  &gt;&gt; Considered too young by employers ;  &gt; Females ;</t>
  </si>
  <si>
    <t>&gt; 15-24 years ;  Median extra hours preferred ;  &gt;&gt; Considered too old by employers ;  Persons ;</t>
  </si>
  <si>
    <t>&gt; 15-24 years ;  Median extra hours preferred ;  &gt;&gt; Considered too old by employers ;  &gt; Males ;</t>
  </si>
  <si>
    <t>&gt; 15-24 years ;  Median extra hours preferred ;  &gt;&gt; Considered too old by employers ;  &gt; Females ;</t>
  </si>
  <si>
    <t>&gt; 15-24 years ;  Median extra hours preferred ;  &gt;&gt; Insufficient work experience ;  Persons ;</t>
  </si>
  <si>
    <t>&gt; 15-24 years ;  Median extra hours preferred ;  &gt;&gt; Insufficient work experience ;  &gt; Males ;</t>
  </si>
  <si>
    <t>&gt; 15-24 years ;  Median extra hours preferred ;  &gt;&gt; Insufficient work experience ;  &gt; Females ;</t>
  </si>
  <si>
    <t>&gt; 15-24 years ;  Median extra hours preferred ;  &gt;&gt; No vacancies at all ;  Persons ;</t>
  </si>
  <si>
    <t>&gt; 15-24 years ;  Median extra hours preferred ;  &gt;&gt; No vacancies at all ;  &gt; Males ;</t>
  </si>
  <si>
    <t>&gt; 15-24 years ;  Median extra hours preferred ;  &gt;&gt; No vacancies at all ;  &gt; Females ;</t>
  </si>
  <si>
    <t>&gt; 15-24 years ;  Median extra hours preferred ;  &gt;&gt; No vacancies in line of work ;  Persons ;</t>
  </si>
  <si>
    <t>&gt; 15-24 years ;  Median extra hours preferred ;  &gt;&gt; No vacancies in line of work ;  &gt; Males ;</t>
  </si>
  <si>
    <t>&gt; 15-24 years ;  Median extra hours preferred ;  &gt;&gt; No vacancies in line of work ;  &gt; Females ;</t>
  </si>
  <si>
    <t>&gt; 15-24 years ;  Median extra hours preferred ;  &gt;&gt; Too far to travel or transport problems ;  Persons ;</t>
  </si>
  <si>
    <t>&gt; 15-24 years ;  Median extra hours preferred ;  &gt;&gt; Too far to travel or transport problems ;  &gt; Males ;</t>
  </si>
  <si>
    <t>&gt; 15-24 years ;  Median extra hours preferred ;  &gt;&gt; Too far to travel or transport problems ;  &gt; Females ;</t>
  </si>
  <si>
    <t>&gt; 15-24 years ;  Median extra hours preferred ;  &gt;&gt; Own ill health or disability ;  Persons ;</t>
  </si>
  <si>
    <t>&gt; 15-24 years ;  Median extra hours preferred ;  &gt;&gt; Own ill health or disability ;  &gt; Males ;</t>
  </si>
  <si>
    <t>&gt; 15-24 years ;  Median extra hours preferred ;  &gt;&gt; Own ill health or disability ;  &gt; Females ;</t>
  </si>
  <si>
    <t>&gt; 15-24 years ;  Median extra hours preferred ;  &gt;&gt; Language difficulties ;  Persons ;</t>
  </si>
  <si>
    <t>&gt; 15-24 years ;  Median extra hours preferred ;  &gt;&gt; Language difficulties ;  &gt; Males ;</t>
  </si>
  <si>
    <t>&gt; 15-24 years ;  Median extra hours preferred ;  &gt;&gt; Language difficulties ;  &gt; Females ;</t>
  </si>
  <si>
    <t>&gt; 15-24 years ;  Median extra hours preferred ;  &gt;&gt; No jobs with suitable hours ;  Persons ;</t>
  </si>
  <si>
    <t>&gt; 15-24 years ;  Median extra hours preferred ;  &gt;&gt; No jobs with suitable hours ;  &gt; Males ;</t>
  </si>
  <si>
    <t>&gt; 15-24 years ;  Median extra hours preferred ;  &gt;&gt; No jobs with suitable hours ;  &gt; Females ;</t>
  </si>
  <si>
    <t>&gt; 15-24 years ;  Median extra hours preferred ;  &gt;&gt; Child care or other family considerations ;  Persons ;</t>
  </si>
  <si>
    <t>&gt; 15-24 years ;  Median extra hours preferred ;  &gt;&gt; Child care or other family considerations ;  &gt; Males ;</t>
  </si>
  <si>
    <t>&gt; 15-24 years ;  Median extra hours preferred ;  &gt;&gt; Child care or other family considerations ;  &gt; Females ;</t>
  </si>
  <si>
    <t>&gt; 15-24 years ;  Median extra hours preferred ;  &gt;&gt; No feedback from employers ;  Persons ;</t>
  </si>
  <si>
    <t>&gt; 15-24 years ;  Median extra hours preferred ;  &gt;&gt; No feedback from employers ;  &gt; Males ;</t>
  </si>
  <si>
    <t>&gt; 15-24 years ;  Median extra hours preferred ;  &gt;&gt; No feedback from employers ;  &gt; Females ;</t>
  </si>
  <si>
    <t>&gt; 15-24 years ;  Median extra hours preferred ;  &gt;&gt; Other difficulties ;  Persons ;</t>
  </si>
  <si>
    <t>&gt; 15-24 years ;  Median extra hours preferred ;  &gt;&gt; Other difficulties ;  &gt; Males ;</t>
  </si>
  <si>
    <t>&gt; 15-24 years ;  Median extra hours preferred ;  &gt;&gt; Other difficulties ;  &gt; Females ;</t>
  </si>
  <si>
    <t>&gt; 15-24 years ;  Median extra hours preferred ;  &gt; Did not have difficulty finding work ;  Persons ;</t>
  </si>
  <si>
    <t>&gt; 15-24 years ;  Median extra hours preferred ;  &gt; Did not have difficulty finding work ;  &gt; Males ;</t>
  </si>
  <si>
    <t>&gt; 15-24 years ;  Median extra hours preferred ;  &gt; Did not have difficulty finding work ;  &gt; Females ;</t>
  </si>
  <si>
    <t>&gt; 15-24 years ;  Median extra hours preferred ;  Did not look for work or more hours last year ;  Persons ;</t>
  </si>
  <si>
    <t>&gt; 15-24 years ;  Median extra hours preferred ;  Did not look for work or more hours last year ;  &gt; Males ;</t>
  </si>
  <si>
    <t>&gt; 15-24 years ;  Median extra hours preferred ;  Did not look for work or more hours last year ;  &gt; Females ;</t>
  </si>
  <si>
    <t>&gt; 25-44 years ;  Underemployed part-time workers ;  Persons ;</t>
  </si>
  <si>
    <t>&gt; 25-44 years ;  Underemployed part-time workers ;  &gt; Males ;</t>
  </si>
  <si>
    <t>&gt; 25-44 years ;  Underemployed part-time workers ;  &gt; Females ;</t>
  </si>
  <si>
    <t>&gt; 25-44 years ;  Looked for work or more hours last year ;  Persons ;</t>
  </si>
  <si>
    <t>&gt; 25-44 years ;  Looked for work or more hours last year ;  &gt; Males ;</t>
  </si>
  <si>
    <t>&gt; 25-44 years ;  Looked for work or more hours last year ;  &gt; Females ;</t>
  </si>
  <si>
    <t>&gt; 25-44 years ;  &gt; Had difficulty finding work ;  Persons ;</t>
  </si>
  <si>
    <t>&gt; 25-44 years ;  &gt; Had difficulty finding work ;  &gt; Males ;</t>
  </si>
  <si>
    <t>&gt; 25-44 years ;  &gt; Had difficulty finding work ;  &gt; Females ;</t>
  </si>
  <si>
    <t>&gt; 25-44 years ;  &gt;&gt; Too many applicants for available jobs ;  Persons ;</t>
  </si>
  <si>
    <t>&gt; 25-44 years ;  &gt;&gt; Too many applicants for available jobs ;  &gt; Males ;</t>
  </si>
  <si>
    <t>&gt; 25-44 years ;  &gt;&gt; Too many applicants for available jobs ;  &gt; Females ;</t>
  </si>
  <si>
    <t>&gt; 25-44 years ;  &gt;&gt; Lacked necessary skills or education ;  Persons ;</t>
  </si>
  <si>
    <t>&gt; 25-44 years ;  &gt;&gt; Lacked necessary skills or education ;  &gt; Males ;</t>
  </si>
  <si>
    <t>&gt; 25-44 years ;  &gt;&gt; Lacked necessary skills or education ;  &gt; Females ;</t>
  </si>
  <si>
    <t>&gt; 25-44 years ;  &gt;&gt; Considered too young by employers ;  Persons ;</t>
  </si>
  <si>
    <t>&gt; 25-44 years ;  &gt;&gt; Considered too young by employers ;  &gt; Males ;</t>
  </si>
  <si>
    <t>&gt; 25-44 years ;  &gt;&gt; Considered too young by employers ;  &gt; Females ;</t>
  </si>
  <si>
    <t>&gt; 25-44 years ;  &gt;&gt; Considered too old by employers ;  Persons ;</t>
  </si>
  <si>
    <t>&gt; 25-44 years ;  &gt;&gt; Considered too old by employers ;  &gt; Males ;</t>
  </si>
  <si>
    <t>&gt; 25-44 years ;  &gt;&gt; Considered too old by employers ;  &gt; Females ;</t>
  </si>
  <si>
    <t>&gt; 25-44 years ;  &gt;&gt; Insufficient work experience ;  Persons ;</t>
  </si>
  <si>
    <t>&gt; 25-44 years ;  &gt;&gt; Insufficient work experience ;  &gt; Males ;</t>
  </si>
  <si>
    <t>&gt; 25-44 years ;  &gt;&gt; Insufficient work experience ;  &gt; Females ;</t>
  </si>
  <si>
    <t>&gt; 25-44 years ;  &gt;&gt; No vacancies at all ;  Persons ;</t>
  </si>
  <si>
    <t>&gt; 25-44 years ;  &gt;&gt; No vacancies at all ;  &gt; Males ;</t>
  </si>
  <si>
    <t>&gt; 25-44 years ;  &gt;&gt; No vacancies at all ;  &gt; Females ;</t>
  </si>
  <si>
    <t>&gt; 25-44 years ;  &gt;&gt; No vacancies in line of work ;  Persons ;</t>
  </si>
  <si>
    <t>&gt; 25-44 years ;  &gt;&gt; No vacancies in line of work ;  &gt; Males ;</t>
  </si>
  <si>
    <t>&gt; 25-44 years ;  &gt;&gt; No vacancies in line of work ;  &gt; Females ;</t>
  </si>
  <si>
    <t>&gt; 25-44 years ;  &gt;&gt; Too far to travel or transport problems ;  Persons ;</t>
  </si>
  <si>
    <t>&gt; 25-44 years ;  &gt;&gt; Too far to travel or transport problems ;  &gt; Males ;</t>
  </si>
  <si>
    <t>&gt; 25-44 years ;  &gt;&gt; Too far to travel or transport problems ;  &gt; Females ;</t>
  </si>
  <si>
    <t>&gt; 25-44 years ;  &gt;&gt; Own ill health or disability ;  Persons ;</t>
  </si>
  <si>
    <t>&gt; 25-44 years ;  &gt;&gt; Own ill health or disability ;  &gt; Males ;</t>
  </si>
  <si>
    <t>&gt; 25-44 years ;  &gt;&gt; Own ill health or disability ;  &gt; Females ;</t>
  </si>
  <si>
    <t>&gt; 25-44 years ;  &gt;&gt; Language difficulties ;  Persons ;</t>
  </si>
  <si>
    <t>&gt; 25-44 years ;  &gt;&gt; Language difficulties ;  &gt; Males ;</t>
  </si>
  <si>
    <t>&gt; 25-44 years ;  &gt;&gt; Language difficulties ;  &gt; Females ;</t>
  </si>
  <si>
    <t>&gt; 25-44 years ;  &gt;&gt; No jobs with suitable hours ;  Persons ;</t>
  </si>
  <si>
    <t>&gt; 25-44 years ;  &gt;&gt; No jobs with suitable hours ;  &gt; Males ;</t>
  </si>
  <si>
    <t>&gt; 25-44 years ;  &gt;&gt; No jobs with suitable hours ;  &gt; Females ;</t>
  </si>
  <si>
    <t>&gt; 25-44 years ;  &gt;&gt; Child care or other family considerations ;  Persons ;</t>
  </si>
  <si>
    <t>&gt; 25-44 years ;  &gt;&gt; Child care or other family considerations ;  &gt; Males ;</t>
  </si>
  <si>
    <t>&gt; 25-44 years ;  &gt;&gt; Child care or other family considerations ;  &gt; Females ;</t>
  </si>
  <si>
    <t>&gt; 25-44 years ;  &gt;&gt; No feedback from employers ;  Persons ;</t>
  </si>
  <si>
    <t>&gt; 25-44 years ;  &gt;&gt; No feedback from employers ;  &gt; Males ;</t>
  </si>
  <si>
    <t>&gt; 25-44 years ;  &gt;&gt; No feedback from employers ;  &gt; Females ;</t>
  </si>
  <si>
    <t>&gt; 25-44 years ;  &gt;&gt; Other difficulties ;  Persons ;</t>
  </si>
  <si>
    <t>&gt; 25-44 years ;  &gt;&gt; Other difficulties ;  &gt; Males ;</t>
  </si>
  <si>
    <t>&gt; 25-44 years ;  &gt;&gt; Other difficulties ;  &gt; Females ;</t>
  </si>
  <si>
    <t>&gt; 25-44 years ;  &gt; Did not have difficulty finding work ;  Persons ;</t>
  </si>
  <si>
    <t>&gt; 25-44 years ;  &gt; Did not have difficulty finding work ;  &gt; Males ;</t>
  </si>
  <si>
    <t>&gt; 25-44 years ;  &gt; Did not have difficulty finding work ;  &gt; Females ;</t>
  </si>
  <si>
    <t>&gt; 25-44 years ;  Did not look for work or more hours last year ;  Persons ;</t>
  </si>
  <si>
    <t>&gt; 25-44 years ;  Did not look for work or more hours last year ;  &gt; Males ;</t>
  </si>
  <si>
    <t>&gt; 25-44 years ;  Did not look for work or more hours last year ;  &gt; Females ;</t>
  </si>
  <si>
    <t>&gt; 25-44 years ;  Median extra hours preferred ;  Underemployed part-time workers ;  Persons ;</t>
  </si>
  <si>
    <t>&gt; 25-44 years ;  Median extra hours preferred ;  Underemployed part-time workers ;  &gt; Males ;</t>
  </si>
  <si>
    <t>&gt; 25-44 years ;  Median extra hours preferred ;  Underemployed part-time workers ;  &gt; Females ;</t>
  </si>
  <si>
    <t>&gt; 25-44 years ;  Median extra hours preferred ;  Looked for work or more hours last year ;  Persons ;</t>
  </si>
  <si>
    <t>&gt; 25-44 years ;  Median extra hours preferred ;  Looked for work or more hours last year ;  &gt; Males ;</t>
  </si>
  <si>
    <t>&gt; 25-44 years ;  Median extra hours preferred ;  Looked for work or more hours last year ;  &gt; Females ;</t>
  </si>
  <si>
    <t>&gt; 25-44 years ;  Median extra hours preferred ;  &gt; Had difficulty finding work ;  Persons ;</t>
  </si>
  <si>
    <t>&gt; 25-44 years ;  Median extra hours preferred ;  &gt; Had difficulty finding work ;  &gt; Males ;</t>
  </si>
  <si>
    <t>&gt; 25-44 years ;  Median extra hours preferred ;  &gt; Had difficulty finding work ;  &gt; Females ;</t>
  </si>
  <si>
    <t>&gt; 25-44 years ;  Median extra hours preferred ;  &gt;&gt; Too many applicants for available jobs ;  Persons ;</t>
  </si>
  <si>
    <t>&gt; 25-44 years ;  Median extra hours preferred ;  &gt;&gt; Too many applicants for available jobs ;  &gt; Males ;</t>
  </si>
  <si>
    <t>&gt; 25-44 years ;  Median extra hours preferred ;  &gt;&gt; Too many applicants for available jobs ;  &gt; Females ;</t>
  </si>
  <si>
    <t>&gt; 25-44 years ;  Median extra hours preferred ;  &gt;&gt; Lacked necessary skills or education ;  Persons ;</t>
  </si>
  <si>
    <t>&gt; 25-44 years ;  Median extra hours preferred ;  &gt;&gt; Lacked necessary skills or education ;  &gt; Males ;</t>
  </si>
  <si>
    <t>&gt; 25-44 years ;  Median extra hours preferred ;  &gt;&gt; Lacked necessary skills or education ;  &gt; Females ;</t>
  </si>
  <si>
    <t>&gt; 25-44 years ;  Median extra hours preferred ;  &gt;&gt; Considered too young by employers ;  Persons ;</t>
  </si>
  <si>
    <t>&gt; 25-44 years ;  Median extra hours preferred ;  &gt;&gt; Considered too young by employers ;  &gt; Males ;</t>
  </si>
  <si>
    <t>&gt; 25-44 years ;  Median extra hours preferred ;  &gt;&gt; Considered too young by employers ;  &gt; Females ;</t>
  </si>
  <si>
    <t>&gt; 25-44 years ;  Median extra hours preferred ;  &gt;&gt; Considered too old by employers ;  Persons ;</t>
  </si>
  <si>
    <t>&gt; 25-44 years ;  Median extra hours preferred ;  &gt;&gt; Considered too old by employers ;  &gt; Males ;</t>
  </si>
  <si>
    <t>&gt; 25-44 years ;  Median extra hours preferred ;  &gt;&gt; Considered too old by employers ;  &gt; Females ;</t>
  </si>
  <si>
    <t>&gt; 25-44 years ;  Median extra hours preferred ;  &gt;&gt; Insufficient work experience ;  Persons ;</t>
  </si>
  <si>
    <t>&gt; 25-44 years ;  Median extra hours preferred ;  &gt;&gt; Insufficient work experience ;  &gt; Males ;</t>
  </si>
  <si>
    <t>&gt; 25-44 years ;  Median extra hours preferred ;  &gt;&gt; Insufficient work experience ;  &gt; Females ;</t>
  </si>
  <si>
    <t>&gt; 25-44 years ;  Median extra hours preferred ;  &gt;&gt; No vacancies at all ;  Persons ;</t>
  </si>
  <si>
    <t>&gt; 25-44 years ;  Median extra hours preferred ;  &gt;&gt; No vacancies at all ;  &gt; Males ;</t>
  </si>
  <si>
    <t>&gt; 25-44 years ;  Median extra hours preferred ;  &gt;&gt; No vacancies at all ;  &gt; Females ;</t>
  </si>
  <si>
    <t>&gt; 25-44 years ;  Median extra hours preferred ;  &gt;&gt; No vacancies in line of work ;  Persons ;</t>
  </si>
  <si>
    <t>&gt; 25-44 years ;  Median extra hours preferred ;  &gt;&gt; No vacancies in line of work ;  &gt; Males ;</t>
  </si>
  <si>
    <t>&gt; 25-44 years ;  Median extra hours preferred ;  &gt;&gt; No vacancies in line of work ;  &gt; Females ;</t>
  </si>
  <si>
    <t>&gt; 25-44 years ;  Median extra hours preferred ;  &gt;&gt; Too far to travel or transport problems ;  Persons ;</t>
  </si>
  <si>
    <t>&gt; 25-44 years ;  Median extra hours preferred ;  &gt;&gt; Too far to travel or transport problems ;  &gt; Males ;</t>
  </si>
  <si>
    <t>&gt; 25-44 years ;  Median extra hours preferred ;  &gt;&gt; Too far to travel or transport problems ;  &gt; Females ;</t>
  </si>
  <si>
    <t>&gt; 25-44 years ;  Median extra hours preferred ;  &gt;&gt; Own ill health or disability ;  Persons ;</t>
  </si>
  <si>
    <t>&gt; 25-44 years ;  Median extra hours preferred ;  &gt;&gt; Own ill health or disability ;  &gt; Males ;</t>
  </si>
  <si>
    <t>&gt; 25-44 years ;  Median extra hours preferred ;  &gt;&gt; Own ill health or disability ;  &gt; Females ;</t>
  </si>
  <si>
    <t>&gt; 25-44 years ;  Median extra hours preferred ;  &gt;&gt; Language difficulties ;  Persons ;</t>
  </si>
  <si>
    <t>&gt; 25-44 years ;  Median extra hours preferred ;  &gt;&gt; Language difficulties ;  &gt; Males ;</t>
  </si>
  <si>
    <t>&gt; 25-44 years ;  Median extra hours preferred ;  &gt;&gt; Language difficulties ;  &gt; Females ;</t>
  </si>
  <si>
    <t>&gt; 25-44 years ;  Median extra hours preferred ;  &gt;&gt; No jobs with suitable hours ;  Persons ;</t>
  </si>
  <si>
    <t>&gt; 25-44 years ;  Median extra hours preferred ;  &gt;&gt; No jobs with suitable hours ;  &gt; Males ;</t>
  </si>
  <si>
    <t>&gt; 25-44 years ;  Median extra hours preferred ;  &gt;&gt; No jobs with suitable hours ;  &gt; Females ;</t>
  </si>
  <si>
    <t>&gt; 25-44 years ;  Median extra hours preferred ;  &gt;&gt; Child care or other family considerations ;  Persons ;</t>
  </si>
  <si>
    <t>&gt; 25-44 years ;  Median extra hours preferred ;  &gt;&gt; Child care or other family considerations ;  &gt; Males ;</t>
  </si>
  <si>
    <t>&gt; 25-44 years ;  Median extra hours preferred ;  &gt;&gt; Child care or other family considerations ;  &gt; Females ;</t>
  </si>
  <si>
    <t>&gt; 25-44 years ;  Median extra hours preferred ;  &gt;&gt; No feedback from employers ;  Persons ;</t>
  </si>
  <si>
    <t>&gt; 25-44 years ;  Median extra hours preferred ;  &gt;&gt; No feedback from employers ;  &gt; Males ;</t>
  </si>
  <si>
    <t>&gt; 25-44 years ;  Median extra hours preferred ;  &gt;&gt; No feedback from employers ;  &gt; Females ;</t>
  </si>
  <si>
    <t>&gt; 25-44 years ;  Median extra hours preferred ;  &gt;&gt; Other difficulties ;  Persons ;</t>
  </si>
  <si>
    <t>&gt; 25-44 years ;  Median extra hours preferred ;  &gt;&gt; Other difficulties ;  &gt; Males ;</t>
  </si>
  <si>
    <t>&gt; 25-44 years ;  Median extra hours preferred ;  &gt;&gt; Other difficulties ;  &gt; Females ;</t>
  </si>
  <si>
    <t>&gt; 25-44 years ;  Median extra hours preferred ;  &gt; Did not have difficulty finding work ;  Persons ;</t>
  </si>
  <si>
    <t>&gt; 25-44 years ;  Median extra hours preferred ;  &gt; Did not have difficulty finding work ;  &gt; Males ;</t>
  </si>
  <si>
    <t>&gt; 25-44 years ;  Median extra hours preferred ;  &gt; Did not have difficulty finding work ;  &gt; Females ;</t>
  </si>
  <si>
    <t>&gt; 25-44 years ;  Median extra hours preferred ;  Did not look for work or more hours last year ;  Persons ;</t>
  </si>
  <si>
    <t>&gt; 25-44 years ;  Median extra hours preferred ;  Did not look for work or more hours last year ;  &gt; Males ;</t>
  </si>
  <si>
    <t>&gt; 25-44 years ;  Median extra hours preferred ;  Did not look for work or more hours last year ;  &gt; Females ;</t>
  </si>
  <si>
    <t>&gt; 45-64 years ;  Underemployed part-time workers ;  Persons ;</t>
  </si>
  <si>
    <t>&gt; 45-64 years ;  Underemployed part-time workers ;  &gt; Males ;</t>
  </si>
  <si>
    <t>&gt; 45-64 years ;  Underemployed part-time workers ;  &gt; Females ;</t>
  </si>
  <si>
    <t>&gt; 45-64 years ;  Looked for work or more hours last year ;  Persons ;</t>
  </si>
  <si>
    <t>&gt; 45-64 years ;  Looked for work or more hours last year ;  &gt; Males ;</t>
  </si>
  <si>
    <t>&gt; 45-64 years ;  Looked for work or more hours last year ;  &gt; Females ;</t>
  </si>
  <si>
    <t>&gt; 45-64 years ;  &gt; Had difficulty finding work ;  Persons ;</t>
  </si>
  <si>
    <t>&gt; 45-64 years ;  &gt; Had difficulty finding work ;  &gt; Males ;</t>
  </si>
  <si>
    <t>&gt; 45-64 years ;  &gt; Had difficulty finding work ;  &gt; Females ;</t>
  </si>
  <si>
    <t>&gt; 45-64 years ;  &gt;&gt; Too many applicants for available jobs ;  Persons ;</t>
  </si>
  <si>
    <t>&gt; 45-64 years ;  &gt;&gt; Too many applicants for available jobs ;  &gt; Males ;</t>
  </si>
  <si>
    <t>&gt; 45-64 years ;  &gt;&gt; Too many applicants for available jobs ;  &gt; Females ;</t>
  </si>
  <si>
    <t>&gt; 45-64 years ;  &gt;&gt; Lacked necessary skills or education ;  Persons ;</t>
  </si>
  <si>
    <t>&gt; 45-64 years ;  &gt;&gt; Lacked necessary skills or education ;  &gt; Males ;</t>
  </si>
  <si>
    <t>&gt; 45-64 years ;  &gt;&gt; Lacked necessary skills or education ;  &gt; Females ;</t>
  </si>
  <si>
    <t>&gt; 45-64 years ;  &gt;&gt; Considered too young by employers ;  Persons ;</t>
  </si>
  <si>
    <t>&gt; 45-64 years ;  &gt;&gt; Considered too young by employers ;  &gt; Males ;</t>
  </si>
  <si>
    <t>&gt; 45-64 years ;  &gt;&gt; Considered too young by employers ;  &gt; Females ;</t>
  </si>
  <si>
    <t>&gt; 45-64 years ;  &gt;&gt; Considered too old by employers ;  Persons ;</t>
  </si>
  <si>
    <t>&gt; 45-64 years ;  &gt;&gt; Considered too old by employers ;  &gt; Males ;</t>
  </si>
  <si>
    <t>&gt; 45-64 years ;  &gt;&gt; Considered too old by employers ;  &gt; Females ;</t>
  </si>
  <si>
    <t>&gt; 45-64 years ;  &gt;&gt; Insufficient work experience ;  Persons ;</t>
  </si>
  <si>
    <t>&gt; 45-64 years ;  &gt;&gt; Insufficient work experience ;  &gt; Males ;</t>
  </si>
  <si>
    <t>&gt; 45-64 years ;  &gt;&gt; Insufficient work experience ;  &gt; Females ;</t>
  </si>
  <si>
    <t>&gt; 45-64 years ;  &gt;&gt; No vacancies at all ;  Persons ;</t>
  </si>
  <si>
    <t>&gt; 45-64 years ;  &gt;&gt; No vacancies at all ;  &gt; Males ;</t>
  </si>
  <si>
    <t>&gt; 45-64 years ;  &gt;&gt; No vacancies at all ;  &gt; Females ;</t>
  </si>
  <si>
    <t>&gt; 45-64 years ;  &gt;&gt; No vacancies in line of work ;  Persons ;</t>
  </si>
  <si>
    <t>&gt; 45-64 years ;  &gt;&gt; No vacancies in line of work ;  &gt; Males ;</t>
  </si>
  <si>
    <t>&gt; 45-64 years ;  &gt;&gt; No vacancies in line of work ;  &gt; Females ;</t>
  </si>
  <si>
    <t>&gt; 45-64 years ;  &gt;&gt; Too far to travel or transport problems ;  Persons ;</t>
  </si>
  <si>
    <t>&gt; 45-64 years ;  &gt;&gt; Too far to travel or transport problems ;  &gt; Males ;</t>
  </si>
  <si>
    <t>&gt; 45-64 years ;  &gt;&gt; Too far to travel or transport problems ;  &gt; Females ;</t>
  </si>
  <si>
    <t>&gt; 45-64 years ;  &gt;&gt; Own ill health or disability ;  Persons ;</t>
  </si>
  <si>
    <t>&gt; 45-64 years ;  &gt;&gt; Own ill health or disability ;  &gt; Males ;</t>
  </si>
  <si>
    <t>&gt; 45-64 years ;  &gt;&gt; Own ill health or disability ;  &gt; Females ;</t>
  </si>
  <si>
    <t>&gt; 45-64 years ;  &gt;&gt; Language difficulties ;  Persons ;</t>
  </si>
  <si>
    <t>&gt; 45-64 years ;  &gt;&gt; Language difficulties ;  &gt; Males ;</t>
  </si>
  <si>
    <t>&gt; 45-64 years ;  &gt;&gt; Language difficulties ;  &gt; Females ;</t>
  </si>
  <si>
    <t>&gt; 45-64 years ;  &gt;&gt; No jobs with suitable hours ;  Persons ;</t>
  </si>
  <si>
    <t>&gt; 45-64 years ;  &gt;&gt; No jobs with suitable hours ;  &gt; Males ;</t>
  </si>
  <si>
    <t>&gt; 45-64 years ;  &gt;&gt; No jobs with suitable hours ;  &gt; Females ;</t>
  </si>
  <si>
    <t>&gt; 45-64 years ;  &gt;&gt; Child care or other family considerations ;  Persons ;</t>
  </si>
  <si>
    <t>&gt; 45-64 years ;  &gt;&gt; Child care or other family considerations ;  &gt; Males ;</t>
  </si>
  <si>
    <t>A125643464A</t>
  </si>
  <si>
    <t>A125635256J</t>
  </si>
  <si>
    <t>A125651608A</t>
  </si>
  <si>
    <t>A125643400R</t>
  </si>
  <si>
    <t>A125635192J</t>
  </si>
  <si>
    <t>A125651712A</t>
  </si>
  <si>
    <t>A125643504J</t>
  </si>
  <si>
    <t>A125635296A</t>
  </si>
  <si>
    <t>A125651680V</t>
  </si>
  <si>
    <t>A125643472A</t>
  </si>
  <si>
    <t>A125635264J</t>
  </si>
  <si>
    <t>A125651720A</t>
  </si>
  <si>
    <t>A125643512J</t>
  </si>
  <si>
    <t>A125635304R</t>
  </si>
  <si>
    <t>A125651616A</t>
  </si>
  <si>
    <t>A125643408J</t>
  </si>
  <si>
    <t>A125635200W</t>
  </si>
  <si>
    <t>A125651584V</t>
  </si>
  <si>
    <t>A125643376A</t>
  </si>
  <si>
    <t>A125635168J</t>
  </si>
  <si>
    <t>A125651592V</t>
  </si>
  <si>
    <t>A125643384A</t>
  </si>
  <si>
    <t>A125635176J</t>
  </si>
  <si>
    <t>A125651648V</t>
  </si>
  <si>
    <t>A125643440J</t>
  </si>
  <si>
    <t>A125635232R</t>
  </si>
  <si>
    <t>A125651600J</t>
  </si>
  <si>
    <t>A125643392A</t>
  </si>
  <si>
    <t>A125635184J</t>
  </si>
  <si>
    <t>A125651656V</t>
  </si>
  <si>
    <t>A125643448A</t>
  </si>
  <si>
    <t>A125635240R</t>
  </si>
  <si>
    <t>A125651664V</t>
  </si>
  <si>
    <t>A125643456A</t>
  </si>
  <si>
    <t>A125635248J</t>
  </si>
  <si>
    <t>A125651730F</t>
  </si>
  <si>
    <t>A125643522L</t>
  </si>
  <si>
    <t>A125635314V</t>
  </si>
  <si>
    <t>A125651690X</t>
  </si>
  <si>
    <t>A125643482F</t>
  </si>
  <si>
    <t>A125635274L</t>
  </si>
  <si>
    <t>A125651626F</t>
  </si>
  <si>
    <t>A125643418L</t>
  </si>
  <si>
    <t>A125635210A</t>
  </si>
  <si>
    <t>A125651698T</t>
  </si>
  <si>
    <t>A125643490F</t>
  </si>
  <si>
    <t>A125635282L</t>
  </si>
  <si>
    <t>A125651706F</t>
  </si>
  <si>
    <t>A125643498X</t>
  </si>
  <si>
    <t>A125635290L</t>
  </si>
  <si>
    <t>A125651634F</t>
  </si>
  <si>
    <t>A125643426L</t>
  </si>
  <si>
    <t>A125635218V</t>
  </si>
  <si>
    <t>A125651642F</t>
  </si>
  <si>
    <t>A125643434L</t>
  </si>
  <si>
    <t>A125635226V</t>
  </si>
  <si>
    <t>A125651674X</t>
  </si>
  <si>
    <t>A125643466F</t>
  </si>
  <si>
    <t>A125635258L</t>
  </si>
  <si>
    <t>A125651610L</t>
  </si>
  <si>
    <t>A125643402V</t>
  </si>
  <si>
    <t>A125635194L</t>
  </si>
  <si>
    <t>A125651714F</t>
  </si>
  <si>
    <t>A125643506L</t>
  </si>
  <si>
    <t>A125635298F</t>
  </si>
  <si>
    <t>A125651682X</t>
  </si>
  <si>
    <t>A125643474F</t>
  </si>
  <si>
    <t>A125635266L</t>
  </si>
  <si>
    <t>A125651722F</t>
  </si>
  <si>
    <t>A125643514L</t>
  </si>
  <si>
    <t>A125635306V</t>
  </si>
  <si>
    <t>A125651618F</t>
  </si>
  <si>
    <t>A125643410V</t>
  </si>
  <si>
    <t>A125635202A</t>
  </si>
  <si>
    <t>A125651586X</t>
  </si>
  <si>
    <t>A125643378F</t>
  </si>
  <si>
    <t>A125635170V</t>
  </si>
  <si>
    <t>A125651594X</t>
  </si>
  <si>
    <t>A125643386F</t>
  </si>
  <si>
    <t>A125635178L</t>
  </si>
  <si>
    <t>A125651650F</t>
  </si>
  <si>
    <t>A125643442L</t>
  </si>
  <si>
    <t>A125635234V</t>
  </si>
  <si>
    <t>A125651602L</t>
  </si>
  <si>
    <t>A125643394F</t>
  </si>
  <si>
    <t>A125635186L</t>
  </si>
  <si>
    <t>A125651658X</t>
  </si>
  <si>
    <t>A125643450L</t>
  </si>
  <si>
    <t>A125635242V</t>
  </si>
  <si>
    <t>A125651666X</t>
  </si>
  <si>
    <t>A125643458F</t>
  </si>
  <si>
    <t>A125635250V</t>
  </si>
  <si>
    <t>A125655832T</t>
  </si>
  <si>
    <t>A125647624X</t>
  </si>
  <si>
    <t>A125639416F</t>
  </si>
  <si>
    <t>A125655792K</t>
  </si>
  <si>
    <t>A125647584T</t>
  </si>
  <si>
    <t>A125639376X</t>
  </si>
  <si>
    <t>A125655728T</t>
  </si>
  <si>
    <t>A125647520F</t>
  </si>
  <si>
    <t>A125639312L</t>
  </si>
  <si>
    <t>A125655800X</t>
  </si>
  <si>
    <t>A125647592T</t>
  </si>
  <si>
    <t>A125639384X</t>
  </si>
  <si>
    <t>A125655808T</t>
  </si>
  <si>
    <t>A125647600F</t>
  </si>
  <si>
    <t>A125639392X</t>
  </si>
  <si>
    <t>A125655736T</t>
  </si>
  <si>
    <t>A125647528X</t>
  </si>
  <si>
    <t>A125639320L</t>
  </si>
  <si>
    <t>A125655744T</t>
  </si>
  <si>
    <t>A125647536X</t>
  </si>
  <si>
    <t>A125639328F</t>
  </si>
  <si>
    <t>A125655776K</t>
  </si>
  <si>
    <t>A125647568T</t>
  </si>
  <si>
    <t>A125639360F</t>
  </si>
  <si>
    <t>A125655712X</t>
  </si>
  <si>
    <t>A125647504F</t>
  </si>
  <si>
    <t>A125639296X</t>
  </si>
  <si>
    <t>A125655816T</t>
  </si>
  <si>
    <t>A125647608X</t>
  </si>
  <si>
    <t>A125639400L</t>
  </si>
  <si>
    <t>A125655784K</t>
  </si>
  <si>
    <t>A125647576T</t>
  </si>
  <si>
    <t>A125639368X</t>
  </si>
  <si>
    <t>A125655824T</t>
  </si>
  <si>
    <t>A125647616X</t>
  </si>
  <si>
    <t>A125639408F</t>
  </si>
  <si>
    <t>A125655720X</t>
  </si>
  <si>
    <t>A125647512F</t>
  </si>
  <si>
    <t>A125639304L</t>
  </si>
  <si>
    <t>A125655688K</t>
  </si>
  <si>
    <t>A125647480X</t>
  </si>
  <si>
    <t>A125639272F</t>
  </si>
  <si>
    <t>A125655696K</t>
  </si>
  <si>
    <t>A125647488T</t>
  </si>
  <si>
    <t>A125639280F</t>
  </si>
  <si>
    <t>A125655752T</t>
  </si>
  <si>
    <t>A125647544X</t>
  </si>
  <si>
    <t>A125639336F</t>
  </si>
  <si>
    <t>A125655704X</t>
  </si>
  <si>
    <t>A125647496T</t>
  </si>
  <si>
    <t>A125639288X</t>
  </si>
  <si>
    <t>A125655760T</t>
  </si>
  <si>
    <t>A125647552X</t>
  </si>
  <si>
    <t>A125639344F</t>
  </si>
  <si>
    <t>A125655768K</t>
  </si>
  <si>
    <t>A125647560X</t>
  </si>
  <si>
    <t>A125639352F</t>
  </si>
  <si>
    <t>A125655834W</t>
  </si>
  <si>
    <t>A125647626C</t>
  </si>
  <si>
    <t>A125639418K</t>
  </si>
  <si>
    <t>A125655794R</t>
  </si>
  <si>
    <t>A125647586W</t>
  </si>
  <si>
    <t>A125639378C</t>
  </si>
  <si>
    <t>A125655730C</t>
  </si>
  <si>
    <t>A125647522K</t>
  </si>
  <si>
    <t>A125639314T</t>
  </si>
  <si>
    <t>A125655802C</t>
  </si>
  <si>
    <t>A125647594W</t>
  </si>
  <si>
    <t>A125639386C</t>
  </si>
  <si>
    <t>A125655810C</t>
  </si>
  <si>
    <t>A125647602K</t>
  </si>
  <si>
    <t>A125639394C</t>
  </si>
  <si>
    <t>A125655738W</t>
  </si>
  <si>
    <t>A125647530K</t>
  </si>
  <si>
    <t>A125639322T</t>
  </si>
  <si>
    <t>A125655746W</t>
  </si>
  <si>
    <t>A125647538C</t>
  </si>
  <si>
    <t>A125639330T</t>
  </si>
  <si>
    <t>A125655778R</t>
  </si>
  <si>
    <t>A125647570C</t>
  </si>
  <si>
    <t>A125639362K</t>
  </si>
  <si>
    <t>A125655714C</t>
  </si>
  <si>
    <t>A125647506K</t>
  </si>
  <si>
    <t>A125639298C</t>
  </si>
  <si>
    <t>A125655818W</t>
  </si>
  <si>
    <t>A125647610K</t>
  </si>
  <si>
    <t>A125639402T</t>
  </si>
  <si>
    <t>A125655786R</t>
  </si>
  <si>
    <t>A125647578W</t>
  </si>
  <si>
    <t>A125639370K</t>
  </si>
  <si>
    <t>A125655826W</t>
  </si>
  <si>
    <t>A125647618C</t>
  </si>
  <si>
    <t>A125639410T</t>
  </si>
  <si>
    <t>A125655722C</t>
  </si>
  <si>
    <t>A125647514K</t>
  </si>
  <si>
    <t>A125639306T</t>
  </si>
  <si>
    <t>A125655690W</t>
  </si>
  <si>
    <t>A125647482C</t>
  </si>
  <si>
    <t>A125639274K</t>
  </si>
  <si>
    <t>A125655698R</t>
  </si>
  <si>
    <t>A125647490C</t>
  </si>
  <si>
    <t>A125639282K</t>
  </si>
  <si>
    <t>A125655754W</t>
  </si>
  <si>
    <t>A125647546C</t>
  </si>
  <si>
    <t>A125639338K</t>
  </si>
  <si>
    <t>A125655706C</t>
  </si>
  <si>
    <t>A125647498W</t>
  </si>
  <si>
    <t>A125639290K</t>
  </si>
  <si>
    <t>A125655762W</t>
  </si>
  <si>
    <t>A125647554C</t>
  </si>
  <si>
    <t>A125639346K</t>
  </si>
  <si>
    <t>A125655770W</t>
  </si>
  <si>
    <t>A125647562C</t>
  </si>
  <si>
    <t>A125639354K</t>
  </si>
  <si>
    <t>A125657200F</t>
  </si>
  <si>
    <t>A125648992W</t>
  </si>
  <si>
    <t>A125640784J</t>
  </si>
  <si>
    <t>A125657160X</t>
  </si>
  <si>
    <t>A125648952C</t>
  </si>
  <si>
    <t>A125640744R</t>
  </si>
  <si>
    <t>A125657096T</t>
  </si>
  <si>
    <t>A125648888W</t>
  </si>
  <si>
    <t>A125640680R</t>
  </si>
  <si>
    <t>A125657168T</t>
  </si>
  <si>
    <t>A125648960C</t>
  </si>
  <si>
    <t>A125640752R</t>
  </si>
  <si>
    <t>A125657176T</t>
  </si>
  <si>
    <t>A125648968W</t>
  </si>
  <si>
    <t>A125640760R</t>
  </si>
  <si>
    <t>A125657104F</t>
  </si>
  <si>
    <t>A125648896W</t>
  </si>
  <si>
    <t>A125640688J</t>
  </si>
  <si>
    <t>A125657112F</t>
  </si>
  <si>
    <t>A125648904K</t>
  </si>
  <si>
    <t>A125640696J</t>
  </si>
  <si>
    <t>A125657144X</t>
  </si>
  <si>
    <t>A125648936C</t>
  </si>
  <si>
    <t>A125640728R</t>
  </si>
  <si>
    <t>A125657080X</t>
  </si>
  <si>
    <t>A125648872C</t>
  </si>
  <si>
    <t>A125640664R</t>
  </si>
  <si>
    <t>A125657184T</t>
  </si>
  <si>
    <t>A125648976W</t>
  </si>
  <si>
    <t>A125640768J</t>
  </si>
  <si>
    <t>A125657152X</t>
  </si>
  <si>
    <t>A125648944C</t>
  </si>
  <si>
    <t>A125640736R</t>
  </si>
  <si>
    <t>A125657192T</t>
  </si>
  <si>
    <t>A125648984W</t>
  </si>
  <si>
    <t>A125640776J</t>
  </si>
  <si>
    <t>A125657088T</t>
  </si>
  <si>
    <t>A125648880C</t>
  </si>
  <si>
    <t>A125640672R</t>
  </si>
  <si>
    <t>A125657056X</t>
  </si>
  <si>
    <t>A125648848C</t>
  </si>
  <si>
    <t>A125640640W</t>
  </si>
  <si>
    <t>A125657064X</t>
  </si>
  <si>
    <t>A125648856C</t>
  </si>
  <si>
    <t>&gt; 45-64 years ;  &gt;&gt; Child care or other family considerations ;  &gt; Females ;</t>
  </si>
  <si>
    <t>&gt; 45-64 years ;  &gt;&gt; No feedback from employers ;  Persons ;</t>
  </si>
  <si>
    <t>&gt; 45-64 years ;  &gt;&gt; No feedback from employers ;  &gt; Males ;</t>
  </si>
  <si>
    <t>&gt; 45-64 years ;  &gt;&gt; No feedback from employers ;  &gt; Females ;</t>
  </si>
  <si>
    <t>&gt; 45-64 years ;  &gt;&gt; Other difficulties ;  Persons ;</t>
  </si>
  <si>
    <t>&gt; 45-64 years ;  &gt;&gt; Other difficulties ;  &gt; Males ;</t>
  </si>
  <si>
    <t>&gt; 45-64 years ;  &gt;&gt; Other difficulties ;  &gt; Females ;</t>
  </si>
  <si>
    <t>&gt; 45-64 years ;  &gt; Did not have difficulty finding work ;  Persons ;</t>
  </si>
  <si>
    <t>&gt; 45-64 years ;  &gt; Did not have difficulty finding work ;  &gt; Males ;</t>
  </si>
  <si>
    <t>&gt; 45-64 years ;  &gt; Did not have difficulty finding work ;  &gt; Females ;</t>
  </si>
  <si>
    <t>&gt; 45-64 years ;  Did not look for work or more hours last year ;  Persons ;</t>
  </si>
  <si>
    <t>&gt; 45-64 years ;  Did not look for work or more hours last year ;  &gt; Males ;</t>
  </si>
  <si>
    <t>&gt; 45-64 years ;  Did not look for work or more hours last year ;  &gt; Females ;</t>
  </si>
  <si>
    <t>&gt; 45-64 years ;  Median extra hours preferred ;  Underemployed part-time workers ;  Persons ;</t>
  </si>
  <si>
    <t>&gt; 45-64 years ;  Median extra hours preferred ;  Underemployed part-time workers ;  &gt; Males ;</t>
  </si>
  <si>
    <t>&gt; 45-64 years ;  Median extra hours preferred ;  Underemployed part-time workers ;  &gt; Females ;</t>
  </si>
  <si>
    <t>&gt; 45-64 years ;  Median extra hours preferred ;  Looked for work or more hours last year ;  Persons ;</t>
  </si>
  <si>
    <t>&gt; 45-64 years ;  Median extra hours preferred ;  Looked for work or more hours last year ;  &gt; Males ;</t>
  </si>
  <si>
    <t>&gt; 45-64 years ;  Median extra hours preferred ;  Looked for work or more hours last year ;  &gt; Females ;</t>
  </si>
  <si>
    <t>&gt; 45-64 years ;  Median extra hours preferred ;  &gt; Had difficulty finding work ;  Persons ;</t>
  </si>
  <si>
    <t>&gt; 45-64 years ;  Median extra hours preferred ;  &gt; Had difficulty finding work ;  &gt; Males ;</t>
  </si>
  <si>
    <t>&gt; 45-64 years ;  Median extra hours preferred ;  &gt; Had difficulty finding work ;  &gt; Females ;</t>
  </si>
  <si>
    <t>&gt; 45-64 years ;  Median extra hours preferred ;  &gt;&gt; Too many applicants for available jobs ;  Persons ;</t>
  </si>
  <si>
    <t>&gt; 45-64 years ;  Median extra hours preferred ;  &gt;&gt; Too many applicants for available jobs ;  &gt; Males ;</t>
  </si>
  <si>
    <t>&gt; 45-64 years ;  Median extra hours preferred ;  &gt;&gt; Too many applicants for available jobs ;  &gt; Females ;</t>
  </si>
  <si>
    <t>&gt; 45-64 years ;  Median extra hours preferred ;  &gt;&gt; Lacked necessary skills or education ;  Persons ;</t>
  </si>
  <si>
    <t>&gt; 45-64 years ;  Median extra hours preferred ;  &gt;&gt; Lacked necessary skills or education ;  &gt; Males ;</t>
  </si>
  <si>
    <t>&gt; 45-64 years ;  Median extra hours preferred ;  &gt;&gt; Lacked necessary skills or education ;  &gt; Females ;</t>
  </si>
  <si>
    <t>&gt; 45-64 years ;  Median extra hours preferred ;  &gt;&gt; Considered too young by employers ;  Persons ;</t>
  </si>
  <si>
    <t>&gt; 45-64 years ;  Median extra hours preferred ;  &gt;&gt; Considered too young by employers ;  &gt; Males ;</t>
  </si>
  <si>
    <t>&gt; 45-64 years ;  Median extra hours preferred ;  &gt;&gt; Considered too young by employers ;  &gt; Females ;</t>
  </si>
  <si>
    <t>&gt; 45-64 years ;  Median extra hours preferred ;  &gt;&gt; Considered too old by employers ;  Persons ;</t>
  </si>
  <si>
    <t>&gt; 45-64 years ;  Median extra hours preferred ;  &gt;&gt; Considered too old by employers ;  &gt; Males ;</t>
  </si>
  <si>
    <t>&gt; 45-64 years ;  Median extra hours preferred ;  &gt;&gt; Considered too old by employers ;  &gt; Females ;</t>
  </si>
  <si>
    <t>&gt; 45-64 years ;  Median extra hours preferred ;  &gt;&gt; Insufficient work experience ;  Persons ;</t>
  </si>
  <si>
    <t>&gt; 45-64 years ;  Median extra hours preferred ;  &gt;&gt; Insufficient work experience ;  &gt; Males ;</t>
  </si>
  <si>
    <t>&gt; 45-64 years ;  Median extra hours preferred ;  &gt;&gt; Insufficient work experience ;  &gt; Females ;</t>
  </si>
  <si>
    <t>&gt; 45-64 years ;  Median extra hours preferred ;  &gt;&gt; No vacancies at all ;  Persons ;</t>
  </si>
  <si>
    <t>&gt; 45-64 years ;  Median extra hours preferred ;  &gt;&gt; No vacancies at all ;  &gt; Males ;</t>
  </si>
  <si>
    <t>&gt; 45-64 years ;  Median extra hours preferred ;  &gt;&gt; No vacancies at all ;  &gt; Females ;</t>
  </si>
  <si>
    <t>&gt; 45-64 years ;  Median extra hours preferred ;  &gt;&gt; No vacancies in line of work ;  Persons ;</t>
  </si>
  <si>
    <t>&gt; 45-64 years ;  Median extra hours preferred ;  &gt;&gt; No vacancies in line of work ;  &gt; Males ;</t>
  </si>
  <si>
    <t>&gt; 45-64 years ;  Median extra hours preferred ;  &gt;&gt; No vacancies in line of work ;  &gt; Females ;</t>
  </si>
  <si>
    <t>&gt; 45-64 years ;  Median extra hours preferred ;  &gt;&gt; Too far to travel or transport problems ;  Persons ;</t>
  </si>
  <si>
    <t>&gt; 45-64 years ;  Median extra hours preferred ;  &gt;&gt; Too far to travel or transport problems ;  &gt; Males ;</t>
  </si>
  <si>
    <t>&gt; 45-64 years ;  Median extra hours preferred ;  &gt;&gt; Too far to travel or transport problems ;  &gt; Females ;</t>
  </si>
  <si>
    <t>&gt; 45-64 years ;  Median extra hours preferred ;  &gt;&gt; Own ill health or disability ;  Persons ;</t>
  </si>
  <si>
    <t>&gt; 45-64 years ;  Median extra hours preferred ;  &gt;&gt; Own ill health or disability ;  &gt; Males ;</t>
  </si>
  <si>
    <t>&gt; 45-64 years ;  Median extra hours preferred ;  &gt;&gt; Own ill health or disability ;  &gt; Females ;</t>
  </si>
  <si>
    <t>&gt; 45-64 years ;  Median extra hours preferred ;  &gt;&gt; Language difficulties ;  Persons ;</t>
  </si>
  <si>
    <t>&gt; 45-64 years ;  Median extra hours preferred ;  &gt;&gt; Language difficulties ;  &gt; Males ;</t>
  </si>
  <si>
    <t>&gt; 45-64 years ;  Median extra hours preferred ;  &gt;&gt; Language difficulties ;  &gt; Females ;</t>
  </si>
  <si>
    <t>&gt; 45-64 years ;  Median extra hours preferred ;  &gt;&gt; No jobs with suitable hours ;  Persons ;</t>
  </si>
  <si>
    <t>&gt; 45-64 years ;  Median extra hours preferred ;  &gt;&gt; No jobs with suitable hours ;  &gt; Males ;</t>
  </si>
  <si>
    <t>&gt; 45-64 years ;  Median extra hours preferred ;  &gt;&gt; No jobs with suitable hours ;  &gt; Females ;</t>
  </si>
  <si>
    <t>&gt; 45-64 years ;  Median extra hours preferred ;  &gt;&gt; Child care or other family considerations ;  Persons ;</t>
  </si>
  <si>
    <t>&gt; 45-64 years ;  Median extra hours preferred ;  &gt;&gt; Child care or other family considerations ;  &gt; Males ;</t>
  </si>
  <si>
    <t>&gt; 45-64 years ;  Median extra hours preferred ;  &gt;&gt; Child care or other family considerations ;  &gt; Females ;</t>
  </si>
  <si>
    <t>&gt; 45-64 years ;  Median extra hours preferred ;  &gt;&gt; No feedback from employers ;  Persons ;</t>
  </si>
  <si>
    <t>&gt; 45-64 years ;  Median extra hours preferred ;  &gt;&gt; No feedback from employers ;  &gt; Males ;</t>
  </si>
  <si>
    <t>&gt; 45-64 years ;  Median extra hours preferred ;  &gt;&gt; No feedback from employers ;  &gt; Females ;</t>
  </si>
  <si>
    <t>&gt; 45-64 years ;  Median extra hours preferred ;  &gt;&gt; Other difficulties ;  Persons ;</t>
  </si>
  <si>
    <t>&gt; 45-64 years ;  Median extra hours preferred ;  &gt;&gt; Other difficulties ;  &gt; Males ;</t>
  </si>
  <si>
    <t>&gt; 45-64 years ;  Median extra hours preferred ;  &gt;&gt; Other difficulties ;  &gt; Females ;</t>
  </si>
  <si>
    <t>&gt; 45-64 years ;  Median extra hours preferred ;  &gt; Did not have difficulty finding work ;  Persons ;</t>
  </si>
  <si>
    <t>&gt; 45-64 years ;  Median extra hours preferred ;  &gt; Did not have difficulty finding work ;  &gt; Males ;</t>
  </si>
  <si>
    <t>&gt; 45-64 years ;  Median extra hours preferred ;  &gt; Did not have difficulty finding work ;  &gt; Females ;</t>
  </si>
  <si>
    <t>&gt; 45-64 years ;  Median extra hours preferred ;  Did not look for work or more hours last year ;  Persons ;</t>
  </si>
  <si>
    <t>&gt; 45-64 years ;  Median extra hours preferred ;  Did not look for work or more hours last year ;  &gt; Males ;</t>
  </si>
  <si>
    <t>&gt; 45-64 years ;  Median extra hours preferred ;  Did not look for work or more hours last year ;  &gt; Females ;</t>
  </si>
  <si>
    <t>65 years and over ;  Underemployed part-time workers ;  Persons ;</t>
  </si>
  <si>
    <t>65 years and over ;  Underemployed part-time workers ;  &gt; Males ;</t>
  </si>
  <si>
    <t>65 years and over ;  Underemployed part-time workers ;  &gt; Females ;</t>
  </si>
  <si>
    <t>65 years and over ;  Looked for work or more hours last year ;  Persons ;</t>
  </si>
  <si>
    <t>65 years and over ;  Looked for work or more hours last year ;  &gt; Males ;</t>
  </si>
  <si>
    <t>65 years and over ;  Looked for work or more hours last year ;  &gt; Females ;</t>
  </si>
  <si>
    <t>65 years and over ;  &gt; Had difficulty finding work ;  Persons ;</t>
  </si>
  <si>
    <t>65 years and over ;  &gt; Had difficulty finding work ;  &gt; Males ;</t>
  </si>
  <si>
    <t>65 years and over ;  &gt; Had difficulty finding work ;  &gt; Females ;</t>
  </si>
  <si>
    <t>65 years and over ;  &gt;&gt; Too many applicants for available jobs ;  Persons ;</t>
  </si>
  <si>
    <t>65 years and over ;  &gt;&gt; Too many applicants for available jobs ;  &gt; Males ;</t>
  </si>
  <si>
    <t>65 years and over ;  &gt;&gt; Too many applicants for available jobs ;  &gt; Females ;</t>
  </si>
  <si>
    <t>65 years and over ;  &gt;&gt; Lacked necessary skills or education ;  Persons ;</t>
  </si>
  <si>
    <t>65 years and over ;  &gt;&gt; Lacked necessary skills or education ;  &gt; Males ;</t>
  </si>
  <si>
    <t>65 years and over ;  &gt;&gt; Lacked necessary skills or education ;  &gt; Females ;</t>
  </si>
  <si>
    <t>65 years and over ;  &gt;&gt; Considered too young by employers ;  Persons ;</t>
  </si>
  <si>
    <t>65 years and over ;  &gt;&gt; Considered too young by employers ;  &gt; Males ;</t>
  </si>
  <si>
    <t>65 years and over ;  &gt;&gt; Considered too young by employers ;  &gt; Females ;</t>
  </si>
  <si>
    <t>65 years and over ;  &gt;&gt; Considered too old by employers ;  Persons ;</t>
  </si>
  <si>
    <t>65 years and over ;  &gt;&gt; Considered too old by employers ;  &gt; Males ;</t>
  </si>
  <si>
    <t>65 years and over ;  &gt;&gt; Considered too old by employers ;  &gt; Females ;</t>
  </si>
  <si>
    <t>65 years and over ;  &gt;&gt; Insufficient work experience ;  Persons ;</t>
  </si>
  <si>
    <t>65 years and over ;  &gt;&gt; Insufficient work experience ;  &gt; Males ;</t>
  </si>
  <si>
    <t>65 years and over ;  &gt;&gt; Insufficient work experience ;  &gt; Females ;</t>
  </si>
  <si>
    <t>65 years and over ;  &gt;&gt; No vacancies at all ;  Persons ;</t>
  </si>
  <si>
    <t>65 years and over ;  &gt;&gt; No vacancies at all ;  &gt; Males ;</t>
  </si>
  <si>
    <t>65 years and over ;  &gt;&gt; No vacancies at all ;  &gt; Females ;</t>
  </si>
  <si>
    <t>65 years and over ;  &gt;&gt; No vacancies in line of work ;  Persons ;</t>
  </si>
  <si>
    <t>65 years and over ;  &gt;&gt; No vacancies in line of work ;  &gt; Males ;</t>
  </si>
  <si>
    <t>65 years and over ;  &gt;&gt; No vacancies in line of work ;  &gt; Females ;</t>
  </si>
  <si>
    <t>65 years and over ;  &gt;&gt; Too far to travel or transport problems ;  Persons ;</t>
  </si>
  <si>
    <t>65 years and over ;  &gt;&gt; Too far to travel or transport problems ;  &gt; Males ;</t>
  </si>
  <si>
    <t>65 years and over ;  &gt;&gt; Too far to travel or transport problems ;  &gt; Females ;</t>
  </si>
  <si>
    <t>65 years and over ;  &gt;&gt; Own ill health or disability ;  Persons ;</t>
  </si>
  <si>
    <t>65 years and over ;  &gt;&gt; Own ill health or disability ;  &gt; Males ;</t>
  </si>
  <si>
    <t>65 years and over ;  &gt;&gt; Own ill health or disability ;  &gt; Females ;</t>
  </si>
  <si>
    <t>65 years and over ;  &gt;&gt; Language difficulties ;  Persons ;</t>
  </si>
  <si>
    <t>65 years and over ;  &gt;&gt; Language difficulties ;  &gt; Males ;</t>
  </si>
  <si>
    <t>65 years and over ;  &gt;&gt; Language difficulties ;  &gt; Females ;</t>
  </si>
  <si>
    <t>65 years and over ;  &gt;&gt; No jobs with suitable hours ;  Persons ;</t>
  </si>
  <si>
    <t>65 years and over ;  &gt;&gt; No jobs with suitable hours ;  &gt; Males ;</t>
  </si>
  <si>
    <t>65 years and over ;  &gt;&gt; No jobs with suitable hours ;  &gt; Females ;</t>
  </si>
  <si>
    <t>65 years and over ;  &gt;&gt; Child care or other family considerations ;  Persons ;</t>
  </si>
  <si>
    <t>65 years and over ;  &gt;&gt; Child care or other family considerations ;  &gt; Males ;</t>
  </si>
  <si>
    <t>65 years and over ;  &gt;&gt; Child care or other family considerations ;  &gt; Females ;</t>
  </si>
  <si>
    <t>65 years and over ;  &gt;&gt; No feedback from employers ;  Persons ;</t>
  </si>
  <si>
    <t>65 years and over ;  &gt;&gt; No feedback from employers ;  &gt; Males ;</t>
  </si>
  <si>
    <t>65 years and over ;  &gt;&gt; No feedback from employers ;  &gt; Females ;</t>
  </si>
  <si>
    <t>65 years and over ;  &gt;&gt; Other difficulties ;  Persons ;</t>
  </si>
  <si>
    <t>65 years and over ;  &gt;&gt; Other difficulties ;  &gt; Males ;</t>
  </si>
  <si>
    <t>65 years and over ;  &gt;&gt; Other difficulties ;  &gt; Females ;</t>
  </si>
  <si>
    <t>65 years and over ;  &gt; Did not have difficulty finding work ;  Persons ;</t>
  </si>
  <si>
    <t>65 years and over ;  &gt; Did not have difficulty finding work ;  &gt; Males ;</t>
  </si>
  <si>
    <t>65 years and over ;  &gt; Did not have difficulty finding work ;  &gt; Females ;</t>
  </si>
  <si>
    <t>65 years and over ;  Did not look for work or more hours last year ;  Persons ;</t>
  </si>
  <si>
    <t>65 years and over ;  Did not look for work or more hours last year ;  &gt; Males ;</t>
  </si>
  <si>
    <t>65 years and over ;  Did not look for work or more hours last year ;  &gt; Females ;</t>
  </si>
  <si>
    <t>65 years and over ;  Median extra hours preferred ;  Underemployed part-time workers ;  Persons ;</t>
  </si>
  <si>
    <t>65 years and over ;  Median extra hours preferred ;  Underemployed part-time workers ;  &gt; Males ;</t>
  </si>
  <si>
    <t>65 years and over ;  Median extra hours preferred ;  Underemployed part-time workers ;  &gt; Females ;</t>
  </si>
  <si>
    <t>65 years and over ;  Median extra hours preferred ;  Looked for work or more hours last year ;  Persons ;</t>
  </si>
  <si>
    <t>65 years and over ;  Median extra hours preferred ;  Looked for work or more hours last year ;  &gt; Males ;</t>
  </si>
  <si>
    <t>65 years and over ;  Median extra hours preferred ;  Looked for work or more hours last year ;  &gt; Females ;</t>
  </si>
  <si>
    <t>65 years and over ;  Median extra hours preferred ;  &gt; Had difficulty finding work ;  Persons ;</t>
  </si>
  <si>
    <t>65 years and over ;  Median extra hours preferred ;  &gt; Had difficulty finding work ;  &gt; Males ;</t>
  </si>
  <si>
    <t>65 years and over ;  Median extra hours preferred ;  &gt; Had difficulty finding work ;  &gt; Females ;</t>
  </si>
  <si>
    <t>65 years and over ;  Median extra hours preferred ;  &gt;&gt; Too many applicants for available jobs ;  Persons ;</t>
  </si>
  <si>
    <t>65 years and over ;  Median extra hours preferred ;  &gt;&gt; Too many applicants for available jobs ;  &gt; Males ;</t>
  </si>
  <si>
    <t>65 years and over ;  Median extra hours preferred ;  &gt;&gt; Too many applicants for available jobs ;  &gt; Females ;</t>
  </si>
  <si>
    <t>65 years and over ;  Median extra hours preferred ;  &gt;&gt; Lacked necessary skills or education ;  Persons ;</t>
  </si>
  <si>
    <t>65 years and over ;  Median extra hours preferred ;  &gt;&gt; Lacked necessary skills or education ;  &gt; Males ;</t>
  </si>
  <si>
    <t>65 years and over ;  Median extra hours preferred ;  &gt;&gt; Lacked necessary skills or education ;  &gt; Females ;</t>
  </si>
  <si>
    <t>65 years and over ;  Median extra hours preferred ;  &gt;&gt; Considered too young by employers ;  Persons ;</t>
  </si>
  <si>
    <t>65 years and over ;  Median extra hours preferred ;  &gt;&gt; Considered too young by employers ;  &gt; Males ;</t>
  </si>
  <si>
    <t>65 years and over ;  Median extra hours preferred ;  &gt;&gt; Considered too young by employers ;  &gt; Females ;</t>
  </si>
  <si>
    <t>65 years and over ;  Median extra hours preferred ;  &gt;&gt; Considered too old by employers ;  Persons ;</t>
  </si>
  <si>
    <t>65 years and over ;  Median extra hours preferred ;  &gt;&gt; Considered too old by employers ;  &gt; Males ;</t>
  </si>
  <si>
    <t>65 years and over ;  Median extra hours preferred ;  &gt;&gt; Considered too old by employers ;  &gt; Females ;</t>
  </si>
  <si>
    <t>65 years and over ;  Median extra hours preferred ;  &gt;&gt; Insufficient work experience ;  Persons ;</t>
  </si>
  <si>
    <t>65 years and over ;  Median extra hours preferred ;  &gt;&gt; Insufficient work experience ;  &gt; Males ;</t>
  </si>
  <si>
    <t>65 years and over ;  Median extra hours preferred ;  &gt;&gt; Insufficient work experience ;  &gt; Females ;</t>
  </si>
  <si>
    <t>65 years and over ;  Median extra hours preferred ;  &gt;&gt; No vacancies at all ;  Persons ;</t>
  </si>
  <si>
    <t>65 years and over ;  Median extra hours preferred ;  &gt;&gt; No vacancies at all ;  &gt; Males ;</t>
  </si>
  <si>
    <t>65 years and over ;  Median extra hours preferred ;  &gt;&gt; No vacancies at all ;  &gt; Females ;</t>
  </si>
  <si>
    <t>65 years and over ;  Median extra hours preferred ;  &gt;&gt; No vacancies in line of work ;  Persons ;</t>
  </si>
  <si>
    <t>65 years and over ;  Median extra hours preferred ;  &gt;&gt; No vacancies in line of work ;  &gt; Males ;</t>
  </si>
  <si>
    <t>65 years and over ;  Median extra hours preferred ;  &gt;&gt; No vacancies in line of work ;  &gt; Females ;</t>
  </si>
  <si>
    <t>65 years and over ;  Median extra hours preferred ;  &gt;&gt; Too far to travel or transport problems ;  Persons ;</t>
  </si>
  <si>
    <t>65 years and over ;  Median extra hours preferred ;  &gt;&gt; Too far to travel or transport problems ;  &gt; Males ;</t>
  </si>
  <si>
    <t>65 years and over ;  Median extra hours preferred ;  &gt;&gt; Too far to travel or transport problems ;  &gt; Females ;</t>
  </si>
  <si>
    <t>65 years and over ;  Median extra hours preferred ;  &gt;&gt; Own ill health or disability ;  Persons ;</t>
  </si>
  <si>
    <t>65 years and over ;  Median extra hours preferred ;  &gt;&gt; Own ill health or disability ;  &gt; Males ;</t>
  </si>
  <si>
    <t>65 years and over ;  Median extra hours preferred ;  &gt;&gt; Own ill health or disability ;  &gt; Females ;</t>
  </si>
  <si>
    <t>65 years and over ;  Median extra hours preferred ;  &gt;&gt; Language difficulties ;  Persons ;</t>
  </si>
  <si>
    <t>65 years and over ;  Median extra hours preferred ;  &gt;&gt; Language difficulties ;  &gt; Males ;</t>
  </si>
  <si>
    <t>65 years and over ;  Median extra hours preferred ;  &gt;&gt; Language difficulties ;  &gt; Females ;</t>
  </si>
  <si>
    <t>65 years and over ;  Median extra hours preferred ;  &gt;&gt; No jobs with suitable hours ;  Persons ;</t>
  </si>
  <si>
    <t>65 years and over ;  Median extra hours preferred ;  &gt;&gt; No jobs with suitable hours ;  &gt; Males ;</t>
  </si>
  <si>
    <t>65 years and over ;  Median extra hours preferred ;  &gt;&gt; No jobs with suitable hours ;  &gt; Females ;</t>
  </si>
  <si>
    <t>65 years and over ;  Median extra hours preferred ;  &gt;&gt; Child care or other family considerations ;  Persons ;</t>
  </si>
  <si>
    <t>65 years and over ;  Median extra hours preferred ;  &gt;&gt; Child care or other family considerations ;  &gt; Males ;</t>
  </si>
  <si>
    <t>65 years and over ;  Median extra hours preferred ;  &gt;&gt; Child care or other family considerations ;  &gt; Females ;</t>
  </si>
  <si>
    <t>65 years and over ;  Median extra hours preferred ;  &gt;&gt; No feedback from employers ;  Persons ;</t>
  </si>
  <si>
    <t>65 years and over ;  Median extra hours preferred ;  &gt;&gt; No feedback from employers ;  &gt; Males ;</t>
  </si>
  <si>
    <t>65 years and over ;  Median extra hours preferred ;  &gt;&gt; No feedback from employers ;  &gt; Females ;</t>
  </si>
  <si>
    <t>65 years and over ;  Median extra hours preferred ;  &gt;&gt; Other difficulties ;  Persons ;</t>
  </si>
  <si>
    <t>65 years and over ;  Median extra hours preferred ;  &gt;&gt; Other difficulties ;  &gt; Males ;</t>
  </si>
  <si>
    <t>65 years and over ;  Median extra hours preferred ;  &gt;&gt; Other difficulties ;  &gt; Females ;</t>
  </si>
  <si>
    <t>65 years and over ;  Median extra hours preferred ;  &gt; Did not have difficulty finding work ;  Persons ;</t>
  </si>
  <si>
    <t>65 years and over ;  Median extra hours preferred ;  &gt; Did not have difficulty finding work ;  &gt; Males ;</t>
  </si>
  <si>
    <t>65 years and over ;  Median extra hours preferred ;  &gt; Did not have difficulty finding work ;  &gt; Females ;</t>
  </si>
  <si>
    <t>65 years and over ;  Median extra hours preferred ;  Did not look for work or more hours last year ;  Persons ;</t>
  </si>
  <si>
    <t>65 years and over ;  Median extra hours preferred ;  Did not look for work or more hours last year ;  &gt; Males ;</t>
  </si>
  <si>
    <t>65 years and over ;  Median extra hours preferred ;  Did not look for work or more hours last year ;  &gt; Females ;</t>
  </si>
  <si>
    <t>New South Wales ;  Underemployed part-time workers ;  Persons ;</t>
  </si>
  <si>
    <t>New South Wales ;  Underemployed part-time workers ;  &gt; Males ;</t>
  </si>
  <si>
    <t>New South Wales ;  Underemployed part-time workers ;  &gt; Females ;</t>
  </si>
  <si>
    <t>New South Wales ;  Looked for work or more hours last year ;  Persons ;</t>
  </si>
  <si>
    <t>New South Wales ;  Looked for work or more hours last year ;  &gt; Males ;</t>
  </si>
  <si>
    <t>New South Wales ;  Looked for work or more hours last year ;  &gt; Females ;</t>
  </si>
  <si>
    <t>New South Wales ;  &gt; Had difficulty finding work ;  Persons ;</t>
  </si>
  <si>
    <t>New South Wales ;  &gt; Had difficulty finding work ;  &gt; Males ;</t>
  </si>
  <si>
    <t>New South Wales ;  &gt; Had difficulty finding work ;  &gt; Females ;</t>
  </si>
  <si>
    <t>New South Wales ;  &gt;&gt; Too many applicants for available jobs ;  Persons ;</t>
  </si>
  <si>
    <t>New South Wales ;  &gt;&gt; Too many applicants for available jobs ;  &gt; Males ;</t>
  </si>
  <si>
    <t>New South Wales ;  &gt;&gt; Too many applicants for available jobs ;  &gt; Females ;</t>
  </si>
  <si>
    <t>New South Wales ;  &gt;&gt; Lacked necessary skills or education ;  Persons ;</t>
  </si>
  <si>
    <t>New South Wales ;  &gt;&gt; Lacked necessary skills or education ;  &gt; Males ;</t>
  </si>
  <si>
    <t>New South Wales ;  &gt;&gt; Lacked necessary skills or education ;  &gt; Females ;</t>
  </si>
  <si>
    <t>New South Wales ;  &gt;&gt; Considered too young by employers ;  Persons ;</t>
  </si>
  <si>
    <t>New South Wales ;  &gt;&gt; Considered too young by employers ;  &gt; Males ;</t>
  </si>
  <si>
    <t>New South Wales ;  &gt;&gt; Considered too young by employers ;  &gt; Females ;</t>
  </si>
  <si>
    <t>New South Wales ;  &gt;&gt; Considered too old by employers ;  Persons ;</t>
  </si>
  <si>
    <t>New South Wales ;  &gt;&gt; Considered too old by employers ;  &gt; Males ;</t>
  </si>
  <si>
    <t>New South Wales ;  &gt;&gt; Considered too old by employers ;  &gt; Females ;</t>
  </si>
  <si>
    <t>New South Wales ;  &gt;&gt; Insufficient work experience ;  Persons ;</t>
  </si>
  <si>
    <t>New South Wales ;  &gt;&gt; Insufficient work experience ;  &gt; Males ;</t>
  </si>
  <si>
    <t>New South Wales ;  &gt;&gt; Insufficient work experience ;  &gt; Females ;</t>
  </si>
  <si>
    <t>New South Wales ;  &gt;&gt; No vacancies at all ;  Persons ;</t>
  </si>
  <si>
    <t>New South Wales ;  &gt;&gt; No vacancies at all ;  &gt; Males ;</t>
  </si>
  <si>
    <t>New South Wales ;  &gt;&gt; No vacancies at all ;  &gt; Females ;</t>
  </si>
  <si>
    <t>New South Wales ;  &gt;&gt; No vacancies in line of work ;  Persons ;</t>
  </si>
  <si>
    <t>New South Wales ;  &gt;&gt; No vacancies in line of work ;  &gt; Males ;</t>
  </si>
  <si>
    <t>New South Wales ;  &gt;&gt; No vacancies in line of work ;  &gt; Females ;</t>
  </si>
  <si>
    <t>New South Wales ;  &gt;&gt; Too far to travel or transport problems ;  Persons ;</t>
  </si>
  <si>
    <t>New South Wales ;  &gt;&gt; Too far to travel or transport problems ;  &gt; Males ;</t>
  </si>
  <si>
    <t>New South Wales ;  &gt;&gt; Too far to travel or transport problems ;  &gt; Females ;</t>
  </si>
  <si>
    <t>New South Wales ;  &gt;&gt; Own ill health or disability ;  Persons ;</t>
  </si>
  <si>
    <t>New South Wales ;  &gt;&gt; Own ill health or disability ;  &gt; Males ;</t>
  </si>
  <si>
    <t>New South Wales ;  &gt;&gt; Own ill health or disability ;  &gt; Females ;</t>
  </si>
  <si>
    <t>New South Wales ;  &gt;&gt; Language difficulties ;  Persons ;</t>
  </si>
  <si>
    <t>New South Wales ;  &gt;&gt; Language difficulties ;  &gt; Males ;</t>
  </si>
  <si>
    <t>New South Wales ;  &gt;&gt; Language difficulties ;  &gt; Females ;</t>
  </si>
  <si>
    <t>New South Wales ;  &gt;&gt; No jobs with suitable hours ;  Persons ;</t>
  </si>
  <si>
    <t>New South Wales ;  &gt;&gt; No jobs with suitable hours ;  &gt; Males ;</t>
  </si>
  <si>
    <t>New South Wales ;  &gt;&gt; No jobs with suitable hours ;  &gt; Females ;</t>
  </si>
  <si>
    <t>New South Wales ;  &gt;&gt; Child care or other family considerations ;  Persons ;</t>
  </si>
  <si>
    <t>New South Wales ;  &gt;&gt; Child care or other family considerations ;  &gt; Males ;</t>
  </si>
  <si>
    <t>New South Wales ;  &gt;&gt; Child care or other family considerations ;  &gt; Females ;</t>
  </si>
  <si>
    <t>New South Wales ;  &gt;&gt; No feedback from employers ;  Persons ;</t>
  </si>
  <si>
    <t>New South Wales ;  &gt;&gt; No feedback from employers ;  &gt; Males ;</t>
  </si>
  <si>
    <t>New South Wales ;  &gt;&gt; No feedback from employers ;  &gt; Females ;</t>
  </si>
  <si>
    <t>New South Wales ;  &gt;&gt; Other difficulties ;  Persons ;</t>
  </si>
  <si>
    <t>New South Wales ;  &gt;&gt; Other difficulties ;  &gt; Males ;</t>
  </si>
  <si>
    <t>New South Wales ;  &gt;&gt; Other difficulties ;  &gt; Females ;</t>
  </si>
  <si>
    <t>New South Wales ;  &gt; Did not have difficulty finding work ;  Persons ;</t>
  </si>
  <si>
    <t>New South Wales ;  &gt; Did not have difficulty finding work ;  &gt; Males ;</t>
  </si>
  <si>
    <t>New South Wales ;  &gt; Did not have difficulty finding work ;  &gt; Females ;</t>
  </si>
  <si>
    <t>New South Wales ;  Did not look for work or more hours last year ;  Persons ;</t>
  </si>
  <si>
    <t>New South Wales ;  Did not look for work or more hours last year ;  &gt; Males ;</t>
  </si>
  <si>
    <t>New South Wales ;  Did not look for work or more hours last year ;  &gt; Females ;</t>
  </si>
  <si>
    <t>New South Wales ;  Median extra hours preferred ;  Underemployed part-time workers ;  Persons ;</t>
  </si>
  <si>
    <t>New South Wales ;  Median extra hours preferred ;  Underemployed part-time workers ;  &gt; Males ;</t>
  </si>
  <si>
    <t>New South Wales ;  Median extra hours preferred ;  Underemployed part-time workers ;  &gt; Females ;</t>
  </si>
  <si>
    <t>New South Wales ;  Median extra hours preferred ;  Looked for work or more hours last year ;  Persons ;</t>
  </si>
  <si>
    <t>New South Wales ;  Median extra hours preferred ;  Looked for work or more hours last year ;  &gt; Males ;</t>
  </si>
  <si>
    <t>New South Wales ;  Median extra hours preferred ;  Looked for work or more hours last year ;  &gt; Females ;</t>
  </si>
  <si>
    <t>New South Wales ;  Median extra hours preferred ;  &gt; Had difficulty finding work ;  Persons ;</t>
  </si>
  <si>
    <t>New South Wales ;  Median extra hours preferred ;  &gt; Had difficulty finding work ;  &gt; Males ;</t>
  </si>
  <si>
    <t>New South Wales ;  Median extra hours preferred ;  &gt; Had difficulty finding work ;  &gt; Females ;</t>
  </si>
  <si>
    <t>A125640648R</t>
  </si>
  <si>
    <t>A125657120F</t>
  </si>
  <si>
    <t>A125648912K</t>
  </si>
  <si>
    <t>A125640704W</t>
  </si>
  <si>
    <t>A125657072X</t>
  </si>
  <si>
    <t>A125648864C</t>
  </si>
  <si>
    <t>A125640656R</t>
  </si>
  <si>
    <t>A125657128X</t>
  </si>
  <si>
    <t>A125648920K</t>
  </si>
  <si>
    <t>A125640712W</t>
  </si>
  <si>
    <t>A125657136X</t>
  </si>
  <si>
    <t>A125648928C</t>
  </si>
  <si>
    <t>A125640720W</t>
  </si>
  <si>
    <t>A125657202K</t>
  </si>
  <si>
    <t>A125648994A</t>
  </si>
  <si>
    <t>A125640786L</t>
  </si>
  <si>
    <t>A125657162C</t>
  </si>
  <si>
    <t>A125648954J</t>
  </si>
  <si>
    <t>A125640746V</t>
  </si>
  <si>
    <t>A125657098W</t>
  </si>
  <si>
    <t>A125648890J</t>
  </si>
  <si>
    <t>A125640682V</t>
  </si>
  <si>
    <t>A125657170C</t>
  </si>
  <si>
    <t>A125648962J</t>
  </si>
  <si>
    <t>A125640754V</t>
  </si>
  <si>
    <t>A125657178W</t>
  </si>
  <si>
    <t>A125648970J</t>
  </si>
  <si>
    <t>A125640762V</t>
  </si>
  <si>
    <t>A125657106K</t>
  </si>
  <si>
    <t>A125648898A</t>
  </si>
  <si>
    <t>A125640690V</t>
  </si>
  <si>
    <t>A125657114K</t>
  </si>
  <si>
    <t>A125648906R</t>
  </si>
  <si>
    <t>A125640698L</t>
  </si>
  <si>
    <t>A125657146C</t>
  </si>
  <si>
    <t>A125648938J</t>
  </si>
  <si>
    <t>A125640730A</t>
  </si>
  <si>
    <t>A125657082C</t>
  </si>
  <si>
    <t>A125648874J</t>
  </si>
  <si>
    <t>A125640666V</t>
  </si>
  <si>
    <t>A125657186W</t>
  </si>
  <si>
    <t>A125648978A</t>
  </si>
  <si>
    <t>A125640770V</t>
  </si>
  <si>
    <t>A125657154C</t>
  </si>
  <si>
    <t>A125648946J</t>
  </si>
  <si>
    <t>A125640738V</t>
  </si>
  <si>
    <t>A125657194W</t>
  </si>
  <si>
    <t>A125648986A</t>
  </si>
  <si>
    <t>A125640778L</t>
  </si>
  <si>
    <t>A125657090C</t>
  </si>
  <si>
    <t>A125648882J</t>
  </si>
  <si>
    <t>A125640674V</t>
  </si>
  <si>
    <t>A125657058C</t>
  </si>
  <si>
    <t>A125648850R</t>
  </si>
  <si>
    <t>A125640642A</t>
  </si>
  <si>
    <t>A125657066C</t>
  </si>
  <si>
    <t>A125648858J</t>
  </si>
  <si>
    <t>A125640650A</t>
  </si>
  <si>
    <t>A125657122K</t>
  </si>
  <si>
    <t>A125648914R</t>
  </si>
  <si>
    <t>A125640706A</t>
  </si>
  <si>
    <t>A125657074C</t>
  </si>
  <si>
    <t>A125648866J</t>
  </si>
  <si>
    <t>A125640658V</t>
  </si>
  <si>
    <t>A125657130K</t>
  </si>
  <si>
    <t>A125648922R</t>
  </si>
  <si>
    <t>A125640714A</t>
  </si>
  <si>
    <t>A125657138C</t>
  </si>
  <si>
    <t>A125648930R</t>
  </si>
  <si>
    <t>A125640722A</t>
  </si>
  <si>
    <t>A125653096V</t>
  </si>
  <si>
    <t>A125644888X</t>
  </si>
  <si>
    <t>A125636680L</t>
  </si>
  <si>
    <t>A125653056A</t>
  </si>
  <si>
    <t>A125644848F</t>
  </si>
  <si>
    <t>A125636640V</t>
  </si>
  <si>
    <t>A125652992X</t>
  </si>
  <si>
    <t>A125644784F</t>
  </si>
  <si>
    <t>A125636576L</t>
  </si>
  <si>
    <t>A125653064A</t>
  </si>
  <si>
    <t>A125644856F</t>
  </si>
  <si>
    <t>A125636648L</t>
  </si>
  <si>
    <t>A125653072A</t>
  </si>
  <si>
    <t>A125644864F</t>
  </si>
  <si>
    <t>A125636656L</t>
  </si>
  <si>
    <t>A125653000R</t>
  </si>
  <si>
    <t>A125644792F</t>
  </si>
  <si>
    <t>A125636584L</t>
  </si>
  <si>
    <t>A125653008J</t>
  </si>
  <si>
    <t>A125644800V</t>
  </si>
  <si>
    <t>A125636592L</t>
  </si>
  <si>
    <t>A125653040J</t>
  </si>
  <si>
    <t>A125644832L</t>
  </si>
  <si>
    <t>A125636624V</t>
  </si>
  <si>
    <t>A125652976X</t>
  </si>
  <si>
    <t>A125644768F</t>
  </si>
  <si>
    <t>A125636560V</t>
  </si>
  <si>
    <t>A125653080A</t>
  </si>
  <si>
    <t>A125644872F</t>
  </si>
  <si>
    <t>A125636664L</t>
  </si>
  <si>
    <t>A125653048A</t>
  </si>
  <si>
    <t>A125644840L</t>
  </si>
  <si>
    <t>A125636632V</t>
  </si>
  <si>
    <t>A125653088V</t>
  </si>
  <si>
    <t>A125644880F</t>
  </si>
  <si>
    <t>A125636672L</t>
  </si>
  <si>
    <t>A125652984X</t>
  </si>
  <si>
    <t>A125644776F</t>
  </si>
  <si>
    <t>A125636568L</t>
  </si>
  <si>
    <t>A125652952F</t>
  </si>
  <si>
    <t>A125644744L</t>
  </si>
  <si>
    <t>A125636536V</t>
  </si>
  <si>
    <t>A125652960F</t>
  </si>
  <si>
    <t>A125644752L</t>
  </si>
  <si>
    <t>A125636544V</t>
  </si>
  <si>
    <t>A125653016J</t>
  </si>
  <si>
    <t>A125644808L</t>
  </si>
  <si>
    <t>A125636600A</t>
  </si>
  <si>
    <t>A125652968X</t>
  </si>
  <si>
    <t>A125644760L</t>
  </si>
  <si>
    <t>A125636552V</t>
  </si>
  <si>
    <t>A125653024J</t>
  </si>
  <si>
    <t>A125644816L</t>
  </si>
  <si>
    <t>A125636608V</t>
  </si>
  <si>
    <t>A125653032J</t>
  </si>
  <si>
    <t>A125644824L</t>
  </si>
  <si>
    <t>A125636616V</t>
  </si>
  <si>
    <t>A125653098X</t>
  </si>
  <si>
    <t>A125644890K</t>
  </si>
  <si>
    <t>A125636682T</t>
  </si>
  <si>
    <t>A125653058F</t>
  </si>
  <si>
    <t>A125644850T</t>
  </si>
  <si>
    <t>A125636642X</t>
  </si>
  <si>
    <t>A125652994C</t>
  </si>
  <si>
    <t>A125644786K</t>
  </si>
  <si>
    <t>A125636578T</t>
  </si>
  <si>
    <t>A125653066F</t>
  </si>
  <si>
    <t>A125644858K</t>
  </si>
  <si>
    <t>A125636650X</t>
  </si>
  <si>
    <t>A125653074F</t>
  </si>
  <si>
    <t>A125644866K</t>
  </si>
  <si>
    <t>A125636658T</t>
  </si>
  <si>
    <t>A125653002V</t>
  </si>
  <si>
    <t>A125644794K</t>
  </si>
  <si>
    <t>A125636586T</t>
  </si>
  <si>
    <t>A125653010V</t>
  </si>
  <si>
    <t>A125644802X</t>
  </si>
  <si>
    <t>A125636594T</t>
  </si>
  <si>
    <t>A125653042L</t>
  </si>
  <si>
    <t>A125644834T</t>
  </si>
  <si>
    <t>A125636626X</t>
  </si>
  <si>
    <t>A125652978C</t>
  </si>
  <si>
    <t>A125644770T</t>
  </si>
  <si>
    <t>A125636562X</t>
  </si>
  <si>
    <t>A125653082F</t>
  </si>
  <si>
    <t>A125644874K</t>
  </si>
  <si>
    <t>A125636666T</t>
  </si>
  <si>
    <t>A125653050L</t>
  </si>
  <si>
    <t>A125644842T</t>
  </si>
  <si>
    <t>A125636634X</t>
  </si>
  <si>
    <t>A125653090F</t>
  </si>
  <si>
    <t>A125644882K</t>
  </si>
  <si>
    <t>A125636674T</t>
  </si>
  <si>
    <t>A125652986C</t>
  </si>
  <si>
    <t>A125644778K</t>
  </si>
  <si>
    <t>A125636570X</t>
  </si>
  <si>
    <t>A125652954K</t>
  </si>
  <si>
    <t>A125644746T</t>
  </si>
  <si>
    <t>A125636538X</t>
  </si>
  <si>
    <t>A125652962K</t>
  </si>
  <si>
    <t>A125644754T</t>
  </si>
  <si>
    <t>A125636546X</t>
  </si>
  <si>
    <t>A125653018L</t>
  </si>
  <si>
    <t>A125644810X</t>
  </si>
  <si>
    <t>A125636602F</t>
  </si>
  <si>
    <t>A125652970K</t>
  </si>
  <si>
    <t>A125644762T</t>
  </si>
  <si>
    <t>A125636554X</t>
  </si>
  <si>
    <t>A125653026L</t>
  </si>
  <si>
    <t>A125644818T</t>
  </si>
  <si>
    <t>A125636610F</t>
  </si>
  <si>
    <t>A125653034L</t>
  </si>
  <si>
    <t>A125644826T</t>
  </si>
  <si>
    <t>A125636618X</t>
  </si>
  <si>
    <t>A125651272J</t>
  </si>
  <si>
    <t>A125643064R</t>
  </si>
  <si>
    <t>A125634856V</t>
  </si>
  <si>
    <t>A125651232R</t>
  </si>
  <si>
    <t>A125643024W</t>
  </si>
  <si>
    <t>A125634816A</t>
  </si>
  <si>
    <t>A125651168J</t>
  </si>
  <si>
    <t>A125642960V</t>
  </si>
  <si>
    <t>A125634752A</t>
  </si>
  <si>
    <t>A125651240R</t>
  </si>
  <si>
    <t>A125643032W</t>
  </si>
  <si>
    <t>A125634824A</t>
  </si>
  <si>
    <t>A125651248J</t>
  </si>
  <si>
    <t>A125643040W</t>
  </si>
  <si>
    <t>A125634832A</t>
  </si>
  <si>
    <t>A125651176J</t>
  </si>
  <si>
    <t>A125642968L</t>
  </si>
  <si>
    <t>A125634760A</t>
  </si>
  <si>
    <t>A125651184J</t>
  </si>
  <si>
    <t>A125642976L</t>
  </si>
  <si>
    <t>A125634768V</t>
  </si>
  <si>
    <t>A125651216R</t>
  </si>
  <si>
    <t>A125643008W</t>
  </si>
  <si>
    <t>A125634800J</t>
  </si>
  <si>
    <t>A125651152R</t>
  </si>
  <si>
    <t>A125642944V</t>
  </si>
  <si>
    <t>A125634736A</t>
  </si>
  <si>
    <t>A125651256J</t>
  </si>
  <si>
    <t>A125643048R</t>
  </si>
  <si>
    <t>A125634840A</t>
  </si>
  <si>
    <t>A125651224R</t>
  </si>
  <si>
    <t>A125643016W</t>
  </si>
  <si>
    <t>A125634808A</t>
  </si>
  <si>
    <t>A125651264J</t>
  </si>
  <si>
    <t>A125643056R</t>
  </si>
  <si>
    <t>A125634848V</t>
  </si>
  <si>
    <t>A125651160R</t>
  </si>
  <si>
    <t>A125642952V</t>
  </si>
  <si>
    <t>A125634744A</t>
  </si>
  <si>
    <t>A125651128R</t>
  </si>
  <si>
    <t>A125642920A</t>
  </si>
  <si>
    <t>A125634712J</t>
  </si>
  <si>
    <t>A125651136R</t>
  </si>
  <si>
    <t>A125642928V</t>
  </si>
  <si>
    <t>A125634720J</t>
  </si>
  <si>
    <t>A125651192J</t>
  </si>
  <si>
    <t>A125642984L</t>
  </si>
  <si>
    <t>A125634776V</t>
  </si>
  <si>
    <t>A125651144R</t>
  </si>
  <si>
    <t>A125642936V</t>
  </si>
  <si>
    <t>A125634728A</t>
  </si>
  <si>
    <t>A125651200W</t>
  </si>
  <si>
    <t>A125642992L</t>
  </si>
  <si>
    <t>A125634784V</t>
  </si>
  <si>
    <t>A125651208R</t>
  </si>
  <si>
    <t>A125643000C</t>
  </si>
  <si>
    <t>A125634792V</t>
  </si>
  <si>
    <t>A125651274L</t>
  </si>
  <si>
    <t>A125643066V</t>
  </si>
  <si>
    <t>A125634858X</t>
  </si>
  <si>
    <t>A125651234V</t>
  </si>
  <si>
    <t>A125643026A</t>
  </si>
  <si>
    <t>A125634818F</t>
  </si>
  <si>
    <t>A125651170V</t>
  </si>
  <si>
    <t>A125642962X</t>
  </si>
  <si>
    <t>A125634754F</t>
  </si>
  <si>
    <t>New South Wales ;  Median extra hours preferred ;  &gt;&gt; Too many applicants for available jobs ;  Persons ;</t>
  </si>
  <si>
    <t>New South Wales ;  Median extra hours preferred ;  &gt;&gt; Too many applicants for available jobs ;  &gt; Males ;</t>
  </si>
  <si>
    <t>New South Wales ;  Median extra hours preferred ;  &gt;&gt; Too many applicants for available jobs ;  &gt; Females ;</t>
  </si>
  <si>
    <t>New South Wales ;  Median extra hours preferred ;  &gt;&gt; Lacked necessary skills or education ;  Persons ;</t>
  </si>
  <si>
    <t>New South Wales ;  Median extra hours preferred ;  &gt;&gt; Lacked necessary skills or education ;  &gt; Males ;</t>
  </si>
  <si>
    <t>New South Wales ;  Median extra hours preferred ;  &gt;&gt; Lacked necessary skills or education ;  &gt; Females ;</t>
  </si>
  <si>
    <t>New South Wales ;  Median extra hours preferred ;  &gt;&gt; Considered too young by employers ;  Persons ;</t>
  </si>
  <si>
    <t>New South Wales ;  Median extra hours preferred ;  &gt;&gt; Considered too young by employers ;  &gt; Males ;</t>
  </si>
  <si>
    <t>New South Wales ;  Median extra hours preferred ;  &gt;&gt; Considered too young by employers ;  &gt; Females ;</t>
  </si>
  <si>
    <t>New South Wales ;  Median extra hours preferred ;  &gt;&gt; Considered too old by employers ;  Persons ;</t>
  </si>
  <si>
    <t>New South Wales ;  Median extra hours preferred ;  &gt;&gt; Considered too old by employers ;  &gt; Males ;</t>
  </si>
  <si>
    <t>New South Wales ;  Median extra hours preferred ;  &gt;&gt; Considered too old by employers ;  &gt; Females ;</t>
  </si>
  <si>
    <t>New South Wales ;  Median extra hours preferred ;  &gt;&gt; Insufficient work experience ;  Persons ;</t>
  </si>
  <si>
    <t>New South Wales ;  Median extra hours preferred ;  &gt;&gt; Insufficient work experience ;  &gt; Males ;</t>
  </si>
  <si>
    <t>New South Wales ;  Median extra hours preferred ;  &gt;&gt; Insufficient work experience ;  &gt; Females ;</t>
  </si>
  <si>
    <t>New South Wales ;  Median extra hours preferred ;  &gt;&gt; No vacancies at all ;  Persons ;</t>
  </si>
  <si>
    <t>New South Wales ;  Median extra hours preferred ;  &gt;&gt; No vacancies at all ;  &gt; Males ;</t>
  </si>
  <si>
    <t>New South Wales ;  Median extra hours preferred ;  &gt;&gt; No vacancies at all ;  &gt; Females ;</t>
  </si>
  <si>
    <t>New South Wales ;  Median extra hours preferred ;  &gt;&gt; No vacancies in line of work ;  Persons ;</t>
  </si>
  <si>
    <t>New South Wales ;  Median extra hours preferred ;  &gt;&gt; No vacancies in line of work ;  &gt; Males ;</t>
  </si>
  <si>
    <t>New South Wales ;  Median extra hours preferred ;  &gt;&gt; No vacancies in line of work ;  &gt; Females ;</t>
  </si>
  <si>
    <t>New South Wales ;  Median extra hours preferred ;  &gt;&gt; Too far to travel or transport problems ;  Persons ;</t>
  </si>
  <si>
    <t>New South Wales ;  Median extra hours preferred ;  &gt;&gt; Too far to travel or transport problems ;  &gt; Males ;</t>
  </si>
  <si>
    <t>New South Wales ;  Median extra hours preferred ;  &gt;&gt; Too far to travel or transport problems ;  &gt; Females ;</t>
  </si>
  <si>
    <t>New South Wales ;  Median extra hours preferred ;  &gt;&gt; Own ill health or disability ;  Persons ;</t>
  </si>
  <si>
    <t>New South Wales ;  Median extra hours preferred ;  &gt;&gt; Own ill health or disability ;  &gt; Males ;</t>
  </si>
  <si>
    <t>New South Wales ;  Median extra hours preferred ;  &gt;&gt; Own ill health or disability ;  &gt; Females ;</t>
  </si>
  <si>
    <t>New South Wales ;  Median extra hours preferred ;  &gt;&gt; Language difficulties ;  Persons ;</t>
  </si>
  <si>
    <t>New South Wales ;  Median extra hours preferred ;  &gt;&gt; Language difficulties ;  &gt; Males ;</t>
  </si>
  <si>
    <t>New South Wales ;  Median extra hours preferred ;  &gt;&gt; Language difficulties ;  &gt; Females ;</t>
  </si>
  <si>
    <t>New South Wales ;  Median extra hours preferred ;  &gt;&gt; No jobs with suitable hours ;  Persons ;</t>
  </si>
  <si>
    <t>New South Wales ;  Median extra hours preferred ;  &gt;&gt; No jobs with suitable hours ;  &gt; Males ;</t>
  </si>
  <si>
    <t>New South Wales ;  Median extra hours preferred ;  &gt;&gt; No jobs with suitable hours ;  &gt; Females ;</t>
  </si>
  <si>
    <t>New South Wales ;  Median extra hours preferred ;  &gt;&gt; Child care or other family considerations ;  Persons ;</t>
  </si>
  <si>
    <t>New South Wales ;  Median extra hours preferred ;  &gt;&gt; Child care or other family considerations ;  &gt; Males ;</t>
  </si>
  <si>
    <t>New South Wales ;  Median extra hours preferred ;  &gt;&gt; Child care or other family considerations ;  &gt; Females ;</t>
  </si>
  <si>
    <t>New South Wales ;  Median extra hours preferred ;  &gt;&gt; No feedback from employers ;  Persons ;</t>
  </si>
  <si>
    <t>New South Wales ;  Median extra hours preferred ;  &gt;&gt; No feedback from employers ;  &gt; Males ;</t>
  </si>
  <si>
    <t>New South Wales ;  Median extra hours preferred ;  &gt;&gt; No feedback from employers ;  &gt; Females ;</t>
  </si>
  <si>
    <t>New South Wales ;  Median extra hours preferred ;  &gt;&gt; Other difficulties ;  Persons ;</t>
  </si>
  <si>
    <t>New South Wales ;  Median extra hours preferred ;  &gt;&gt; Other difficulties ;  &gt; Males ;</t>
  </si>
  <si>
    <t>New South Wales ;  Median extra hours preferred ;  &gt;&gt; Other difficulties ;  &gt; Females ;</t>
  </si>
  <si>
    <t>New South Wales ;  Median extra hours preferred ;  &gt; Did not have difficulty finding work ;  Persons ;</t>
  </si>
  <si>
    <t>New South Wales ;  Median extra hours preferred ;  &gt; Did not have difficulty finding work ;  &gt; Males ;</t>
  </si>
  <si>
    <t>New South Wales ;  Median extra hours preferred ;  &gt; Did not have difficulty finding work ;  &gt; Females ;</t>
  </si>
  <si>
    <t>New South Wales ;  Median extra hours preferred ;  Did not look for work or more hours last year ;  Persons ;</t>
  </si>
  <si>
    <t>New South Wales ;  Median extra hours preferred ;  Did not look for work or more hours last year ;  &gt; Males ;</t>
  </si>
  <si>
    <t>New South Wales ;  Median extra hours preferred ;  Did not look for work or more hours last year ;  &gt; Females ;</t>
  </si>
  <si>
    <t>Victoria ;  Underemployed part-time workers ;  Persons ;</t>
  </si>
  <si>
    <t>Victoria ;  Underemployed part-time workers ;  &gt; Males ;</t>
  </si>
  <si>
    <t>Victoria ;  Underemployed part-time workers ;  &gt; Females ;</t>
  </si>
  <si>
    <t>Victoria ;  Looked for work or more hours last year ;  Persons ;</t>
  </si>
  <si>
    <t>Victoria ;  Looked for work or more hours last year ;  &gt; Males ;</t>
  </si>
  <si>
    <t>Victoria ;  Looked for work or more hours last year ;  &gt; Females ;</t>
  </si>
  <si>
    <t>Victoria ;  &gt; Had difficulty finding work ;  Persons ;</t>
  </si>
  <si>
    <t>Victoria ;  &gt; Had difficulty finding work ;  &gt; Males ;</t>
  </si>
  <si>
    <t>Victoria ;  &gt; Had difficulty finding work ;  &gt; Females ;</t>
  </si>
  <si>
    <t>Victoria ;  &gt;&gt; Too many applicants for available jobs ;  Persons ;</t>
  </si>
  <si>
    <t>Victoria ;  &gt;&gt; Too many applicants for available jobs ;  &gt; Males ;</t>
  </si>
  <si>
    <t>Victoria ;  &gt;&gt; Too many applicants for available jobs ;  &gt; Females ;</t>
  </si>
  <si>
    <t>Victoria ;  &gt;&gt; Lacked necessary skills or education ;  Persons ;</t>
  </si>
  <si>
    <t>Victoria ;  &gt;&gt; Lacked necessary skills or education ;  &gt; Males ;</t>
  </si>
  <si>
    <t>Victoria ;  &gt;&gt; Lacked necessary skills or education ;  &gt; Females ;</t>
  </si>
  <si>
    <t>Victoria ;  &gt;&gt; Considered too young by employers ;  Persons ;</t>
  </si>
  <si>
    <t>Victoria ;  &gt;&gt; Considered too young by employers ;  &gt; Males ;</t>
  </si>
  <si>
    <t>Victoria ;  &gt;&gt; Considered too young by employers ;  &gt; Females ;</t>
  </si>
  <si>
    <t>Victoria ;  &gt;&gt; Considered too old by employers ;  Persons ;</t>
  </si>
  <si>
    <t>Victoria ;  &gt;&gt; Considered too old by employers ;  &gt; Males ;</t>
  </si>
  <si>
    <t>Victoria ;  &gt;&gt; Considered too old by employers ;  &gt; Females ;</t>
  </si>
  <si>
    <t>Victoria ;  &gt;&gt; Insufficient work experience ;  Persons ;</t>
  </si>
  <si>
    <t>Victoria ;  &gt;&gt; Insufficient work experience ;  &gt; Males ;</t>
  </si>
  <si>
    <t>Victoria ;  &gt;&gt; Insufficient work experience ;  &gt; Females ;</t>
  </si>
  <si>
    <t>Victoria ;  &gt;&gt; No vacancies at all ;  Persons ;</t>
  </si>
  <si>
    <t>Victoria ;  &gt;&gt; No vacancies at all ;  &gt; Males ;</t>
  </si>
  <si>
    <t>Victoria ;  &gt;&gt; No vacancies at all ;  &gt; Females ;</t>
  </si>
  <si>
    <t>Victoria ;  &gt;&gt; No vacancies in line of work ;  Persons ;</t>
  </si>
  <si>
    <t>Victoria ;  &gt;&gt; No vacancies in line of work ;  &gt; Males ;</t>
  </si>
  <si>
    <t>Victoria ;  &gt;&gt; No vacancies in line of work ;  &gt; Females ;</t>
  </si>
  <si>
    <t>Victoria ;  &gt;&gt; Too far to travel or transport problems ;  Persons ;</t>
  </si>
  <si>
    <t>Victoria ;  &gt;&gt; Too far to travel or transport problems ;  &gt; Males ;</t>
  </si>
  <si>
    <t>Victoria ;  &gt;&gt; Too far to travel or transport problems ;  &gt; Females ;</t>
  </si>
  <si>
    <t>Victoria ;  &gt;&gt; Own ill health or disability ;  Persons ;</t>
  </si>
  <si>
    <t>Victoria ;  &gt;&gt; Own ill health or disability ;  &gt; Males ;</t>
  </si>
  <si>
    <t>Victoria ;  &gt;&gt; Own ill health or disability ;  &gt; Females ;</t>
  </si>
  <si>
    <t>Victoria ;  &gt;&gt; Language difficulties ;  Persons ;</t>
  </si>
  <si>
    <t>Victoria ;  &gt;&gt; Language difficulties ;  &gt; Males ;</t>
  </si>
  <si>
    <t>Victoria ;  &gt;&gt; Language difficulties ;  &gt; Females ;</t>
  </si>
  <si>
    <t>Victoria ;  &gt;&gt; No jobs with suitable hours ;  Persons ;</t>
  </si>
  <si>
    <t>Victoria ;  &gt;&gt; No jobs with suitable hours ;  &gt; Males ;</t>
  </si>
  <si>
    <t>Victoria ;  &gt;&gt; No jobs with suitable hours ;  &gt; Females ;</t>
  </si>
  <si>
    <t>Victoria ;  &gt;&gt; Child care or other family considerations ;  Persons ;</t>
  </si>
  <si>
    <t>Victoria ;  &gt;&gt; Child care or other family considerations ;  &gt; Males ;</t>
  </si>
  <si>
    <t>Victoria ;  &gt;&gt; Child care or other family considerations ;  &gt; Females ;</t>
  </si>
  <si>
    <t>Victoria ;  &gt;&gt; No feedback from employers ;  Persons ;</t>
  </si>
  <si>
    <t>Victoria ;  &gt;&gt; No feedback from employers ;  &gt; Males ;</t>
  </si>
  <si>
    <t>Victoria ;  &gt;&gt; No feedback from employers ;  &gt; Females ;</t>
  </si>
  <si>
    <t>Victoria ;  &gt;&gt; Other difficulties ;  Persons ;</t>
  </si>
  <si>
    <t>Victoria ;  &gt;&gt; Other difficulties ;  &gt; Males ;</t>
  </si>
  <si>
    <t>Victoria ;  &gt;&gt; Other difficulties ;  &gt; Females ;</t>
  </si>
  <si>
    <t>Victoria ;  &gt; Did not have difficulty finding work ;  Persons ;</t>
  </si>
  <si>
    <t>Victoria ;  &gt; Did not have difficulty finding work ;  &gt; Males ;</t>
  </si>
  <si>
    <t>Victoria ;  &gt; Did not have difficulty finding work ;  &gt; Females ;</t>
  </si>
  <si>
    <t>Victoria ;  Did not look for work or more hours last year ;  Persons ;</t>
  </si>
  <si>
    <t>Victoria ;  Did not look for work or more hours last year ;  &gt; Males ;</t>
  </si>
  <si>
    <t>Victoria ;  Did not look for work or more hours last year ;  &gt; Females ;</t>
  </si>
  <si>
    <t>Victoria ;  Median extra hours preferred ;  Underemployed part-time workers ;  Persons ;</t>
  </si>
  <si>
    <t>Victoria ;  Median extra hours preferred ;  Underemployed part-time workers ;  &gt; Males ;</t>
  </si>
  <si>
    <t>Victoria ;  Median extra hours preferred ;  Underemployed part-time workers ;  &gt; Females ;</t>
  </si>
  <si>
    <t>Victoria ;  Median extra hours preferred ;  Looked for work or more hours last year ;  Persons ;</t>
  </si>
  <si>
    <t>Victoria ;  Median extra hours preferred ;  Looked for work or more hours last year ;  &gt; Males ;</t>
  </si>
  <si>
    <t>Victoria ;  Median extra hours preferred ;  Looked for work or more hours last year ;  &gt; Females ;</t>
  </si>
  <si>
    <t>Victoria ;  Median extra hours preferred ;  &gt; Had difficulty finding work ;  Persons ;</t>
  </si>
  <si>
    <t>Victoria ;  Median extra hours preferred ;  &gt; Had difficulty finding work ;  &gt; Males ;</t>
  </si>
  <si>
    <t>Victoria ;  Median extra hours preferred ;  &gt; Had difficulty finding work ;  &gt; Females ;</t>
  </si>
  <si>
    <t>Victoria ;  Median extra hours preferred ;  &gt;&gt; Too many applicants for available jobs ;  Persons ;</t>
  </si>
  <si>
    <t>Victoria ;  Median extra hours preferred ;  &gt;&gt; Too many applicants for available jobs ;  &gt; Males ;</t>
  </si>
  <si>
    <t>Victoria ;  Median extra hours preferred ;  &gt;&gt; Too many applicants for available jobs ;  &gt; Females ;</t>
  </si>
  <si>
    <t>Victoria ;  Median extra hours preferred ;  &gt;&gt; Lacked necessary skills or education ;  Persons ;</t>
  </si>
  <si>
    <t>Victoria ;  Median extra hours preferred ;  &gt;&gt; Lacked necessary skills or education ;  &gt; Males ;</t>
  </si>
  <si>
    <t>Victoria ;  Median extra hours preferred ;  &gt;&gt; Lacked necessary skills or education ;  &gt; Females ;</t>
  </si>
  <si>
    <t>Victoria ;  Median extra hours preferred ;  &gt;&gt; Considered too young by employers ;  Persons ;</t>
  </si>
  <si>
    <t>Victoria ;  Median extra hours preferred ;  &gt;&gt; Considered too young by employers ;  &gt; Males ;</t>
  </si>
  <si>
    <t>Victoria ;  Median extra hours preferred ;  &gt;&gt; Considered too young by employers ;  &gt; Females ;</t>
  </si>
  <si>
    <t>Victoria ;  Median extra hours preferred ;  &gt;&gt; Considered too old by employers ;  Persons ;</t>
  </si>
  <si>
    <t>Victoria ;  Median extra hours preferred ;  &gt;&gt; Considered too old by employers ;  &gt; Males ;</t>
  </si>
  <si>
    <t>Victoria ;  Median extra hours preferred ;  &gt;&gt; Considered too old by employers ;  &gt; Females ;</t>
  </si>
  <si>
    <t>Victoria ;  Median extra hours preferred ;  &gt;&gt; Insufficient work experience ;  Persons ;</t>
  </si>
  <si>
    <t>Victoria ;  Median extra hours preferred ;  &gt;&gt; Insufficient work experience ;  &gt; Males ;</t>
  </si>
  <si>
    <t>Victoria ;  Median extra hours preferred ;  &gt;&gt; Insufficient work experience ;  &gt; Females ;</t>
  </si>
  <si>
    <t>Victoria ;  Median extra hours preferred ;  &gt;&gt; No vacancies at all ;  Persons ;</t>
  </si>
  <si>
    <t>Victoria ;  Median extra hours preferred ;  &gt;&gt; No vacancies at all ;  &gt; Males ;</t>
  </si>
  <si>
    <t>Victoria ;  Median extra hours preferred ;  &gt;&gt; No vacancies at all ;  &gt; Females ;</t>
  </si>
  <si>
    <t>Victoria ;  Median extra hours preferred ;  &gt;&gt; No vacancies in line of work ;  Persons ;</t>
  </si>
  <si>
    <t>Victoria ;  Median extra hours preferred ;  &gt;&gt; No vacancies in line of work ;  &gt; Males ;</t>
  </si>
  <si>
    <t>Victoria ;  Median extra hours preferred ;  &gt;&gt; No vacancies in line of work ;  &gt; Females ;</t>
  </si>
  <si>
    <t>Victoria ;  Median extra hours preferred ;  &gt;&gt; Too far to travel or transport problems ;  Persons ;</t>
  </si>
  <si>
    <t>Victoria ;  Median extra hours preferred ;  &gt;&gt; Too far to travel or transport problems ;  &gt; Males ;</t>
  </si>
  <si>
    <t>Victoria ;  Median extra hours preferred ;  &gt;&gt; Too far to travel or transport problems ;  &gt; Females ;</t>
  </si>
  <si>
    <t>Victoria ;  Median extra hours preferred ;  &gt;&gt; Own ill health or disability ;  Persons ;</t>
  </si>
  <si>
    <t>Victoria ;  Median extra hours preferred ;  &gt;&gt; Own ill health or disability ;  &gt; Males ;</t>
  </si>
  <si>
    <t>Victoria ;  Median extra hours preferred ;  &gt;&gt; Own ill health or disability ;  &gt; Females ;</t>
  </si>
  <si>
    <t>Victoria ;  Median extra hours preferred ;  &gt;&gt; Language difficulties ;  Persons ;</t>
  </si>
  <si>
    <t>Victoria ;  Median extra hours preferred ;  &gt;&gt; Language difficulties ;  &gt; Males ;</t>
  </si>
  <si>
    <t>Victoria ;  Median extra hours preferred ;  &gt;&gt; Language difficulties ;  &gt; Females ;</t>
  </si>
  <si>
    <t>Victoria ;  Median extra hours preferred ;  &gt;&gt; No jobs with suitable hours ;  Persons ;</t>
  </si>
  <si>
    <t>Victoria ;  Median extra hours preferred ;  &gt;&gt; No jobs with suitable hours ;  &gt; Males ;</t>
  </si>
  <si>
    <t>Victoria ;  Median extra hours preferred ;  &gt;&gt; No jobs with suitable hours ;  &gt; Females ;</t>
  </si>
  <si>
    <t>Victoria ;  Median extra hours preferred ;  &gt;&gt; Child care or other family considerations ;  Persons ;</t>
  </si>
  <si>
    <t>Victoria ;  Median extra hours preferred ;  &gt;&gt; Child care or other family considerations ;  &gt; Males ;</t>
  </si>
  <si>
    <t>Victoria ;  Median extra hours preferred ;  &gt;&gt; Child care or other family considerations ;  &gt; Females ;</t>
  </si>
  <si>
    <t>Victoria ;  Median extra hours preferred ;  &gt;&gt; No feedback from employers ;  Persons ;</t>
  </si>
  <si>
    <t>Victoria ;  Median extra hours preferred ;  &gt;&gt; No feedback from employers ;  &gt; Males ;</t>
  </si>
  <si>
    <t>Victoria ;  Median extra hours preferred ;  &gt;&gt; No feedback from employers ;  &gt; Females ;</t>
  </si>
  <si>
    <t>Victoria ;  Median extra hours preferred ;  &gt;&gt; Other difficulties ;  Persons ;</t>
  </si>
  <si>
    <t>Victoria ;  Median extra hours preferred ;  &gt;&gt; Other difficulties ;  &gt; Males ;</t>
  </si>
  <si>
    <t>Victoria ;  Median extra hours preferred ;  &gt;&gt; Other difficulties ;  &gt; Females ;</t>
  </si>
  <si>
    <t>Victoria ;  Median extra hours preferred ;  &gt; Did not have difficulty finding work ;  Persons ;</t>
  </si>
  <si>
    <t>Victoria ;  Median extra hours preferred ;  &gt; Did not have difficulty finding work ;  &gt; Males ;</t>
  </si>
  <si>
    <t>Victoria ;  Median extra hours preferred ;  &gt; Did not have difficulty finding work ;  &gt; Females ;</t>
  </si>
  <si>
    <t>Victoria ;  Median extra hours preferred ;  Did not look for work or more hours last year ;  Persons ;</t>
  </si>
  <si>
    <t>Victoria ;  Median extra hours preferred ;  Did not look for work or more hours last year ;  &gt; Males ;</t>
  </si>
  <si>
    <t>Victoria ;  Median extra hours preferred ;  Did not look for work or more hours last year ;  &gt; Females ;</t>
  </si>
  <si>
    <t>Queensland ;  Underemployed part-time workers ;  Persons ;</t>
  </si>
  <si>
    <t>Queensland ;  Underemployed part-time workers ;  &gt; Males ;</t>
  </si>
  <si>
    <t>Queensland ;  Underemployed part-time workers ;  &gt; Females ;</t>
  </si>
  <si>
    <t>Queensland ;  Looked for work or more hours last year ;  Persons ;</t>
  </si>
  <si>
    <t>Queensland ;  Looked for work or more hours last year ;  &gt; Males ;</t>
  </si>
  <si>
    <t>Queensland ;  Looked for work or more hours last year ;  &gt; Females ;</t>
  </si>
  <si>
    <t>Queensland ;  &gt; Had difficulty finding work ;  Persons ;</t>
  </si>
  <si>
    <t>Queensland ;  &gt; Had difficulty finding work ;  &gt; Males ;</t>
  </si>
  <si>
    <t>Queensland ;  &gt; Had difficulty finding work ;  &gt; Females ;</t>
  </si>
  <si>
    <t>Queensland ;  &gt;&gt; Too many applicants for available jobs ;  Persons ;</t>
  </si>
  <si>
    <t>Queensland ;  &gt;&gt; Too many applicants for available jobs ;  &gt; Males ;</t>
  </si>
  <si>
    <t>Queensland ;  &gt;&gt; Too many applicants for available jobs ;  &gt; Females ;</t>
  </si>
  <si>
    <t>Queensland ;  &gt;&gt; Lacked necessary skills or education ;  Persons ;</t>
  </si>
  <si>
    <t>Queensland ;  &gt;&gt; Lacked necessary skills or education ;  &gt; Males ;</t>
  </si>
  <si>
    <t>Queensland ;  &gt;&gt; Lacked necessary skills or education ;  &gt; Females ;</t>
  </si>
  <si>
    <t>Queensland ;  &gt;&gt; Considered too young by employers ;  Persons ;</t>
  </si>
  <si>
    <t>Queensland ;  &gt;&gt; Considered too young by employers ;  &gt; Males ;</t>
  </si>
  <si>
    <t>Queensland ;  &gt;&gt; Considered too young by employers ;  &gt; Females ;</t>
  </si>
  <si>
    <t>Queensland ;  &gt;&gt; Considered too old by employers ;  Persons ;</t>
  </si>
  <si>
    <t>Queensland ;  &gt;&gt; Considered too old by employers ;  &gt; Males ;</t>
  </si>
  <si>
    <t>Queensland ;  &gt;&gt; Considered too old by employers ;  &gt; Females ;</t>
  </si>
  <si>
    <t>Queensland ;  &gt;&gt; Insufficient work experience ;  Persons ;</t>
  </si>
  <si>
    <t>Queensland ;  &gt;&gt; Insufficient work experience ;  &gt; Males ;</t>
  </si>
  <si>
    <t>Queensland ;  &gt;&gt; Insufficient work experience ;  &gt; Females ;</t>
  </si>
  <si>
    <t>Queensland ;  &gt;&gt; No vacancies at all ;  Persons ;</t>
  </si>
  <si>
    <t>Queensland ;  &gt;&gt; No vacancies at all ;  &gt; Males ;</t>
  </si>
  <si>
    <t>Queensland ;  &gt;&gt; No vacancies at all ;  &gt; Females ;</t>
  </si>
  <si>
    <t>Queensland ;  &gt;&gt; No vacancies in line of work ;  Persons ;</t>
  </si>
  <si>
    <t>Queensland ;  &gt;&gt; No vacancies in line of work ;  &gt; Males ;</t>
  </si>
  <si>
    <t>Queensland ;  &gt;&gt; No vacancies in line of work ;  &gt; Females ;</t>
  </si>
  <si>
    <t>Queensland ;  &gt;&gt; Too far to travel or transport problems ;  Persons ;</t>
  </si>
  <si>
    <t>Queensland ;  &gt;&gt; Too far to travel or transport problems ;  &gt; Males ;</t>
  </si>
  <si>
    <t>Queensland ;  &gt;&gt; Too far to travel or transport problems ;  &gt; Females ;</t>
  </si>
  <si>
    <t>Queensland ;  &gt;&gt; Own ill health or disability ;  Persons ;</t>
  </si>
  <si>
    <t>Queensland ;  &gt;&gt; Own ill health or disability ;  &gt; Males ;</t>
  </si>
  <si>
    <t>Queensland ;  &gt;&gt; Own ill health or disability ;  &gt; Females ;</t>
  </si>
  <si>
    <t>Queensland ;  &gt;&gt; Language difficulties ;  Persons ;</t>
  </si>
  <si>
    <t>Queensland ;  &gt;&gt; Language difficulties ;  &gt; Males ;</t>
  </si>
  <si>
    <t>Queensland ;  &gt;&gt; Language difficulties ;  &gt; Females ;</t>
  </si>
  <si>
    <t>Queensland ;  &gt;&gt; No jobs with suitable hours ;  Persons ;</t>
  </si>
  <si>
    <t>Queensland ;  &gt;&gt; No jobs with suitable hours ;  &gt; Males ;</t>
  </si>
  <si>
    <t>Queensland ;  &gt;&gt; No jobs with suitable hours ;  &gt; Females ;</t>
  </si>
  <si>
    <t>Queensland ;  &gt;&gt; Child care or other family considerations ;  Persons ;</t>
  </si>
  <si>
    <t>Queensland ;  &gt;&gt; Child care or other family considerations ;  &gt; Males ;</t>
  </si>
  <si>
    <t>Queensland ;  &gt;&gt; Child care or other family considerations ;  &gt; Females ;</t>
  </si>
  <si>
    <t>Queensland ;  &gt;&gt; No feedback from employers ;  Persons ;</t>
  </si>
  <si>
    <t>Queensland ;  &gt;&gt; No feedback from employers ;  &gt; Males ;</t>
  </si>
  <si>
    <t>Queensland ;  &gt;&gt; No feedback from employers ;  &gt; Females ;</t>
  </si>
  <si>
    <t>Queensland ;  &gt;&gt; Other difficulties ;  Persons ;</t>
  </si>
  <si>
    <t>Queensland ;  &gt;&gt; Other difficulties ;  &gt; Males ;</t>
  </si>
  <si>
    <t>Queensland ;  &gt;&gt; Other difficulties ;  &gt; Females ;</t>
  </si>
  <si>
    <t>Queensland ;  &gt; Did not have difficulty finding work ;  Persons ;</t>
  </si>
  <si>
    <t>Queensland ;  &gt; Did not have difficulty finding work ;  &gt; Males ;</t>
  </si>
  <si>
    <t>Queensland ;  &gt; Did not have difficulty finding work ;  &gt; Females ;</t>
  </si>
  <si>
    <t>Queensland ;  Did not look for work or more hours last year ;  Persons ;</t>
  </si>
  <si>
    <t>Queensland ;  Did not look for work or more hours last year ;  &gt; Males ;</t>
  </si>
  <si>
    <t>Queensland ;  Did not look for work or more hours last year ;  &gt; Females ;</t>
  </si>
  <si>
    <t>Queensland ;  Median extra hours preferred ;  Underemployed part-time workers ;  Persons ;</t>
  </si>
  <si>
    <t>Queensland ;  Median extra hours preferred ;  Underemployed part-time workers ;  &gt; Males ;</t>
  </si>
  <si>
    <t>Queensland ;  Median extra hours preferred ;  Underemployed part-time workers ;  &gt; Females ;</t>
  </si>
  <si>
    <t>Queensland ;  Median extra hours preferred ;  Looked for work or more hours last year ;  Persons ;</t>
  </si>
  <si>
    <t>Queensland ;  Median extra hours preferred ;  Looked for work or more hours last year ;  &gt; Males ;</t>
  </si>
  <si>
    <t>Queensland ;  Median extra hours preferred ;  Looked for work or more hours last year ;  &gt; Females ;</t>
  </si>
  <si>
    <t>Queensland ;  Median extra hours preferred ;  &gt; Had difficulty finding work ;  Persons ;</t>
  </si>
  <si>
    <t>Queensland ;  Median extra hours preferred ;  &gt; Had difficulty finding work ;  &gt; Males ;</t>
  </si>
  <si>
    <t>Queensland ;  Median extra hours preferred ;  &gt; Had difficulty finding work ;  &gt; Females ;</t>
  </si>
  <si>
    <t>Queensland ;  Median extra hours preferred ;  &gt;&gt; Too many applicants for available jobs ;  Persons ;</t>
  </si>
  <si>
    <t>Queensland ;  Median extra hours preferred ;  &gt;&gt; Too many applicants for available jobs ;  &gt; Males ;</t>
  </si>
  <si>
    <t>Queensland ;  Median extra hours preferred ;  &gt;&gt; Too many applicants for available jobs ;  &gt; Females ;</t>
  </si>
  <si>
    <t>Queensland ;  Median extra hours preferred ;  &gt;&gt; Lacked necessary skills or education ;  Persons ;</t>
  </si>
  <si>
    <t>Queensland ;  Median extra hours preferred ;  &gt;&gt; Lacked necessary skills or education ;  &gt; Males ;</t>
  </si>
  <si>
    <t>Queensland ;  Median extra hours preferred ;  &gt;&gt; Lacked necessary skills or education ;  &gt; Females ;</t>
  </si>
  <si>
    <t>Queensland ;  Median extra hours preferred ;  &gt;&gt; Considered too young by employers ;  Persons ;</t>
  </si>
  <si>
    <t>Queensland ;  Median extra hours preferred ;  &gt;&gt; Considered too young by employers ;  &gt; Males ;</t>
  </si>
  <si>
    <t>Queensland ;  Median extra hours preferred ;  &gt;&gt; Considered too young by employers ;  &gt; Females ;</t>
  </si>
  <si>
    <t>Queensland ;  Median extra hours preferred ;  &gt;&gt; Considered too old by employers ;  Persons ;</t>
  </si>
  <si>
    <t>Queensland ;  Median extra hours preferred ;  &gt;&gt; Considered too old by employers ;  &gt; Males ;</t>
  </si>
  <si>
    <t>Queensland ;  Median extra hours preferred ;  &gt;&gt; Considered too old by employers ;  &gt; Females ;</t>
  </si>
  <si>
    <t>Queensland ;  Median extra hours preferred ;  &gt;&gt; Insufficient work experience ;  Persons ;</t>
  </si>
  <si>
    <t>Queensland ;  Median extra hours preferred ;  &gt;&gt; Insufficient work experience ;  &gt; Males ;</t>
  </si>
  <si>
    <t>Queensland ;  Median extra hours preferred ;  &gt;&gt; Insufficient work experience ;  &gt; Females ;</t>
  </si>
  <si>
    <t>Queensland ;  Median extra hours preferred ;  &gt;&gt; No vacancies at all ;  Persons ;</t>
  </si>
  <si>
    <t>Queensland ;  Median extra hours preferred ;  &gt;&gt; No vacancies at all ;  &gt; Males ;</t>
  </si>
  <si>
    <t>Queensland ;  Median extra hours preferred ;  &gt;&gt; No vacancies at all ;  &gt; Females ;</t>
  </si>
  <si>
    <t>Queensland ;  Median extra hours preferred ;  &gt;&gt; No vacancies in line of work ;  Persons ;</t>
  </si>
  <si>
    <t>Queensland ;  Median extra hours preferred ;  &gt;&gt; No vacancies in line of work ;  &gt; Males ;</t>
  </si>
  <si>
    <t>Queensland ;  Median extra hours preferred ;  &gt;&gt; No vacancies in line of work ;  &gt; Females ;</t>
  </si>
  <si>
    <t>Queensland ;  Median extra hours preferred ;  &gt;&gt; Too far to travel or transport problems ;  Persons ;</t>
  </si>
  <si>
    <t>A125651242V</t>
  </si>
  <si>
    <t>A125643034A</t>
  </si>
  <si>
    <t>A125634826F</t>
  </si>
  <si>
    <t>A125651250V</t>
  </si>
  <si>
    <t>A125643042A</t>
  </si>
  <si>
    <t>A125634834F</t>
  </si>
  <si>
    <t>A125651178L</t>
  </si>
  <si>
    <t>A125642970X</t>
  </si>
  <si>
    <t>A125634762F</t>
  </si>
  <si>
    <t>A125651186L</t>
  </si>
  <si>
    <t>A125642978T</t>
  </si>
  <si>
    <t>A125634770F</t>
  </si>
  <si>
    <t>A125651218V</t>
  </si>
  <si>
    <t>A125643010J</t>
  </si>
  <si>
    <t>A125634802L</t>
  </si>
  <si>
    <t>A125651154V</t>
  </si>
  <si>
    <t>A125642946X</t>
  </si>
  <si>
    <t>A125634738F</t>
  </si>
  <si>
    <t>A125651258L</t>
  </si>
  <si>
    <t>A125643050A</t>
  </si>
  <si>
    <t>A125634842F</t>
  </si>
  <si>
    <t>A125651226V</t>
  </si>
  <si>
    <t>A125643018A</t>
  </si>
  <si>
    <t>A125634810L</t>
  </si>
  <si>
    <t>A125651266L</t>
  </si>
  <si>
    <t>A125643058V</t>
  </si>
  <si>
    <t>A125634850F</t>
  </si>
  <si>
    <t>A125651162V</t>
  </si>
  <si>
    <t>A125642954X</t>
  </si>
  <si>
    <t>A125634746F</t>
  </si>
  <si>
    <t>A125651130A</t>
  </si>
  <si>
    <t>A125642922F</t>
  </si>
  <si>
    <t>A125634714L</t>
  </si>
  <si>
    <t>A125651138V</t>
  </si>
  <si>
    <t>A125642930F</t>
  </si>
  <si>
    <t>A125634722L</t>
  </si>
  <si>
    <t>A125651194L</t>
  </si>
  <si>
    <t>A125642986T</t>
  </si>
  <si>
    <t>A125634778X</t>
  </si>
  <si>
    <t>A125651146V</t>
  </si>
  <si>
    <t>A125642938X</t>
  </si>
  <si>
    <t>A125634730L</t>
  </si>
  <si>
    <t>A125651202A</t>
  </si>
  <si>
    <t>A125642994T</t>
  </si>
  <si>
    <t>A125634786X</t>
  </si>
  <si>
    <t>A125651210A</t>
  </si>
  <si>
    <t>A125643002J</t>
  </si>
  <si>
    <t>A125634794X</t>
  </si>
  <si>
    <t>A125650664A</t>
  </si>
  <si>
    <t>A125642456J</t>
  </si>
  <si>
    <t>A125634248R</t>
  </si>
  <si>
    <t>A125650624J</t>
  </si>
  <si>
    <t>A125642416R</t>
  </si>
  <si>
    <t>A125634208W</t>
  </si>
  <si>
    <t>A125650560J</t>
  </si>
  <si>
    <t>A125642352R</t>
  </si>
  <si>
    <t>A125634144W</t>
  </si>
  <si>
    <t>A125650632J</t>
  </si>
  <si>
    <t>A125642424R</t>
  </si>
  <si>
    <t>A125634216W</t>
  </si>
  <si>
    <t>A125650640J</t>
  </si>
  <si>
    <t>A125642432R</t>
  </si>
  <si>
    <t>A125634224W</t>
  </si>
  <si>
    <t>A125650568A</t>
  </si>
  <si>
    <t>A125642360R</t>
  </si>
  <si>
    <t>A125634152W</t>
  </si>
  <si>
    <t>A125650576A</t>
  </si>
  <si>
    <t>A125642368J</t>
  </si>
  <si>
    <t>A125634160W</t>
  </si>
  <si>
    <t>A125650608J</t>
  </si>
  <si>
    <t>A125642400W</t>
  </si>
  <si>
    <t>A125634192R</t>
  </si>
  <si>
    <t>A125650544J</t>
  </si>
  <si>
    <t>A125642336R</t>
  </si>
  <si>
    <t>A125634128W</t>
  </si>
  <si>
    <t>A125650648A</t>
  </si>
  <si>
    <t>A125642440R</t>
  </si>
  <si>
    <t>A125634232W</t>
  </si>
  <si>
    <t>A125650616J</t>
  </si>
  <si>
    <t>A125642408R</t>
  </si>
  <si>
    <t>A125634200C</t>
  </si>
  <si>
    <t>A125650656A</t>
  </si>
  <si>
    <t>A125642448J</t>
  </si>
  <si>
    <t>A125634240W</t>
  </si>
  <si>
    <t>A125650552J</t>
  </si>
  <si>
    <t>A125642344R</t>
  </si>
  <si>
    <t>A125634136W</t>
  </si>
  <si>
    <t>A125650520R</t>
  </si>
  <si>
    <t>A125642312W</t>
  </si>
  <si>
    <t>A125634104C</t>
  </si>
  <si>
    <t>A125650528J</t>
  </si>
  <si>
    <t>A125642320W</t>
  </si>
  <si>
    <t>A125634112C</t>
  </si>
  <si>
    <t>A125650584A</t>
  </si>
  <si>
    <t>A125642376J</t>
  </si>
  <si>
    <t>A125634168R</t>
  </si>
  <si>
    <t>A125650536J</t>
  </si>
  <si>
    <t>A125642328R</t>
  </si>
  <si>
    <t>A125634120C</t>
  </si>
  <si>
    <t>A125650592A</t>
  </si>
  <si>
    <t>A125642384J</t>
  </si>
  <si>
    <t>A125634176R</t>
  </si>
  <si>
    <t>A125650600R</t>
  </si>
  <si>
    <t>A125642392J</t>
  </si>
  <si>
    <t>A125634184R</t>
  </si>
  <si>
    <t>A125650666F</t>
  </si>
  <si>
    <t>A125642458L</t>
  </si>
  <si>
    <t>A125634250A</t>
  </si>
  <si>
    <t>A125650626L</t>
  </si>
  <si>
    <t>A125642418V</t>
  </si>
  <si>
    <t>A125634210J</t>
  </si>
  <si>
    <t>A125650562L</t>
  </si>
  <si>
    <t>A125642354V</t>
  </si>
  <si>
    <t>A125634146A</t>
  </si>
  <si>
    <t>A125650634L</t>
  </si>
  <si>
    <t>A125642426V</t>
  </si>
  <si>
    <t>A125634218A</t>
  </si>
  <si>
    <t>A125650642L</t>
  </si>
  <si>
    <t>A125642434V</t>
  </si>
  <si>
    <t>A125634226A</t>
  </si>
  <si>
    <t>A125650570L</t>
  </si>
  <si>
    <t>A125642362V</t>
  </si>
  <si>
    <t>A125634154A</t>
  </si>
  <si>
    <t>A125650578F</t>
  </si>
  <si>
    <t>A125642370V</t>
  </si>
  <si>
    <t>A125634162A</t>
  </si>
  <si>
    <t>A125650610V</t>
  </si>
  <si>
    <t>A125642402A</t>
  </si>
  <si>
    <t>A125634194V</t>
  </si>
  <si>
    <t>A125650546L</t>
  </si>
  <si>
    <t>A125642338V</t>
  </si>
  <si>
    <t>A125634130J</t>
  </si>
  <si>
    <t>A125650650L</t>
  </si>
  <si>
    <t>A125642442V</t>
  </si>
  <si>
    <t>A125634234A</t>
  </si>
  <si>
    <t>A125650618L</t>
  </si>
  <si>
    <t>A125642410A</t>
  </si>
  <si>
    <t>A125634202J</t>
  </si>
  <si>
    <t>A125650658F</t>
  </si>
  <si>
    <t>A125642450V</t>
  </si>
  <si>
    <t>A125634242A</t>
  </si>
  <si>
    <t>A125650554L</t>
  </si>
  <si>
    <t>A125642346V</t>
  </si>
  <si>
    <t>A125634138A</t>
  </si>
  <si>
    <t>A125650522V</t>
  </si>
  <si>
    <t>A125642314A</t>
  </si>
  <si>
    <t>A125634106J</t>
  </si>
  <si>
    <t>A125650530V</t>
  </si>
  <si>
    <t>A125642322A</t>
  </si>
  <si>
    <t>A125634114J</t>
  </si>
  <si>
    <t>A125650586F</t>
  </si>
  <si>
    <t>A125642378L</t>
  </si>
  <si>
    <t>A125634170A</t>
  </si>
  <si>
    <t>A125650538L</t>
  </si>
  <si>
    <t>A125642330A</t>
  </si>
  <si>
    <t>A125634122J</t>
  </si>
  <si>
    <t>A125650594F</t>
  </si>
  <si>
    <t>A125642386L</t>
  </si>
  <si>
    <t>A125634178V</t>
  </si>
  <si>
    <t>A125650602V</t>
  </si>
  <si>
    <t>A125642394L</t>
  </si>
  <si>
    <t>A125634186V</t>
  </si>
  <si>
    <t>A125651424J</t>
  </si>
  <si>
    <t>A125643216R</t>
  </si>
  <si>
    <t>A125635008W</t>
  </si>
  <si>
    <t>A125651384A</t>
  </si>
  <si>
    <t>A125643176J</t>
  </si>
  <si>
    <t>A125634968L</t>
  </si>
  <si>
    <t>A125651320R</t>
  </si>
  <si>
    <t>A125643112W</t>
  </si>
  <si>
    <t>A125634904A</t>
  </si>
  <si>
    <t>A125651392A</t>
  </si>
  <si>
    <t>A125643184J</t>
  </si>
  <si>
    <t>A125634976L</t>
  </si>
  <si>
    <t>A125651400R</t>
  </si>
  <si>
    <t>A125643192J</t>
  </si>
  <si>
    <t>A125634984L</t>
  </si>
  <si>
    <t>A125651328J</t>
  </si>
  <si>
    <t>A125643120W</t>
  </si>
  <si>
    <t>A125634912A</t>
  </si>
  <si>
    <t>A125651336J</t>
  </si>
  <si>
    <t>A125643128R</t>
  </si>
  <si>
    <t>A125634920A</t>
  </si>
  <si>
    <t>A125651368A</t>
  </si>
  <si>
    <t>A125643160R</t>
  </si>
  <si>
    <t>A125634952V</t>
  </si>
  <si>
    <t>A125651304R</t>
  </si>
  <si>
    <t>A125643096J</t>
  </si>
  <si>
    <t>A125634888L</t>
  </si>
  <si>
    <t>A125651408J</t>
  </si>
  <si>
    <t>A125643200W</t>
  </si>
  <si>
    <t>A125634992L</t>
  </si>
  <si>
    <t>A125651376A</t>
  </si>
  <si>
    <t>A125643168J</t>
  </si>
  <si>
    <t>A125634960V</t>
  </si>
  <si>
    <t>A125651416J</t>
  </si>
  <si>
    <t>A125643208R</t>
  </si>
  <si>
    <t>A125635000C</t>
  </si>
  <si>
    <t>A125651312R</t>
  </si>
  <si>
    <t>A125643104W</t>
  </si>
  <si>
    <t>A125634896L</t>
  </si>
  <si>
    <t>A125651280J</t>
  </si>
  <si>
    <t>A125643072R</t>
  </si>
  <si>
    <t>A125634864V</t>
  </si>
  <si>
    <t>A125651288A</t>
  </si>
  <si>
    <t>A125643080R</t>
  </si>
  <si>
    <t>A125634872V</t>
  </si>
  <si>
    <t>A125651344J</t>
  </si>
  <si>
    <t>A125643136R</t>
  </si>
  <si>
    <t>A125634928V</t>
  </si>
  <si>
    <t>A125651296A</t>
  </si>
  <si>
    <t>A125643088J</t>
  </si>
  <si>
    <t>A125634880V</t>
  </si>
  <si>
    <t>A125651352J</t>
  </si>
  <si>
    <t>A125643144R</t>
  </si>
  <si>
    <t>A125634936V</t>
  </si>
  <si>
    <t>A125651360J</t>
  </si>
  <si>
    <t>A125643152R</t>
  </si>
  <si>
    <t>A125634944V</t>
  </si>
  <si>
    <t>A125651426L</t>
  </si>
  <si>
    <t>A125643218V</t>
  </si>
  <si>
    <t>A125635010J</t>
  </si>
  <si>
    <t>A125651386F</t>
  </si>
  <si>
    <t>A125643178L</t>
  </si>
  <si>
    <t>A125634970X</t>
  </si>
  <si>
    <t>A125651322V</t>
  </si>
  <si>
    <t>A125643114A</t>
  </si>
  <si>
    <t>A125634906F</t>
  </si>
  <si>
    <t>A125651394F</t>
  </si>
  <si>
    <t>A125643186L</t>
  </si>
  <si>
    <t>A125634978T</t>
  </si>
  <si>
    <t>A125651402V</t>
  </si>
  <si>
    <t>A125643194L</t>
  </si>
  <si>
    <t>A125634986T</t>
  </si>
  <si>
    <t>A125651330V</t>
  </si>
  <si>
    <t>A125643122A</t>
  </si>
  <si>
    <t>A125634914F</t>
  </si>
  <si>
    <t>A125651338L</t>
  </si>
  <si>
    <t>A125643130A</t>
  </si>
  <si>
    <t>A125634922F</t>
  </si>
  <si>
    <t>A125651370L</t>
  </si>
  <si>
    <t>A125643162V</t>
  </si>
  <si>
    <t>A125634954X</t>
  </si>
  <si>
    <t>A125651306V</t>
  </si>
  <si>
    <t>A125643098L</t>
  </si>
  <si>
    <t>A125634890X</t>
  </si>
  <si>
    <t>A125651410V</t>
  </si>
  <si>
    <t>A125643202A</t>
  </si>
  <si>
    <t>A125634994T</t>
  </si>
  <si>
    <t>A125651378F</t>
  </si>
  <si>
    <t>Queensland ;  Median extra hours preferred ;  &gt;&gt; Too far to travel or transport problems ;  &gt; Males ;</t>
  </si>
  <si>
    <t>Queensland ;  Median extra hours preferred ;  &gt;&gt; Too far to travel or transport problems ;  &gt; Females ;</t>
  </si>
  <si>
    <t>Queensland ;  Median extra hours preferred ;  &gt;&gt; Own ill health or disability ;  Persons ;</t>
  </si>
  <si>
    <t>Queensland ;  Median extra hours preferred ;  &gt;&gt; Own ill health or disability ;  &gt; Males ;</t>
  </si>
  <si>
    <t>Queensland ;  Median extra hours preferred ;  &gt;&gt; Own ill health or disability ;  &gt; Females ;</t>
  </si>
  <si>
    <t>Queensland ;  Median extra hours preferred ;  &gt;&gt; Language difficulties ;  Persons ;</t>
  </si>
  <si>
    <t>Queensland ;  Median extra hours preferred ;  &gt;&gt; Language difficulties ;  &gt; Males ;</t>
  </si>
  <si>
    <t>Queensland ;  Median extra hours preferred ;  &gt;&gt; Language difficulties ;  &gt; Females ;</t>
  </si>
  <si>
    <t>Queensland ;  Median extra hours preferred ;  &gt;&gt; No jobs with suitable hours ;  Persons ;</t>
  </si>
  <si>
    <t>Queensland ;  Median extra hours preferred ;  &gt;&gt; No jobs with suitable hours ;  &gt; Males ;</t>
  </si>
  <si>
    <t>Queensland ;  Median extra hours preferred ;  &gt;&gt; No jobs with suitable hours ;  &gt; Females ;</t>
  </si>
  <si>
    <t>Queensland ;  Median extra hours preferred ;  &gt;&gt; Child care or other family considerations ;  Persons ;</t>
  </si>
  <si>
    <t>Queensland ;  Median extra hours preferred ;  &gt;&gt; Child care or other family considerations ;  &gt; Males ;</t>
  </si>
  <si>
    <t>Queensland ;  Median extra hours preferred ;  &gt;&gt; Child care or other family considerations ;  &gt; Females ;</t>
  </si>
  <si>
    <t>Queensland ;  Median extra hours preferred ;  &gt;&gt; No feedback from employers ;  Persons ;</t>
  </si>
  <si>
    <t>Queensland ;  Median extra hours preferred ;  &gt;&gt; No feedback from employers ;  &gt; Males ;</t>
  </si>
  <si>
    <t>Queensland ;  Median extra hours preferred ;  &gt;&gt; No feedback from employers ;  &gt; Females ;</t>
  </si>
  <si>
    <t>Queensland ;  Median extra hours preferred ;  &gt;&gt; Other difficulties ;  Persons ;</t>
  </si>
  <si>
    <t>Queensland ;  Median extra hours preferred ;  &gt;&gt; Other difficulties ;  &gt; Males ;</t>
  </si>
  <si>
    <t>Queensland ;  Median extra hours preferred ;  &gt;&gt; Other difficulties ;  &gt; Females ;</t>
  </si>
  <si>
    <t>Queensland ;  Median extra hours preferred ;  &gt; Did not have difficulty finding work ;  Persons ;</t>
  </si>
  <si>
    <t>Queensland ;  Median extra hours preferred ;  &gt; Did not have difficulty finding work ;  &gt; Males ;</t>
  </si>
  <si>
    <t>Queensland ;  Median extra hours preferred ;  &gt; Did not have difficulty finding work ;  &gt; Females ;</t>
  </si>
  <si>
    <t>Queensland ;  Median extra hours preferred ;  Did not look for work or more hours last year ;  Persons ;</t>
  </si>
  <si>
    <t>Queensland ;  Median extra hours preferred ;  Did not look for work or more hours last year ;  &gt; Males ;</t>
  </si>
  <si>
    <t>Queensland ;  Median extra hours preferred ;  Did not look for work or more hours last year ;  &gt; Females ;</t>
  </si>
  <si>
    <t>South Australia ;  Underemployed part-time workers ;  Persons ;</t>
  </si>
  <si>
    <t>South Australia ;  Underemployed part-time workers ;  &gt; Males ;</t>
  </si>
  <si>
    <t>South Australia ;  Underemployed part-time workers ;  &gt; Females ;</t>
  </si>
  <si>
    <t>South Australia ;  Looked for work or more hours last year ;  Persons ;</t>
  </si>
  <si>
    <t>South Australia ;  Looked for work or more hours last year ;  &gt; Males ;</t>
  </si>
  <si>
    <t>South Australia ;  Looked for work or more hours last year ;  &gt; Females ;</t>
  </si>
  <si>
    <t>South Australia ;  &gt; Had difficulty finding work ;  Persons ;</t>
  </si>
  <si>
    <t>South Australia ;  &gt; Had difficulty finding work ;  &gt; Males ;</t>
  </si>
  <si>
    <t>South Australia ;  &gt; Had difficulty finding work ;  &gt; Females ;</t>
  </si>
  <si>
    <t>South Australia ;  &gt;&gt; Too many applicants for available jobs ;  Persons ;</t>
  </si>
  <si>
    <t>South Australia ;  &gt;&gt; Too many applicants for available jobs ;  &gt; Males ;</t>
  </si>
  <si>
    <t>South Australia ;  &gt;&gt; Too many applicants for available jobs ;  &gt; Females ;</t>
  </si>
  <si>
    <t>South Australia ;  &gt;&gt; Lacked necessary skills or education ;  Persons ;</t>
  </si>
  <si>
    <t>South Australia ;  &gt;&gt; Lacked necessary skills or education ;  &gt; Males ;</t>
  </si>
  <si>
    <t>South Australia ;  &gt;&gt; Lacked necessary skills or education ;  &gt; Females ;</t>
  </si>
  <si>
    <t>South Australia ;  &gt;&gt; Considered too young by employers ;  Persons ;</t>
  </si>
  <si>
    <t>South Australia ;  &gt;&gt; Considered too young by employers ;  &gt; Males ;</t>
  </si>
  <si>
    <t>South Australia ;  &gt;&gt; Considered too young by employers ;  &gt; Females ;</t>
  </si>
  <si>
    <t>South Australia ;  &gt;&gt; Considered too old by employers ;  Persons ;</t>
  </si>
  <si>
    <t>South Australia ;  &gt;&gt; Considered too old by employers ;  &gt; Males ;</t>
  </si>
  <si>
    <t>South Australia ;  &gt;&gt; Considered too old by employers ;  &gt; Females ;</t>
  </si>
  <si>
    <t>South Australia ;  &gt;&gt; Insufficient work experience ;  Persons ;</t>
  </si>
  <si>
    <t>South Australia ;  &gt;&gt; Insufficient work experience ;  &gt; Males ;</t>
  </si>
  <si>
    <t>South Australia ;  &gt;&gt; Insufficient work experience ;  &gt; Females ;</t>
  </si>
  <si>
    <t>South Australia ;  &gt;&gt; No vacancies at all ;  Persons ;</t>
  </si>
  <si>
    <t>South Australia ;  &gt;&gt; No vacancies at all ;  &gt; Males ;</t>
  </si>
  <si>
    <t>South Australia ;  &gt;&gt; No vacancies at all ;  &gt; Females ;</t>
  </si>
  <si>
    <t>South Australia ;  &gt;&gt; No vacancies in line of work ;  Persons ;</t>
  </si>
  <si>
    <t>South Australia ;  &gt;&gt; No vacancies in line of work ;  &gt; Males ;</t>
  </si>
  <si>
    <t>South Australia ;  &gt;&gt; No vacancies in line of work ;  &gt; Females ;</t>
  </si>
  <si>
    <t>South Australia ;  &gt;&gt; Too far to travel or transport problems ;  Persons ;</t>
  </si>
  <si>
    <t>South Australia ;  &gt;&gt; Too far to travel or transport problems ;  &gt; Males ;</t>
  </si>
  <si>
    <t>South Australia ;  &gt;&gt; Too far to travel or transport problems ;  &gt; Females ;</t>
  </si>
  <si>
    <t>South Australia ;  &gt;&gt; Own ill health or disability ;  Persons ;</t>
  </si>
  <si>
    <t>South Australia ;  &gt;&gt; Own ill health or disability ;  &gt; Males ;</t>
  </si>
  <si>
    <t>South Australia ;  &gt;&gt; Own ill health or disability ;  &gt; Females ;</t>
  </si>
  <si>
    <t>South Australia ;  &gt;&gt; Language difficulties ;  Persons ;</t>
  </si>
  <si>
    <t>South Australia ;  &gt;&gt; Language difficulties ;  &gt; Males ;</t>
  </si>
  <si>
    <t>South Australia ;  &gt;&gt; Language difficulties ;  &gt; Females ;</t>
  </si>
  <si>
    <t>South Australia ;  &gt;&gt; No jobs with suitable hours ;  Persons ;</t>
  </si>
  <si>
    <t>South Australia ;  &gt;&gt; No jobs with suitable hours ;  &gt; Males ;</t>
  </si>
  <si>
    <t>South Australia ;  &gt;&gt; No jobs with suitable hours ;  &gt; Females ;</t>
  </si>
  <si>
    <t>South Australia ;  &gt;&gt; Child care or other family considerations ;  Persons ;</t>
  </si>
  <si>
    <t>South Australia ;  &gt;&gt; Child care or other family considerations ;  &gt; Males ;</t>
  </si>
  <si>
    <t>South Australia ;  &gt;&gt; Child care or other family considerations ;  &gt; Females ;</t>
  </si>
  <si>
    <t>South Australia ;  &gt;&gt; No feedback from employers ;  Persons ;</t>
  </si>
  <si>
    <t>South Australia ;  &gt;&gt; No feedback from employers ;  &gt; Males ;</t>
  </si>
  <si>
    <t>South Australia ;  &gt;&gt; No feedback from employers ;  &gt; Females ;</t>
  </si>
  <si>
    <t>South Australia ;  &gt;&gt; Other difficulties ;  Persons ;</t>
  </si>
  <si>
    <t>South Australia ;  &gt;&gt; Other difficulties ;  &gt; Males ;</t>
  </si>
  <si>
    <t>South Australia ;  &gt;&gt; Other difficulties ;  &gt; Females ;</t>
  </si>
  <si>
    <t>South Australia ;  &gt; Did not have difficulty finding work ;  Persons ;</t>
  </si>
  <si>
    <t>South Australia ;  &gt; Did not have difficulty finding work ;  &gt; Males ;</t>
  </si>
  <si>
    <t>South Australia ;  &gt; Did not have difficulty finding work ;  &gt; Females ;</t>
  </si>
  <si>
    <t>South Australia ;  Did not look for work or more hours last year ;  Persons ;</t>
  </si>
  <si>
    <t>South Australia ;  Did not look for work or more hours last year ;  &gt; Males ;</t>
  </si>
  <si>
    <t>South Australia ;  Did not look for work or more hours last year ;  &gt; Females ;</t>
  </si>
  <si>
    <t>South Australia ;  Median extra hours preferred ;  Underemployed part-time workers ;  Persons ;</t>
  </si>
  <si>
    <t>South Australia ;  Median extra hours preferred ;  Underemployed part-time workers ;  &gt; Males ;</t>
  </si>
  <si>
    <t>South Australia ;  Median extra hours preferred ;  Underemployed part-time workers ;  &gt; Females ;</t>
  </si>
  <si>
    <t>South Australia ;  Median extra hours preferred ;  Looked for work or more hours last year ;  Persons ;</t>
  </si>
  <si>
    <t>South Australia ;  Median extra hours preferred ;  Looked for work or more hours last year ;  &gt; Males ;</t>
  </si>
  <si>
    <t>South Australia ;  Median extra hours preferred ;  Looked for work or more hours last year ;  &gt; Females ;</t>
  </si>
  <si>
    <t>South Australia ;  Median extra hours preferred ;  &gt; Had difficulty finding work ;  Persons ;</t>
  </si>
  <si>
    <t>South Australia ;  Median extra hours preferred ;  &gt; Had difficulty finding work ;  &gt; Males ;</t>
  </si>
  <si>
    <t>South Australia ;  Median extra hours preferred ;  &gt; Had difficulty finding work ;  &gt; Females ;</t>
  </si>
  <si>
    <t>South Australia ;  Median extra hours preferred ;  &gt;&gt; Too many applicants for available jobs ;  Persons ;</t>
  </si>
  <si>
    <t>South Australia ;  Median extra hours preferred ;  &gt;&gt; Too many applicants for available jobs ;  &gt; Males ;</t>
  </si>
  <si>
    <t>South Australia ;  Median extra hours preferred ;  &gt;&gt; Too many applicants for available jobs ;  &gt; Females ;</t>
  </si>
  <si>
    <t>South Australia ;  Median extra hours preferred ;  &gt;&gt; Lacked necessary skills or education ;  Persons ;</t>
  </si>
  <si>
    <t>South Australia ;  Median extra hours preferred ;  &gt;&gt; Lacked necessary skills or education ;  &gt; Males ;</t>
  </si>
  <si>
    <t>South Australia ;  Median extra hours preferred ;  &gt;&gt; Lacked necessary skills or education ;  &gt; Females ;</t>
  </si>
  <si>
    <t>South Australia ;  Median extra hours preferred ;  &gt;&gt; Considered too young by employers ;  Persons ;</t>
  </si>
  <si>
    <t>South Australia ;  Median extra hours preferred ;  &gt;&gt; Considered too young by employers ;  &gt; Males ;</t>
  </si>
  <si>
    <t>South Australia ;  Median extra hours preferred ;  &gt;&gt; Considered too young by employers ;  &gt; Females ;</t>
  </si>
  <si>
    <t>South Australia ;  Median extra hours preferred ;  &gt;&gt; Considered too old by employers ;  Persons ;</t>
  </si>
  <si>
    <t>South Australia ;  Median extra hours preferred ;  &gt;&gt; Considered too old by employers ;  &gt; Males ;</t>
  </si>
  <si>
    <t>South Australia ;  Median extra hours preferred ;  &gt;&gt; Considered too old by employers ;  &gt; Females ;</t>
  </si>
  <si>
    <t>South Australia ;  Median extra hours preferred ;  &gt;&gt; Insufficient work experience ;  Persons ;</t>
  </si>
  <si>
    <t>South Australia ;  Median extra hours preferred ;  &gt;&gt; Insufficient work experience ;  &gt; Males ;</t>
  </si>
  <si>
    <t>South Australia ;  Median extra hours preferred ;  &gt;&gt; Insufficient work experience ;  &gt; Females ;</t>
  </si>
  <si>
    <t>South Australia ;  Median extra hours preferred ;  &gt;&gt; No vacancies at all ;  Persons ;</t>
  </si>
  <si>
    <t>South Australia ;  Median extra hours preferred ;  &gt;&gt; No vacancies at all ;  &gt; Males ;</t>
  </si>
  <si>
    <t>South Australia ;  Median extra hours preferred ;  &gt;&gt; No vacancies at all ;  &gt; Females ;</t>
  </si>
  <si>
    <t>South Australia ;  Median extra hours preferred ;  &gt;&gt; No vacancies in line of work ;  Persons ;</t>
  </si>
  <si>
    <t>South Australia ;  Median extra hours preferred ;  &gt;&gt; No vacancies in line of work ;  &gt; Males ;</t>
  </si>
  <si>
    <t>South Australia ;  Median extra hours preferred ;  &gt;&gt; No vacancies in line of work ;  &gt; Females ;</t>
  </si>
  <si>
    <t>South Australia ;  Median extra hours preferred ;  &gt;&gt; Too far to travel or transport problems ;  Persons ;</t>
  </si>
  <si>
    <t>South Australia ;  Median extra hours preferred ;  &gt;&gt; Too far to travel or transport problems ;  &gt; Males ;</t>
  </si>
  <si>
    <t>South Australia ;  Median extra hours preferred ;  &gt;&gt; Too far to travel or transport problems ;  &gt; Females ;</t>
  </si>
  <si>
    <t>South Australia ;  Median extra hours preferred ;  &gt;&gt; Own ill health or disability ;  Persons ;</t>
  </si>
  <si>
    <t>South Australia ;  Median extra hours preferred ;  &gt;&gt; Own ill health or disability ;  &gt; Males ;</t>
  </si>
  <si>
    <t>South Australia ;  Median extra hours preferred ;  &gt;&gt; Own ill health or disability ;  &gt; Females ;</t>
  </si>
  <si>
    <t>South Australia ;  Median extra hours preferred ;  &gt;&gt; Language difficulties ;  Persons ;</t>
  </si>
  <si>
    <t>South Australia ;  Median extra hours preferred ;  &gt;&gt; Language difficulties ;  &gt; Males ;</t>
  </si>
  <si>
    <t>South Australia ;  Median extra hours preferred ;  &gt;&gt; Language difficulties ;  &gt; Females ;</t>
  </si>
  <si>
    <t>South Australia ;  Median extra hours preferred ;  &gt;&gt; No jobs with suitable hours ;  Persons ;</t>
  </si>
  <si>
    <t>South Australia ;  Median extra hours preferred ;  &gt;&gt; No jobs with suitable hours ;  &gt; Males ;</t>
  </si>
  <si>
    <t>South Australia ;  Median extra hours preferred ;  &gt;&gt; No jobs with suitable hours ;  &gt; Females ;</t>
  </si>
  <si>
    <t>South Australia ;  Median extra hours preferred ;  &gt;&gt; Child care or other family considerations ;  Persons ;</t>
  </si>
  <si>
    <t>South Australia ;  Median extra hours preferred ;  &gt;&gt; Child care or other family considerations ;  &gt; Males ;</t>
  </si>
  <si>
    <t>South Australia ;  Median extra hours preferred ;  &gt;&gt; Child care or other family considerations ;  &gt; Females ;</t>
  </si>
  <si>
    <t>South Australia ;  Median extra hours preferred ;  &gt;&gt; No feedback from employers ;  Persons ;</t>
  </si>
  <si>
    <t>South Australia ;  Median extra hours preferred ;  &gt;&gt; No feedback from employers ;  &gt; Males ;</t>
  </si>
  <si>
    <t>South Australia ;  Median extra hours preferred ;  &gt;&gt; No feedback from employers ;  &gt; Females ;</t>
  </si>
  <si>
    <t>South Australia ;  Median extra hours preferred ;  &gt;&gt; Other difficulties ;  Persons ;</t>
  </si>
  <si>
    <t>South Australia ;  Median extra hours preferred ;  &gt;&gt; Other difficulties ;  &gt; Males ;</t>
  </si>
  <si>
    <t>South Australia ;  Median extra hours preferred ;  &gt;&gt; Other difficulties ;  &gt; Females ;</t>
  </si>
  <si>
    <t>South Australia ;  Median extra hours preferred ;  &gt; Did not have difficulty finding work ;  Persons ;</t>
  </si>
  <si>
    <t>South Australia ;  Median extra hours preferred ;  &gt; Did not have difficulty finding work ;  &gt; Males ;</t>
  </si>
  <si>
    <t>South Australia ;  Median extra hours preferred ;  &gt; Did not have difficulty finding work ;  &gt; Females ;</t>
  </si>
  <si>
    <t>South Australia ;  Median extra hours preferred ;  Did not look for work or more hours last year ;  Persons ;</t>
  </si>
  <si>
    <t>South Australia ;  Median extra hours preferred ;  Did not look for work or more hours last year ;  &gt; Males ;</t>
  </si>
  <si>
    <t>South Australia ;  Median extra hours preferred ;  Did not look for work or more hours last year ;  &gt; Females ;</t>
  </si>
  <si>
    <t>Western Australia ;  Underemployed part-time workers ;  Persons ;</t>
  </si>
  <si>
    <t>Western Australia ;  Underemployed part-time workers ;  &gt; Males ;</t>
  </si>
  <si>
    <t>Western Australia ;  Underemployed part-time workers ;  &gt; Females ;</t>
  </si>
  <si>
    <t>Western Australia ;  Looked for work or more hours last year ;  Persons ;</t>
  </si>
  <si>
    <t>Western Australia ;  Looked for work or more hours last year ;  &gt; Males ;</t>
  </si>
  <si>
    <t>Western Australia ;  Looked for work or more hours last year ;  &gt; Females ;</t>
  </si>
  <si>
    <t>Western Australia ;  &gt; Had difficulty finding work ;  Persons ;</t>
  </si>
  <si>
    <t>Western Australia ;  &gt; Had difficulty finding work ;  &gt; Males ;</t>
  </si>
  <si>
    <t>Western Australia ;  &gt; Had difficulty finding work ;  &gt; Females ;</t>
  </si>
  <si>
    <t>Western Australia ;  &gt;&gt; Too many applicants for available jobs ;  Persons ;</t>
  </si>
  <si>
    <t>Western Australia ;  &gt;&gt; Too many applicants for available jobs ;  &gt; Males ;</t>
  </si>
  <si>
    <t>Western Australia ;  &gt;&gt; Too many applicants for available jobs ;  &gt; Females ;</t>
  </si>
  <si>
    <t>Western Australia ;  &gt;&gt; Lacked necessary skills or education ;  Persons ;</t>
  </si>
  <si>
    <t>Western Australia ;  &gt;&gt; Lacked necessary skills or education ;  &gt; Males ;</t>
  </si>
  <si>
    <t>Western Australia ;  &gt;&gt; Lacked necessary skills or education ;  &gt; Females ;</t>
  </si>
  <si>
    <t>Western Australia ;  &gt;&gt; Considered too young by employers ;  Persons ;</t>
  </si>
  <si>
    <t>Western Australia ;  &gt;&gt; Considered too young by employers ;  &gt; Males ;</t>
  </si>
  <si>
    <t>Western Australia ;  &gt;&gt; Considered too young by employers ;  &gt; Females ;</t>
  </si>
  <si>
    <t>Western Australia ;  &gt;&gt; Considered too old by employers ;  Persons ;</t>
  </si>
  <si>
    <t>Western Australia ;  &gt;&gt; Considered too old by employers ;  &gt; Males ;</t>
  </si>
  <si>
    <t>Western Australia ;  &gt;&gt; Considered too old by employers ;  &gt; Females ;</t>
  </si>
  <si>
    <t>Western Australia ;  &gt;&gt; Insufficient work experience ;  Persons ;</t>
  </si>
  <si>
    <t>Western Australia ;  &gt;&gt; Insufficient work experience ;  &gt; Males ;</t>
  </si>
  <si>
    <t>Western Australia ;  &gt;&gt; Insufficient work experience ;  &gt; Females ;</t>
  </si>
  <si>
    <t>Western Australia ;  &gt;&gt; No vacancies at all ;  Persons ;</t>
  </si>
  <si>
    <t>Western Australia ;  &gt;&gt; No vacancies at all ;  &gt; Males ;</t>
  </si>
  <si>
    <t>Western Australia ;  &gt;&gt; No vacancies at all ;  &gt; Females ;</t>
  </si>
  <si>
    <t>Western Australia ;  &gt;&gt; No vacancies in line of work ;  Persons ;</t>
  </si>
  <si>
    <t>Western Australia ;  &gt;&gt; No vacancies in line of work ;  &gt; Males ;</t>
  </si>
  <si>
    <t>Western Australia ;  &gt;&gt; No vacancies in line of work ;  &gt; Females ;</t>
  </si>
  <si>
    <t>Western Australia ;  &gt;&gt; Too far to travel or transport problems ;  Persons ;</t>
  </si>
  <si>
    <t>Western Australia ;  &gt;&gt; Too far to travel or transport problems ;  &gt; Males ;</t>
  </si>
  <si>
    <t>Western Australia ;  &gt;&gt; Too far to travel or transport problems ;  &gt; Females ;</t>
  </si>
  <si>
    <t>Western Australia ;  &gt;&gt; Own ill health or disability ;  Persons ;</t>
  </si>
  <si>
    <t>Western Australia ;  &gt;&gt; Own ill health or disability ;  &gt; Males ;</t>
  </si>
  <si>
    <t>Western Australia ;  &gt;&gt; Own ill health or disability ;  &gt; Females ;</t>
  </si>
  <si>
    <t>Western Australia ;  &gt;&gt; Language difficulties ;  Persons ;</t>
  </si>
  <si>
    <t>Western Australia ;  &gt;&gt; Language difficulties ;  &gt; Males ;</t>
  </si>
  <si>
    <t>Western Australia ;  &gt;&gt; Language difficulties ;  &gt; Females ;</t>
  </si>
  <si>
    <t>Western Australia ;  &gt;&gt; No jobs with suitable hours ;  Persons ;</t>
  </si>
  <si>
    <t>Western Australia ;  &gt;&gt; No jobs with suitable hours ;  &gt; Males ;</t>
  </si>
  <si>
    <t>Western Australia ;  &gt;&gt; No jobs with suitable hours ;  &gt; Females ;</t>
  </si>
  <si>
    <t>Western Australia ;  &gt;&gt; Child care or other family considerations ;  Persons ;</t>
  </si>
  <si>
    <t>Western Australia ;  &gt;&gt; Child care or other family considerations ;  &gt; Males ;</t>
  </si>
  <si>
    <t>Western Australia ;  &gt;&gt; Child care or other family considerations ;  &gt; Females ;</t>
  </si>
  <si>
    <t>Western Australia ;  &gt;&gt; No feedback from employers ;  Persons ;</t>
  </si>
  <si>
    <t>Western Australia ;  &gt;&gt; No feedback from employers ;  &gt; Males ;</t>
  </si>
  <si>
    <t>Western Australia ;  &gt;&gt; No feedback from employers ;  &gt; Females ;</t>
  </si>
  <si>
    <t>Western Australia ;  &gt;&gt; Other difficulties ;  Persons ;</t>
  </si>
  <si>
    <t>Western Australia ;  &gt;&gt; Other difficulties ;  &gt; Males ;</t>
  </si>
  <si>
    <t>Western Australia ;  &gt;&gt; Other difficulties ;  &gt; Females ;</t>
  </si>
  <si>
    <t>Western Australia ;  &gt; Did not have difficulty finding work ;  Persons ;</t>
  </si>
  <si>
    <t>Western Australia ;  &gt; Did not have difficulty finding work ;  &gt; Males ;</t>
  </si>
  <si>
    <t>Western Australia ;  &gt; Did not have difficulty finding work ;  &gt; Females ;</t>
  </si>
  <si>
    <t>Western Australia ;  Did not look for work or more hours last year ;  Persons ;</t>
  </si>
  <si>
    <t>Western Australia ;  Did not look for work or more hours last year ;  &gt; Males ;</t>
  </si>
  <si>
    <t>Western Australia ;  Did not look for work or more hours last year ;  &gt; Females ;</t>
  </si>
  <si>
    <t>Western Australia ;  Median extra hours preferred ;  Underemployed part-time workers ;  Persons ;</t>
  </si>
  <si>
    <t>Western Australia ;  Median extra hours preferred ;  Underemployed part-time workers ;  &gt; Males ;</t>
  </si>
  <si>
    <t>Western Australia ;  Median extra hours preferred ;  Underemployed part-time workers ;  &gt; Females ;</t>
  </si>
  <si>
    <t>Western Australia ;  Median extra hours preferred ;  Looked for work or more hours last year ;  Persons ;</t>
  </si>
  <si>
    <t>Western Australia ;  Median extra hours preferred ;  Looked for work or more hours last year ;  &gt; Males ;</t>
  </si>
  <si>
    <t>Western Australia ;  Median extra hours preferred ;  Looked for work or more hours last year ;  &gt; Females ;</t>
  </si>
  <si>
    <t>Western Australia ;  Median extra hours preferred ;  &gt; Had difficulty finding work ;  Persons ;</t>
  </si>
  <si>
    <t>Western Australia ;  Median extra hours preferred ;  &gt; Had difficulty finding work ;  &gt; Males ;</t>
  </si>
  <si>
    <t>Western Australia ;  Median extra hours preferred ;  &gt; Had difficulty finding work ;  &gt; Females ;</t>
  </si>
  <si>
    <t>Western Australia ;  Median extra hours preferred ;  &gt;&gt; Too many applicants for available jobs ;  Persons ;</t>
  </si>
  <si>
    <t>Western Australia ;  Median extra hours preferred ;  &gt;&gt; Too many applicants for available jobs ;  &gt; Males ;</t>
  </si>
  <si>
    <t>Western Australia ;  Median extra hours preferred ;  &gt;&gt; Too many applicants for available jobs ;  &gt; Females ;</t>
  </si>
  <si>
    <t>Western Australia ;  Median extra hours preferred ;  &gt;&gt; Lacked necessary skills or education ;  Persons ;</t>
  </si>
  <si>
    <t>Western Australia ;  Median extra hours preferred ;  &gt;&gt; Lacked necessary skills or education ;  &gt; Males ;</t>
  </si>
  <si>
    <t>Western Australia ;  Median extra hours preferred ;  &gt;&gt; Lacked necessary skills or education ;  &gt; Females ;</t>
  </si>
  <si>
    <t>Western Australia ;  Median extra hours preferred ;  &gt;&gt; Considered too young by employers ;  Persons ;</t>
  </si>
  <si>
    <t>Western Australia ;  Median extra hours preferred ;  &gt;&gt; Considered too young by employers ;  &gt; Males ;</t>
  </si>
  <si>
    <t>Western Australia ;  Median extra hours preferred ;  &gt;&gt; Considered too young by employers ;  &gt; Females ;</t>
  </si>
  <si>
    <t>Western Australia ;  Median extra hours preferred ;  &gt;&gt; Considered too old by employers ;  Persons ;</t>
  </si>
  <si>
    <t>Western Australia ;  Median extra hours preferred ;  &gt;&gt; Considered too old by employers ;  &gt; Males ;</t>
  </si>
  <si>
    <t>Western Australia ;  Median extra hours preferred ;  &gt;&gt; Considered too old by employers ;  &gt; Females ;</t>
  </si>
  <si>
    <t>Western Australia ;  Median extra hours preferred ;  &gt;&gt; Insufficient work experience ;  Persons ;</t>
  </si>
  <si>
    <t>Western Australia ;  Median extra hours preferred ;  &gt;&gt; Insufficient work experience ;  &gt; Males ;</t>
  </si>
  <si>
    <t>Western Australia ;  Median extra hours preferred ;  &gt;&gt; Insufficient work experience ;  &gt; Females ;</t>
  </si>
  <si>
    <t>Western Australia ;  Median extra hours preferred ;  &gt;&gt; No vacancies at all ;  Persons ;</t>
  </si>
  <si>
    <t>Western Australia ;  Median extra hours preferred ;  &gt;&gt; No vacancies at all ;  &gt; Males ;</t>
  </si>
  <si>
    <t>Western Australia ;  Median extra hours preferred ;  &gt;&gt; No vacancies at all ;  &gt; Females ;</t>
  </si>
  <si>
    <t>Western Australia ;  Median extra hours preferred ;  &gt;&gt; No vacancies in line of work ;  Persons ;</t>
  </si>
  <si>
    <t>Western Australia ;  Median extra hours preferred ;  &gt;&gt; No vacancies in line of work ;  &gt; Males ;</t>
  </si>
  <si>
    <t>Western Australia ;  Median extra hours preferred ;  &gt;&gt; No vacancies in line of work ;  &gt; Females ;</t>
  </si>
  <si>
    <t>Western Australia ;  Median extra hours preferred ;  &gt;&gt; Too far to travel or transport problems ;  Persons ;</t>
  </si>
  <si>
    <t>Western Australia ;  Median extra hours preferred ;  &gt;&gt; Too far to travel or transport problems ;  &gt; Males ;</t>
  </si>
  <si>
    <t>Western Australia ;  Median extra hours preferred ;  &gt;&gt; Too far to travel or transport problems ;  &gt; Females ;</t>
  </si>
  <si>
    <t>Western Australia ;  Median extra hours preferred ;  &gt;&gt; Own ill health or disability ;  Persons ;</t>
  </si>
  <si>
    <t>Western Australia ;  Median extra hours preferred ;  &gt;&gt; Own ill health or disability ;  &gt; Males ;</t>
  </si>
  <si>
    <t>Western Australia ;  Median extra hours preferred ;  &gt;&gt; Own ill health or disability ;  &gt; Females ;</t>
  </si>
  <si>
    <t>Western Australia ;  Median extra hours preferred ;  &gt;&gt; Language difficulties ;  Persons ;</t>
  </si>
  <si>
    <t>Western Australia ;  Median extra hours preferred ;  &gt;&gt; Language difficulties ;  &gt; Males ;</t>
  </si>
  <si>
    <t>Western Australia ;  Median extra hours preferred ;  &gt;&gt; Language difficulties ;  &gt; Females ;</t>
  </si>
  <si>
    <t>Western Australia ;  Median extra hours preferred ;  &gt;&gt; No jobs with suitable hours ;  Persons ;</t>
  </si>
  <si>
    <t>Western Australia ;  Median extra hours preferred ;  &gt;&gt; No jobs with suitable hours ;  &gt; Males ;</t>
  </si>
  <si>
    <t>Western Australia ;  Median extra hours preferred ;  &gt;&gt; No jobs with suitable hours ;  &gt; Females ;</t>
  </si>
  <si>
    <t>Western Australia ;  Median extra hours preferred ;  &gt;&gt; Child care or other family considerations ;  Persons ;</t>
  </si>
  <si>
    <t>Western Australia ;  Median extra hours preferred ;  &gt;&gt; Child care or other family considerations ;  &gt; Males ;</t>
  </si>
  <si>
    <t>Western Australia ;  Median extra hours preferred ;  &gt;&gt; Child care or other family considerations ;  &gt; Females ;</t>
  </si>
  <si>
    <t>Western Australia ;  Median extra hours preferred ;  &gt;&gt; No feedback from employers ;  Persons ;</t>
  </si>
  <si>
    <t>Western Australia ;  Median extra hours preferred ;  &gt;&gt; No feedback from employers ;  &gt; Males ;</t>
  </si>
  <si>
    <t>Western Australia ;  Median extra hours preferred ;  &gt;&gt; No feedback from employers ;  &gt; Females ;</t>
  </si>
  <si>
    <t>Western Australia ;  Median extra hours preferred ;  &gt;&gt; Other difficulties ;  Persons ;</t>
  </si>
  <si>
    <t>Western Australia ;  Median extra hours preferred ;  &gt;&gt; Other difficulties ;  &gt; Males ;</t>
  </si>
  <si>
    <t>Western Australia ;  Median extra hours preferred ;  &gt;&gt; Other difficulties ;  &gt; Females ;</t>
  </si>
  <si>
    <t>Western Australia ;  Median extra hours preferred ;  &gt; Did not have difficulty finding work ;  Persons ;</t>
  </si>
  <si>
    <t>Western Australia ;  Median extra hours preferred ;  &gt; Did not have difficulty finding work ;  &gt; Males ;</t>
  </si>
  <si>
    <t>A125643170V</t>
  </si>
  <si>
    <t>A125634962X</t>
  </si>
  <si>
    <t>A125651418L</t>
  </si>
  <si>
    <t>A125643210A</t>
  </si>
  <si>
    <t>A125635002J</t>
  </si>
  <si>
    <t>A125651314V</t>
  </si>
  <si>
    <t>A125643106A</t>
  </si>
  <si>
    <t>A125634898T</t>
  </si>
  <si>
    <t>A125651282L</t>
  </si>
  <si>
    <t>A125643074V</t>
  </si>
  <si>
    <t>A125634866X</t>
  </si>
  <si>
    <t>A125651290L</t>
  </si>
  <si>
    <t>A125643082V</t>
  </si>
  <si>
    <t>A125634874X</t>
  </si>
  <si>
    <t>A125651346L</t>
  </si>
  <si>
    <t>A125643138V</t>
  </si>
  <si>
    <t>A125634930F</t>
  </si>
  <si>
    <t>A125651298F</t>
  </si>
  <si>
    <t>A125643090V</t>
  </si>
  <si>
    <t>A125634882X</t>
  </si>
  <si>
    <t>A125651354L</t>
  </si>
  <si>
    <t>A125643146V</t>
  </si>
  <si>
    <t>A125634938X</t>
  </si>
  <si>
    <t>A125651362L</t>
  </si>
  <si>
    <t>A125643154V</t>
  </si>
  <si>
    <t>A125634946X</t>
  </si>
  <si>
    <t>A125651576V</t>
  </si>
  <si>
    <t>A125643368A</t>
  </si>
  <si>
    <t>A125635160R</t>
  </si>
  <si>
    <t>A125651536A</t>
  </si>
  <si>
    <t>A125643328J</t>
  </si>
  <si>
    <t>A125635120W</t>
  </si>
  <si>
    <t>A125651472A</t>
  </si>
  <si>
    <t>A125643264J</t>
  </si>
  <si>
    <t>A125635056R</t>
  </si>
  <si>
    <t>A125651544A</t>
  </si>
  <si>
    <t>A125643336J</t>
  </si>
  <si>
    <t>A125635128R</t>
  </si>
  <si>
    <t>A125651552A</t>
  </si>
  <si>
    <t>A125643344J</t>
  </si>
  <si>
    <t>A125635136R</t>
  </si>
  <si>
    <t>A125651480A</t>
  </si>
  <si>
    <t>A125643272J</t>
  </si>
  <si>
    <t>A125635064R</t>
  </si>
  <si>
    <t>A125651488V</t>
  </si>
  <si>
    <t>A125643280J</t>
  </si>
  <si>
    <t>A125635072R</t>
  </si>
  <si>
    <t>A125651520J</t>
  </si>
  <si>
    <t>A125643312R</t>
  </si>
  <si>
    <t>A125635104W</t>
  </si>
  <si>
    <t>A125651456A</t>
  </si>
  <si>
    <t>A125643248J</t>
  </si>
  <si>
    <t>A125635040W</t>
  </si>
  <si>
    <t>A125651560A</t>
  </si>
  <si>
    <t>A125643352J</t>
  </si>
  <si>
    <t>A125635144R</t>
  </si>
  <si>
    <t>A125651528A</t>
  </si>
  <si>
    <t>A125643320R</t>
  </si>
  <si>
    <t>A125635112W</t>
  </si>
  <si>
    <t>A125651568V</t>
  </si>
  <si>
    <t>A125643360J</t>
  </si>
  <si>
    <t>A125635152R</t>
  </si>
  <si>
    <t>A125651464A</t>
  </si>
  <si>
    <t>A125643256J</t>
  </si>
  <si>
    <t>A125635048R</t>
  </si>
  <si>
    <t>A125651432J</t>
  </si>
  <si>
    <t>A125643224R</t>
  </si>
  <si>
    <t>A125635016W</t>
  </si>
  <si>
    <t>A125651440J</t>
  </si>
  <si>
    <t>A125643232R</t>
  </si>
  <si>
    <t>A125635024W</t>
  </si>
  <si>
    <t>A125651496V</t>
  </si>
  <si>
    <t>A125643288A</t>
  </si>
  <si>
    <t>A125635080R</t>
  </si>
  <si>
    <t>A125651448A</t>
  </si>
  <si>
    <t>A125643240R</t>
  </si>
  <si>
    <t>A125635032W</t>
  </si>
  <si>
    <t>A125651504J</t>
  </si>
  <si>
    <t>A125643296A</t>
  </si>
  <si>
    <t>A125635088J</t>
  </si>
  <si>
    <t>A125651512J</t>
  </si>
  <si>
    <t>A125643304R</t>
  </si>
  <si>
    <t>A125635096J</t>
  </si>
  <si>
    <t>A125651578X</t>
  </si>
  <si>
    <t>A125643370L</t>
  </si>
  <si>
    <t>A125635162V</t>
  </si>
  <si>
    <t>A125651538F</t>
  </si>
  <si>
    <t>A125643330V</t>
  </si>
  <si>
    <t>A125635122A</t>
  </si>
  <si>
    <t>A125651474F</t>
  </si>
  <si>
    <t>A125643266L</t>
  </si>
  <si>
    <t>A125635058V</t>
  </si>
  <si>
    <t>A125651546F</t>
  </si>
  <si>
    <t>A125643338L</t>
  </si>
  <si>
    <t>A125635130A</t>
  </si>
  <si>
    <t>A125651554F</t>
  </si>
  <si>
    <t>A125643346L</t>
  </si>
  <si>
    <t>A125635138V</t>
  </si>
  <si>
    <t>A125651482F</t>
  </si>
  <si>
    <t>A125643274L</t>
  </si>
  <si>
    <t>A125635066V</t>
  </si>
  <si>
    <t>A125651490F</t>
  </si>
  <si>
    <t>A125643282L</t>
  </si>
  <si>
    <t>A125635074V</t>
  </si>
  <si>
    <t>A125651522L</t>
  </si>
  <si>
    <t>A125643314V</t>
  </si>
  <si>
    <t>A125635106A</t>
  </si>
  <si>
    <t>A125651458F</t>
  </si>
  <si>
    <t>A125643250V</t>
  </si>
  <si>
    <t>A125635042A</t>
  </si>
  <si>
    <t>A125651562F</t>
  </si>
  <si>
    <t>A125643354L</t>
  </si>
  <si>
    <t>A125635146V</t>
  </si>
  <si>
    <t>A125651530L</t>
  </si>
  <si>
    <t>A125643322V</t>
  </si>
  <si>
    <t>A125635114A</t>
  </si>
  <si>
    <t>A125651570F</t>
  </si>
  <si>
    <t>A125643362L</t>
  </si>
  <si>
    <t>A125635154V</t>
  </si>
  <si>
    <t>A125651466F</t>
  </si>
  <si>
    <t>A125643258L</t>
  </si>
  <si>
    <t>A125635050A</t>
  </si>
  <si>
    <t>A125651434L</t>
  </si>
  <si>
    <t>A125643226V</t>
  </si>
  <si>
    <t>A125635018A</t>
  </si>
  <si>
    <t>A125651442L</t>
  </si>
  <si>
    <t>A125643234V</t>
  </si>
  <si>
    <t>A125635026A</t>
  </si>
  <si>
    <t>A125651498X</t>
  </si>
  <si>
    <t>A125643290L</t>
  </si>
  <si>
    <t>A125635082V</t>
  </si>
  <si>
    <t>A125651450L</t>
  </si>
  <si>
    <t>A125643242V</t>
  </si>
  <si>
    <t>A125635034A</t>
  </si>
  <si>
    <t>A125651506L</t>
  </si>
  <si>
    <t>A125643298F</t>
  </si>
  <si>
    <t>A125635090V</t>
  </si>
  <si>
    <t>A125651514L</t>
  </si>
  <si>
    <t>A125643306V</t>
  </si>
  <si>
    <t>A125635098L</t>
  </si>
  <si>
    <t>A125650816A</t>
  </si>
  <si>
    <t>A125642608J</t>
  </si>
  <si>
    <t>A125634400W</t>
  </si>
  <si>
    <t>A125650776V</t>
  </si>
  <si>
    <t>A125642568A</t>
  </si>
  <si>
    <t>A125634360R</t>
  </si>
  <si>
    <t>A125650712J</t>
  </si>
  <si>
    <t>A125642504R</t>
  </si>
  <si>
    <t>A125634296J</t>
  </si>
  <si>
    <t>A125650784V</t>
  </si>
  <si>
    <t>A125642576A</t>
  </si>
  <si>
    <t>A125634368J</t>
  </si>
  <si>
    <t>A125650792V</t>
  </si>
  <si>
    <t>A125642584A</t>
  </si>
  <si>
    <t>A125634376J</t>
  </si>
  <si>
    <t>A125650720J</t>
  </si>
  <si>
    <t>A125642512R</t>
  </si>
  <si>
    <t>A125634304W</t>
  </si>
  <si>
    <t>A125650728A</t>
  </si>
  <si>
    <t>A125642520R</t>
  </si>
  <si>
    <t>A125634312W</t>
  </si>
  <si>
    <t>A125650760A</t>
  </si>
  <si>
    <t>A125642552J</t>
  </si>
  <si>
    <t>A125634344R</t>
  </si>
  <si>
    <t>A125650696V</t>
  </si>
  <si>
    <t>A125642488A</t>
  </si>
  <si>
    <t>A125634280R</t>
  </si>
  <si>
    <t>A125650800J</t>
  </si>
  <si>
    <t>A125642592A</t>
  </si>
  <si>
    <t>A125634384J</t>
  </si>
  <si>
    <t>A125650768V</t>
  </si>
  <si>
    <t>A125642560J</t>
  </si>
  <si>
    <t>A125634352R</t>
  </si>
  <si>
    <t>A125650808A</t>
  </si>
  <si>
    <t>A125642600R</t>
  </si>
  <si>
    <t>A125634392J</t>
  </si>
  <si>
    <t>A125650704J</t>
  </si>
  <si>
    <t>A125642496A</t>
  </si>
  <si>
    <t>A125634288J</t>
  </si>
  <si>
    <t>A125650672A</t>
  </si>
  <si>
    <t>A125642464J</t>
  </si>
  <si>
    <t>A125634256R</t>
  </si>
  <si>
    <t>A125650680A</t>
  </si>
  <si>
    <t>A125642472J</t>
  </si>
  <si>
    <t>A125634264R</t>
  </si>
  <si>
    <t>A125650736A</t>
  </si>
  <si>
    <t>A125642528J</t>
  </si>
  <si>
    <t>A125634320W</t>
  </si>
  <si>
    <t>A125650688V</t>
  </si>
  <si>
    <t>A125642480J</t>
  </si>
  <si>
    <t>A125634272R</t>
  </si>
  <si>
    <t>A125650744A</t>
  </si>
  <si>
    <t>A125642536J</t>
  </si>
  <si>
    <t>A125634328R</t>
  </si>
  <si>
    <t>A125650752A</t>
  </si>
  <si>
    <t>A125642544J</t>
  </si>
  <si>
    <t>A125634336R</t>
  </si>
  <si>
    <t>A125650818F</t>
  </si>
  <si>
    <t>A125642610V</t>
  </si>
  <si>
    <t>A125634402A</t>
  </si>
  <si>
    <t>A125650778X</t>
  </si>
  <si>
    <t>A125642570L</t>
  </si>
  <si>
    <t>A125634362V</t>
  </si>
  <si>
    <t>A125650714L</t>
  </si>
  <si>
    <t>A125642506V</t>
  </si>
  <si>
    <t>A125634298L</t>
  </si>
  <si>
    <t>A125650786X</t>
  </si>
  <si>
    <t>A125642578F</t>
  </si>
  <si>
    <t>A125634370V</t>
  </si>
  <si>
    <t>A125650794X</t>
  </si>
  <si>
    <t>A125642586F</t>
  </si>
  <si>
    <t>A125634378L</t>
  </si>
  <si>
    <t>A125650722L</t>
  </si>
  <si>
    <t>A125642514V</t>
  </si>
  <si>
    <t>A125634306A</t>
  </si>
  <si>
    <t>A125650730L</t>
  </si>
  <si>
    <t>A125642522V</t>
  </si>
  <si>
    <t>A125634314A</t>
  </si>
  <si>
    <t>A125650762F</t>
  </si>
  <si>
    <t>A125642554L</t>
  </si>
  <si>
    <t>A125634346V</t>
  </si>
  <si>
    <t>A125650698X</t>
  </si>
  <si>
    <t>A125642490L</t>
  </si>
  <si>
    <t>A125634282V</t>
  </si>
  <si>
    <t>A125650802L</t>
  </si>
  <si>
    <t>A125642594F</t>
  </si>
  <si>
    <t>A125634386L</t>
  </si>
  <si>
    <t>A125650770F</t>
  </si>
  <si>
    <t>A125642562L</t>
  </si>
  <si>
    <t>A125634354V</t>
  </si>
  <si>
    <t>A125650810L</t>
  </si>
  <si>
    <t>A125642602V</t>
  </si>
  <si>
    <t>A125634394L</t>
  </si>
  <si>
    <t>A125650706L</t>
  </si>
  <si>
    <t>A125642498F</t>
  </si>
  <si>
    <t>A125634290V</t>
  </si>
  <si>
    <t>A125650674F</t>
  </si>
  <si>
    <t>A125642466L</t>
  </si>
  <si>
    <t>A125634258V</t>
  </si>
  <si>
    <t>A125650682F</t>
  </si>
  <si>
    <t>A125642474L</t>
  </si>
  <si>
    <t>A125634266V</t>
  </si>
  <si>
    <t>A125650738F</t>
  </si>
  <si>
    <t>A125642530V</t>
  </si>
  <si>
    <t>A125634322A</t>
  </si>
  <si>
    <t>A125650690F</t>
  </si>
  <si>
    <t>A125642482L</t>
  </si>
  <si>
    <t>A125634274V</t>
  </si>
  <si>
    <t>A125650746F</t>
  </si>
  <si>
    <t>A125642538L</t>
  </si>
  <si>
    <t>Western Australia ;  Median extra hours preferred ;  &gt; Did not have difficulty finding work ;  &gt; Females ;</t>
  </si>
  <si>
    <t>Western Australia ;  Median extra hours preferred ;  Did not look for work or more hours last year ;  Persons ;</t>
  </si>
  <si>
    <t>Western Australia ;  Median extra hours preferred ;  Did not look for work or more hours last year ;  &gt; Males ;</t>
  </si>
  <si>
    <t>Western Australia ;  Median extra hours preferred ;  Did not look for work or more hours last year ;  &gt; Females ;</t>
  </si>
  <si>
    <t>Tasmania ;  Underemployed part-time workers ;  Persons ;</t>
  </si>
  <si>
    <t>Tasmania ;  Underemployed part-time workers ;  &gt; Males ;</t>
  </si>
  <si>
    <t>Tasmania ;  Underemployed part-time workers ;  &gt; Females ;</t>
  </si>
  <si>
    <t>Tasmania ;  Looked for work or more hours last year ;  Persons ;</t>
  </si>
  <si>
    <t>Tasmania ;  Looked for work or more hours last year ;  &gt; Males ;</t>
  </si>
  <si>
    <t>Tasmania ;  Looked for work or more hours last year ;  &gt; Females ;</t>
  </si>
  <si>
    <t>Tasmania ;  &gt; Had difficulty finding work ;  Persons ;</t>
  </si>
  <si>
    <t>Tasmania ;  &gt; Had difficulty finding work ;  &gt; Males ;</t>
  </si>
  <si>
    <t>Tasmania ;  &gt; Had difficulty finding work ;  &gt; Females ;</t>
  </si>
  <si>
    <t>Tasmania ;  &gt;&gt; Too many applicants for available jobs ;  Persons ;</t>
  </si>
  <si>
    <t>Tasmania ;  &gt;&gt; Too many applicants for available jobs ;  &gt; Males ;</t>
  </si>
  <si>
    <t>Tasmania ;  &gt;&gt; Too many applicants for available jobs ;  &gt; Females ;</t>
  </si>
  <si>
    <t>Tasmania ;  &gt;&gt; Lacked necessary skills or education ;  Persons ;</t>
  </si>
  <si>
    <t>Tasmania ;  &gt;&gt; Lacked necessary skills or education ;  &gt; Males ;</t>
  </si>
  <si>
    <t>Tasmania ;  &gt;&gt; Lacked necessary skills or education ;  &gt; Females ;</t>
  </si>
  <si>
    <t>Tasmania ;  &gt;&gt; Considered too young by employers ;  Persons ;</t>
  </si>
  <si>
    <t>Tasmania ;  &gt;&gt; Considered too young by employers ;  &gt; Males ;</t>
  </si>
  <si>
    <t>Tasmania ;  &gt;&gt; Considered too young by employers ;  &gt; Females ;</t>
  </si>
  <si>
    <t>Tasmania ;  &gt;&gt; Considered too old by employers ;  Persons ;</t>
  </si>
  <si>
    <t>Tasmania ;  &gt;&gt; Considered too old by employers ;  &gt; Males ;</t>
  </si>
  <si>
    <t>Tasmania ;  &gt;&gt; Considered too old by employers ;  &gt; Females ;</t>
  </si>
  <si>
    <t>Tasmania ;  &gt;&gt; Insufficient work experience ;  Persons ;</t>
  </si>
  <si>
    <t>Tasmania ;  &gt;&gt; Insufficient work experience ;  &gt; Males ;</t>
  </si>
  <si>
    <t>Tasmania ;  &gt;&gt; Insufficient work experience ;  &gt; Females ;</t>
  </si>
  <si>
    <t>Tasmania ;  &gt;&gt; No vacancies at all ;  Persons ;</t>
  </si>
  <si>
    <t>Tasmania ;  &gt;&gt; No vacancies at all ;  &gt; Males ;</t>
  </si>
  <si>
    <t>Tasmania ;  &gt;&gt; No vacancies at all ;  &gt; Females ;</t>
  </si>
  <si>
    <t>Tasmania ;  &gt;&gt; No vacancies in line of work ;  Persons ;</t>
  </si>
  <si>
    <t>Tasmania ;  &gt;&gt; No vacancies in line of work ;  &gt; Males ;</t>
  </si>
  <si>
    <t>Tasmania ;  &gt;&gt; No vacancies in line of work ;  &gt; Females ;</t>
  </si>
  <si>
    <t>Tasmania ;  &gt;&gt; Too far to travel or transport problems ;  Persons ;</t>
  </si>
  <si>
    <t>Tasmania ;  &gt;&gt; Too far to travel or transport problems ;  &gt; Males ;</t>
  </si>
  <si>
    <t>Tasmania ;  &gt;&gt; Too far to travel or transport problems ;  &gt; Females ;</t>
  </si>
  <si>
    <t>Tasmania ;  &gt;&gt; Own ill health or disability ;  Persons ;</t>
  </si>
  <si>
    <t>Tasmania ;  &gt;&gt; Own ill health or disability ;  &gt; Males ;</t>
  </si>
  <si>
    <t>Tasmania ;  &gt;&gt; Own ill health or disability ;  &gt; Females ;</t>
  </si>
  <si>
    <t>Tasmania ;  &gt;&gt; Language difficulties ;  Persons ;</t>
  </si>
  <si>
    <t>Tasmania ;  &gt;&gt; Language difficulties ;  &gt; Males ;</t>
  </si>
  <si>
    <t>Tasmania ;  &gt;&gt; Language difficulties ;  &gt; Females ;</t>
  </si>
  <si>
    <t>Tasmania ;  &gt;&gt; No jobs with suitable hours ;  Persons ;</t>
  </si>
  <si>
    <t>Tasmania ;  &gt;&gt; No jobs with suitable hours ;  &gt; Males ;</t>
  </si>
  <si>
    <t>Tasmania ;  &gt;&gt; No jobs with suitable hours ;  &gt; Females ;</t>
  </si>
  <si>
    <t>Tasmania ;  &gt;&gt; Child care or other family considerations ;  Persons ;</t>
  </si>
  <si>
    <t>Tasmania ;  &gt;&gt; Child care or other family considerations ;  &gt; Males ;</t>
  </si>
  <si>
    <t>Tasmania ;  &gt;&gt; Child care or other family considerations ;  &gt; Females ;</t>
  </si>
  <si>
    <t>Tasmania ;  &gt;&gt; No feedback from employers ;  Persons ;</t>
  </si>
  <si>
    <t>Tasmania ;  &gt;&gt; No feedback from employers ;  &gt; Males ;</t>
  </si>
  <si>
    <t>Tasmania ;  &gt;&gt; No feedback from employers ;  &gt; Females ;</t>
  </si>
  <si>
    <t>Tasmania ;  &gt;&gt; Other difficulties ;  Persons ;</t>
  </si>
  <si>
    <t>Tasmania ;  &gt;&gt; Other difficulties ;  &gt; Males ;</t>
  </si>
  <si>
    <t>Tasmania ;  &gt;&gt; Other difficulties ;  &gt; Females ;</t>
  </si>
  <si>
    <t>Tasmania ;  &gt; Did not have difficulty finding work ;  Persons ;</t>
  </si>
  <si>
    <t>Tasmania ;  &gt; Did not have difficulty finding work ;  &gt; Males ;</t>
  </si>
  <si>
    <t>Tasmania ;  &gt; Did not have difficulty finding work ;  &gt; Females ;</t>
  </si>
  <si>
    <t>Tasmania ;  Did not look for work or more hours last year ;  Persons ;</t>
  </si>
  <si>
    <t>Tasmania ;  Did not look for work or more hours last year ;  &gt; Males ;</t>
  </si>
  <si>
    <t>Tasmania ;  Did not look for work or more hours last year ;  &gt; Females ;</t>
  </si>
  <si>
    <t>Tasmania ;  Median extra hours preferred ;  Underemployed part-time workers ;  Persons ;</t>
  </si>
  <si>
    <t>Tasmania ;  Median extra hours preferred ;  Underemployed part-time workers ;  &gt; Males ;</t>
  </si>
  <si>
    <t>Tasmania ;  Median extra hours preferred ;  Underemployed part-time workers ;  &gt; Females ;</t>
  </si>
  <si>
    <t>Tasmania ;  Median extra hours preferred ;  Looked for work or more hours last year ;  Persons ;</t>
  </si>
  <si>
    <t>Tasmania ;  Median extra hours preferred ;  Looked for work or more hours last year ;  &gt; Males ;</t>
  </si>
  <si>
    <t>Tasmania ;  Median extra hours preferred ;  Looked for work or more hours last year ;  &gt; Females ;</t>
  </si>
  <si>
    <t>Tasmania ;  Median extra hours preferred ;  &gt; Had difficulty finding work ;  Persons ;</t>
  </si>
  <si>
    <t>Tasmania ;  Median extra hours preferred ;  &gt; Had difficulty finding work ;  &gt; Males ;</t>
  </si>
  <si>
    <t>Tasmania ;  Median extra hours preferred ;  &gt; Had difficulty finding work ;  &gt; Females ;</t>
  </si>
  <si>
    <t>Tasmania ;  Median extra hours preferred ;  &gt;&gt; Too many applicants for available jobs ;  Persons ;</t>
  </si>
  <si>
    <t>Tasmania ;  Median extra hours preferred ;  &gt;&gt; Too many applicants for available jobs ;  &gt; Males ;</t>
  </si>
  <si>
    <t>Tasmania ;  Median extra hours preferred ;  &gt;&gt; Too many applicants for available jobs ;  &gt; Females ;</t>
  </si>
  <si>
    <t>Tasmania ;  Median extra hours preferred ;  &gt;&gt; Lacked necessary skills or education ;  Persons ;</t>
  </si>
  <si>
    <t>Tasmania ;  Median extra hours preferred ;  &gt;&gt; Lacked necessary skills or education ;  &gt; Males ;</t>
  </si>
  <si>
    <t>Tasmania ;  Median extra hours preferred ;  &gt;&gt; Lacked necessary skills or education ;  &gt; Females ;</t>
  </si>
  <si>
    <t>Tasmania ;  Median extra hours preferred ;  &gt;&gt; Considered too young by employers ;  Persons ;</t>
  </si>
  <si>
    <t>Tasmania ;  Median extra hours preferred ;  &gt;&gt; Considered too young by employers ;  &gt; Males ;</t>
  </si>
  <si>
    <t>Tasmania ;  Median extra hours preferred ;  &gt;&gt; Considered too young by employers ;  &gt; Females ;</t>
  </si>
  <si>
    <t>Tasmania ;  Median extra hours preferred ;  &gt;&gt; Considered too old by employers ;  Persons ;</t>
  </si>
  <si>
    <t>Tasmania ;  Median extra hours preferred ;  &gt;&gt; Considered too old by employers ;  &gt; Males ;</t>
  </si>
  <si>
    <t>Tasmania ;  Median extra hours preferred ;  &gt;&gt; Considered too old by employers ;  &gt; Females ;</t>
  </si>
  <si>
    <t>Tasmania ;  Median extra hours preferred ;  &gt;&gt; Insufficient work experience ;  Persons ;</t>
  </si>
  <si>
    <t>Tasmania ;  Median extra hours preferred ;  &gt;&gt; Insufficient work experience ;  &gt; Males ;</t>
  </si>
  <si>
    <t>Tasmania ;  Median extra hours preferred ;  &gt;&gt; Insufficient work experience ;  &gt; Females ;</t>
  </si>
  <si>
    <t>Tasmania ;  Median extra hours preferred ;  &gt;&gt; No vacancies at all ;  Persons ;</t>
  </si>
  <si>
    <t>Tasmania ;  Median extra hours preferred ;  &gt;&gt; No vacancies at all ;  &gt; Males ;</t>
  </si>
  <si>
    <t>Tasmania ;  Median extra hours preferred ;  &gt;&gt; No vacancies at all ;  &gt; Females ;</t>
  </si>
  <si>
    <t>Tasmania ;  Median extra hours preferred ;  &gt;&gt; No vacancies in line of work ;  Persons ;</t>
  </si>
  <si>
    <t>Tasmania ;  Median extra hours preferred ;  &gt;&gt; No vacancies in line of work ;  &gt; Males ;</t>
  </si>
  <si>
    <t>Tasmania ;  Median extra hours preferred ;  &gt;&gt; No vacancies in line of work ;  &gt; Females ;</t>
  </si>
  <si>
    <t>Tasmania ;  Median extra hours preferred ;  &gt;&gt; Too far to travel or transport problems ;  Persons ;</t>
  </si>
  <si>
    <t>Tasmania ;  Median extra hours preferred ;  &gt;&gt; Too far to travel or transport problems ;  &gt; Males ;</t>
  </si>
  <si>
    <t>Tasmania ;  Median extra hours preferred ;  &gt;&gt; Too far to travel or transport problems ;  &gt; Females ;</t>
  </si>
  <si>
    <t>Tasmania ;  Median extra hours preferred ;  &gt;&gt; Own ill health or disability ;  Persons ;</t>
  </si>
  <si>
    <t>Tasmania ;  Median extra hours preferred ;  &gt;&gt; Own ill health or disability ;  &gt; Males ;</t>
  </si>
  <si>
    <t>Tasmania ;  Median extra hours preferred ;  &gt;&gt; Own ill health or disability ;  &gt; Females ;</t>
  </si>
  <si>
    <t>Tasmania ;  Median extra hours preferred ;  &gt;&gt; Language difficulties ;  Persons ;</t>
  </si>
  <si>
    <t>Tasmania ;  Median extra hours preferred ;  &gt;&gt; Language difficulties ;  &gt; Males ;</t>
  </si>
  <si>
    <t>Tasmania ;  Median extra hours preferred ;  &gt;&gt; Language difficulties ;  &gt; Females ;</t>
  </si>
  <si>
    <t>Tasmania ;  Median extra hours preferred ;  &gt;&gt; No jobs with suitable hours ;  Persons ;</t>
  </si>
  <si>
    <t>Tasmania ;  Median extra hours preferred ;  &gt;&gt; No jobs with suitable hours ;  &gt; Males ;</t>
  </si>
  <si>
    <t>Tasmania ;  Median extra hours preferred ;  &gt;&gt; No jobs with suitable hours ;  &gt; Females ;</t>
  </si>
  <si>
    <t>Tasmania ;  Median extra hours preferred ;  &gt;&gt; Child care or other family considerations ;  Persons ;</t>
  </si>
  <si>
    <t>Tasmania ;  Median extra hours preferred ;  &gt;&gt; Child care or other family considerations ;  &gt; Males ;</t>
  </si>
  <si>
    <t>Tasmania ;  Median extra hours preferred ;  &gt;&gt; Child care or other family considerations ;  &gt; Females ;</t>
  </si>
  <si>
    <t>Tasmania ;  Median extra hours preferred ;  &gt;&gt; No feedback from employers ;  Persons ;</t>
  </si>
  <si>
    <t>Tasmania ;  Median extra hours preferred ;  &gt;&gt; No feedback from employers ;  &gt; Males ;</t>
  </si>
  <si>
    <t>Tasmania ;  Median extra hours preferred ;  &gt;&gt; No feedback from employers ;  &gt; Females ;</t>
  </si>
  <si>
    <t>Tasmania ;  Median extra hours preferred ;  &gt;&gt; Other difficulties ;  Persons ;</t>
  </si>
  <si>
    <t>Tasmania ;  Median extra hours preferred ;  &gt;&gt; Other difficulties ;  &gt; Males ;</t>
  </si>
  <si>
    <t>Tasmania ;  Median extra hours preferred ;  &gt;&gt; Other difficulties ;  &gt; Females ;</t>
  </si>
  <si>
    <t>Tasmania ;  Median extra hours preferred ;  &gt; Did not have difficulty finding work ;  Persons ;</t>
  </si>
  <si>
    <t>Tasmania ;  Median extra hours preferred ;  &gt; Did not have difficulty finding work ;  &gt; Males ;</t>
  </si>
  <si>
    <t>Tasmania ;  Median extra hours preferred ;  &gt; Did not have difficulty finding work ;  &gt; Females ;</t>
  </si>
  <si>
    <t>Tasmania ;  Median extra hours preferred ;  Did not look for work or more hours last year ;  Persons ;</t>
  </si>
  <si>
    <t>Tasmania ;  Median extra hours preferred ;  Did not look for work or more hours last year ;  &gt; Males ;</t>
  </si>
  <si>
    <t>Tasmania ;  Median extra hours preferred ;  Did not look for work or more hours last year ;  &gt; Females ;</t>
  </si>
  <si>
    <t>Northern Territory ;  Underemployed part-time workers ;  Persons ;</t>
  </si>
  <si>
    <t>Northern Territory ;  Underemployed part-time workers ;  &gt; Males ;</t>
  </si>
  <si>
    <t>Northern Territory ;  Underemployed part-time workers ;  &gt; Females ;</t>
  </si>
  <si>
    <t>Northern Territory ;  Looked for work or more hours last year ;  Persons ;</t>
  </si>
  <si>
    <t>Northern Territory ;  Looked for work or more hours last year ;  &gt; Males ;</t>
  </si>
  <si>
    <t>Northern Territory ;  Looked for work or more hours last year ;  &gt; Females ;</t>
  </si>
  <si>
    <t>Northern Territory ;  &gt; Had difficulty finding work ;  Persons ;</t>
  </si>
  <si>
    <t>Northern Territory ;  &gt; Had difficulty finding work ;  &gt; Males ;</t>
  </si>
  <si>
    <t>Northern Territory ;  &gt; Had difficulty finding work ;  &gt; Females ;</t>
  </si>
  <si>
    <t>Northern Territory ;  &gt;&gt; Too many applicants for available jobs ;  Persons ;</t>
  </si>
  <si>
    <t>Northern Territory ;  &gt;&gt; Too many applicants for available jobs ;  &gt; Males ;</t>
  </si>
  <si>
    <t>Northern Territory ;  &gt;&gt; Too many applicants for available jobs ;  &gt; Females ;</t>
  </si>
  <si>
    <t>Northern Territory ;  &gt;&gt; Lacked necessary skills or education ;  Persons ;</t>
  </si>
  <si>
    <t>Northern Territory ;  &gt;&gt; Lacked necessary skills or education ;  &gt; Males ;</t>
  </si>
  <si>
    <t>Northern Territory ;  &gt;&gt; Lacked necessary skills or education ;  &gt; Females ;</t>
  </si>
  <si>
    <t>Northern Territory ;  &gt;&gt; Considered too young by employers ;  Persons ;</t>
  </si>
  <si>
    <t>Northern Territory ;  &gt;&gt; Considered too young by employers ;  &gt; Males ;</t>
  </si>
  <si>
    <t>Northern Territory ;  &gt;&gt; Considered too young by employers ;  &gt; Females ;</t>
  </si>
  <si>
    <t>Northern Territory ;  &gt;&gt; Considered too old by employers ;  Persons ;</t>
  </si>
  <si>
    <t>Northern Territory ;  &gt;&gt; Considered too old by employers ;  &gt; Males ;</t>
  </si>
  <si>
    <t>Northern Territory ;  &gt;&gt; Considered too old by employers ;  &gt; Females ;</t>
  </si>
  <si>
    <t>Northern Territory ;  &gt;&gt; Insufficient work experience ;  Persons ;</t>
  </si>
  <si>
    <t>Northern Territory ;  &gt;&gt; Insufficient work experience ;  &gt; Males ;</t>
  </si>
  <si>
    <t>Northern Territory ;  &gt;&gt; Insufficient work experience ;  &gt; Females ;</t>
  </si>
  <si>
    <t>Northern Territory ;  &gt;&gt; No vacancies at all ;  Persons ;</t>
  </si>
  <si>
    <t>Northern Territory ;  &gt;&gt; No vacancies at all ;  &gt; Males ;</t>
  </si>
  <si>
    <t>Northern Territory ;  &gt;&gt; No vacancies at all ;  &gt; Females ;</t>
  </si>
  <si>
    <t>Northern Territory ;  &gt;&gt; No vacancies in line of work ;  Persons ;</t>
  </si>
  <si>
    <t>Northern Territory ;  &gt;&gt; No vacancies in line of work ;  &gt; Males ;</t>
  </si>
  <si>
    <t>Northern Territory ;  &gt;&gt; No vacancies in line of work ;  &gt; Females ;</t>
  </si>
  <si>
    <t>Northern Territory ;  &gt;&gt; Too far to travel or transport problems ;  Persons ;</t>
  </si>
  <si>
    <t>Northern Territory ;  &gt;&gt; Too far to travel or transport problems ;  &gt; Males ;</t>
  </si>
  <si>
    <t>Northern Territory ;  &gt;&gt; Too far to travel or transport problems ;  &gt; Females ;</t>
  </si>
  <si>
    <t>Northern Territory ;  &gt;&gt; Own ill health or disability ;  Persons ;</t>
  </si>
  <si>
    <t>Northern Territory ;  &gt;&gt; Own ill health or disability ;  &gt; Males ;</t>
  </si>
  <si>
    <t>Northern Territory ;  &gt;&gt; Own ill health or disability ;  &gt; Females ;</t>
  </si>
  <si>
    <t>Northern Territory ;  &gt;&gt; Language difficulties ;  Persons ;</t>
  </si>
  <si>
    <t>Northern Territory ;  &gt;&gt; Language difficulties ;  &gt; Males ;</t>
  </si>
  <si>
    <t>Northern Territory ;  &gt;&gt; Language difficulties ;  &gt; Females ;</t>
  </si>
  <si>
    <t>Northern Territory ;  &gt;&gt; No jobs with suitable hours ;  Persons ;</t>
  </si>
  <si>
    <t>Northern Territory ;  &gt;&gt; No jobs with suitable hours ;  &gt; Males ;</t>
  </si>
  <si>
    <t>Northern Territory ;  &gt;&gt; No jobs with suitable hours ;  &gt; Females ;</t>
  </si>
  <si>
    <t>Northern Territory ;  &gt;&gt; Child care or other family considerations ;  Persons ;</t>
  </si>
  <si>
    <t>Northern Territory ;  &gt;&gt; Child care or other family considerations ;  &gt; Males ;</t>
  </si>
  <si>
    <t>Northern Territory ;  &gt;&gt; Child care or other family considerations ;  &gt; Females ;</t>
  </si>
  <si>
    <t>Northern Territory ;  &gt;&gt; No feedback from employers ;  Persons ;</t>
  </si>
  <si>
    <t>Northern Territory ;  &gt;&gt; No feedback from employers ;  &gt; Males ;</t>
  </si>
  <si>
    <t>Northern Territory ;  &gt;&gt; No feedback from employers ;  &gt; Females ;</t>
  </si>
  <si>
    <t>Northern Territory ;  &gt;&gt; Other difficulties ;  Persons ;</t>
  </si>
  <si>
    <t>Northern Territory ;  &gt;&gt; Other difficulties ;  &gt; Males ;</t>
  </si>
  <si>
    <t>Northern Territory ;  &gt;&gt; Other difficulties ;  &gt; Females ;</t>
  </si>
  <si>
    <t>Northern Territory ;  &gt; Did not have difficulty finding work ;  Persons ;</t>
  </si>
  <si>
    <t>Northern Territory ;  &gt; Did not have difficulty finding work ;  &gt; Males ;</t>
  </si>
  <si>
    <t>Northern Territory ;  &gt; Did not have difficulty finding work ;  &gt; Females ;</t>
  </si>
  <si>
    <t>Northern Territory ;  Did not look for work or more hours last year ;  Persons ;</t>
  </si>
  <si>
    <t>Northern Territory ;  Did not look for work or more hours last year ;  &gt; Males ;</t>
  </si>
  <si>
    <t>Northern Territory ;  Did not look for work or more hours last year ;  &gt; Females ;</t>
  </si>
  <si>
    <t>Northern Territory ;  Median extra hours preferred ;  Underemployed part-time workers ;  Persons ;</t>
  </si>
  <si>
    <t>Northern Territory ;  Median extra hours preferred ;  Underemployed part-time workers ;  &gt; Males ;</t>
  </si>
  <si>
    <t>Northern Territory ;  Median extra hours preferred ;  Underemployed part-time workers ;  &gt; Females ;</t>
  </si>
  <si>
    <t>Northern Territory ;  Median extra hours preferred ;  Looked for work or more hours last year ;  Persons ;</t>
  </si>
  <si>
    <t>Northern Territory ;  Median extra hours preferred ;  Looked for work or more hours last year ;  &gt; Males ;</t>
  </si>
  <si>
    <t>Northern Territory ;  Median extra hours preferred ;  Looked for work or more hours last year ;  &gt; Females ;</t>
  </si>
  <si>
    <t>Northern Territory ;  Median extra hours preferred ;  &gt; Had difficulty finding work ;  Persons ;</t>
  </si>
  <si>
    <t>Northern Territory ;  Median extra hours preferred ;  &gt; Had difficulty finding work ;  &gt; Males ;</t>
  </si>
  <si>
    <t>Northern Territory ;  Median extra hours preferred ;  &gt; Had difficulty finding work ;  &gt; Females ;</t>
  </si>
  <si>
    <t>Northern Territory ;  Median extra hours preferred ;  &gt;&gt; Too many applicants for available jobs ;  Persons ;</t>
  </si>
  <si>
    <t>Northern Territory ;  Median extra hours preferred ;  &gt;&gt; Too many applicants for available jobs ;  &gt; Males ;</t>
  </si>
  <si>
    <t>Northern Territory ;  Median extra hours preferred ;  &gt;&gt; Too many applicants for available jobs ;  &gt; Females ;</t>
  </si>
  <si>
    <t>Northern Territory ;  Median extra hours preferred ;  &gt;&gt; Lacked necessary skills or education ;  Persons ;</t>
  </si>
  <si>
    <t>Northern Territory ;  Median extra hours preferred ;  &gt;&gt; Lacked necessary skills or education ;  &gt; Males ;</t>
  </si>
  <si>
    <t>Northern Territory ;  Median extra hours preferred ;  &gt;&gt; Lacked necessary skills or education ;  &gt; Females ;</t>
  </si>
  <si>
    <t>Northern Territory ;  Median extra hours preferred ;  &gt;&gt; Considered too young by employers ;  Persons ;</t>
  </si>
  <si>
    <t>Northern Territory ;  Median extra hours preferred ;  &gt;&gt; Considered too young by employers ;  &gt; Males ;</t>
  </si>
  <si>
    <t>Northern Territory ;  Median extra hours preferred ;  &gt;&gt; Considered too young by employers ;  &gt; Females ;</t>
  </si>
  <si>
    <t>Northern Territory ;  Median extra hours preferred ;  &gt;&gt; Considered too old by employers ;  Persons ;</t>
  </si>
  <si>
    <t>Northern Territory ;  Median extra hours preferred ;  &gt;&gt; Considered too old by employers ;  &gt; Males ;</t>
  </si>
  <si>
    <t>Northern Territory ;  Median extra hours preferred ;  &gt;&gt; Considered too old by employers ;  &gt; Females ;</t>
  </si>
  <si>
    <t>Northern Territory ;  Median extra hours preferred ;  &gt;&gt; Insufficient work experience ;  Persons ;</t>
  </si>
  <si>
    <t>Northern Territory ;  Median extra hours preferred ;  &gt;&gt; Insufficient work experience ;  &gt; Males ;</t>
  </si>
  <si>
    <t>Northern Territory ;  Median extra hours preferred ;  &gt;&gt; Insufficient work experience ;  &gt; Females ;</t>
  </si>
  <si>
    <t>Northern Territory ;  Median extra hours preferred ;  &gt;&gt; No vacancies at all ;  Persons ;</t>
  </si>
  <si>
    <t>Northern Territory ;  Median extra hours preferred ;  &gt;&gt; No vacancies at all ;  &gt; Males ;</t>
  </si>
  <si>
    <t>Northern Territory ;  Median extra hours preferred ;  &gt;&gt; No vacancies at all ;  &gt; Females ;</t>
  </si>
  <si>
    <t>Northern Territory ;  Median extra hours preferred ;  &gt;&gt; No vacancies in line of work ;  Persons ;</t>
  </si>
  <si>
    <t>Northern Territory ;  Median extra hours preferred ;  &gt;&gt; No vacancies in line of work ;  &gt; Males ;</t>
  </si>
  <si>
    <t>Northern Territory ;  Median extra hours preferred ;  &gt;&gt; No vacancies in line of work ;  &gt; Females ;</t>
  </si>
  <si>
    <t>Northern Territory ;  Median extra hours preferred ;  &gt;&gt; Too far to travel or transport problems ;  Persons ;</t>
  </si>
  <si>
    <t>Northern Territory ;  Median extra hours preferred ;  &gt;&gt; Too far to travel or transport problems ;  &gt; Males ;</t>
  </si>
  <si>
    <t>Northern Territory ;  Median extra hours preferred ;  &gt;&gt; Too far to travel or transport problems ;  &gt; Females ;</t>
  </si>
  <si>
    <t>Northern Territory ;  Median extra hours preferred ;  &gt;&gt; Own ill health or disability ;  Persons ;</t>
  </si>
  <si>
    <t>Northern Territory ;  Median extra hours preferred ;  &gt;&gt; Own ill health or disability ;  &gt; Males ;</t>
  </si>
  <si>
    <t>Northern Territory ;  Median extra hours preferred ;  &gt;&gt; Own ill health or disability ;  &gt; Females ;</t>
  </si>
  <si>
    <t>Northern Territory ;  Median extra hours preferred ;  &gt;&gt; Language difficulties ;  Persons ;</t>
  </si>
  <si>
    <t>Northern Territory ;  Median extra hours preferred ;  &gt;&gt; Language difficulties ;  &gt; Males ;</t>
  </si>
  <si>
    <t>Northern Territory ;  Median extra hours preferred ;  &gt;&gt; Language difficulties ;  &gt; Females ;</t>
  </si>
  <si>
    <t>Northern Territory ;  Median extra hours preferred ;  &gt;&gt; No jobs with suitable hours ;  Persons ;</t>
  </si>
  <si>
    <t>Northern Territory ;  Median extra hours preferred ;  &gt;&gt; No jobs with suitable hours ;  &gt; Males ;</t>
  </si>
  <si>
    <t>Northern Territory ;  Median extra hours preferred ;  &gt;&gt; No jobs with suitable hours ;  &gt; Females ;</t>
  </si>
  <si>
    <t>Northern Territory ;  Median extra hours preferred ;  &gt;&gt; Child care or other family considerations ;  Persons ;</t>
  </si>
  <si>
    <t>Northern Territory ;  Median extra hours preferred ;  &gt;&gt; Child care or other family considerations ;  &gt; Males ;</t>
  </si>
  <si>
    <t>Northern Territory ;  Median extra hours preferred ;  &gt;&gt; Child care or other family considerations ;  &gt; Females ;</t>
  </si>
  <si>
    <t>Northern Territory ;  Median extra hours preferred ;  &gt;&gt; No feedback from employers ;  Persons ;</t>
  </si>
  <si>
    <t>Northern Territory ;  Median extra hours preferred ;  &gt;&gt; No feedback from employers ;  &gt; Males ;</t>
  </si>
  <si>
    <t>Northern Territory ;  Median extra hours preferred ;  &gt;&gt; No feedback from employers ;  &gt; Females ;</t>
  </si>
  <si>
    <t>Northern Territory ;  Median extra hours preferred ;  &gt;&gt; Other difficulties ;  Persons ;</t>
  </si>
  <si>
    <t>Northern Territory ;  Median extra hours preferred ;  &gt;&gt; Other difficulties ;  &gt; Males ;</t>
  </si>
  <si>
    <t>Northern Territory ;  Median extra hours preferred ;  &gt;&gt; Other difficulties ;  &gt; Females ;</t>
  </si>
  <si>
    <t>Northern Territory ;  Median extra hours preferred ;  &gt; Did not have difficulty finding work ;  Persons ;</t>
  </si>
  <si>
    <t>Northern Territory ;  Median extra hours preferred ;  &gt; Did not have difficulty finding work ;  &gt; Males ;</t>
  </si>
  <si>
    <t>Northern Territory ;  Median extra hours preferred ;  &gt; Did not have difficulty finding work ;  &gt; Females ;</t>
  </si>
  <si>
    <t>Northern Territory ;  Median extra hours preferred ;  Did not look for work or more hours last year ;  Persons ;</t>
  </si>
  <si>
    <t>Northern Territory ;  Median extra hours preferred ;  Did not look for work or more hours last year ;  &gt; Males ;</t>
  </si>
  <si>
    <t>Northern Territory ;  Median extra hours preferred ;  Did not look for work or more hours last year ;  &gt; Females ;</t>
  </si>
  <si>
    <t>Australian Capital Territory ;  Underemployed part-time workers ;  Persons ;</t>
  </si>
  <si>
    <t>Australian Capital Territory ;  Underemployed part-time workers ;  &gt; Males ;</t>
  </si>
  <si>
    <t>Australian Capital Territory ;  Underemployed part-time workers ;  &gt; Females ;</t>
  </si>
  <si>
    <t>Australian Capital Territory ;  Looked for work or more hours last year ;  Persons ;</t>
  </si>
  <si>
    <t>Australian Capital Territory ;  Looked for work or more hours last year ;  &gt; Males ;</t>
  </si>
  <si>
    <t>Australian Capital Territory ;  Looked for work or more hours last year ;  &gt; Females ;</t>
  </si>
  <si>
    <t>Australian Capital Territory ;  &gt; Had difficulty finding work ;  Persons ;</t>
  </si>
  <si>
    <t>Australian Capital Territory ;  &gt; Had difficulty finding work ;  &gt; Males ;</t>
  </si>
  <si>
    <t>Australian Capital Territory ;  &gt; Had difficulty finding work ;  &gt; Females ;</t>
  </si>
  <si>
    <t>Australian Capital Territory ;  &gt;&gt; Too many applicants for available jobs ;  Persons ;</t>
  </si>
  <si>
    <t>Australian Capital Territory ;  &gt;&gt; Too many applicants for available jobs ;  &gt; Males ;</t>
  </si>
  <si>
    <t>Australian Capital Territory ;  &gt;&gt; Too many applicants for available jobs ;  &gt; Females ;</t>
  </si>
  <si>
    <t>Australian Capital Territory ;  &gt;&gt; Lacked necessary skills or education ;  Persons ;</t>
  </si>
  <si>
    <t>Australian Capital Territory ;  &gt;&gt; Lacked necessary skills or education ;  &gt; Males ;</t>
  </si>
  <si>
    <t>Australian Capital Territory ;  &gt;&gt; Lacked necessary skills or education ;  &gt; Females ;</t>
  </si>
  <si>
    <t>Australian Capital Territory ;  &gt;&gt; Considered too young by employers ;  Persons ;</t>
  </si>
  <si>
    <t>Australian Capital Territory ;  &gt;&gt; Considered too young by employers ;  &gt; Males ;</t>
  </si>
  <si>
    <t>Australian Capital Territory ;  &gt;&gt; Considered too young by employers ;  &gt; Females ;</t>
  </si>
  <si>
    <t>A125634330A</t>
  </si>
  <si>
    <t>A125650754F</t>
  </si>
  <si>
    <t>A125642546L</t>
  </si>
  <si>
    <t>A125634338V</t>
  </si>
  <si>
    <t>A125650968L</t>
  </si>
  <si>
    <t>A125642760A</t>
  </si>
  <si>
    <t>A125634552J</t>
  </si>
  <si>
    <t>A125650928V</t>
  </si>
  <si>
    <t>A125642720J</t>
  </si>
  <si>
    <t>A125634512R</t>
  </si>
  <si>
    <t>A125650864V</t>
  </si>
  <si>
    <t>A125642656A</t>
  </si>
  <si>
    <t>A125634448J</t>
  </si>
  <si>
    <t>A125650936V</t>
  </si>
  <si>
    <t>A125642728A</t>
  </si>
  <si>
    <t>A125634520R</t>
  </si>
  <si>
    <t>A125650944V</t>
  </si>
  <si>
    <t>A125642736A</t>
  </si>
  <si>
    <t>A125634528J</t>
  </si>
  <si>
    <t>A125650872V</t>
  </si>
  <si>
    <t>A125642664A</t>
  </si>
  <si>
    <t>A125634456J</t>
  </si>
  <si>
    <t>A125650880V</t>
  </si>
  <si>
    <t>A125642672A</t>
  </si>
  <si>
    <t>A125634464J</t>
  </si>
  <si>
    <t>A125650912A</t>
  </si>
  <si>
    <t>A125642704J</t>
  </si>
  <si>
    <t>A125634496A</t>
  </si>
  <si>
    <t>A125650848V</t>
  </si>
  <si>
    <t>A125642640J</t>
  </si>
  <si>
    <t>A125634432R</t>
  </si>
  <si>
    <t>A125650952V</t>
  </si>
  <si>
    <t>A125642744A</t>
  </si>
  <si>
    <t>A125634536J</t>
  </si>
  <si>
    <t>A125650920A</t>
  </si>
  <si>
    <t>A125642712J</t>
  </si>
  <si>
    <t>A125634504R</t>
  </si>
  <si>
    <t>A125650960V</t>
  </si>
  <si>
    <t>A125642752A</t>
  </si>
  <si>
    <t>A125634544J</t>
  </si>
  <si>
    <t>A125650856V</t>
  </si>
  <si>
    <t>A125642648A</t>
  </si>
  <si>
    <t>A125634440R</t>
  </si>
  <si>
    <t>A125650824A</t>
  </si>
  <si>
    <t>A125642616J</t>
  </si>
  <si>
    <t>A125634408R</t>
  </si>
  <si>
    <t>A125650832A</t>
  </si>
  <si>
    <t>A125642624J</t>
  </si>
  <si>
    <t>A125634416R</t>
  </si>
  <si>
    <t>A125650888L</t>
  </si>
  <si>
    <t>A125642680A</t>
  </si>
  <si>
    <t>A125634472J</t>
  </si>
  <si>
    <t>A125650840A</t>
  </si>
  <si>
    <t>A125642632J</t>
  </si>
  <si>
    <t>A125634424R</t>
  </si>
  <si>
    <t>A125650896L</t>
  </si>
  <si>
    <t>A125642688V</t>
  </si>
  <si>
    <t>A125634480J</t>
  </si>
  <si>
    <t>A125650904A</t>
  </si>
  <si>
    <t>A125642696V</t>
  </si>
  <si>
    <t>A125634488A</t>
  </si>
  <si>
    <t>A125650970X</t>
  </si>
  <si>
    <t>A125642762F</t>
  </si>
  <si>
    <t>A125634554L</t>
  </si>
  <si>
    <t>A125650930F</t>
  </si>
  <si>
    <t>A125642722L</t>
  </si>
  <si>
    <t>A125634514V</t>
  </si>
  <si>
    <t>A125650866X</t>
  </si>
  <si>
    <t>A125642658F</t>
  </si>
  <si>
    <t>A125634450V</t>
  </si>
  <si>
    <t>A125650938X</t>
  </si>
  <si>
    <t>A125642730L</t>
  </si>
  <si>
    <t>A125634522V</t>
  </si>
  <si>
    <t>A125650946X</t>
  </si>
  <si>
    <t>A125642738F</t>
  </si>
  <si>
    <t>A125634530V</t>
  </si>
  <si>
    <t>A125650874X</t>
  </si>
  <si>
    <t>A125642666F</t>
  </si>
  <si>
    <t>A125634458L</t>
  </si>
  <si>
    <t>A125650882X</t>
  </si>
  <si>
    <t>A125642674F</t>
  </si>
  <si>
    <t>A125634466L</t>
  </si>
  <si>
    <t>A125650914F</t>
  </si>
  <si>
    <t>A125642706L</t>
  </si>
  <si>
    <t>A125634498F</t>
  </si>
  <si>
    <t>A125650850F</t>
  </si>
  <si>
    <t>A125642642L</t>
  </si>
  <si>
    <t>A125634434V</t>
  </si>
  <si>
    <t>A125650954X</t>
  </si>
  <si>
    <t>A125642746F</t>
  </si>
  <si>
    <t>A125634538L</t>
  </si>
  <si>
    <t>A125650922F</t>
  </si>
  <si>
    <t>A125642714L</t>
  </si>
  <si>
    <t>A125634506V</t>
  </si>
  <si>
    <t>A125650962X</t>
  </si>
  <si>
    <t>A125642754F</t>
  </si>
  <si>
    <t>A125634546L</t>
  </si>
  <si>
    <t>A125650858X</t>
  </si>
  <si>
    <t>A125642650L</t>
  </si>
  <si>
    <t>A125634442V</t>
  </si>
  <si>
    <t>A125650826F</t>
  </si>
  <si>
    <t>A125642618L</t>
  </si>
  <si>
    <t>A125634410A</t>
  </si>
  <si>
    <t>A125650834F</t>
  </si>
  <si>
    <t>A125642626L</t>
  </si>
  <si>
    <t>A125634418V</t>
  </si>
  <si>
    <t>A125650890X</t>
  </si>
  <si>
    <t>A125642682F</t>
  </si>
  <si>
    <t>A125634474L</t>
  </si>
  <si>
    <t>A125650842F</t>
  </si>
  <si>
    <t>A125642634L</t>
  </si>
  <si>
    <t>A125634426V</t>
  </si>
  <si>
    <t>A125650898T</t>
  </si>
  <si>
    <t>A125642690F</t>
  </si>
  <si>
    <t>A125634482L</t>
  </si>
  <si>
    <t>A125650906F</t>
  </si>
  <si>
    <t>A125642698X</t>
  </si>
  <si>
    <t>A125634490L</t>
  </si>
  <si>
    <t>A125651120W</t>
  </si>
  <si>
    <t>A125642912A</t>
  </si>
  <si>
    <t>A125634704J</t>
  </si>
  <si>
    <t>A125651080R</t>
  </si>
  <si>
    <t>A125642872V</t>
  </si>
  <si>
    <t>A125634664A</t>
  </si>
  <si>
    <t>A125651016W</t>
  </si>
  <si>
    <t>A125642808A</t>
  </si>
  <si>
    <t>A125634600R</t>
  </si>
  <si>
    <t>A125651088J</t>
  </si>
  <si>
    <t>A125642880V</t>
  </si>
  <si>
    <t>A125634672A</t>
  </si>
  <si>
    <t>A125651096J</t>
  </si>
  <si>
    <t>A125642888L</t>
  </si>
  <si>
    <t>A125634680A</t>
  </si>
  <si>
    <t>A125651024W</t>
  </si>
  <si>
    <t>A125642816A</t>
  </si>
  <si>
    <t>A125634608J</t>
  </si>
  <si>
    <t>A125651032W</t>
  </si>
  <si>
    <t>A125642824A</t>
  </si>
  <si>
    <t>A125634616J</t>
  </si>
  <si>
    <t>A125651064R</t>
  </si>
  <si>
    <t>A125642856V</t>
  </si>
  <si>
    <t>A125634648A</t>
  </si>
  <si>
    <t>A125651000C</t>
  </si>
  <si>
    <t>A125642792V</t>
  </si>
  <si>
    <t>A125634584A</t>
  </si>
  <si>
    <t>A125651104W</t>
  </si>
  <si>
    <t>A125642896L</t>
  </si>
  <si>
    <t>A125634688V</t>
  </si>
  <si>
    <t>A125651072R</t>
  </si>
  <si>
    <t>A125642864V</t>
  </si>
  <si>
    <t>A125634656A</t>
  </si>
  <si>
    <t>A125651112W</t>
  </si>
  <si>
    <t>A125642904A</t>
  </si>
  <si>
    <t>A125634696V</t>
  </si>
  <si>
    <t>A125651008W</t>
  </si>
  <si>
    <t>A125642800J</t>
  </si>
  <si>
    <t>A125634592A</t>
  </si>
  <si>
    <t>A125650976L</t>
  </si>
  <si>
    <t>A125642768V</t>
  </si>
  <si>
    <t>A125634560J</t>
  </si>
  <si>
    <t>A125650984L</t>
  </si>
  <si>
    <t>A125642776V</t>
  </si>
  <si>
    <t>A125634568A</t>
  </si>
  <si>
    <t>A125651040W</t>
  </si>
  <si>
    <t>A125642832A</t>
  </si>
  <si>
    <t>A125634624J</t>
  </si>
  <si>
    <t>A125650992L</t>
  </si>
  <si>
    <t>A125642784V</t>
  </si>
  <si>
    <t>A125634576A</t>
  </si>
  <si>
    <t>A125651048R</t>
  </si>
  <si>
    <t>A125642840A</t>
  </si>
  <si>
    <t>A125634632J</t>
  </si>
  <si>
    <t>A125651056R</t>
  </si>
  <si>
    <t>A125642848V</t>
  </si>
  <si>
    <t>A125634640J</t>
  </si>
  <si>
    <t>A125651122A</t>
  </si>
  <si>
    <t>A125642914F</t>
  </si>
  <si>
    <t>A125634706L</t>
  </si>
  <si>
    <t>A125651082V</t>
  </si>
  <si>
    <t>A125642874X</t>
  </si>
  <si>
    <t>A125634666F</t>
  </si>
  <si>
    <t>A125651018A</t>
  </si>
  <si>
    <t>A125642810L</t>
  </si>
  <si>
    <t>A125634602V</t>
  </si>
  <si>
    <t>A125651090V</t>
  </si>
  <si>
    <t>A125642882X</t>
  </si>
  <si>
    <t>A125634674F</t>
  </si>
  <si>
    <t>A125651098L</t>
  </si>
  <si>
    <t>A125642890X</t>
  </si>
  <si>
    <t>A125634682F</t>
  </si>
  <si>
    <t>A125651026A</t>
  </si>
  <si>
    <t>A125642818F</t>
  </si>
  <si>
    <t>A125634610V</t>
  </si>
  <si>
    <t>A125651034A</t>
  </si>
  <si>
    <t>A125642826F</t>
  </si>
  <si>
    <t>A125634618L</t>
  </si>
  <si>
    <t>A125651066V</t>
  </si>
  <si>
    <t>A125642858X</t>
  </si>
  <si>
    <t>A125634650L</t>
  </si>
  <si>
    <t>A125651002J</t>
  </si>
  <si>
    <t>A125642794X</t>
  </si>
  <si>
    <t>A125634586F</t>
  </si>
  <si>
    <t>A125651106A</t>
  </si>
  <si>
    <t>A125642898T</t>
  </si>
  <si>
    <t>A125634690F</t>
  </si>
  <si>
    <t>A125651074V</t>
  </si>
  <si>
    <t>A125642866X</t>
  </si>
  <si>
    <t>A125634658F</t>
  </si>
  <si>
    <t>A125651114A</t>
  </si>
  <si>
    <t>A125642906F</t>
  </si>
  <si>
    <t>A125634698X</t>
  </si>
  <si>
    <t>A125651010J</t>
  </si>
  <si>
    <t>A125642802L</t>
  </si>
  <si>
    <t>A125634594F</t>
  </si>
  <si>
    <t>A125650978T</t>
  </si>
  <si>
    <t>A125642770F</t>
  </si>
  <si>
    <t>A125634562L</t>
  </si>
  <si>
    <t>A125650986T</t>
  </si>
  <si>
    <t>A125642778X</t>
  </si>
  <si>
    <t>A125634570L</t>
  </si>
  <si>
    <t>A125651042A</t>
  </si>
  <si>
    <t>A125642834F</t>
  </si>
  <si>
    <t>A125634626L</t>
  </si>
  <si>
    <t>A125650994T</t>
  </si>
  <si>
    <t>A125642786X</t>
  </si>
  <si>
    <t>A125634578F</t>
  </si>
  <si>
    <t>A125651050A</t>
  </si>
  <si>
    <t>A125642842F</t>
  </si>
  <si>
    <t>A125634634L</t>
  </si>
  <si>
    <t>A125651058V</t>
  </si>
  <si>
    <t>A125642850F</t>
  </si>
  <si>
    <t>A125634642L</t>
  </si>
  <si>
    <t>A125650512R</t>
  </si>
  <si>
    <t>A125642304W</t>
  </si>
  <si>
    <t>A125634096R</t>
  </si>
  <si>
    <t>A125650472J</t>
  </si>
  <si>
    <t>A125642264R</t>
  </si>
  <si>
    <t>A125634056W</t>
  </si>
  <si>
    <t>A125650408R</t>
  </si>
  <si>
    <t>A125642200C</t>
  </si>
  <si>
    <t>A125633992V</t>
  </si>
  <si>
    <t>A125650480J</t>
  </si>
  <si>
    <t>A125642272R</t>
  </si>
  <si>
    <t>A125634064W</t>
  </si>
  <si>
    <t>A125650488A</t>
  </si>
  <si>
    <t>A125642280R</t>
  </si>
  <si>
    <t>A125634072W</t>
  </si>
  <si>
    <t>A125650416R</t>
  </si>
  <si>
    <t>A125642208W</t>
  </si>
  <si>
    <t>A125634000K</t>
  </si>
  <si>
    <t>Australian Capital Territory ;  &gt;&gt; Considered too old by employers ;  Persons ;</t>
  </si>
  <si>
    <t>Australian Capital Territory ;  &gt;&gt; Considered too old by employers ;  &gt; Males ;</t>
  </si>
  <si>
    <t>Australian Capital Territory ;  &gt;&gt; Considered too old by employers ;  &gt; Females ;</t>
  </si>
  <si>
    <t>Australian Capital Territory ;  &gt;&gt; Insufficient work experience ;  Persons ;</t>
  </si>
  <si>
    <t>Australian Capital Territory ;  &gt;&gt; Insufficient work experience ;  &gt; Males ;</t>
  </si>
  <si>
    <t>Australian Capital Territory ;  &gt;&gt; Insufficient work experience ;  &gt; Females ;</t>
  </si>
  <si>
    <t>Australian Capital Territory ;  &gt;&gt; No vacancies at all ;  Persons ;</t>
  </si>
  <si>
    <t>Australian Capital Territory ;  &gt;&gt; No vacancies at all ;  &gt; Males ;</t>
  </si>
  <si>
    <t>Australian Capital Territory ;  &gt;&gt; No vacancies at all ;  &gt; Females ;</t>
  </si>
  <si>
    <t>Australian Capital Territory ;  &gt;&gt; No vacancies in line of work ;  Persons ;</t>
  </si>
  <si>
    <t>Australian Capital Territory ;  &gt;&gt; No vacancies in line of work ;  &gt; Males ;</t>
  </si>
  <si>
    <t>Australian Capital Territory ;  &gt;&gt; No vacancies in line of work ;  &gt; Females ;</t>
  </si>
  <si>
    <t>Australian Capital Territory ;  &gt;&gt; Too far to travel or transport problems ;  Persons ;</t>
  </si>
  <si>
    <t>Australian Capital Territory ;  &gt;&gt; Too far to travel or transport problems ;  &gt; Males ;</t>
  </si>
  <si>
    <t>Australian Capital Territory ;  &gt;&gt; Too far to travel or transport problems ;  &gt; Females ;</t>
  </si>
  <si>
    <t>Australian Capital Territory ;  &gt;&gt; Own ill health or disability ;  Persons ;</t>
  </si>
  <si>
    <t>Australian Capital Territory ;  &gt;&gt; Own ill health or disability ;  &gt; Males ;</t>
  </si>
  <si>
    <t>Australian Capital Territory ;  &gt;&gt; Own ill health or disability ;  &gt; Females ;</t>
  </si>
  <si>
    <t>Australian Capital Territory ;  &gt;&gt; Language difficulties ;  Persons ;</t>
  </si>
  <si>
    <t>Australian Capital Territory ;  &gt;&gt; Language difficulties ;  &gt; Males ;</t>
  </si>
  <si>
    <t>Australian Capital Territory ;  &gt;&gt; Language difficulties ;  &gt; Females ;</t>
  </si>
  <si>
    <t>Australian Capital Territory ;  &gt;&gt; No jobs with suitable hours ;  Persons ;</t>
  </si>
  <si>
    <t>Australian Capital Territory ;  &gt;&gt; No jobs with suitable hours ;  &gt; Males ;</t>
  </si>
  <si>
    <t>Australian Capital Territory ;  &gt;&gt; No jobs with suitable hours ;  &gt; Females ;</t>
  </si>
  <si>
    <t>Australian Capital Territory ;  &gt;&gt; Child care or other family considerations ;  Persons ;</t>
  </si>
  <si>
    <t>Australian Capital Territory ;  &gt;&gt; Child care or other family considerations ;  &gt; Males ;</t>
  </si>
  <si>
    <t>Australian Capital Territory ;  &gt;&gt; Child care or other family considerations ;  &gt; Females ;</t>
  </si>
  <si>
    <t>Australian Capital Territory ;  &gt;&gt; No feedback from employers ;  Persons ;</t>
  </si>
  <si>
    <t>Australian Capital Territory ;  &gt;&gt; No feedback from employers ;  &gt; Males ;</t>
  </si>
  <si>
    <t>Australian Capital Territory ;  &gt;&gt; No feedback from employers ;  &gt; Females ;</t>
  </si>
  <si>
    <t>Australian Capital Territory ;  &gt;&gt; Other difficulties ;  Persons ;</t>
  </si>
  <si>
    <t>Australian Capital Territory ;  &gt;&gt; Other difficulties ;  &gt; Males ;</t>
  </si>
  <si>
    <t>Australian Capital Territory ;  &gt;&gt; Other difficulties ;  &gt; Females ;</t>
  </si>
  <si>
    <t>Australian Capital Territory ;  &gt; Did not have difficulty finding work ;  Persons ;</t>
  </si>
  <si>
    <t>Australian Capital Territory ;  &gt; Did not have difficulty finding work ;  &gt; Males ;</t>
  </si>
  <si>
    <t>Australian Capital Territory ;  &gt; Did not have difficulty finding work ;  &gt; Females ;</t>
  </si>
  <si>
    <t>Australian Capital Territory ;  Did not look for work or more hours last year ;  Persons ;</t>
  </si>
  <si>
    <t>Australian Capital Territory ;  Did not look for work or more hours last year ;  &gt; Males ;</t>
  </si>
  <si>
    <t>Australian Capital Territory ;  Did not look for work or more hours last year ;  &gt; Females ;</t>
  </si>
  <si>
    <t>Australian Capital Territory ;  Median extra hours preferred ;  Underemployed part-time workers ;  Persons ;</t>
  </si>
  <si>
    <t>Australian Capital Territory ;  Median extra hours preferred ;  Underemployed part-time workers ;  &gt; Males ;</t>
  </si>
  <si>
    <t>Australian Capital Territory ;  Median extra hours preferred ;  Underemployed part-time workers ;  &gt; Females ;</t>
  </si>
  <si>
    <t>Australian Capital Territory ;  Median extra hours preferred ;  Looked for work or more hours last year ;  Persons ;</t>
  </si>
  <si>
    <t>Australian Capital Territory ;  Median extra hours preferred ;  Looked for work or more hours last year ;  &gt; Males ;</t>
  </si>
  <si>
    <t>Australian Capital Territory ;  Median extra hours preferred ;  Looked for work or more hours last year ;  &gt; Females ;</t>
  </si>
  <si>
    <t>Australian Capital Territory ;  Median extra hours preferred ;  &gt; Had difficulty finding work ;  Persons ;</t>
  </si>
  <si>
    <t>Australian Capital Territory ;  Median extra hours preferred ;  &gt; Had difficulty finding work ;  &gt; Males ;</t>
  </si>
  <si>
    <t>Australian Capital Territory ;  Median extra hours preferred ;  &gt; Had difficulty finding work ;  &gt; Females ;</t>
  </si>
  <si>
    <t>Australian Capital Territory ;  Median extra hours preferred ;  &gt;&gt; Too many applicants for available jobs ;  Persons ;</t>
  </si>
  <si>
    <t>Australian Capital Territory ;  Median extra hours preferred ;  &gt;&gt; Too many applicants for available jobs ;  &gt; Males ;</t>
  </si>
  <si>
    <t>Australian Capital Territory ;  Median extra hours preferred ;  &gt;&gt; Too many applicants for available jobs ;  &gt; Females ;</t>
  </si>
  <si>
    <t>Australian Capital Territory ;  Median extra hours preferred ;  &gt;&gt; Lacked necessary skills or education ;  Persons ;</t>
  </si>
  <si>
    <t>Australian Capital Territory ;  Median extra hours preferred ;  &gt;&gt; Lacked necessary skills or education ;  &gt; Males ;</t>
  </si>
  <si>
    <t>Australian Capital Territory ;  Median extra hours preferred ;  &gt;&gt; Lacked necessary skills or education ;  &gt; Females ;</t>
  </si>
  <si>
    <t>Australian Capital Territory ;  Median extra hours preferred ;  &gt;&gt; Considered too young by employers ;  Persons ;</t>
  </si>
  <si>
    <t>Australian Capital Territory ;  Median extra hours preferred ;  &gt;&gt; Considered too young by employers ;  &gt; Males ;</t>
  </si>
  <si>
    <t>Australian Capital Territory ;  Median extra hours preferred ;  &gt;&gt; Considered too young by employers ;  &gt; Females ;</t>
  </si>
  <si>
    <t>Australian Capital Territory ;  Median extra hours preferred ;  &gt;&gt; Considered too old by employers ;  Persons ;</t>
  </si>
  <si>
    <t>Australian Capital Territory ;  Median extra hours preferred ;  &gt;&gt; Considered too old by employers ;  &gt; Males ;</t>
  </si>
  <si>
    <t>Australian Capital Territory ;  Median extra hours preferred ;  &gt;&gt; Considered too old by employers ;  &gt; Females ;</t>
  </si>
  <si>
    <t>Australian Capital Territory ;  Median extra hours preferred ;  &gt;&gt; Insufficient work experience ;  Persons ;</t>
  </si>
  <si>
    <t>Australian Capital Territory ;  Median extra hours preferred ;  &gt;&gt; Insufficient work experience ;  &gt; Males ;</t>
  </si>
  <si>
    <t>Australian Capital Territory ;  Median extra hours preferred ;  &gt;&gt; Insufficient work experience ;  &gt; Females ;</t>
  </si>
  <si>
    <t>Australian Capital Territory ;  Median extra hours preferred ;  &gt;&gt; No vacancies at all ;  Persons ;</t>
  </si>
  <si>
    <t>Australian Capital Territory ;  Median extra hours preferred ;  &gt;&gt; No vacancies at all ;  &gt; Males ;</t>
  </si>
  <si>
    <t>Australian Capital Territory ;  Median extra hours preferred ;  &gt;&gt; No vacancies at all ;  &gt; Females ;</t>
  </si>
  <si>
    <t>Australian Capital Territory ;  Median extra hours preferred ;  &gt;&gt; No vacancies in line of work ;  Persons ;</t>
  </si>
  <si>
    <t>Australian Capital Territory ;  Median extra hours preferred ;  &gt;&gt; No vacancies in line of work ;  &gt; Males ;</t>
  </si>
  <si>
    <t>Australian Capital Territory ;  Median extra hours preferred ;  &gt;&gt; No vacancies in line of work ;  &gt; Females ;</t>
  </si>
  <si>
    <t>Australian Capital Territory ;  Median extra hours preferred ;  &gt;&gt; Too far to travel or transport problems ;  Persons ;</t>
  </si>
  <si>
    <t>Australian Capital Territory ;  Median extra hours preferred ;  &gt;&gt; Too far to travel or transport problems ;  &gt; Males ;</t>
  </si>
  <si>
    <t>Australian Capital Territory ;  Median extra hours preferred ;  &gt;&gt; Too far to travel or transport problems ;  &gt; Females ;</t>
  </si>
  <si>
    <t>Australian Capital Territory ;  Median extra hours preferred ;  &gt;&gt; Own ill health or disability ;  Persons ;</t>
  </si>
  <si>
    <t>Australian Capital Territory ;  Median extra hours preferred ;  &gt;&gt; Own ill health or disability ;  &gt; Males ;</t>
  </si>
  <si>
    <t>Australian Capital Territory ;  Median extra hours preferred ;  &gt;&gt; Own ill health or disability ;  &gt; Females ;</t>
  </si>
  <si>
    <t>Australian Capital Territory ;  Median extra hours preferred ;  &gt;&gt; Language difficulties ;  Persons ;</t>
  </si>
  <si>
    <t>Australian Capital Territory ;  Median extra hours preferred ;  &gt;&gt; Language difficulties ;  &gt; Males ;</t>
  </si>
  <si>
    <t>Australian Capital Territory ;  Median extra hours preferred ;  &gt;&gt; Language difficulties ;  &gt; Females ;</t>
  </si>
  <si>
    <t>Australian Capital Territory ;  Median extra hours preferred ;  &gt;&gt; No jobs with suitable hours ;  Persons ;</t>
  </si>
  <si>
    <t>Australian Capital Territory ;  Median extra hours preferred ;  &gt;&gt; No jobs with suitable hours ;  &gt; Males ;</t>
  </si>
  <si>
    <t>Australian Capital Territory ;  Median extra hours preferred ;  &gt;&gt; No jobs with suitable hours ;  &gt; Females ;</t>
  </si>
  <si>
    <t>Australian Capital Territory ;  Median extra hours preferred ;  &gt;&gt; Child care or other family considerations ;  Persons ;</t>
  </si>
  <si>
    <t>Australian Capital Territory ;  Median extra hours preferred ;  &gt;&gt; Child care or other family considerations ;  &gt; Males ;</t>
  </si>
  <si>
    <t>Australian Capital Territory ;  Median extra hours preferred ;  &gt;&gt; Child care or other family considerations ;  &gt; Females ;</t>
  </si>
  <si>
    <t>Australian Capital Territory ;  Median extra hours preferred ;  &gt;&gt; No feedback from employers ;  Persons ;</t>
  </si>
  <si>
    <t>Australian Capital Territory ;  Median extra hours preferred ;  &gt;&gt; No feedback from employers ;  &gt; Males ;</t>
  </si>
  <si>
    <t>Australian Capital Territory ;  Median extra hours preferred ;  &gt;&gt; No feedback from employers ;  &gt; Females ;</t>
  </si>
  <si>
    <t>Australian Capital Territory ;  Median extra hours preferred ;  &gt;&gt; Other difficulties ;  Persons ;</t>
  </si>
  <si>
    <t>Australian Capital Territory ;  Median extra hours preferred ;  &gt;&gt; Other difficulties ;  &gt; Males ;</t>
  </si>
  <si>
    <t>Australian Capital Territory ;  Median extra hours preferred ;  &gt;&gt; Other difficulties ;  &gt; Females ;</t>
  </si>
  <si>
    <t>Australian Capital Territory ;  Median extra hours preferred ;  &gt; Did not have difficulty finding work ;  Persons ;</t>
  </si>
  <si>
    <t>Australian Capital Territory ;  Median extra hours preferred ;  &gt; Did not have difficulty finding work ;  &gt; Males ;</t>
  </si>
  <si>
    <t>Australian Capital Territory ;  Median extra hours preferred ;  &gt; Did not have difficulty finding work ;  &gt; Females ;</t>
  </si>
  <si>
    <t>Australian Capital Territory ;  Median extra hours preferred ;  Did not look for work or more hours last year ;  Persons ;</t>
  </si>
  <si>
    <t>Australian Capital Territory ;  Median extra hours preferred ;  Did not look for work or more hours last year ;  &gt; Males ;</t>
  </si>
  <si>
    <t>Australian Capital Territory ;  Median extra hours preferred ;  Did not look for work or more hours last year ;  &gt; Females ;</t>
  </si>
  <si>
    <t>A125650424R</t>
  </si>
  <si>
    <t>A125642216W</t>
  </si>
  <si>
    <t>A125634008C</t>
  </si>
  <si>
    <t>A125650456J</t>
  </si>
  <si>
    <t>A125642248R</t>
  </si>
  <si>
    <t>A125634040C</t>
  </si>
  <si>
    <t>A125650392J</t>
  </si>
  <si>
    <t>A125642184R</t>
  </si>
  <si>
    <t>A125633976V</t>
  </si>
  <si>
    <t>A125650496A</t>
  </si>
  <si>
    <t>A125642288J</t>
  </si>
  <si>
    <t>A125634080W</t>
  </si>
  <si>
    <t>A125650464J</t>
  </si>
  <si>
    <t>A125642256R</t>
  </si>
  <si>
    <t>A125634048W</t>
  </si>
  <si>
    <t>A125650504R</t>
  </si>
  <si>
    <t>A125642296J</t>
  </si>
  <si>
    <t>A125634088R</t>
  </si>
  <si>
    <t>A125650400W</t>
  </si>
  <si>
    <t>A125642192R</t>
  </si>
  <si>
    <t>A125633984V</t>
  </si>
  <si>
    <t>A125650368J</t>
  </si>
  <si>
    <t>A125642160W</t>
  </si>
  <si>
    <t>A125633952A</t>
  </si>
  <si>
    <t>A125650376J</t>
  </si>
  <si>
    <t>A125642168R</t>
  </si>
  <si>
    <t>A125633960A</t>
  </si>
  <si>
    <t>A125650432R</t>
  </si>
  <si>
    <t>A125642224W</t>
  </si>
  <si>
    <t>A125634016C</t>
  </si>
  <si>
    <t>A125650384J</t>
  </si>
  <si>
    <t>A125642176R</t>
  </si>
  <si>
    <t>A125633968V</t>
  </si>
  <si>
    <t>A125650440R</t>
  </si>
  <si>
    <t>A125642232W</t>
  </si>
  <si>
    <t>A125634024C</t>
  </si>
  <si>
    <t>A125650448J</t>
  </si>
  <si>
    <t>A125642240W</t>
  </si>
  <si>
    <t>A125634032C</t>
  </si>
  <si>
    <t>A125650514V</t>
  </si>
  <si>
    <t>A125642306A</t>
  </si>
  <si>
    <t>A125634098V</t>
  </si>
  <si>
    <t>A125650474L</t>
  </si>
  <si>
    <t>A125642266V</t>
  </si>
  <si>
    <t>A125634058A</t>
  </si>
  <si>
    <t>A125650410A</t>
  </si>
  <si>
    <t>A125642202J</t>
  </si>
  <si>
    <t>A125633994X</t>
  </si>
  <si>
    <t>A125650482L</t>
  </si>
  <si>
    <t>A125642274V</t>
  </si>
  <si>
    <t>A125634066A</t>
  </si>
  <si>
    <t>A125650490L</t>
  </si>
  <si>
    <t>A125642282V</t>
  </si>
  <si>
    <t>A125634074A</t>
  </si>
  <si>
    <t>A125650418V</t>
  </si>
  <si>
    <t>A125642210J</t>
  </si>
  <si>
    <t>A125634002R</t>
  </si>
  <si>
    <t>A125650426V</t>
  </si>
  <si>
    <t>A125642218A</t>
  </si>
  <si>
    <t>A125634010R</t>
  </si>
  <si>
    <t>A125650458L</t>
  </si>
  <si>
    <t>A125642250A</t>
  </si>
  <si>
    <t>A125634042J</t>
  </si>
  <si>
    <t>A125650394L</t>
  </si>
  <si>
    <t>A125642186V</t>
  </si>
  <si>
    <t>A125633978X</t>
  </si>
  <si>
    <t>A125650498F</t>
  </si>
  <si>
    <t>A125642290V</t>
  </si>
  <si>
    <t>A125634082A</t>
  </si>
  <si>
    <t>A125650466L</t>
  </si>
  <si>
    <t>A125642258V</t>
  </si>
  <si>
    <t>A125634050J</t>
  </si>
  <si>
    <t>A125650506V</t>
  </si>
  <si>
    <t>A125642298L</t>
  </si>
  <si>
    <t>A125634090A</t>
  </si>
  <si>
    <t>A125650402A</t>
  </si>
  <si>
    <t>A125642194V</t>
  </si>
  <si>
    <t>A125633986X</t>
  </si>
  <si>
    <t>A125650370V</t>
  </si>
  <si>
    <t>A125642162A</t>
  </si>
  <si>
    <t>A125633954F</t>
  </si>
  <si>
    <t>A125650378L</t>
  </si>
  <si>
    <t>A125642170A</t>
  </si>
  <si>
    <t>A125633962F</t>
  </si>
  <si>
    <t>A125650434V</t>
  </si>
  <si>
    <t>A125642226A</t>
  </si>
  <si>
    <t>A125634018J</t>
  </si>
  <si>
    <t>A125650386L</t>
  </si>
  <si>
    <t>A125642178V</t>
  </si>
  <si>
    <t>A125633970F</t>
  </si>
  <si>
    <t>A125650442V</t>
  </si>
  <si>
    <t>A125642234A</t>
  </si>
  <si>
    <t>A125634026J</t>
  </si>
  <si>
    <t>A125650450V</t>
  </si>
  <si>
    <t>A125642242A</t>
  </si>
  <si>
    <t>A125634034J</t>
  </si>
  <si>
    <t>Time Series Workbook</t>
  </si>
  <si>
    <t>6229.0 Underemployed workers</t>
  </si>
  <si>
    <t>Table 8. Main difficulty in finding more work of underemployed part-time workers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</si>
  <si>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</si>
  <si>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</si>
  <si>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</si>
  <si>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</si>
  <si>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</si>
  <si>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</si>
  <si>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</si>
  <si>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</si>
  <si>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</si>
  <si>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</si>
  <si>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</si>
  <si>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</si>
  <si>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8.1 - Main difficulty in finding more work of underemployed part-time workers by age, February 2023</t>
  </si>
  <si>
    <t>Table 8.2 - Main difficulty in finding more work of underemployed part-time workers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</si>
  <si>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</si>
  <si>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</si>
  <si>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</si>
  <si>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</si>
  <si>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Methodology</t>
  </si>
  <si>
    <t>Select an age group:</t>
  </si>
  <si>
    <t>15 years and over</t>
  </si>
  <si>
    <t>Time Series IDs</t>
  </si>
  <si>
    <t>Underemployed part-time workers</t>
  </si>
  <si>
    <t>Median extra hours preferred</t>
  </si>
  <si>
    <t>Persons</t>
  </si>
  <si>
    <t>Males</t>
  </si>
  <si>
    <t>Females</t>
  </si>
  <si>
    <t>'000</t>
  </si>
  <si>
    <t>hours</t>
  </si>
  <si>
    <t>Main difficulty in finding work over the last 12 months</t>
  </si>
  <si>
    <t>Looked for work or more hours</t>
  </si>
  <si>
    <t>Had difficulty finding work</t>
  </si>
  <si>
    <t>Too many applicants for available jobs</t>
  </si>
  <si>
    <t>Lacked necessary skills or education</t>
  </si>
  <si>
    <t>Considered too young by employers</t>
  </si>
  <si>
    <t>Considered too old by employers</t>
  </si>
  <si>
    <t>Insufficient work experience</t>
  </si>
  <si>
    <t>No vacancies at all</t>
  </si>
  <si>
    <t>No vacancies in line of work</t>
  </si>
  <si>
    <t>Too far to travel or transport problems</t>
  </si>
  <si>
    <t>Own ill health or disability</t>
  </si>
  <si>
    <t>Language difficulties</t>
  </si>
  <si>
    <t>No jobs with suitable hours</t>
  </si>
  <si>
    <t>Difficulties with child care or other family considerations</t>
  </si>
  <si>
    <t>No feedback from employers</t>
  </si>
  <si>
    <t>Other difficulties</t>
  </si>
  <si>
    <t>Did not have difficulty finding work</t>
  </si>
  <si>
    <t>Did not look for work or more hours</t>
  </si>
  <si>
    <t>Total</t>
  </si>
  <si>
    <t>15-64 years</t>
  </si>
  <si>
    <t>15-24 years</t>
  </si>
  <si>
    <t>25-44 years</t>
  </si>
  <si>
    <t>45-64 years</t>
  </si>
  <si>
    <t>65 years and over</t>
  </si>
  <si>
    <t>Australia</t>
  </si>
  <si>
    <t>New South Wales</t>
  </si>
  <si>
    <t>Victoria</t>
  </si>
  <si>
    <t>Queensland</t>
  </si>
  <si>
    <t>South Australia</t>
  </si>
  <si>
    <t>Western Australia</t>
  </si>
  <si>
    <t>weeks</t>
  </si>
  <si>
    <t>25-4 years</t>
  </si>
  <si>
    <t>Select a state or territory:</t>
  </si>
  <si>
    <t>Tasmania</t>
  </si>
  <si>
    <t>Northern Territory</t>
  </si>
  <si>
    <t>Australian Capital Territory</t>
  </si>
  <si>
    <t>Aust Capital Territory</t>
  </si>
  <si>
    <t>Underemployed workers,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</si>
</sst>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u/>
      <sz val="8"/>
      <color theme="10"/>
      <name val="Calibri"/>
      <family val="2"/>
      <scheme val="minor"/>
    </font>
    <font>
      <b/>
      <sz val="10"/>
      <name val="Tahoma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28" fillId="0" borderId="0">
      <alignment horizontal="left"/>
    </xf>
    <xf numFmtId="0" fontId="28" fillId="0" borderId="0"/>
    <xf numFmtId="0" fontId="13" fillId="0" borderId="0">
      <alignment horizontal="left" vertical="center" wrapText="1"/>
    </xf>
    <xf numFmtId="0" fontId="11" fillId="0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30" fillId="0" borderId="0" xfId="9" quotePrefix="1" applyNumberFormat="1" applyFont="1" applyAlignment="1">
      <alignment wrapText="1"/>
    </xf>
    <xf numFmtId="17" fontId="29" fillId="0" borderId="0" xfId="9" quotePrefix="1" applyNumberFormat="1" applyFont="1" applyAlignment="1">
      <alignment wrapText="1"/>
    </xf>
    <xf numFmtId="0" fontId="28" fillId="0" borderId="0" xfId="10" applyAlignment="1"/>
    <xf numFmtId="17" fontId="29" fillId="0" borderId="0" xfId="9" quotePrefix="1" applyNumberFormat="1" applyFont="1">
      <alignment horizontal="center" vertical="center" wrapText="1"/>
    </xf>
    <xf numFmtId="0" fontId="13" fillId="0" borderId="0" xfId="3" applyFont="1" applyAlignment="1">
      <alignment horizontal="right"/>
    </xf>
    <xf numFmtId="166" fontId="29" fillId="0" borderId="0" xfId="12" applyNumberFormat="1" applyFont="1" applyAlignment="1">
      <alignment horizontal="left" vertical="center"/>
    </xf>
    <xf numFmtId="0" fontId="29" fillId="0" borderId="0" xfId="7" applyFont="1"/>
    <xf numFmtId="0" fontId="29" fillId="0" borderId="0" xfId="12" applyFont="1" applyAlignment="1">
      <alignment horizontal="center" vertical="center"/>
    </xf>
    <xf numFmtId="166" fontId="21" fillId="0" borderId="0" xfId="7" applyNumberFormat="1" applyFont="1" applyAlignment="1">
      <alignment horizontal="right"/>
    </xf>
    <xf numFmtId="0" fontId="13" fillId="0" borderId="0" xfId="7" applyFont="1"/>
    <xf numFmtId="0" fontId="31" fillId="0" borderId="0" xfId="1" applyFont="1" applyAlignment="1">
      <alignment horizontal="left"/>
    </xf>
    <xf numFmtId="166" fontId="13" fillId="0" borderId="0" xfId="12" applyNumberFormat="1" applyAlignment="1">
      <alignment horizontal="left" vertical="center" wrapText="1" indent="1"/>
    </xf>
    <xf numFmtId="166" fontId="13" fillId="0" borderId="0" xfId="12" applyNumberFormat="1" applyAlignment="1">
      <alignment horizontal="left" vertical="center" wrapText="1" indent="2"/>
    </xf>
    <xf numFmtId="0" fontId="13" fillId="0" borderId="0" xfId="7" applyFont="1" applyAlignment="1">
      <alignment horizontal="left" indent="2"/>
    </xf>
    <xf numFmtId="166" fontId="13" fillId="0" borderId="0" xfId="7" applyNumberFormat="1" applyFont="1"/>
    <xf numFmtId="166" fontId="29" fillId="0" borderId="0" xfId="7" applyNumberFormat="1" applyFont="1"/>
    <xf numFmtId="166" fontId="18" fillId="0" borderId="0" xfId="7" applyNumberFormat="1" applyFont="1" applyAlignment="1">
      <alignment horizontal="right"/>
    </xf>
    <xf numFmtId="0" fontId="32" fillId="0" borderId="0" xfId="7" applyFont="1"/>
    <xf numFmtId="0" fontId="33" fillId="0" borderId="0" xfId="1" applyFont="1" applyAlignment="1">
      <alignment horizontal="left"/>
    </xf>
    <xf numFmtId="0" fontId="15" fillId="0" borderId="0" xfId="7"/>
    <xf numFmtId="0" fontId="12" fillId="0" borderId="0" xfId="0" applyFont="1"/>
    <xf numFmtId="3" fontId="34" fillId="0" borderId="0" xfId="7" applyNumberFormat="1" applyFont="1" applyAlignment="1">
      <alignment horizontal="right"/>
    </xf>
    <xf numFmtId="166" fontId="34" fillId="0" borderId="0" xfId="7" applyNumberFormat="1" applyFont="1" applyAlignment="1">
      <alignment horizontal="right"/>
    </xf>
    <xf numFmtId="0" fontId="29" fillId="0" borderId="0" xfId="11" applyFont="1" applyAlignment="1">
      <alignment vertical="center" wrapText="1"/>
    </xf>
    <xf numFmtId="1" fontId="35" fillId="0" borderId="0" xfId="4" quotePrefix="1" applyNumberFormat="1" applyFont="1" applyAlignment="1">
      <alignment horizontal="center"/>
    </xf>
    <xf numFmtId="0" fontId="18" fillId="0" borderId="0" xfId="4" quotePrefix="1" applyFont="1" applyAlignment="1">
      <alignment horizontal="right"/>
    </xf>
    <xf numFmtId="166" fontId="21" fillId="0" borderId="0" xfId="0" applyNumberFormat="1" applyFont="1"/>
    <xf numFmtId="0" fontId="14" fillId="0" borderId="0" xfId="7" applyFont="1"/>
    <xf numFmtId="0" fontId="1" fillId="0" borderId="0" xfId="13" applyFont="1" applyAlignment="1">
      <alignment horizontal="left" indent="2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4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  <xf numFmtId="17" fontId="30" fillId="4" borderId="6" xfId="9" quotePrefix="1" applyNumberFormat="1" applyFont="1" applyFill="1" applyBorder="1" applyAlignment="1">
      <alignment horizontal="center" wrapText="1"/>
    </xf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0" fontId="29" fillId="0" borderId="7" xfId="11" applyFont="1" applyBorder="1" applyAlignment="1">
      <alignment horizontal="center" vertical="center" wrapText="1"/>
    </xf>
    <xf numFmtId="0" fontId="29" fillId="0" borderId="0" xfId="9" applyFont="1">
      <alignment horizontal="center" vertical="center" wrapText="1"/>
    </xf>
    <xf numFmtId="17" fontId="29" fillId="0" borderId="7" xfId="9" quotePrefix="1" applyNumberFormat="1" applyFont="1" applyBorder="1" applyAlignment="1">
      <alignment horizontal="center" wrapText="1"/>
    </xf>
    <xf numFmtId="17" fontId="29" fillId="0" borderId="0" xfId="9" quotePrefix="1" applyNumberFormat="1" applyFont="1" applyAlignment="1">
      <alignment horizontal="center" wrapText="1"/>
    </xf>
    <xf numFmtId="0" fontId="29" fillId="0" borderId="7" xfId="9" applyFont="1" applyBorder="1">
      <alignment horizontal="center" vertical="center" wrapText="1"/>
    </xf>
  </cellXfs>
  <cellStyles count="14">
    <cellStyle name="Hyperlink" xfId="1" builtinId="8"/>
    <cellStyle name="Hyperlink 2" xfId="5" xr:uid="{8CF8C056-D5C6-4841-97FE-C7277212C410}"/>
    <cellStyle name="Normal" xfId="0" builtinId="0"/>
    <cellStyle name="Normal 10" xfId="3" xr:uid="{290A9345-7B21-414C-AAE7-3829A7B6447D}"/>
    <cellStyle name="Normal 2" xfId="7" xr:uid="{DBC5D550-E825-4434-B62D-3228B2C2726B}"/>
    <cellStyle name="Normal 2 2 2" xfId="13" xr:uid="{26E08A6B-55EF-4F2D-AF05-13CB2C2C4C19}"/>
    <cellStyle name="Normal 2 4" xfId="4" xr:uid="{9EBBD209-E48F-4A39-A437-A49B153D26C1}"/>
    <cellStyle name="Normal 3 5 4" xfId="2" xr:uid="{A054F832-B89A-4661-9EF4-048CF6EBC38B}"/>
    <cellStyle name="Style1" xfId="6" xr:uid="{5E4A5E08-6F38-4CA5-946A-F6F70B4A35FC}"/>
    <cellStyle name="Style3" xfId="10" xr:uid="{2F134917-7D3C-4672-B60C-874A34C6C899}"/>
    <cellStyle name="Style4" xfId="8" xr:uid="{004DF65F-CF58-461A-9440-2E3B4CFED4F4}"/>
    <cellStyle name="Style5" xfId="9" xr:uid="{7455BC6A-7913-44CC-ACF0-E8398A745BF0}"/>
    <cellStyle name="Style6" xfId="11" xr:uid="{31961E38-FD38-4629-A7EB-64875A3E557E}"/>
    <cellStyle name="Style9" xfId="12" xr:uid="{05DEC11D-FEC3-40F4-88A1-BAF11583E2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5B5460-B691-40AE-AE62-4EB656D117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91930C-6E08-4FDD-9055-9561322D7B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6A5079-1168-4494-A300-BDCBAFEEEDE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3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461D3-763D-4952-9844-226179EDD4C1}">
  <sheetPr codeName="Sheet10"/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3205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3206</v>
      </c>
      <c r="C5" s="11"/>
      <c r="D5" s="11"/>
      <c r="E5" s="11"/>
    </row>
    <row r="6" spans="1:5" ht="15.75" customHeight="1">
      <c r="A6" s="11"/>
      <c r="B6" s="69" t="s">
        <v>3207</v>
      </c>
      <c r="C6" s="69"/>
      <c r="D6" s="69"/>
      <c r="E6" s="69"/>
    </row>
    <row r="7" spans="1:5" ht="15.75" customHeight="1">
      <c r="A7" s="11"/>
      <c r="B7" s="21" t="s">
        <v>3217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3218</v>
      </c>
      <c r="C9" s="24"/>
      <c r="D9" s="11"/>
      <c r="E9" s="11"/>
    </row>
    <row r="10" spans="1:5">
      <c r="A10" s="23"/>
      <c r="B10" s="25" t="s">
        <v>3219</v>
      </c>
      <c r="C10" s="23"/>
      <c r="D10" s="11"/>
      <c r="E10" s="11"/>
    </row>
    <row r="11" spans="1:5">
      <c r="A11" s="23"/>
      <c r="B11" s="26">
        <v>8.1</v>
      </c>
      <c r="C11" s="27" t="s">
        <v>3220</v>
      </c>
      <c r="D11" s="11"/>
      <c r="E11" s="11"/>
    </row>
    <row r="12" spans="1:5">
      <c r="A12" s="23"/>
      <c r="B12" s="26">
        <v>8.1999999999999993</v>
      </c>
      <c r="C12" s="27" t="s">
        <v>3221</v>
      </c>
      <c r="D12" s="11"/>
      <c r="E12" s="11"/>
    </row>
    <row r="13" spans="1:5">
      <c r="A13" s="23"/>
      <c r="B13" s="26" t="s">
        <v>3222</v>
      </c>
      <c r="C13" s="27" t="s">
        <v>3223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0"/>
      <c r="C15" s="70"/>
      <c r="D15" s="11"/>
      <c r="E15" s="11"/>
    </row>
    <row r="16" spans="1:5" ht="15.75">
      <c r="A16" s="23"/>
      <c r="B16" s="71" t="s">
        <v>3224</v>
      </c>
      <c r="C16" s="71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3275</v>
      </c>
      <c r="C18" s="23"/>
      <c r="D18" s="11"/>
      <c r="E18" s="11"/>
    </row>
    <row r="19" spans="1:5">
      <c r="A19" s="23"/>
      <c r="B19" s="72" t="s">
        <v>3225</v>
      </c>
      <c r="C19" s="72"/>
      <c r="D19" s="11"/>
      <c r="E19" s="11"/>
    </row>
    <row r="20" spans="1:5">
      <c r="A20" s="23"/>
      <c r="B20" s="72" t="s">
        <v>3226</v>
      </c>
      <c r="C20" s="72"/>
      <c r="D20" s="11"/>
      <c r="E20" s="11"/>
    </row>
    <row r="21" spans="1:5">
      <c r="A21" s="22"/>
      <c r="B21" s="72"/>
      <c r="C21" s="72"/>
      <c r="D21" s="11"/>
      <c r="E21" s="11"/>
    </row>
    <row r="22" spans="1:5">
      <c r="A22" s="22"/>
      <c r="B22" s="15" t="s">
        <v>3208</v>
      </c>
      <c r="C22" s="11"/>
      <c r="D22" s="11"/>
      <c r="E22" s="11"/>
    </row>
    <row r="23" spans="1:5">
      <c r="A23" s="22"/>
      <c r="B23" s="68" t="s">
        <v>3216</v>
      </c>
      <c r="C23" s="68"/>
      <c r="D23" s="68"/>
      <c r="E23" s="68"/>
    </row>
    <row r="24" spans="1:5">
      <c r="A24" s="22"/>
      <c r="B24" s="68" t="s">
        <v>3215</v>
      </c>
      <c r="C24" s="68"/>
      <c r="D24" s="68"/>
      <c r="E24" s="68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071F3415-63EB-4B03-836E-7645D5D6DD61}"/>
    <hyperlink ref="B13" location="Index!A12" display="Index" xr:uid="{E58B9C16-122E-4A88-BEC0-BB124B6140EC}"/>
    <hyperlink ref="B27" r:id="rId2" display="© Commonwealth of Australia 2015" xr:uid="{13D559F2-CF69-4708-A02A-A8F8F4E80D30}"/>
    <hyperlink ref="B24" r:id="rId3" display="or the Labour Surveys Branch at labour.statistics@abs.gov.au." xr:uid="{08A2D4A0-E2D2-4ECD-AAF4-D5A19BBF5EEE}"/>
    <hyperlink ref="B23:E23" r:id="rId4" display="For further information about these and related statistics visit www.abs.gov.au/about/contact-us" xr:uid="{4055B732-0F7B-4B17-9676-1662F467F081}"/>
    <hyperlink ref="B12" location="'Table 8.2'!C10" display="'Table 8.2'!C10" xr:uid="{C18BD078-A231-48A3-BCE9-F91017B8308D}"/>
    <hyperlink ref="B11" location="'Table 8.1'!C10" display="'Table 8.1'!C10" xr:uid="{D946DF1D-CA7A-45E4-BD4F-67935634C5F2}"/>
    <hyperlink ref="B20" r:id="rId5" display="Explanatory Notes" xr:uid="{DFAD725B-543D-43A7-85D5-827925D6F6A0}"/>
    <hyperlink ref="B19" r:id="rId6" xr:uid="{93F1DEFC-A621-4216-9D5E-8BB5AD85263E}"/>
    <hyperlink ref="B19:C19" r:id="rId7" display="Summary" xr:uid="{5B8ED5F9-B493-4E37-8723-7B1010D03E75}"/>
    <hyperlink ref="B20:C20" r:id="rId8" display="Methodology" xr:uid="{3DE71189-1DC5-4F3F-A667-48488DD72ABA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2513</v>
      </c>
      <c r="C1" s="3" t="s">
        <v>2514</v>
      </c>
      <c r="D1" s="3" t="s">
        <v>2515</v>
      </c>
      <c r="E1" s="3" t="s">
        <v>2516</v>
      </c>
      <c r="F1" s="3" t="s">
        <v>2517</v>
      </c>
      <c r="G1" s="3" t="s">
        <v>2518</v>
      </c>
      <c r="H1" s="3" t="s">
        <v>2519</v>
      </c>
      <c r="I1" s="3" t="s">
        <v>2520</v>
      </c>
      <c r="J1" s="3" t="s">
        <v>2521</v>
      </c>
      <c r="K1" s="3" t="s">
        <v>2522</v>
      </c>
      <c r="L1" s="3" t="s">
        <v>2523</v>
      </c>
      <c r="M1" s="3" t="s">
        <v>2524</v>
      </c>
      <c r="N1" s="3" t="s">
        <v>2525</v>
      </c>
      <c r="O1" s="3" t="s">
        <v>2526</v>
      </c>
      <c r="P1" s="3" t="s">
        <v>2527</v>
      </c>
      <c r="Q1" s="3" t="s">
        <v>2528</v>
      </c>
      <c r="R1" s="3" t="s">
        <v>2529</v>
      </c>
      <c r="S1" s="3" t="s">
        <v>2530</v>
      </c>
      <c r="T1" s="3" t="s">
        <v>2531</v>
      </c>
      <c r="U1" s="3" t="s">
        <v>2532</v>
      </c>
      <c r="V1" s="3" t="s">
        <v>2533</v>
      </c>
      <c r="W1" s="3" t="s">
        <v>2534</v>
      </c>
      <c r="X1" s="3" t="s">
        <v>2535</v>
      </c>
      <c r="Y1" s="3" t="s">
        <v>2536</v>
      </c>
      <c r="Z1" s="3" t="s">
        <v>2537</v>
      </c>
      <c r="AA1" s="3" t="s">
        <v>2538</v>
      </c>
      <c r="AB1" s="3" t="s">
        <v>2539</v>
      </c>
      <c r="AC1" s="3" t="s">
        <v>2540</v>
      </c>
      <c r="AD1" s="3" t="s">
        <v>2541</v>
      </c>
      <c r="AE1" s="3" t="s">
        <v>2542</v>
      </c>
      <c r="AF1" s="3" t="s">
        <v>2543</v>
      </c>
      <c r="AG1" s="3" t="s">
        <v>2544</v>
      </c>
      <c r="AH1" s="3" t="s">
        <v>2545</v>
      </c>
      <c r="AI1" s="3" t="s">
        <v>2546</v>
      </c>
      <c r="AJ1" s="3" t="s">
        <v>2547</v>
      </c>
      <c r="AK1" s="3" t="s">
        <v>2548</v>
      </c>
      <c r="AL1" s="3" t="s">
        <v>2549</v>
      </c>
      <c r="AM1" s="3" t="s">
        <v>2550</v>
      </c>
      <c r="AN1" s="3" t="s">
        <v>2551</v>
      </c>
      <c r="AO1" s="3" t="s">
        <v>2552</v>
      </c>
      <c r="AP1" s="3" t="s">
        <v>2553</v>
      </c>
      <c r="AQ1" s="3" t="s">
        <v>2554</v>
      </c>
      <c r="AR1" s="3" t="s">
        <v>2555</v>
      </c>
      <c r="AS1" s="3" t="s">
        <v>2556</v>
      </c>
      <c r="AT1" s="3" t="s">
        <v>2557</v>
      </c>
      <c r="AU1" s="3" t="s">
        <v>2558</v>
      </c>
      <c r="AV1" s="3" t="s">
        <v>2559</v>
      </c>
      <c r="AW1" s="3" t="s">
        <v>2560</v>
      </c>
      <c r="AX1" s="3" t="s">
        <v>2561</v>
      </c>
      <c r="AY1" s="3" t="s">
        <v>2562</v>
      </c>
      <c r="AZ1" s="3" t="s">
        <v>2563</v>
      </c>
      <c r="BA1" s="3" t="s">
        <v>2564</v>
      </c>
      <c r="BB1" s="3" t="s">
        <v>2565</v>
      </c>
      <c r="BC1" s="3" t="s">
        <v>2566</v>
      </c>
      <c r="BD1" s="3" t="s">
        <v>2567</v>
      </c>
      <c r="BE1" s="3" t="s">
        <v>2568</v>
      </c>
      <c r="BF1" s="3" t="s">
        <v>2569</v>
      </c>
      <c r="BG1" s="3" t="s">
        <v>2570</v>
      </c>
      <c r="BH1" s="3" t="s">
        <v>2571</v>
      </c>
      <c r="BI1" s="3" t="s">
        <v>2572</v>
      </c>
      <c r="BJ1" s="3" t="s">
        <v>2573</v>
      </c>
      <c r="BK1" s="3" t="s">
        <v>2574</v>
      </c>
      <c r="BL1" s="3" t="s">
        <v>2575</v>
      </c>
      <c r="BM1" s="3" t="s">
        <v>2576</v>
      </c>
      <c r="BN1" s="3" t="s">
        <v>2577</v>
      </c>
      <c r="BO1" s="3" t="s">
        <v>2578</v>
      </c>
      <c r="BP1" s="3" t="s">
        <v>2579</v>
      </c>
      <c r="BQ1" s="3" t="s">
        <v>2580</v>
      </c>
      <c r="BR1" s="3" t="s">
        <v>2581</v>
      </c>
      <c r="BS1" s="3" t="s">
        <v>2582</v>
      </c>
      <c r="BT1" s="3" t="s">
        <v>2583</v>
      </c>
      <c r="BU1" s="3" t="s">
        <v>2584</v>
      </c>
      <c r="BV1" s="3" t="s">
        <v>2585</v>
      </c>
      <c r="BW1" s="3" t="s">
        <v>2586</v>
      </c>
      <c r="BX1" s="3" t="s">
        <v>2587</v>
      </c>
      <c r="BY1" s="3" t="s">
        <v>2588</v>
      </c>
      <c r="BZ1" s="3" t="s">
        <v>2589</v>
      </c>
      <c r="CA1" s="3" t="s">
        <v>2590</v>
      </c>
      <c r="CB1" s="3" t="s">
        <v>2591</v>
      </c>
      <c r="CC1" s="3" t="s">
        <v>2592</v>
      </c>
      <c r="CD1" s="3" t="s">
        <v>2593</v>
      </c>
      <c r="CE1" s="3" t="s">
        <v>2594</v>
      </c>
      <c r="CF1" s="3" t="s">
        <v>2595</v>
      </c>
      <c r="CG1" s="3" t="s">
        <v>2596</v>
      </c>
      <c r="CH1" s="3" t="s">
        <v>2597</v>
      </c>
      <c r="CI1" s="3" t="s">
        <v>2598</v>
      </c>
      <c r="CJ1" s="3" t="s">
        <v>2599</v>
      </c>
      <c r="CK1" s="3" t="s">
        <v>2600</v>
      </c>
      <c r="CL1" s="3" t="s">
        <v>2601</v>
      </c>
      <c r="CM1" s="3" t="s">
        <v>2602</v>
      </c>
      <c r="CN1" s="3" t="s">
        <v>2603</v>
      </c>
      <c r="CO1" s="3" t="s">
        <v>2604</v>
      </c>
      <c r="CP1" s="3" t="s">
        <v>2605</v>
      </c>
      <c r="CQ1" s="3" t="s">
        <v>2606</v>
      </c>
      <c r="CR1" s="3" t="s">
        <v>2607</v>
      </c>
      <c r="CS1" s="3" t="s">
        <v>2608</v>
      </c>
      <c r="CT1" s="3" t="s">
        <v>2609</v>
      </c>
      <c r="CU1" s="3" t="s">
        <v>2610</v>
      </c>
      <c r="CV1" s="3" t="s">
        <v>2611</v>
      </c>
      <c r="CW1" s="3" t="s">
        <v>2612</v>
      </c>
      <c r="CX1" s="3" t="s">
        <v>2613</v>
      </c>
      <c r="CY1" s="3" t="s">
        <v>2614</v>
      </c>
      <c r="CZ1" s="3" t="s">
        <v>2615</v>
      </c>
      <c r="DA1" s="3" t="s">
        <v>2616</v>
      </c>
      <c r="DB1" s="3" t="s">
        <v>2617</v>
      </c>
      <c r="DC1" s="3" t="s">
        <v>2618</v>
      </c>
      <c r="DD1" s="3" t="s">
        <v>2619</v>
      </c>
      <c r="DE1" s="3" t="s">
        <v>2620</v>
      </c>
      <c r="DF1" s="3" t="s">
        <v>2621</v>
      </c>
      <c r="DG1" s="3" t="s">
        <v>2622</v>
      </c>
      <c r="DH1" s="3" t="s">
        <v>2623</v>
      </c>
      <c r="DI1" s="3" t="s">
        <v>2624</v>
      </c>
      <c r="DJ1" s="3" t="s">
        <v>2625</v>
      </c>
      <c r="DK1" s="3" t="s">
        <v>2626</v>
      </c>
      <c r="DL1" s="3" t="s">
        <v>2627</v>
      </c>
      <c r="DM1" s="3" t="s">
        <v>2628</v>
      </c>
      <c r="DN1" s="3" t="s">
        <v>2629</v>
      </c>
      <c r="DO1" s="3" t="s">
        <v>2630</v>
      </c>
      <c r="DP1" s="3" t="s">
        <v>2631</v>
      </c>
      <c r="DQ1" s="3" t="s">
        <v>2632</v>
      </c>
      <c r="DR1" s="3" t="s">
        <v>2633</v>
      </c>
      <c r="DS1" s="3" t="s">
        <v>2634</v>
      </c>
      <c r="DT1" s="3" t="s">
        <v>2635</v>
      </c>
      <c r="DU1" s="3" t="s">
        <v>2636</v>
      </c>
      <c r="DV1" s="3" t="s">
        <v>2637</v>
      </c>
      <c r="DW1" s="3" t="s">
        <v>2638</v>
      </c>
      <c r="DX1" s="3" t="s">
        <v>2639</v>
      </c>
      <c r="DY1" s="3" t="s">
        <v>2640</v>
      </c>
      <c r="DZ1" s="3" t="s">
        <v>2641</v>
      </c>
      <c r="EA1" s="3" t="s">
        <v>2642</v>
      </c>
      <c r="EB1" s="3" t="s">
        <v>2643</v>
      </c>
      <c r="EC1" s="3" t="s">
        <v>2644</v>
      </c>
      <c r="ED1" s="3" t="s">
        <v>2645</v>
      </c>
      <c r="EE1" s="3" t="s">
        <v>2646</v>
      </c>
      <c r="EF1" s="3" t="s">
        <v>2647</v>
      </c>
      <c r="EG1" s="3" t="s">
        <v>2648</v>
      </c>
      <c r="EH1" s="3" t="s">
        <v>2649</v>
      </c>
      <c r="EI1" s="3" t="s">
        <v>2650</v>
      </c>
      <c r="EJ1" s="3" t="s">
        <v>2651</v>
      </c>
      <c r="EK1" s="3" t="s">
        <v>2652</v>
      </c>
      <c r="EL1" s="3" t="s">
        <v>2653</v>
      </c>
      <c r="EM1" s="3" t="s">
        <v>2654</v>
      </c>
      <c r="EN1" s="3" t="s">
        <v>2655</v>
      </c>
      <c r="EO1" s="3" t="s">
        <v>2656</v>
      </c>
      <c r="EP1" s="3" t="s">
        <v>2657</v>
      </c>
      <c r="EQ1" s="3" t="s">
        <v>2658</v>
      </c>
      <c r="ER1" s="3" t="s">
        <v>2659</v>
      </c>
      <c r="ES1" s="3" t="s">
        <v>2660</v>
      </c>
      <c r="ET1" s="3" t="s">
        <v>2661</v>
      </c>
      <c r="EU1" s="3" t="s">
        <v>2662</v>
      </c>
      <c r="EV1" s="3" t="s">
        <v>2663</v>
      </c>
      <c r="EW1" s="3" t="s">
        <v>2664</v>
      </c>
      <c r="EX1" s="3" t="s">
        <v>2665</v>
      </c>
      <c r="EY1" s="3" t="s">
        <v>2666</v>
      </c>
      <c r="EZ1" s="3" t="s">
        <v>2667</v>
      </c>
      <c r="FA1" s="3" t="s">
        <v>2668</v>
      </c>
      <c r="FB1" s="3" t="s">
        <v>2669</v>
      </c>
      <c r="FC1" s="3" t="s">
        <v>2670</v>
      </c>
      <c r="FD1" s="3" t="s">
        <v>2671</v>
      </c>
      <c r="FE1" s="3" t="s">
        <v>2672</v>
      </c>
      <c r="FF1" s="3" t="s">
        <v>2673</v>
      </c>
      <c r="FG1" s="3" t="s">
        <v>2674</v>
      </c>
      <c r="FH1" s="3" t="s">
        <v>2675</v>
      </c>
      <c r="FI1" s="3" t="s">
        <v>2676</v>
      </c>
      <c r="FJ1" s="3" t="s">
        <v>2677</v>
      </c>
      <c r="FK1" s="3" t="s">
        <v>2678</v>
      </c>
      <c r="FL1" s="3" t="s">
        <v>2679</v>
      </c>
      <c r="FM1" s="3" t="s">
        <v>2680</v>
      </c>
      <c r="FN1" s="3" t="s">
        <v>2681</v>
      </c>
      <c r="FO1" s="3" t="s">
        <v>2682</v>
      </c>
      <c r="FP1" s="3" t="s">
        <v>2683</v>
      </c>
      <c r="FQ1" s="3" t="s">
        <v>2684</v>
      </c>
      <c r="FR1" s="3" t="s">
        <v>2685</v>
      </c>
      <c r="FS1" s="3" t="s">
        <v>2686</v>
      </c>
      <c r="FT1" s="3" t="s">
        <v>2687</v>
      </c>
      <c r="FU1" s="3" t="s">
        <v>2688</v>
      </c>
      <c r="FV1" s="3" t="s">
        <v>2689</v>
      </c>
      <c r="FW1" s="3" t="s">
        <v>2690</v>
      </c>
      <c r="FX1" s="3" t="s">
        <v>2691</v>
      </c>
      <c r="FY1" s="3" t="s">
        <v>2692</v>
      </c>
      <c r="FZ1" s="3" t="s">
        <v>2693</v>
      </c>
      <c r="GA1" s="3" t="s">
        <v>2694</v>
      </c>
      <c r="GB1" s="3" t="s">
        <v>2695</v>
      </c>
      <c r="GC1" s="3" t="s">
        <v>2696</v>
      </c>
      <c r="GD1" s="3" t="s">
        <v>2697</v>
      </c>
      <c r="GE1" s="3" t="s">
        <v>2698</v>
      </c>
      <c r="GF1" s="3" t="s">
        <v>2699</v>
      </c>
      <c r="GG1" s="3" t="s">
        <v>2700</v>
      </c>
      <c r="GH1" s="3" t="s">
        <v>2701</v>
      </c>
      <c r="GI1" s="3" t="s">
        <v>2702</v>
      </c>
      <c r="GJ1" s="3" t="s">
        <v>2703</v>
      </c>
      <c r="GK1" s="3" t="s">
        <v>2704</v>
      </c>
      <c r="GL1" s="3" t="s">
        <v>2705</v>
      </c>
      <c r="GM1" s="3" t="s">
        <v>2706</v>
      </c>
      <c r="GN1" s="3" t="s">
        <v>2707</v>
      </c>
      <c r="GO1" s="3" t="s">
        <v>2708</v>
      </c>
      <c r="GP1" s="3" t="s">
        <v>2709</v>
      </c>
      <c r="GQ1" s="3" t="s">
        <v>2710</v>
      </c>
      <c r="GR1" s="3" t="s">
        <v>2711</v>
      </c>
      <c r="GS1" s="3" t="s">
        <v>2712</v>
      </c>
      <c r="GT1" s="3" t="s">
        <v>2713</v>
      </c>
      <c r="GU1" s="3" t="s">
        <v>2714</v>
      </c>
      <c r="GV1" s="3" t="s">
        <v>2715</v>
      </c>
      <c r="GW1" s="3" t="s">
        <v>2716</v>
      </c>
      <c r="GX1" s="3" t="s">
        <v>2717</v>
      </c>
      <c r="GY1" s="3" t="s">
        <v>2718</v>
      </c>
      <c r="GZ1" s="3" t="s">
        <v>2719</v>
      </c>
      <c r="HA1" s="3" t="s">
        <v>2720</v>
      </c>
      <c r="HB1" s="3" t="s">
        <v>2721</v>
      </c>
      <c r="HC1" s="3" t="s">
        <v>2722</v>
      </c>
      <c r="HD1" s="3" t="s">
        <v>2723</v>
      </c>
      <c r="HE1" s="3" t="s">
        <v>2724</v>
      </c>
      <c r="HF1" s="3" t="s">
        <v>2725</v>
      </c>
      <c r="HG1" s="3" t="s">
        <v>2726</v>
      </c>
      <c r="HH1" s="3" t="s">
        <v>2727</v>
      </c>
      <c r="HI1" s="3" t="s">
        <v>2728</v>
      </c>
      <c r="HJ1" s="3" t="s">
        <v>2729</v>
      </c>
      <c r="HK1" s="3" t="s">
        <v>2730</v>
      </c>
      <c r="HL1" s="3" t="s">
        <v>2731</v>
      </c>
      <c r="HM1" s="3" t="s">
        <v>2732</v>
      </c>
      <c r="HN1" s="3" t="s">
        <v>2733</v>
      </c>
      <c r="HO1" s="3" t="s">
        <v>2734</v>
      </c>
      <c r="HP1" s="3" t="s">
        <v>2735</v>
      </c>
      <c r="HQ1" s="3" t="s">
        <v>2736</v>
      </c>
      <c r="HR1" s="3" t="s">
        <v>2737</v>
      </c>
      <c r="HS1" s="3" t="s">
        <v>2738</v>
      </c>
      <c r="HT1" s="3" t="s">
        <v>2739</v>
      </c>
      <c r="HU1" s="3" t="s">
        <v>2740</v>
      </c>
      <c r="HV1" s="3" t="s">
        <v>2741</v>
      </c>
      <c r="HW1" s="3" t="s">
        <v>2742</v>
      </c>
      <c r="HX1" s="3" t="s">
        <v>2743</v>
      </c>
      <c r="HY1" s="3" t="s">
        <v>2744</v>
      </c>
      <c r="HZ1" s="3" t="s">
        <v>2745</v>
      </c>
      <c r="IA1" s="3" t="s">
        <v>2746</v>
      </c>
      <c r="IB1" s="3" t="s">
        <v>2747</v>
      </c>
      <c r="IC1" s="3" t="s">
        <v>2748</v>
      </c>
      <c r="ID1" s="3" t="s">
        <v>2749</v>
      </c>
      <c r="IE1" s="3" t="s">
        <v>2750</v>
      </c>
      <c r="IF1" s="3" t="s">
        <v>2751</v>
      </c>
      <c r="IG1" s="3" t="s">
        <v>2752</v>
      </c>
      <c r="IH1" s="3" t="s">
        <v>2753</v>
      </c>
      <c r="II1" s="3" t="s">
        <v>2754</v>
      </c>
      <c r="IJ1" s="3" t="s">
        <v>2755</v>
      </c>
      <c r="IK1" s="3" t="s">
        <v>2756</v>
      </c>
      <c r="IL1" s="3" t="s">
        <v>2757</v>
      </c>
      <c r="IM1" s="3" t="s">
        <v>2758</v>
      </c>
      <c r="IN1" s="3" t="s">
        <v>2759</v>
      </c>
      <c r="IO1" s="3" t="s">
        <v>2760</v>
      </c>
      <c r="IP1" s="3" t="s">
        <v>2761</v>
      </c>
      <c r="IQ1" s="3" t="s">
        <v>2762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2763</v>
      </c>
      <c r="C10" s="8" t="s">
        <v>2764</v>
      </c>
      <c r="D10" s="8" t="s">
        <v>2765</v>
      </c>
      <c r="E10" s="8" t="s">
        <v>2766</v>
      </c>
      <c r="F10" s="8" t="s">
        <v>2767</v>
      </c>
      <c r="G10" s="8" t="s">
        <v>2768</v>
      </c>
      <c r="H10" s="8" t="s">
        <v>2769</v>
      </c>
      <c r="I10" s="8" t="s">
        <v>2770</v>
      </c>
      <c r="J10" s="8" t="s">
        <v>2771</v>
      </c>
      <c r="K10" s="8" t="s">
        <v>2772</v>
      </c>
      <c r="L10" s="8" t="s">
        <v>2773</v>
      </c>
      <c r="M10" s="8" t="s">
        <v>2774</v>
      </c>
      <c r="N10" s="8" t="s">
        <v>2775</v>
      </c>
      <c r="O10" s="8" t="s">
        <v>2776</v>
      </c>
      <c r="P10" s="8" t="s">
        <v>2777</v>
      </c>
      <c r="Q10" s="8" t="s">
        <v>2778</v>
      </c>
      <c r="R10" s="8" t="s">
        <v>2779</v>
      </c>
      <c r="S10" s="8" t="s">
        <v>2780</v>
      </c>
      <c r="T10" s="8" t="s">
        <v>2781</v>
      </c>
      <c r="U10" s="8" t="s">
        <v>2782</v>
      </c>
      <c r="V10" s="8" t="s">
        <v>2783</v>
      </c>
      <c r="W10" s="8" t="s">
        <v>2784</v>
      </c>
      <c r="X10" s="8" t="s">
        <v>2785</v>
      </c>
      <c r="Y10" s="8" t="s">
        <v>2786</v>
      </c>
      <c r="Z10" s="8" t="s">
        <v>2787</v>
      </c>
      <c r="AA10" s="8" t="s">
        <v>2788</v>
      </c>
      <c r="AB10" s="8" t="s">
        <v>2789</v>
      </c>
      <c r="AC10" s="8" t="s">
        <v>2790</v>
      </c>
      <c r="AD10" s="8" t="s">
        <v>2791</v>
      </c>
      <c r="AE10" s="8" t="s">
        <v>2792</v>
      </c>
      <c r="AF10" s="8" t="s">
        <v>2793</v>
      </c>
      <c r="AG10" s="8" t="s">
        <v>2794</v>
      </c>
      <c r="AH10" s="8" t="s">
        <v>2795</v>
      </c>
      <c r="AI10" s="8" t="s">
        <v>2796</v>
      </c>
      <c r="AJ10" s="8" t="s">
        <v>2797</v>
      </c>
      <c r="AK10" s="8" t="s">
        <v>2798</v>
      </c>
      <c r="AL10" s="8" t="s">
        <v>2799</v>
      </c>
      <c r="AM10" s="8" t="s">
        <v>2800</v>
      </c>
      <c r="AN10" s="8" t="s">
        <v>2801</v>
      </c>
      <c r="AO10" s="8" t="s">
        <v>2802</v>
      </c>
      <c r="AP10" s="8" t="s">
        <v>2803</v>
      </c>
      <c r="AQ10" s="8" t="s">
        <v>2804</v>
      </c>
      <c r="AR10" s="8" t="s">
        <v>2805</v>
      </c>
      <c r="AS10" s="8" t="s">
        <v>2806</v>
      </c>
      <c r="AT10" s="8" t="s">
        <v>2807</v>
      </c>
      <c r="AU10" s="8" t="s">
        <v>2808</v>
      </c>
      <c r="AV10" s="8" t="s">
        <v>2809</v>
      </c>
      <c r="AW10" s="8" t="s">
        <v>2810</v>
      </c>
      <c r="AX10" s="8" t="s">
        <v>2811</v>
      </c>
      <c r="AY10" s="8" t="s">
        <v>2812</v>
      </c>
      <c r="AZ10" s="8" t="s">
        <v>2813</v>
      </c>
      <c r="BA10" s="8" t="s">
        <v>2814</v>
      </c>
      <c r="BB10" s="8" t="s">
        <v>2815</v>
      </c>
      <c r="BC10" s="8" t="s">
        <v>2816</v>
      </c>
      <c r="BD10" s="8" t="s">
        <v>2817</v>
      </c>
      <c r="BE10" s="8" t="s">
        <v>2818</v>
      </c>
      <c r="BF10" s="8" t="s">
        <v>2819</v>
      </c>
      <c r="BG10" s="8" t="s">
        <v>2820</v>
      </c>
      <c r="BH10" s="8" t="s">
        <v>2821</v>
      </c>
      <c r="BI10" s="8" t="s">
        <v>2822</v>
      </c>
      <c r="BJ10" s="8" t="s">
        <v>2823</v>
      </c>
      <c r="BK10" s="8" t="s">
        <v>2824</v>
      </c>
      <c r="BL10" s="8" t="s">
        <v>2825</v>
      </c>
      <c r="BM10" s="8" t="s">
        <v>2826</v>
      </c>
      <c r="BN10" s="8" t="s">
        <v>2827</v>
      </c>
      <c r="BO10" s="8" t="s">
        <v>2828</v>
      </c>
      <c r="BP10" s="8" t="s">
        <v>2829</v>
      </c>
      <c r="BQ10" s="8" t="s">
        <v>2830</v>
      </c>
      <c r="BR10" s="8" t="s">
        <v>2831</v>
      </c>
      <c r="BS10" s="8" t="s">
        <v>2832</v>
      </c>
      <c r="BT10" s="8" t="s">
        <v>2833</v>
      </c>
      <c r="BU10" s="8" t="s">
        <v>2834</v>
      </c>
      <c r="BV10" s="8" t="s">
        <v>2835</v>
      </c>
      <c r="BW10" s="8" t="s">
        <v>2836</v>
      </c>
      <c r="BX10" s="8" t="s">
        <v>2837</v>
      </c>
      <c r="BY10" s="8" t="s">
        <v>2838</v>
      </c>
      <c r="BZ10" s="8" t="s">
        <v>2839</v>
      </c>
      <c r="CA10" s="8" t="s">
        <v>2840</v>
      </c>
      <c r="CB10" s="8" t="s">
        <v>2841</v>
      </c>
      <c r="CC10" s="8" t="s">
        <v>2842</v>
      </c>
      <c r="CD10" s="8" t="s">
        <v>2843</v>
      </c>
      <c r="CE10" s="8" t="s">
        <v>2844</v>
      </c>
      <c r="CF10" s="8" t="s">
        <v>2845</v>
      </c>
      <c r="CG10" s="8" t="s">
        <v>2846</v>
      </c>
      <c r="CH10" s="8" t="s">
        <v>2847</v>
      </c>
      <c r="CI10" s="8" t="s">
        <v>2848</v>
      </c>
      <c r="CJ10" s="8" t="s">
        <v>2849</v>
      </c>
      <c r="CK10" s="8" t="s">
        <v>2850</v>
      </c>
      <c r="CL10" s="8" t="s">
        <v>2851</v>
      </c>
      <c r="CM10" s="8" t="s">
        <v>2852</v>
      </c>
      <c r="CN10" s="8" t="s">
        <v>2853</v>
      </c>
      <c r="CO10" s="8" t="s">
        <v>2854</v>
      </c>
      <c r="CP10" s="8" t="s">
        <v>2855</v>
      </c>
      <c r="CQ10" s="8" t="s">
        <v>2856</v>
      </c>
      <c r="CR10" s="8" t="s">
        <v>2857</v>
      </c>
      <c r="CS10" s="8" t="s">
        <v>2858</v>
      </c>
      <c r="CT10" s="8" t="s">
        <v>2859</v>
      </c>
      <c r="CU10" s="8" t="s">
        <v>2860</v>
      </c>
      <c r="CV10" s="8" t="s">
        <v>2861</v>
      </c>
      <c r="CW10" s="8" t="s">
        <v>2862</v>
      </c>
      <c r="CX10" s="8" t="s">
        <v>2863</v>
      </c>
      <c r="CY10" s="8" t="s">
        <v>2864</v>
      </c>
      <c r="CZ10" s="8" t="s">
        <v>2865</v>
      </c>
      <c r="DA10" s="8" t="s">
        <v>2866</v>
      </c>
      <c r="DB10" s="8" t="s">
        <v>2867</v>
      </c>
      <c r="DC10" s="8" t="s">
        <v>2868</v>
      </c>
      <c r="DD10" s="8" t="s">
        <v>2869</v>
      </c>
      <c r="DE10" s="8" t="s">
        <v>2870</v>
      </c>
      <c r="DF10" s="8" t="s">
        <v>2871</v>
      </c>
      <c r="DG10" s="8" t="s">
        <v>2872</v>
      </c>
      <c r="DH10" s="8" t="s">
        <v>2873</v>
      </c>
      <c r="DI10" s="8" t="s">
        <v>2874</v>
      </c>
      <c r="DJ10" s="8" t="s">
        <v>2875</v>
      </c>
      <c r="DK10" s="8" t="s">
        <v>2876</v>
      </c>
      <c r="DL10" s="8" t="s">
        <v>2877</v>
      </c>
      <c r="DM10" s="8" t="s">
        <v>2878</v>
      </c>
      <c r="DN10" s="8" t="s">
        <v>2879</v>
      </c>
      <c r="DO10" s="8" t="s">
        <v>2880</v>
      </c>
      <c r="DP10" s="8" t="s">
        <v>2881</v>
      </c>
      <c r="DQ10" s="8" t="s">
        <v>2882</v>
      </c>
      <c r="DR10" s="8" t="s">
        <v>2883</v>
      </c>
      <c r="DS10" s="8" t="s">
        <v>2884</v>
      </c>
      <c r="DT10" s="8" t="s">
        <v>2885</v>
      </c>
      <c r="DU10" s="8" t="s">
        <v>2886</v>
      </c>
      <c r="DV10" s="8" t="s">
        <v>2887</v>
      </c>
      <c r="DW10" s="8" t="s">
        <v>2888</v>
      </c>
      <c r="DX10" s="8" t="s">
        <v>2889</v>
      </c>
      <c r="DY10" s="8" t="s">
        <v>2890</v>
      </c>
      <c r="DZ10" s="8" t="s">
        <v>2891</v>
      </c>
      <c r="EA10" s="8" t="s">
        <v>2892</v>
      </c>
      <c r="EB10" s="8" t="s">
        <v>2893</v>
      </c>
      <c r="EC10" s="8" t="s">
        <v>2894</v>
      </c>
      <c r="ED10" s="8" t="s">
        <v>2895</v>
      </c>
      <c r="EE10" s="8" t="s">
        <v>2896</v>
      </c>
      <c r="EF10" s="8" t="s">
        <v>2897</v>
      </c>
      <c r="EG10" s="8" t="s">
        <v>2898</v>
      </c>
      <c r="EH10" s="8" t="s">
        <v>2899</v>
      </c>
      <c r="EI10" s="8" t="s">
        <v>2900</v>
      </c>
      <c r="EJ10" s="8" t="s">
        <v>2901</v>
      </c>
      <c r="EK10" s="8" t="s">
        <v>2902</v>
      </c>
      <c r="EL10" s="8" t="s">
        <v>2903</v>
      </c>
      <c r="EM10" s="8" t="s">
        <v>2904</v>
      </c>
      <c r="EN10" s="8" t="s">
        <v>2905</v>
      </c>
      <c r="EO10" s="8" t="s">
        <v>2906</v>
      </c>
      <c r="EP10" s="8" t="s">
        <v>2907</v>
      </c>
      <c r="EQ10" s="8" t="s">
        <v>2908</v>
      </c>
      <c r="ER10" s="8" t="s">
        <v>2909</v>
      </c>
      <c r="ES10" s="8" t="s">
        <v>2910</v>
      </c>
      <c r="ET10" s="8" t="s">
        <v>2911</v>
      </c>
      <c r="EU10" s="8" t="s">
        <v>2912</v>
      </c>
      <c r="EV10" s="8" t="s">
        <v>2913</v>
      </c>
      <c r="EW10" s="8" t="s">
        <v>2914</v>
      </c>
      <c r="EX10" s="8" t="s">
        <v>2915</v>
      </c>
      <c r="EY10" s="8" t="s">
        <v>2916</v>
      </c>
      <c r="EZ10" s="8" t="s">
        <v>2917</v>
      </c>
      <c r="FA10" s="8" t="s">
        <v>2918</v>
      </c>
      <c r="FB10" s="8" t="s">
        <v>2919</v>
      </c>
      <c r="FC10" s="8" t="s">
        <v>2920</v>
      </c>
      <c r="FD10" s="8" t="s">
        <v>2921</v>
      </c>
      <c r="FE10" s="8" t="s">
        <v>2922</v>
      </c>
      <c r="FF10" s="8" t="s">
        <v>2923</v>
      </c>
      <c r="FG10" s="8" t="s">
        <v>2924</v>
      </c>
      <c r="FH10" s="8" t="s">
        <v>2925</v>
      </c>
      <c r="FI10" s="8" t="s">
        <v>2926</v>
      </c>
      <c r="FJ10" s="8" t="s">
        <v>2927</v>
      </c>
      <c r="FK10" s="8" t="s">
        <v>2928</v>
      </c>
      <c r="FL10" s="8" t="s">
        <v>2929</v>
      </c>
      <c r="FM10" s="8" t="s">
        <v>2930</v>
      </c>
      <c r="FN10" s="8" t="s">
        <v>2931</v>
      </c>
      <c r="FO10" s="8" t="s">
        <v>2932</v>
      </c>
      <c r="FP10" s="8" t="s">
        <v>2933</v>
      </c>
      <c r="FQ10" s="8" t="s">
        <v>2934</v>
      </c>
      <c r="FR10" s="8" t="s">
        <v>2935</v>
      </c>
      <c r="FS10" s="8" t="s">
        <v>2936</v>
      </c>
      <c r="FT10" s="8" t="s">
        <v>2937</v>
      </c>
      <c r="FU10" s="8" t="s">
        <v>2938</v>
      </c>
      <c r="FV10" s="8" t="s">
        <v>2939</v>
      </c>
      <c r="FW10" s="8" t="s">
        <v>2940</v>
      </c>
      <c r="FX10" s="8" t="s">
        <v>2941</v>
      </c>
      <c r="FY10" s="8" t="s">
        <v>2942</v>
      </c>
      <c r="FZ10" s="8" t="s">
        <v>2943</v>
      </c>
      <c r="GA10" s="8" t="s">
        <v>2944</v>
      </c>
      <c r="GB10" s="8" t="s">
        <v>2945</v>
      </c>
      <c r="GC10" s="8" t="s">
        <v>2946</v>
      </c>
      <c r="GD10" s="8" t="s">
        <v>2947</v>
      </c>
      <c r="GE10" s="8" t="s">
        <v>2948</v>
      </c>
      <c r="GF10" s="8" t="s">
        <v>2949</v>
      </c>
      <c r="GG10" s="8" t="s">
        <v>2950</v>
      </c>
      <c r="GH10" s="8" t="s">
        <v>2951</v>
      </c>
      <c r="GI10" s="8" t="s">
        <v>2952</v>
      </c>
      <c r="GJ10" s="8" t="s">
        <v>2953</v>
      </c>
      <c r="GK10" s="8" t="s">
        <v>2954</v>
      </c>
      <c r="GL10" s="8" t="s">
        <v>2955</v>
      </c>
      <c r="GM10" s="8" t="s">
        <v>2956</v>
      </c>
      <c r="GN10" s="8" t="s">
        <v>2957</v>
      </c>
      <c r="GO10" s="8" t="s">
        <v>2958</v>
      </c>
      <c r="GP10" s="8" t="s">
        <v>2959</v>
      </c>
      <c r="GQ10" s="8" t="s">
        <v>2960</v>
      </c>
      <c r="GR10" s="8" t="s">
        <v>2961</v>
      </c>
      <c r="GS10" s="8" t="s">
        <v>2962</v>
      </c>
      <c r="GT10" s="8" t="s">
        <v>2963</v>
      </c>
      <c r="GU10" s="8" t="s">
        <v>2964</v>
      </c>
      <c r="GV10" s="8" t="s">
        <v>2965</v>
      </c>
      <c r="GW10" s="8" t="s">
        <v>2966</v>
      </c>
      <c r="GX10" s="8" t="s">
        <v>2967</v>
      </c>
      <c r="GY10" s="8" t="s">
        <v>2968</v>
      </c>
      <c r="GZ10" s="8" t="s">
        <v>2969</v>
      </c>
      <c r="HA10" s="8" t="s">
        <v>2970</v>
      </c>
      <c r="HB10" s="8" t="s">
        <v>2971</v>
      </c>
      <c r="HC10" s="8" t="s">
        <v>2972</v>
      </c>
      <c r="HD10" s="8" t="s">
        <v>2973</v>
      </c>
      <c r="HE10" s="8" t="s">
        <v>2974</v>
      </c>
      <c r="HF10" s="8" t="s">
        <v>2975</v>
      </c>
      <c r="HG10" s="8" t="s">
        <v>2976</v>
      </c>
      <c r="HH10" s="8" t="s">
        <v>2977</v>
      </c>
      <c r="HI10" s="8" t="s">
        <v>2978</v>
      </c>
      <c r="HJ10" s="8" t="s">
        <v>2979</v>
      </c>
      <c r="HK10" s="8" t="s">
        <v>2980</v>
      </c>
      <c r="HL10" s="8" t="s">
        <v>2981</v>
      </c>
      <c r="HM10" s="8" t="s">
        <v>2982</v>
      </c>
      <c r="HN10" s="8" t="s">
        <v>2983</v>
      </c>
      <c r="HO10" s="8" t="s">
        <v>2984</v>
      </c>
      <c r="HP10" s="8" t="s">
        <v>2985</v>
      </c>
      <c r="HQ10" s="8" t="s">
        <v>2986</v>
      </c>
      <c r="HR10" s="8" t="s">
        <v>2987</v>
      </c>
      <c r="HS10" s="8" t="s">
        <v>2988</v>
      </c>
      <c r="HT10" s="8" t="s">
        <v>2989</v>
      </c>
      <c r="HU10" s="8" t="s">
        <v>2990</v>
      </c>
      <c r="HV10" s="8" t="s">
        <v>2991</v>
      </c>
      <c r="HW10" s="8" t="s">
        <v>2992</v>
      </c>
      <c r="HX10" s="8" t="s">
        <v>2993</v>
      </c>
      <c r="HY10" s="8" t="s">
        <v>2994</v>
      </c>
      <c r="HZ10" s="8" t="s">
        <v>2995</v>
      </c>
      <c r="IA10" s="8" t="s">
        <v>2996</v>
      </c>
      <c r="IB10" s="8" t="s">
        <v>2997</v>
      </c>
      <c r="IC10" s="8" t="s">
        <v>2998</v>
      </c>
      <c r="ID10" s="8" t="s">
        <v>2999</v>
      </c>
      <c r="IE10" s="8" t="s">
        <v>3000</v>
      </c>
      <c r="IF10" s="8" t="s">
        <v>3001</v>
      </c>
      <c r="IG10" s="8" t="s">
        <v>3002</v>
      </c>
      <c r="IH10" s="8" t="s">
        <v>3003</v>
      </c>
      <c r="II10" s="8" t="s">
        <v>3004</v>
      </c>
      <c r="IJ10" s="8" t="s">
        <v>3005</v>
      </c>
      <c r="IK10" s="8" t="s">
        <v>3006</v>
      </c>
      <c r="IL10" s="8" t="s">
        <v>3007</v>
      </c>
      <c r="IM10" s="8" t="s">
        <v>3008</v>
      </c>
      <c r="IN10" s="8" t="s">
        <v>3009</v>
      </c>
      <c r="IO10" s="8" t="s">
        <v>3010</v>
      </c>
      <c r="IP10" s="8" t="s">
        <v>3011</v>
      </c>
      <c r="IQ10" s="8" t="s">
        <v>3012</v>
      </c>
    </row>
    <row r="11" spans="1:251">
      <c r="A11" s="10">
        <v>42036</v>
      </c>
      <c r="B11" s="9">
        <v>11.988</v>
      </c>
      <c r="C11" s="9">
        <v>10</v>
      </c>
      <c r="D11" s="9">
        <v>11.593</v>
      </c>
      <c r="E11" s="9">
        <v>10</v>
      </c>
      <c r="F11" s="9">
        <v>26.216000000000001</v>
      </c>
      <c r="G11" s="9">
        <v>9.5510000000000002</v>
      </c>
      <c r="H11" s="9">
        <v>16.664000000000001</v>
      </c>
      <c r="I11" s="9">
        <v>13.590999999999999</v>
      </c>
      <c r="J11" s="9">
        <v>4.9580000000000002</v>
      </c>
      <c r="K11" s="9">
        <v>8.6329999999999991</v>
      </c>
      <c r="L11" s="9">
        <v>11.571</v>
      </c>
      <c r="M11" s="9">
        <v>4.1980000000000004</v>
      </c>
      <c r="N11" s="9">
        <v>7.3730000000000002</v>
      </c>
      <c r="O11" s="9">
        <v>2.8239999999999998</v>
      </c>
      <c r="P11" s="9">
        <v>1.1759999999999999</v>
      </c>
      <c r="Q11" s="9">
        <v>1.6479999999999999</v>
      </c>
      <c r="R11" s="9">
        <v>0.76300000000000001</v>
      </c>
      <c r="S11" s="9">
        <v>0.50900000000000001</v>
      </c>
      <c r="T11" s="9">
        <v>0.254</v>
      </c>
      <c r="U11" s="9">
        <v>0</v>
      </c>
      <c r="V11" s="9">
        <v>0</v>
      </c>
      <c r="W11" s="9">
        <v>0</v>
      </c>
      <c r="X11" s="9">
        <v>0.68400000000000005</v>
      </c>
      <c r="Y11" s="9">
        <v>0.25</v>
      </c>
      <c r="Z11" s="9">
        <v>0.434</v>
      </c>
      <c r="AA11" s="9">
        <v>0.73</v>
      </c>
      <c r="AB11" s="9">
        <v>0.33700000000000002</v>
      </c>
      <c r="AC11" s="9">
        <v>0.39300000000000002</v>
      </c>
      <c r="AD11" s="9">
        <v>1.651</v>
      </c>
      <c r="AE11" s="9">
        <v>0.499</v>
      </c>
      <c r="AF11" s="9">
        <v>1.1519999999999999</v>
      </c>
      <c r="AG11" s="9">
        <v>1.4930000000000001</v>
      </c>
      <c r="AH11" s="9">
        <v>0.65500000000000003</v>
      </c>
      <c r="AI11" s="9">
        <v>0.83899999999999997</v>
      </c>
      <c r="AJ11" s="9">
        <v>0.61599999999999999</v>
      </c>
      <c r="AK11" s="9">
        <v>0</v>
      </c>
      <c r="AL11" s="9">
        <v>0.61599999999999999</v>
      </c>
      <c r="AM11" s="9">
        <v>0.46700000000000003</v>
      </c>
      <c r="AN11" s="9">
        <v>9.0999999999999998E-2</v>
      </c>
      <c r="AO11" s="9">
        <v>0.376</v>
      </c>
      <c r="AP11" s="9">
        <v>0</v>
      </c>
      <c r="AQ11" s="9">
        <v>0</v>
      </c>
      <c r="AR11" s="9">
        <v>0</v>
      </c>
      <c r="AS11" s="9">
        <v>0.41599999999999998</v>
      </c>
      <c r="AT11" s="9">
        <v>0</v>
      </c>
      <c r="AU11" s="9">
        <v>0.41599999999999998</v>
      </c>
      <c r="AV11" s="9">
        <v>0.378</v>
      </c>
      <c r="AW11" s="9">
        <v>0</v>
      </c>
      <c r="AX11" s="9">
        <v>0.378</v>
      </c>
      <c r="AY11" s="9">
        <v>0.41299999999999998</v>
      </c>
      <c r="AZ11" s="9">
        <v>0.27800000000000002</v>
      </c>
      <c r="BA11" s="9">
        <v>0.13400000000000001</v>
      </c>
      <c r="BB11" s="9">
        <v>1.135</v>
      </c>
      <c r="BC11" s="9">
        <v>0.40300000000000002</v>
      </c>
      <c r="BD11" s="9">
        <v>0.73199999999999998</v>
      </c>
      <c r="BE11" s="9">
        <v>2.02</v>
      </c>
      <c r="BF11" s="9">
        <v>0.76</v>
      </c>
      <c r="BG11" s="9">
        <v>1.26</v>
      </c>
      <c r="BH11" s="9">
        <v>12.624000000000001</v>
      </c>
      <c r="BI11" s="9">
        <v>4.593</v>
      </c>
      <c r="BJ11" s="9">
        <v>8.0310000000000006</v>
      </c>
      <c r="BK11" s="9">
        <v>10</v>
      </c>
      <c r="BL11" s="9">
        <v>13</v>
      </c>
      <c r="BM11" s="9">
        <v>10</v>
      </c>
      <c r="BN11" s="9">
        <v>12</v>
      </c>
      <c r="BO11" s="9">
        <v>14.472</v>
      </c>
      <c r="BP11" s="9">
        <v>10</v>
      </c>
      <c r="BQ11" s="9">
        <v>12.132</v>
      </c>
      <c r="BR11" s="9">
        <v>16</v>
      </c>
      <c r="BS11" s="9">
        <v>10</v>
      </c>
      <c r="BT11" s="9">
        <v>10.035</v>
      </c>
      <c r="BU11" s="9">
        <v>15.337</v>
      </c>
      <c r="BV11" s="9">
        <v>8.1809999999999992</v>
      </c>
      <c r="BW11" s="9">
        <v>20.853000000000002</v>
      </c>
      <c r="BX11" s="9">
        <v>22.876000000000001</v>
      </c>
      <c r="BY11" s="9">
        <v>19.029</v>
      </c>
      <c r="BZ11" s="9">
        <v>0</v>
      </c>
      <c r="CA11" s="9">
        <v>0</v>
      </c>
      <c r="CB11" s="9">
        <v>0</v>
      </c>
      <c r="CC11" s="9">
        <v>8.2159999999999993</v>
      </c>
      <c r="CD11" s="9">
        <v>41.106000000000002</v>
      </c>
      <c r="CE11" s="9">
        <v>8.0269999999999992</v>
      </c>
      <c r="CF11" s="9">
        <v>18.797000000000001</v>
      </c>
      <c r="CG11" s="9">
        <v>15.968</v>
      </c>
      <c r="CH11" s="9">
        <v>19.027999999999999</v>
      </c>
      <c r="CI11" s="9">
        <v>12.944000000000001</v>
      </c>
      <c r="CJ11" s="9">
        <v>17.798999999999999</v>
      </c>
      <c r="CK11" s="9">
        <v>12.257999999999999</v>
      </c>
      <c r="CL11" s="9">
        <v>13.468</v>
      </c>
      <c r="CM11" s="9">
        <v>14.603999999999999</v>
      </c>
      <c r="CN11" s="9">
        <v>10.375999999999999</v>
      </c>
      <c r="CO11" s="9">
        <v>7.5679999999999996</v>
      </c>
      <c r="CP11" s="9">
        <v>0</v>
      </c>
      <c r="CQ11" s="9">
        <v>7.5679999999999996</v>
      </c>
      <c r="CR11" s="9">
        <v>37.749000000000002</v>
      </c>
      <c r="CS11" s="9">
        <v>0</v>
      </c>
      <c r="CT11" s="9">
        <v>46.593000000000004</v>
      </c>
      <c r="CU11" s="9">
        <v>0</v>
      </c>
      <c r="CV11" s="9">
        <v>0</v>
      </c>
      <c r="CW11" s="9">
        <v>0</v>
      </c>
      <c r="CX11" s="9">
        <v>9.4909999999999997</v>
      </c>
      <c r="CY11" s="9">
        <v>0</v>
      </c>
      <c r="CZ11" s="9">
        <v>9.4909999999999997</v>
      </c>
      <c r="DA11" s="9">
        <v>12.474</v>
      </c>
      <c r="DB11" s="9">
        <v>0</v>
      </c>
      <c r="DC11" s="9">
        <v>12.474</v>
      </c>
      <c r="DD11" s="9">
        <v>9.8800000000000008</v>
      </c>
      <c r="DE11" s="9">
        <v>15.728</v>
      </c>
      <c r="DF11" s="9">
        <v>0</v>
      </c>
      <c r="DG11" s="9">
        <v>11.539</v>
      </c>
      <c r="DH11" s="9">
        <v>13</v>
      </c>
      <c r="DI11" s="9">
        <v>9.75</v>
      </c>
      <c r="DJ11" s="9">
        <v>11.019</v>
      </c>
      <c r="DK11" s="9">
        <v>10.021000000000001</v>
      </c>
      <c r="DL11" s="9">
        <v>12.882999999999999</v>
      </c>
      <c r="DM11" s="9">
        <v>10</v>
      </c>
      <c r="DN11" s="9">
        <v>10</v>
      </c>
      <c r="DO11" s="9">
        <v>8.1329999999999991</v>
      </c>
      <c r="DP11" s="9">
        <v>4.7229999999999999</v>
      </c>
      <c r="DQ11" s="9">
        <v>1.8180000000000001</v>
      </c>
      <c r="DR11" s="9">
        <v>2.9049999999999998</v>
      </c>
      <c r="DS11" s="9">
        <v>1.6220000000000001</v>
      </c>
      <c r="DT11" s="9">
        <v>0.755</v>
      </c>
      <c r="DU11" s="9">
        <v>0.86699999999999999</v>
      </c>
      <c r="DV11" s="9">
        <v>1.3680000000000001</v>
      </c>
      <c r="DW11" s="9">
        <v>0.64300000000000002</v>
      </c>
      <c r="DX11" s="9">
        <v>0.72499999999999998</v>
      </c>
      <c r="DY11" s="9">
        <v>6.9000000000000006E-2</v>
      </c>
      <c r="DZ11" s="9">
        <v>6.9000000000000006E-2</v>
      </c>
      <c r="EA11" s="9">
        <v>0</v>
      </c>
      <c r="EB11" s="9">
        <v>0.13400000000000001</v>
      </c>
      <c r="EC11" s="9">
        <v>7.0999999999999994E-2</v>
      </c>
      <c r="ED11" s="9">
        <v>6.3E-2</v>
      </c>
      <c r="EE11" s="9">
        <v>0</v>
      </c>
      <c r="EF11" s="9">
        <v>0</v>
      </c>
      <c r="EG11" s="9">
        <v>0</v>
      </c>
      <c r="EH11" s="9">
        <v>0</v>
      </c>
      <c r="EI11" s="9">
        <v>0</v>
      </c>
      <c r="EJ11" s="9">
        <v>0</v>
      </c>
      <c r="EK11" s="9">
        <v>0.192</v>
      </c>
      <c r="EL11" s="9">
        <v>0</v>
      </c>
      <c r="EM11" s="9">
        <v>0.192</v>
      </c>
      <c r="EN11" s="9">
        <v>0.221</v>
      </c>
      <c r="EO11" s="9">
        <v>0.11799999999999999</v>
      </c>
      <c r="EP11" s="9">
        <v>0.10299999999999999</v>
      </c>
      <c r="EQ11" s="9">
        <v>0.33100000000000002</v>
      </c>
      <c r="ER11" s="9">
        <v>0.13</v>
      </c>
      <c r="ES11" s="9">
        <v>0.20200000000000001</v>
      </c>
      <c r="ET11" s="9">
        <v>0</v>
      </c>
      <c r="EU11" s="9">
        <v>0</v>
      </c>
      <c r="EV11" s="9">
        <v>0</v>
      </c>
      <c r="EW11" s="9">
        <v>0</v>
      </c>
      <c r="EX11" s="9">
        <v>0</v>
      </c>
      <c r="EY11" s="9">
        <v>0</v>
      </c>
      <c r="EZ11" s="9">
        <v>0</v>
      </c>
      <c r="FA11" s="9">
        <v>0</v>
      </c>
      <c r="FB11" s="9">
        <v>0</v>
      </c>
      <c r="FC11" s="9">
        <v>0</v>
      </c>
      <c r="FD11" s="9">
        <v>0</v>
      </c>
      <c r="FE11" s="9">
        <v>0</v>
      </c>
      <c r="FF11" s="9">
        <v>6.6000000000000003E-2</v>
      </c>
      <c r="FG11" s="9">
        <v>0</v>
      </c>
      <c r="FH11" s="9">
        <v>6.6000000000000003E-2</v>
      </c>
      <c r="FI11" s="9">
        <v>0</v>
      </c>
      <c r="FJ11" s="9">
        <v>0</v>
      </c>
      <c r="FK11" s="9">
        <v>0</v>
      </c>
      <c r="FL11" s="9">
        <v>0.35399999999999998</v>
      </c>
      <c r="FM11" s="9">
        <v>0.255</v>
      </c>
      <c r="FN11" s="9">
        <v>9.9000000000000005E-2</v>
      </c>
      <c r="FO11" s="9">
        <v>0.254</v>
      </c>
      <c r="FP11" s="9">
        <v>0.112</v>
      </c>
      <c r="FQ11" s="9">
        <v>0.14199999999999999</v>
      </c>
      <c r="FR11" s="9">
        <v>3.1019999999999999</v>
      </c>
      <c r="FS11" s="9">
        <v>1.0640000000000001</v>
      </c>
      <c r="FT11" s="9">
        <v>2.0379999999999998</v>
      </c>
      <c r="FU11" s="9">
        <v>14.808999999999999</v>
      </c>
      <c r="FV11" s="9">
        <v>15.721</v>
      </c>
      <c r="FW11" s="9">
        <v>13.118</v>
      </c>
      <c r="FX11" s="9">
        <v>19.783999999999999</v>
      </c>
      <c r="FY11" s="9">
        <v>20</v>
      </c>
      <c r="FZ11" s="9">
        <v>18.044</v>
      </c>
      <c r="GA11" s="9">
        <v>18.407</v>
      </c>
      <c r="GB11" s="9">
        <v>19.222999999999999</v>
      </c>
      <c r="GC11" s="9">
        <v>17.545000000000002</v>
      </c>
      <c r="GD11" s="9">
        <v>0</v>
      </c>
      <c r="GE11" s="9">
        <v>0</v>
      </c>
      <c r="GF11" s="9">
        <v>0</v>
      </c>
      <c r="GG11" s="9">
        <v>27.05</v>
      </c>
      <c r="GH11" s="9">
        <v>0</v>
      </c>
      <c r="GI11" s="9">
        <v>0</v>
      </c>
      <c r="GJ11" s="9">
        <v>0</v>
      </c>
      <c r="GK11" s="9">
        <v>0</v>
      </c>
      <c r="GL11" s="9">
        <v>0</v>
      </c>
      <c r="GM11" s="9">
        <v>0</v>
      </c>
      <c r="GN11" s="9">
        <v>0</v>
      </c>
      <c r="GO11" s="9">
        <v>0</v>
      </c>
      <c r="GP11" s="9">
        <v>14.728</v>
      </c>
      <c r="GQ11" s="9">
        <v>0</v>
      </c>
      <c r="GR11" s="9">
        <v>14.728</v>
      </c>
      <c r="GS11" s="9">
        <v>9.0709999999999997</v>
      </c>
      <c r="GT11" s="9">
        <v>0</v>
      </c>
      <c r="GU11" s="9">
        <v>0</v>
      </c>
      <c r="GV11" s="9">
        <v>21.285</v>
      </c>
      <c r="GW11" s="9">
        <v>25.885000000000002</v>
      </c>
      <c r="GX11" s="9">
        <v>16.866</v>
      </c>
      <c r="GY11" s="9">
        <v>0</v>
      </c>
      <c r="GZ11" s="9">
        <v>0</v>
      </c>
      <c r="HA11" s="9">
        <v>0</v>
      </c>
      <c r="HB11" s="9">
        <v>0</v>
      </c>
      <c r="HC11" s="9">
        <v>0</v>
      </c>
      <c r="HD11" s="9">
        <v>0</v>
      </c>
      <c r="HE11" s="9">
        <v>0</v>
      </c>
      <c r="HF11" s="9">
        <v>0</v>
      </c>
      <c r="HG11" s="9">
        <v>0</v>
      </c>
      <c r="HH11" s="9">
        <v>0</v>
      </c>
      <c r="HI11" s="9">
        <v>0</v>
      </c>
      <c r="HJ11" s="9">
        <v>0</v>
      </c>
      <c r="HK11" s="9">
        <v>0</v>
      </c>
      <c r="HL11" s="9">
        <v>0</v>
      </c>
      <c r="HM11" s="9">
        <v>0</v>
      </c>
      <c r="HN11" s="9">
        <v>0</v>
      </c>
      <c r="HO11" s="9">
        <v>0</v>
      </c>
      <c r="HP11" s="9">
        <v>0</v>
      </c>
      <c r="HQ11" s="9">
        <v>21.527999999999999</v>
      </c>
      <c r="HR11" s="9">
        <v>18.600000000000001</v>
      </c>
      <c r="HS11" s="9">
        <v>0</v>
      </c>
      <c r="HT11" s="9">
        <v>23.9</v>
      </c>
      <c r="HU11" s="9">
        <v>0</v>
      </c>
      <c r="HV11" s="9">
        <v>23.318000000000001</v>
      </c>
      <c r="HW11" s="9">
        <v>12.118</v>
      </c>
      <c r="HX11" s="9">
        <v>13.808</v>
      </c>
      <c r="HY11" s="9">
        <v>10.625</v>
      </c>
      <c r="HZ11" s="9">
        <v>13.657999999999999</v>
      </c>
      <c r="IA11" s="9">
        <v>5.87</v>
      </c>
      <c r="IB11" s="9">
        <v>7.7869999999999999</v>
      </c>
      <c r="IC11" s="9">
        <v>7.92</v>
      </c>
      <c r="ID11" s="9">
        <v>3.234</v>
      </c>
      <c r="IE11" s="9">
        <v>4.6859999999999999</v>
      </c>
      <c r="IF11" s="9">
        <v>6.7489999999999997</v>
      </c>
      <c r="IG11" s="9">
        <v>2.81</v>
      </c>
      <c r="IH11" s="9">
        <v>3.9390000000000001</v>
      </c>
      <c r="II11" s="9">
        <v>0.70799999999999996</v>
      </c>
      <c r="IJ11" s="9">
        <v>0.10199999999999999</v>
      </c>
      <c r="IK11" s="9">
        <v>0.60599999999999998</v>
      </c>
      <c r="IL11" s="9">
        <v>0.48699999999999999</v>
      </c>
      <c r="IM11" s="9">
        <v>0.48699999999999999</v>
      </c>
      <c r="IN11" s="9">
        <v>0</v>
      </c>
      <c r="IO11" s="9">
        <v>0</v>
      </c>
      <c r="IP11" s="9">
        <v>0</v>
      </c>
      <c r="IQ11" s="9">
        <v>0</v>
      </c>
    </row>
    <row r="12" spans="1:251">
      <c r="A12" s="10">
        <v>42401</v>
      </c>
      <c r="B12" s="9">
        <v>9.2810000000000006</v>
      </c>
      <c r="C12" s="9">
        <v>10</v>
      </c>
      <c r="D12" s="9">
        <v>10</v>
      </c>
      <c r="E12" s="9">
        <v>9.0730000000000004</v>
      </c>
      <c r="F12" s="9">
        <v>22.661999999999999</v>
      </c>
      <c r="G12" s="9">
        <v>9.0939999999999994</v>
      </c>
      <c r="H12" s="9">
        <v>13.568</v>
      </c>
      <c r="I12" s="9">
        <v>10.478</v>
      </c>
      <c r="J12" s="9">
        <v>5.4</v>
      </c>
      <c r="K12" s="9">
        <v>5.0780000000000003</v>
      </c>
      <c r="L12" s="9">
        <v>8.9139999999999997</v>
      </c>
      <c r="M12" s="9">
        <v>5.0709999999999997</v>
      </c>
      <c r="N12" s="9">
        <v>3.843</v>
      </c>
      <c r="O12" s="9">
        <v>2.613</v>
      </c>
      <c r="P12" s="9">
        <v>1.3109999999999999</v>
      </c>
      <c r="Q12" s="9">
        <v>1.302</v>
      </c>
      <c r="R12" s="9">
        <v>0</v>
      </c>
      <c r="S12" s="9">
        <v>0</v>
      </c>
      <c r="T12" s="9">
        <v>0</v>
      </c>
      <c r="U12" s="9">
        <v>0.38200000000000001</v>
      </c>
      <c r="V12" s="9">
        <v>0.186</v>
      </c>
      <c r="W12" s="9">
        <v>0.19600000000000001</v>
      </c>
      <c r="X12" s="9">
        <v>0.22900000000000001</v>
      </c>
      <c r="Y12" s="9">
        <v>0.22900000000000001</v>
      </c>
      <c r="Z12" s="9">
        <v>0</v>
      </c>
      <c r="AA12" s="9">
        <v>0.46400000000000002</v>
      </c>
      <c r="AB12" s="9">
        <v>0.46400000000000002</v>
      </c>
      <c r="AC12" s="9">
        <v>0</v>
      </c>
      <c r="AD12" s="9">
        <v>0.90600000000000003</v>
      </c>
      <c r="AE12" s="9">
        <v>0.70399999999999996</v>
      </c>
      <c r="AF12" s="9">
        <v>0.20200000000000001</v>
      </c>
      <c r="AG12" s="9">
        <v>2.1070000000000002</v>
      </c>
      <c r="AH12" s="9">
        <v>0.96899999999999997</v>
      </c>
      <c r="AI12" s="9">
        <v>1.1379999999999999</v>
      </c>
      <c r="AJ12" s="9">
        <v>0.29099999999999998</v>
      </c>
      <c r="AK12" s="9">
        <v>0.13300000000000001</v>
      </c>
      <c r="AL12" s="9">
        <v>0.158</v>
      </c>
      <c r="AM12" s="9">
        <v>0.60899999999999999</v>
      </c>
      <c r="AN12" s="9">
        <v>0.60899999999999999</v>
      </c>
      <c r="AO12" s="9">
        <v>0</v>
      </c>
      <c r="AP12" s="9">
        <v>0</v>
      </c>
      <c r="AQ12" s="9">
        <v>0</v>
      </c>
      <c r="AR12" s="9">
        <v>0</v>
      </c>
      <c r="AS12" s="9">
        <v>0.13900000000000001</v>
      </c>
      <c r="AT12" s="9">
        <v>0</v>
      </c>
      <c r="AU12" s="9">
        <v>0.13900000000000001</v>
      </c>
      <c r="AV12" s="9">
        <v>0.13800000000000001</v>
      </c>
      <c r="AW12" s="9">
        <v>0</v>
      </c>
      <c r="AX12" s="9">
        <v>0.13800000000000001</v>
      </c>
      <c r="AY12" s="9">
        <v>0</v>
      </c>
      <c r="AZ12" s="9">
        <v>0</v>
      </c>
      <c r="BA12" s="9">
        <v>0</v>
      </c>
      <c r="BB12" s="9">
        <v>1.0369999999999999</v>
      </c>
      <c r="BC12" s="9">
        <v>0.46500000000000002</v>
      </c>
      <c r="BD12" s="9">
        <v>0.57199999999999995</v>
      </c>
      <c r="BE12" s="9">
        <v>1.5640000000000001</v>
      </c>
      <c r="BF12" s="9">
        <v>0.33</v>
      </c>
      <c r="BG12" s="9">
        <v>1.234</v>
      </c>
      <c r="BH12" s="9">
        <v>12.183999999999999</v>
      </c>
      <c r="BI12" s="9">
        <v>3.6930000000000001</v>
      </c>
      <c r="BJ12" s="9">
        <v>8.4909999999999997</v>
      </c>
      <c r="BK12" s="9">
        <v>10</v>
      </c>
      <c r="BL12" s="9">
        <v>13</v>
      </c>
      <c r="BM12" s="9">
        <v>10</v>
      </c>
      <c r="BN12" s="9">
        <v>10</v>
      </c>
      <c r="BO12" s="9">
        <v>10</v>
      </c>
      <c r="BP12" s="9">
        <v>10</v>
      </c>
      <c r="BQ12" s="9">
        <v>10</v>
      </c>
      <c r="BR12" s="9">
        <v>10.406000000000001</v>
      </c>
      <c r="BS12" s="9">
        <v>10.446</v>
      </c>
      <c r="BT12" s="9">
        <v>10</v>
      </c>
      <c r="BU12" s="9">
        <v>10</v>
      </c>
      <c r="BV12" s="9">
        <v>5.4119999999999999</v>
      </c>
      <c r="BW12" s="9">
        <v>0</v>
      </c>
      <c r="BX12" s="9">
        <v>0</v>
      </c>
      <c r="BY12" s="9">
        <v>0</v>
      </c>
      <c r="BZ12" s="9">
        <v>20.869</v>
      </c>
      <c r="CA12" s="9">
        <v>0</v>
      </c>
      <c r="CB12" s="9">
        <v>0</v>
      </c>
      <c r="CC12" s="9">
        <v>0</v>
      </c>
      <c r="CD12" s="9">
        <v>0</v>
      </c>
      <c r="CE12" s="9">
        <v>0</v>
      </c>
      <c r="CF12" s="9">
        <v>7.3129999999999997</v>
      </c>
      <c r="CG12" s="9">
        <v>7.3129999999999997</v>
      </c>
      <c r="CH12" s="9">
        <v>0</v>
      </c>
      <c r="CI12" s="9">
        <v>12.63</v>
      </c>
      <c r="CJ12" s="9">
        <v>11.067</v>
      </c>
      <c r="CK12" s="9">
        <v>0</v>
      </c>
      <c r="CL12" s="9">
        <v>13.561999999999999</v>
      </c>
      <c r="CM12" s="9">
        <v>14.686</v>
      </c>
      <c r="CN12" s="9">
        <v>12.814</v>
      </c>
      <c r="CO12" s="9">
        <v>10.42</v>
      </c>
      <c r="CP12" s="9">
        <v>0</v>
      </c>
      <c r="CQ12" s="9">
        <v>0</v>
      </c>
      <c r="CR12" s="9">
        <v>12.968999999999999</v>
      </c>
      <c r="CS12" s="9">
        <v>12.968999999999999</v>
      </c>
      <c r="CT12" s="9">
        <v>0</v>
      </c>
      <c r="CU12" s="9">
        <v>0</v>
      </c>
      <c r="CV12" s="9">
        <v>0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7.0629999999999997</v>
      </c>
      <c r="DH12" s="9">
        <v>6.1790000000000003</v>
      </c>
      <c r="DI12" s="9">
        <v>8.1809999999999992</v>
      </c>
      <c r="DJ12" s="9">
        <v>10</v>
      </c>
      <c r="DK12" s="9">
        <v>0</v>
      </c>
      <c r="DL12" s="9">
        <v>10</v>
      </c>
      <c r="DM12" s="9">
        <v>10</v>
      </c>
      <c r="DN12" s="9">
        <v>17</v>
      </c>
      <c r="DO12" s="9">
        <v>9</v>
      </c>
      <c r="DP12" s="9">
        <v>5.077</v>
      </c>
      <c r="DQ12" s="9">
        <v>1.708</v>
      </c>
      <c r="DR12" s="9">
        <v>3.37</v>
      </c>
      <c r="DS12" s="9">
        <v>2.7360000000000002</v>
      </c>
      <c r="DT12" s="9">
        <v>0.67</v>
      </c>
      <c r="DU12" s="9">
        <v>2.0659999999999998</v>
      </c>
      <c r="DV12" s="9">
        <v>2.137</v>
      </c>
      <c r="DW12" s="9">
        <v>0.45800000000000002</v>
      </c>
      <c r="DX12" s="9">
        <v>1.679</v>
      </c>
      <c r="DY12" s="9">
        <v>0</v>
      </c>
      <c r="DZ12" s="9">
        <v>0</v>
      </c>
      <c r="EA12" s="9">
        <v>0</v>
      </c>
      <c r="EB12" s="9">
        <v>0.217</v>
      </c>
      <c r="EC12" s="9">
        <v>0.14699999999999999</v>
      </c>
      <c r="ED12" s="9">
        <v>7.0000000000000007E-2</v>
      </c>
      <c r="EE12" s="9">
        <v>0</v>
      </c>
      <c r="EF12" s="9">
        <v>0</v>
      </c>
      <c r="EG12" s="9">
        <v>0</v>
      </c>
      <c r="EH12" s="9">
        <v>7.0000000000000007E-2</v>
      </c>
      <c r="EI12" s="9">
        <v>0</v>
      </c>
      <c r="EJ12" s="9">
        <v>7.0000000000000007E-2</v>
      </c>
      <c r="EK12" s="9">
        <v>0.48499999999999999</v>
      </c>
      <c r="EL12" s="9">
        <v>0</v>
      </c>
      <c r="EM12" s="9">
        <v>0.48499999999999999</v>
      </c>
      <c r="EN12" s="9">
        <v>0.19500000000000001</v>
      </c>
      <c r="EO12" s="9">
        <v>0.11899999999999999</v>
      </c>
      <c r="EP12" s="9">
        <v>7.5999999999999998E-2</v>
      </c>
      <c r="EQ12" s="9">
        <v>0.28899999999999998</v>
      </c>
      <c r="ER12" s="9">
        <v>0</v>
      </c>
      <c r="ES12" s="9">
        <v>0.28899999999999998</v>
      </c>
      <c r="ET12" s="9">
        <v>0</v>
      </c>
      <c r="EU12" s="9">
        <v>0</v>
      </c>
      <c r="EV12" s="9">
        <v>0</v>
      </c>
      <c r="EW12" s="9">
        <v>0.13100000000000001</v>
      </c>
      <c r="EX12" s="9">
        <v>6.4000000000000001E-2</v>
      </c>
      <c r="EY12" s="9">
        <v>6.7000000000000004E-2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0.10299999999999999</v>
      </c>
      <c r="FG12" s="9">
        <v>0</v>
      </c>
      <c r="FH12" s="9">
        <v>0.10299999999999999</v>
      </c>
      <c r="FI12" s="9">
        <v>0.218</v>
      </c>
      <c r="FJ12" s="9">
        <v>0.05</v>
      </c>
      <c r="FK12" s="9">
        <v>0.16900000000000001</v>
      </c>
      <c r="FL12" s="9">
        <v>0.42899999999999999</v>
      </c>
      <c r="FM12" s="9">
        <v>7.8E-2</v>
      </c>
      <c r="FN12" s="9">
        <v>0.35</v>
      </c>
      <c r="FO12" s="9">
        <v>0.59899999999999998</v>
      </c>
      <c r="FP12" s="9">
        <v>0.21199999999999999</v>
      </c>
      <c r="FQ12" s="9">
        <v>0.38700000000000001</v>
      </c>
      <c r="FR12" s="9">
        <v>2.3410000000000002</v>
      </c>
      <c r="FS12" s="9">
        <v>1.038</v>
      </c>
      <c r="FT12" s="9">
        <v>1.3029999999999999</v>
      </c>
      <c r="FU12" s="9">
        <v>15</v>
      </c>
      <c r="FV12" s="9">
        <v>15</v>
      </c>
      <c r="FW12" s="9">
        <v>15</v>
      </c>
      <c r="FX12" s="9">
        <v>16.084</v>
      </c>
      <c r="FY12" s="9">
        <v>15</v>
      </c>
      <c r="FZ12" s="9">
        <v>16.893999999999998</v>
      </c>
      <c r="GA12" s="9">
        <v>17.343</v>
      </c>
      <c r="GB12" s="9">
        <v>10.901999999999999</v>
      </c>
      <c r="GC12" s="9">
        <v>18.07</v>
      </c>
      <c r="GD12" s="9">
        <v>0</v>
      </c>
      <c r="GE12" s="9">
        <v>0</v>
      </c>
      <c r="GF12" s="9">
        <v>0</v>
      </c>
      <c r="GG12" s="9">
        <v>10.968</v>
      </c>
      <c r="GH12" s="9">
        <v>0</v>
      </c>
      <c r="GI12" s="9">
        <v>0</v>
      </c>
      <c r="GJ12" s="9">
        <v>0</v>
      </c>
      <c r="GK12" s="9">
        <v>0</v>
      </c>
      <c r="GL12" s="9">
        <v>0</v>
      </c>
      <c r="GM12" s="9">
        <v>0</v>
      </c>
      <c r="GN12" s="9">
        <v>0</v>
      </c>
      <c r="GO12" s="9">
        <v>0</v>
      </c>
      <c r="GP12" s="9">
        <v>20.559000000000001</v>
      </c>
      <c r="GQ12" s="9">
        <v>0</v>
      </c>
      <c r="GR12" s="9">
        <v>20.559000000000001</v>
      </c>
      <c r="GS12" s="9">
        <v>34.156999999999996</v>
      </c>
      <c r="GT12" s="9">
        <v>0</v>
      </c>
      <c r="GU12" s="9">
        <v>0</v>
      </c>
      <c r="GV12" s="9">
        <v>27.138000000000002</v>
      </c>
      <c r="GW12" s="9">
        <v>0</v>
      </c>
      <c r="GX12" s="9">
        <v>27.138000000000002</v>
      </c>
      <c r="GY12" s="9">
        <v>0</v>
      </c>
      <c r="GZ12" s="9">
        <v>0</v>
      </c>
      <c r="HA12" s="9">
        <v>0</v>
      </c>
      <c r="HB12" s="9">
        <v>9.4849999999999994</v>
      </c>
      <c r="HC12" s="9">
        <v>0</v>
      </c>
      <c r="HD12" s="9">
        <v>0</v>
      </c>
      <c r="HE12" s="9">
        <v>0</v>
      </c>
      <c r="HF12" s="9">
        <v>0</v>
      </c>
      <c r="HG12" s="9">
        <v>0</v>
      </c>
      <c r="HH12" s="9">
        <v>0</v>
      </c>
      <c r="HI12" s="9">
        <v>0</v>
      </c>
      <c r="HJ12" s="9">
        <v>0</v>
      </c>
      <c r="HK12" s="9">
        <v>0</v>
      </c>
      <c r="HL12" s="9">
        <v>0</v>
      </c>
      <c r="HM12" s="9">
        <v>0</v>
      </c>
      <c r="HN12" s="9">
        <v>26.158999999999999</v>
      </c>
      <c r="HO12" s="9">
        <v>0</v>
      </c>
      <c r="HP12" s="9">
        <v>29.707000000000001</v>
      </c>
      <c r="HQ12" s="9">
        <v>13.596</v>
      </c>
      <c r="HR12" s="9">
        <v>0</v>
      </c>
      <c r="HS12" s="9">
        <v>15.388</v>
      </c>
      <c r="HT12" s="9">
        <v>15</v>
      </c>
      <c r="HU12" s="9">
        <v>17.268999999999998</v>
      </c>
      <c r="HV12" s="9">
        <v>15</v>
      </c>
      <c r="HW12" s="9">
        <v>13</v>
      </c>
      <c r="HX12" s="9">
        <v>15</v>
      </c>
      <c r="HY12" s="9">
        <v>13</v>
      </c>
      <c r="HZ12" s="9">
        <v>13.625</v>
      </c>
      <c r="IA12" s="9">
        <v>4.7510000000000003</v>
      </c>
      <c r="IB12" s="9">
        <v>8.8740000000000006</v>
      </c>
      <c r="IC12" s="9">
        <v>7.859</v>
      </c>
      <c r="ID12" s="9">
        <v>3.0369999999999999</v>
      </c>
      <c r="IE12" s="9">
        <v>4.8220000000000001</v>
      </c>
      <c r="IF12" s="9">
        <v>6.1779999999999999</v>
      </c>
      <c r="IG12" s="9">
        <v>1.9670000000000001</v>
      </c>
      <c r="IH12" s="9">
        <v>4.2110000000000003</v>
      </c>
      <c r="II12" s="9">
        <v>0.68899999999999995</v>
      </c>
      <c r="IJ12" s="9">
        <v>0.35399999999999998</v>
      </c>
      <c r="IK12" s="9">
        <v>0.33500000000000002</v>
      </c>
      <c r="IL12" s="9">
        <v>0.96199999999999997</v>
      </c>
      <c r="IM12" s="9">
        <v>0.44900000000000001</v>
      </c>
      <c r="IN12" s="9">
        <v>0.51300000000000001</v>
      </c>
      <c r="IO12" s="9">
        <v>0</v>
      </c>
      <c r="IP12" s="9">
        <v>0</v>
      </c>
      <c r="IQ12" s="9">
        <v>0</v>
      </c>
    </row>
    <row r="13" spans="1:251">
      <c r="A13" s="10">
        <v>42767</v>
      </c>
      <c r="B13" s="9">
        <v>11.747</v>
      </c>
      <c r="C13" s="9">
        <v>10</v>
      </c>
      <c r="D13" s="9">
        <v>14.773999999999999</v>
      </c>
      <c r="E13" s="9">
        <v>10</v>
      </c>
      <c r="F13" s="9">
        <v>24.224</v>
      </c>
      <c r="G13" s="9">
        <v>9.1669999999999998</v>
      </c>
      <c r="H13" s="9">
        <v>15.055999999999999</v>
      </c>
      <c r="I13" s="9">
        <v>13.571999999999999</v>
      </c>
      <c r="J13" s="9">
        <v>4.51</v>
      </c>
      <c r="K13" s="9">
        <v>9.0609999999999999</v>
      </c>
      <c r="L13" s="9">
        <v>11.542999999999999</v>
      </c>
      <c r="M13" s="9">
        <v>3.8519999999999999</v>
      </c>
      <c r="N13" s="9">
        <v>7.6909999999999998</v>
      </c>
      <c r="O13" s="9">
        <v>2.984</v>
      </c>
      <c r="P13" s="9">
        <v>0.84799999999999998</v>
      </c>
      <c r="Q13" s="9">
        <v>2.137</v>
      </c>
      <c r="R13" s="9">
        <v>0.76900000000000002</v>
      </c>
      <c r="S13" s="9">
        <v>0</v>
      </c>
      <c r="T13" s="9">
        <v>0.76900000000000002</v>
      </c>
      <c r="U13" s="9">
        <v>0.16</v>
      </c>
      <c r="V13" s="9">
        <v>0.16</v>
      </c>
      <c r="W13" s="9">
        <v>0</v>
      </c>
      <c r="X13" s="9">
        <v>0.70499999999999996</v>
      </c>
      <c r="Y13" s="9">
        <v>0.248</v>
      </c>
      <c r="Z13" s="9">
        <v>0.45700000000000002</v>
      </c>
      <c r="AA13" s="9">
        <v>0.371</v>
      </c>
      <c r="AB13" s="9">
        <v>0.12</v>
      </c>
      <c r="AC13" s="9">
        <v>0.251</v>
      </c>
      <c r="AD13" s="9">
        <v>2.16</v>
      </c>
      <c r="AE13" s="9">
        <v>0.64400000000000002</v>
      </c>
      <c r="AF13" s="9">
        <v>1.5169999999999999</v>
      </c>
      <c r="AG13" s="9">
        <v>1.018</v>
      </c>
      <c r="AH13" s="9">
        <v>0.55100000000000005</v>
      </c>
      <c r="AI13" s="9">
        <v>0.46700000000000003</v>
      </c>
      <c r="AJ13" s="9">
        <v>0.70399999999999996</v>
      </c>
      <c r="AK13" s="9">
        <v>0.499</v>
      </c>
      <c r="AL13" s="9">
        <v>0.20499999999999999</v>
      </c>
      <c r="AM13" s="9">
        <v>0.114</v>
      </c>
      <c r="AN13" s="9">
        <v>0</v>
      </c>
      <c r="AO13" s="9">
        <v>0.114</v>
      </c>
      <c r="AP13" s="9">
        <v>0</v>
      </c>
      <c r="AQ13" s="9">
        <v>0</v>
      </c>
      <c r="AR13" s="9">
        <v>0</v>
      </c>
      <c r="AS13" s="9">
        <v>0.55100000000000005</v>
      </c>
      <c r="AT13" s="9">
        <v>0.16300000000000001</v>
      </c>
      <c r="AU13" s="9">
        <v>0.38800000000000001</v>
      </c>
      <c r="AV13" s="9">
        <v>0.66100000000000003</v>
      </c>
      <c r="AW13" s="9">
        <v>0.26900000000000002</v>
      </c>
      <c r="AX13" s="9">
        <v>0.39200000000000002</v>
      </c>
      <c r="AY13" s="9">
        <v>0.188</v>
      </c>
      <c r="AZ13" s="9">
        <v>0</v>
      </c>
      <c r="BA13" s="9">
        <v>0.188</v>
      </c>
      <c r="BB13" s="9">
        <v>1.1559999999999999</v>
      </c>
      <c r="BC13" s="9">
        <v>0.34899999999999998</v>
      </c>
      <c r="BD13" s="9">
        <v>0.80600000000000005</v>
      </c>
      <c r="BE13" s="9">
        <v>2.0289999999999999</v>
      </c>
      <c r="BF13" s="9">
        <v>0.65800000000000003</v>
      </c>
      <c r="BG13" s="9">
        <v>1.371</v>
      </c>
      <c r="BH13" s="9">
        <v>10.651999999999999</v>
      </c>
      <c r="BI13" s="9">
        <v>4.657</v>
      </c>
      <c r="BJ13" s="9">
        <v>5.9950000000000001</v>
      </c>
      <c r="BK13" s="9">
        <v>10</v>
      </c>
      <c r="BL13" s="9">
        <v>13.835000000000001</v>
      </c>
      <c r="BM13" s="9">
        <v>10</v>
      </c>
      <c r="BN13" s="9">
        <v>13</v>
      </c>
      <c r="BO13" s="9">
        <v>15</v>
      </c>
      <c r="BP13" s="9">
        <v>11.099</v>
      </c>
      <c r="BQ13" s="9">
        <v>12.887</v>
      </c>
      <c r="BR13" s="9">
        <v>16.193999999999999</v>
      </c>
      <c r="BS13" s="9">
        <v>11.773999999999999</v>
      </c>
      <c r="BT13" s="9">
        <v>15.169</v>
      </c>
      <c r="BU13" s="9">
        <v>18.963000000000001</v>
      </c>
      <c r="BV13" s="9">
        <v>12.109</v>
      </c>
      <c r="BW13" s="9">
        <v>4.9690000000000003</v>
      </c>
      <c r="BX13" s="9">
        <v>0</v>
      </c>
      <c r="BY13" s="9">
        <v>4.9690000000000003</v>
      </c>
      <c r="BZ13" s="9">
        <v>0</v>
      </c>
      <c r="CA13" s="9">
        <v>0</v>
      </c>
      <c r="CB13" s="9">
        <v>0</v>
      </c>
      <c r="CC13" s="9">
        <v>14</v>
      </c>
      <c r="CD13" s="9">
        <v>23.343</v>
      </c>
      <c r="CE13" s="9">
        <v>14.222</v>
      </c>
      <c r="CF13" s="9">
        <v>9.4740000000000002</v>
      </c>
      <c r="CG13" s="9">
        <v>0</v>
      </c>
      <c r="CH13" s="9">
        <v>8.52</v>
      </c>
      <c r="CI13" s="9">
        <v>13.013999999999999</v>
      </c>
      <c r="CJ13" s="9">
        <v>13.243</v>
      </c>
      <c r="CK13" s="9">
        <v>11.647</v>
      </c>
      <c r="CL13" s="9">
        <v>18.661000000000001</v>
      </c>
      <c r="CM13" s="9">
        <v>8.5820000000000007</v>
      </c>
      <c r="CN13" s="9">
        <v>22.465</v>
      </c>
      <c r="CO13" s="9">
        <v>15.423999999999999</v>
      </c>
      <c r="CP13" s="9">
        <v>18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0</v>
      </c>
      <c r="CX13" s="9">
        <v>9.7989999999999995</v>
      </c>
      <c r="CY13" s="9">
        <v>0</v>
      </c>
      <c r="CZ13" s="9">
        <v>7.7830000000000004</v>
      </c>
      <c r="DA13" s="9">
        <v>13.881</v>
      </c>
      <c r="DB13" s="9">
        <v>26.349</v>
      </c>
      <c r="DC13" s="9">
        <v>9.907</v>
      </c>
      <c r="DD13" s="9">
        <v>0</v>
      </c>
      <c r="DE13" s="9">
        <v>0</v>
      </c>
      <c r="DF13" s="9">
        <v>0</v>
      </c>
      <c r="DG13" s="9">
        <v>12</v>
      </c>
      <c r="DH13" s="9">
        <v>18.873000000000001</v>
      </c>
      <c r="DI13" s="9">
        <v>11.515000000000001</v>
      </c>
      <c r="DJ13" s="9">
        <v>15</v>
      </c>
      <c r="DK13" s="9">
        <v>15</v>
      </c>
      <c r="DL13" s="9">
        <v>10</v>
      </c>
      <c r="DM13" s="9">
        <v>9.0050000000000008</v>
      </c>
      <c r="DN13" s="9">
        <v>10</v>
      </c>
      <c r="DO13" s="9">
        <v>8</v>
      </c>
      <c r="DP13" s="9">
        <v>5.5179999999999998</v>
      </c>
      <c r="DQ13" s="9">
        <v>2.6579999999999999</v>
      </c>
      <c r="DR13" s="9">
        <v>2.859</v>
      </c>
      <c r="DS13" s="9">
        <v>2.9039999999999999</v>
      </c>
      <c r="DT13" s="9">
        <v>1.5309999999999999</v>
      </c>
      <c r="DU13" s="9">
        <v>1.373</v>
      </c>
      <c r="DV13" s="9">
        <v>2.5680000000000001</v>
      </c>
      <c r="DW13" s="9">
        <v>1.3340000000000001</v>
      </c>
      <c r="DX13" s="9">
        <v>1.234</v>
      </c>
      <c r="DY13" s="9">
        <v>0</v>
      </c>
      <c r="DZ13" s="9">
        <v>0</v>
      </c>
      <c r="EA13" s="9">
        <v>0</v>
      </c>
      <c r="EB13" s="9">
        <v>7.5999999999999998E-2</v>
      </c>
      <c r="EC13" s="9">
        <v>0</v>
      </c>
      <c r="ED13" s="9">
        <v>7.5999999999999998E-2</v>
      </c>
      <c r="EE13" s="9">
        <v>0</v>
      </c>
      <c r="EF13" s="9">
        <v>0</v>
      </c>
      <c r="EG13" s="9">
        <v>0</v>
      </c>
      <c r="EH13" s="9">
        <v>5.8999999999999997E-2</v>
      </c>
      <c r="EI13" s="9">
        <v>5.8999999999999997E-2</v>
      </c>
      <c r="EJ13" s="9">
        <v>0</v>
      </c>
      <c r="EK13" s="9">
        <v>0.29599999999999999</v>
      </c>
      <c r="EL13" s="9">
        <v>0.12</v>
      </c>
      <c r="EM13" s="9">
        <v>0.17599999999999999</v>
      </c>
      <c r="EN13" s="9">
        <v>0.30499999999999999</v>
      </c>
      <c r="EO13" s="9">
        <v>0.122</v>
      </c>
      <c r="EP13" s="9">
        <v>0.182</v>
      </c>
      <c r="EQ13" s="9">
        <v>0.56100000000000005</v>
      </c>
      <c r="ER13" s="9">
        <v>0.33600000000000002</v>
      </c>
      <c r="ES13" s="9">
        <v>0.22500000000000001</v>
      </c>
      <c r="ET13" s="9">
        <v>0.29499999999999998</v>
      </c>
      <c r="EU13" s="9">
        <v>0.18</v>
      </c>
      <c r="EV13" s="9">
        <v>0.115</v>
      </c>
      <c r="EW13" s="9">
        <v>0.33800000000000002</v>
      </c>
      <c r="EX13" s="9">
        <v>0.122</v>
      </c>
      <c r="EY13" s="9">
        <v>0.215</v>
      </c>
      <c r="EZ13" s="9">
        <v>0.315</v>
      </c>
      <c r="FA13" s="9">
        <v>0.16700000000000001</v>
      </c>
      <c r="FB13" s="9">
        <v>0.14799999999999999</v>
      </c>
      <c r="FC13" s="9">
        <v>0</v>
      </c>
      <c r="FD13" s="9">
        <v>0</v>
      </c>
      <c r="FE13" s="9">
        <v>0</v>
      </c>
      <c r="FF13" s="9">
        <v>0.32400000000000001</v>
      </c>
      <c r="FG13" s="9">
        <v>0.22800000000000001</v>
      </c>
      <c r="FH13" s="9">
        <v>9.6000000000000002E-2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0.33600000000000002</v>
      </c>
      <c r="FP13" s="9">
        <v>0.19700000000000001</v>
      </c>
      <c r="FQ13" s="9">
        <v>0.14000000000000001</v>
      </c>
      <c r="FR13" s="9">
        <v>2.613</v>
      </c>
      <c r="FS13" s="9">
        <v>1.127</v>
      </c>
      <c r="FT13" s="9">
        <v>1.486</v>
      </c>
      <c r="FU13" s="9">
        <v>15</v>
      </c>
      <c r="FV13" s="9">
        <v>15</v>
      </c>
      <c r="FW13" s="9">
        <v>12</v>
      </c>
      <c r="FX13" s="9">
        <v>20</v>
      </c>
      <c r="FY13" s="9">
        <v>18.103999999999999</v>
      </c>
      <c r="FZ13" s="9">
        <v>20</v>
      </c>
      <c r="GA13" s="9">
        <v>20</v>
      </c>
      <c r="GB13" s="9">
        <v>17.841999999999999</v>
      </c>
      <c r="GC13" s="9">
        <v>21.183</v>
      </c>
      <c r="GD13" s="9">
        <v>0</v>
      </c>
      <c r="GE13" s="9">
        <v>0</v>
      </c>
      <c r="GF13" s="9">
        <v>0</v>
      </c>
      <c r="GG13" s="9">
        <v>0</v>
      </c>
      <c r="GH13" s="9">
        <v>0</v>
      </c>
      <c r="GI13" s="9">
        <v>0</v>
      </c>
      <c r="GJ13" s="9">
        <v>0</v>
      </c>
      <c r="GK13" s="9">
        <v>0</v>
      </c>
      <c r="GL13" s="9">
        <v>0</v>
      </c>
      <c r="GM13" s="9">
        <v>0</v>
      </c>
      <c r="GN13" s="9">
        <v>0</v>
      </c>
      <c r="GO13" s="9">
        <v>0</v>
      </c>
      <c r="GP13" s="9">
        <v>22.169</v>
      </c>
      <c r="GQ13" s="9">
        <v>0</v>
      </c>
      <c r="GR13" s="9">
        <v>0</v>
      </c>
      <c r="GS13" s="9">
        <v>20.81</v>
      </c>
      <c r="GT13" s="9">
        <v>0</v>
      </c>
      <c r="GU13" s="9">
        <v>0</v>
      </c>
      <c r="GV13" s="9">
        <v>19.042000000000002</v>
      </c>
      <c r="GW13" s="9">
        <v>20.138000000000002</v>
      </c>
      <c r="GX13" s="9">
        <v>13.236000000000001</v>
      </c>
      <c r="GY13" s="9">
        <v>12.651999999999999</v>
      </c>
      <c r="GZ13" s="9">
        <v>0</v>
      </c>
      <c r="HA13" s="9">
        <v>0</v>
      </c>
      <c r="HB13" s="9">
        <v>23.893999999999998</v>
      </c>
      <c r="HC13" s="9">
        <v>0</v>
      </c>
      <c r="HD13" s="9">
        <v>18.442</v>
      </c>
      <c r="HE13" s="9">
        <v>15.763</v>
      </c>
      <c r="HF13" s="9">
        <v>0</v>
      </c>
      <c r="HG13" s="9">
        <v>0</v>
      </c>
      <c r="HH13" s="9">
        <v>0</v>
      </c>
      <c r="HI13" s="9">
        <v>0</v>
      </c>
      <c r="HJ13" s="9">
        <v>0</v>
      </c>
      <c r="HK13" s="9">
        <v>21.632000000000001</v>
      </c>
      <c r="HL13" s="9">
        <v>19.53</v>
      </c>
      <c r="HM13" s="9">
        <v>0</v>
      </c>
      <c r="HN13" s="9">
        <v>0</v>
      </c>
      <c r="HO13" s="9">
        <v>0</v>
      </c>
      <c r="HP13" s="9">
        <v>0</v>
      </c>
      <c r="HQ13" s="9">
        <v>0</v>
      </c>
      <c r="HR13" s="9">
        <v>0</v>
      </c>
      <c r="HS13" s="9">
        <v>0</v>
      </c>
      <c r="HT13" s="9">
        <v>9.8379999999999992</v>
      </c>
      <c r="HU13" s="9">
        <v>19.349</v>
      </c>
      <c r="HV13" s="9">
        <v>0</v>
      </c>
      <c r="HW13" s="9">
        <v>10</v>
      </c>
      <c r="HX13" s="9">
        <v>10</v>
      </c>
      <c r="HY13" s="9">
        <v>10</v>
      </c>
      <c r="HZ13" s="9">
        <v>14.147</v>
      </c>
      <c r="IA13" s="9">
        <v>6.0190000000000001</v>
      </c>
      <c r="IB13" s="9">
        <v>8.1280000000000001</v>
      </c>
      <c r="IC13" s="9">
        <v>7.6879999999999997</v>
      </c>
      <c r="ID13" s="9">
        <v>3.431</v>
      </c>
      <c r="IE13" s="9">
        <v>4.2569999999999997</v>
      </c>
      <c r="IF13" s="9">
        <v>6.3949999999999996</v>
      </c>
      <c r="IG13" s="9">
        <v>3.2570000000000001</v>
      </c>
      <c r="IH13" s="9">
        <v>3.1379999999999999</v>
      </c>
      <c r="II13" s="9">
        <v>1.014</v>
      </c>
      <c r="IJ13" s="9">
        <v>0</v>
      </c>
      <c r="IK13" s="9">
        <v>1.014</v>
      </c>
      <c r="IL13" s="9">
        <v>0.76400000000000001</v>
      </c>
      <c r="IM13" s="9">
        <v>0</v>
      </c>
      <c r="IN13" s="9">
        <v>0.76400000000000001</v>
      </c>
      <c r="IO13" s="9">
        <v>0</v>
      </c>
      <c r="IP13" s="9">
        <v>0</v>
      </c>
      <c r="IQ13" s="9">
        <v>0</v>
      </c>
    </row>
    <row r="14" spans="1:251">
      <c r="A14" s="10">
        <v>43132</v>
      </c>
      <c r="B14" s="9">
        <v>11.619</v>
      </c>
      <c r="C14" s="9">
        <v>10</v>
      </c>
      <c r="D14" s="9">
        <v>10</v>
      </c>
      <c r="E14" s="9">
        <v>10</v>
      </c>
      <c r="F14" s="9">
        <v>27.225000000000001</v>
      </c>
      <c r="G14" s="9">
        <v>9.8330000000000002</v>
      </c>
      <c r="H14" s="9">
        <v>17.391999999999999</v>
      </c>
      <c r="I14" s="9">
        <v>14.164999999999999</v>
      </c>
      <c r="J14" s="9">
        <v>5.6859999999999999</v>
      </c>
      <c r="K14" s="9">
        <v>8.4789999999999992</v>
      </c>
      <c r="L14" s="9">
        <v>12.851000000000001</v>
      </c>
      <c r="M14" s="9">
        <v>5.5069999999999997</v>
      </c>
      <c r="N14" s="9">
        <v>7.3440000000000003</v>
      </c>
      <c r="O14" s="9">
        <v>2.8820000000000001</v>
      </c>
      <c r="P14" s="9">
        <v>1.6020000000000001</v>
      </c>
      <c r="Q14" s="9">
        <v>1.28</v>
      </c>
      <c r="R14" s="9">
        <v>1.3460000000000001</v>
      </c>
      <c r="S14" s="9">
        <v>0.93300000000000005</v>
      </c>
      <c r="T14" s="9">
        <v>0.41399999999999998</v>
      </c>
      <c r="U14" s="9">
        <v>0</v>
      </c>
      <c r="V14" s="9">
        <v>0</v>
      </c>
      <c r="W14" s="9">
        <v>0</v>
      </c>
      <c r="X14" s="9">
        <v>0.95699999999999996</v>
      </c>
      <c r="Y14" s="9">
        <v>0.55500000000000005</v>
      </c>
      <c r="Z14" s="9">
        <v>0.40200000000000002</v>
      </c>
      <c r="AA14" s="9">
        <v>0.53100000000000003</v>
      </c>
      <c r="AB14" s="9">
        <v>0</v>
      </c>
      <c r="AC14" s="9">
        <v>0.53100000000000003</v>
      </c>
      <c r="AD14" s="9">
        <v>1.2529999999999999</v>
      </c>
      <c r="AE14" s="9">
        <v>0.15</v>
      </c>
      <c r="AF14" s="9">
        <v>1.103</v>
      </c>
      <c r="AG14" s="9">
        <v>2.02</v>
      </c>
      <c r="AH14" s="9">
        <v>0.81499999999999995</v>
      </c>
      <c r="AI14" s="9">
        <v>1.2050000000000001</v>
      </c>
      <c r="AJ14" s="9">
        <v>0.252</v>
      </c>
      <c r="AK14" s="9">
        <v>0</v>
      </c>
      <c r="AL14" s="9">
        <v>0.252</v>
      </c>
      <c r="AM14" s="9">
        <v>0.253</v>
      </c>
      <c r="AN14" s="9">
        <v>0</v>
      </c>
      <c r="AO14" s="9">
        <v>0.253</v>
      </c>
      <c r="AP14" s="9">
        <v>0.505</v>
      </c>
      <c r="AQ14" s="9">
        <v>0.505</v>
      </c>
      <c r="AR14" s="9">
        <v>0</v>
      </c>
      <c r="AS14" s="9">
        <v>1.127</v>
      </c>
      <c r="AT14" s="9">
        <v>0.66800000000000004</v>
      </c>
      <c r="AU14" s="9">
        <v>0.46</v>
      </c>
      <c r="AV14" s="9">
        <v>0.23400000000000001</v>
      </c>
      <c r="AW14" s="9">
        <v>0</v>
      </c>
      <c r="AX14" s="9">
        <v>0.23400000000000001</v>
      </c>
      <c r="AY14" s="9">
        <v>0.14599999999999999</v>
      </c>
      <c r="AZ14" s="9">
        <v>0.14599999999999999</v>
      </c>
      <c r="BA14" s="9">
        <v>0</v>
      </c>
      <c r="BB14" s="9">
        <v>1.3440000000000001</v>
      </c>
      <c r="BC14" s="9">
        <v>0.13300000000000001</v>
      </c>
      <c r="BD14" s="9">
        <v>1.2110000000000001</v>
      </c>
      <c r="BE14" s="9">
        <v>1.3140000000000001</v>
      </c>
      <c r="BF14" s="9">
        <v>0.18</v>
      </c>
      <c r="BG14" s="9">
        <v>1.135</v>
      </c>
      <c r="BH14" s="9">
        <v>13.06</v>
      </c>
      <c r="BI14" s="9">
        <v>4.1470000000000002</v>
      </c>
      <c r="BJ14" s="9">
        <v>8.9130000000000003</v>
      </c>
      <c r="BK14" s="9">
        <v>11</v>
      </c>
      <c r="BL14" s="9">
        <v>13.741</v>
      </c>
      <c r="BM14" s="9">
        <v>10</v>
      </c>
      <c r="BN14" s="9">
        <v>15</v>
      </c>
      <c r="BO14" s="9">
        <v>17.079999999999998</v>
      </c>
      <c r="BP14" s="9">
        <v>14.467000000000001</v>
      </c>
      <c r="BQ14" s="9">
        <v>15</v>
      </c>
      <c r="BR14" s="9">
        <v>17.446000000000002</v>
      </c>
      <c r="BS14" s="9">
        <v>14</v>
      </c>
      <c r="BT14" s="9">
        <v>20.917999999999999</v>
      </c>
      <c r="BU14" s="9">
        <v>21.934000000000001</v>
      </c>
      <c r="BV14" s="9">
        <v>20.13</v>
      </c>
      <c r="BW14" s="9">
        <v>12.907999999999999</v>
      </c>
      <c r="BX14" s="9">
        <v>13.154</v>
      </c>
      <c r="BY14" s="9">
        <v>12.760999999999999</v>
      </c>
      <c r="BZ14" s="9">
        <v>0</v>
      </c>
      <c r="CA14" s="9">
        <v>0</v>
      </c>
      <c r="CB14" s="9">
        <v>0</v>
      </c>
      <c r="CC14" s="9">
        <v>11.555</v>
      </c>
      <c r="CD14" s="9">
        <v>10</v>
      </c>
      <c r="CE14" s="9">
        <v>20.366</v>
      </c>
      <c r="CF14" s="9">
        <v>13.054</v>
      </c>
      <c r="CG14" s="9">
        <v>0</v>
      </c>
      <c r="CH14" s="9">
        <v>13.054</v>
      </c>
      <c r="CI14" s="9">
        <v>9.7070000000000007</v>
      </c>
      <c r="CJ14" s="9">
        <v>0</v>
      </c>
      <c r="CK14" s="9">
        <v>8.2520000000000007</v>
      </c>
      <c r="CL14" s="9">
        <v>14.856999999999999</v>
      </c>
      <c r="CM14" s="9">
        <v>18.559999999999999</v>
      </c>
      <c r="CN14" s="9">
        <v>13</v>
      </c>
      <c r="CO14" s="9">
        <v>27.408000000000001</v>
      </c>
      <c r="CP14" s="9">
        <v>0</v>
      </c>
      <c r="CQ14" s="9">
        <v>27.408000000000001</v>
      </c>
      <c r="CR14" s="9">
        <v>13</v>
      </c>
      <c r="CS14" s="9">
        <v>0</v>
      </c>
      <c r="CT14" s="9">
        <v>13</v>
      </c>
      <c r="CU14" s="9">
        <v>18</v>
      </c>
      <c r="CV14" s="9">
        <v>18</v>
      </c>
      <c r="CW14" s="9">
        <v>0</v>
      </c>
      <c r="CX14" s="9">
        <v>10</v>
      </c>
      <c r="CY14" s="9">
        <v>8.9429999999999996</v>
      </c>
      <c r="CZ14" s="9">
        <v>10.074</v>
      </c>
      <c r="DA14" s="9">
        <v>6.7240000000000002</v>
      </c>
      <c r="DB14" s="9">
        <v>0</v>
      </c>
      <c r="DC14" s="9">
        <v>6.7240000000000002</v>
      </c>
      <c r="DD14" s="9">
        <v>0</v>
      </c>
      <c r="DE14" s="9">
        <v>0</v>
      </c>
      <c r="DF14" s="9">
        <v>0</v>
      </c>
      <c r="DG14" s="9">
        <v>14.449</v>
      </c>
      <c r="DH14" s="9">
        <v>0</v>
      </c>
      <c r="DI14" s="9">
        <v>13.510999999999999</v>
      </c>
      <c r="DJ14" s="9">
        <v>14.61</v>
      </c>
      <c r="DK14" s="9">
        <v>0</v>
      </c>
      <c r="DL14" s="9">
        <v>16.11</v>
      </c>
      <c r="DM14" s="9">
        <v>9.6389999999999993</v>
      </c>
      <c r="DN14" s="9">
        <v>10.363</v>
      </c>
      <c r="DO14" s="9">
        <v>9</v>
      </c>
      <c r="DP14" s="9">
        <v>5.585</v>
      </c>
      <c r="DQ14" s="9">
        <v>2.1379999999999999</v>
      </c>
      <c r="DR14" s="9">
        <v>3.448</v>
      </c>
      <c r="DS14" s="9">
        <v>2.7290000000000001</v>
      </c>
      <c r="DT14" s="9">
        <v>1.0109999999999999</v>
      </c>
      <c r="DU14" s="9">
        <v>1.718</v>
      </c>
      <c r="DV14" s="9">
        <v>2.2589999999999999</v>
      </c>
      <c r="DW14" s="9">
        <v>0.85399999999999998</v>
      </c>
      <c r="DX14" s="9">
        <v>1.405</v>
      </c>
      <c r="DY14" s="9">
        <v>0.38300000000000001</v>
      </c>
      <c r="DZ14" s="9">
        <v>8.5000000000000006E-2</v>
      </c>
      <c r="EA14" s="9">
        <v>0.29699999999999999</v>
      </c>
      <c r="EB14" s="9">
        <v>0.29099999999999998</v>
      </c>
      <c r="EC14" s="9">
        <v>9.8000000000000004E-2</v>
      </c>
      <c r="ED14" s="9">
        <v>0.193</v>
      </c>
      <c r="EE14" s="9">
        <v>0</v>
      </c>
      <c r="EF14" s="9">
        <v>0</v>
      </c>
      <c r="EG14" s="9">
        <v>0</v>
      </c>
      <c r="EH14" s="9">
        <v>0</v>
      </c>
      <c r="EI14" s="9">
        <v>0</v>
      </c>
      <c r="EJ14" s="9">
        <v>0</v>
      </c>
      <c r="EK14" s="9">
        <v>0.21199999999999999</v>
      </c>
      <c r="EL14" s="9">
        <v>9.0999999999999998E-2</v>
      </c>
      <c r="EM14" s="9">
        <v>0.12</v>
      </c>
      <c r="EN14" s="9">
        <v>8.8999999999999996E-2</v>
      </c>
      <c r="EO14" s="9">
        <v>8.8999999999999996E-2</v>
      </c>
      <c r="EP14" s="9">
        <v>0</v>
      </c>
      <c r="EQ14" s="9">
        <v>0.499</v>
      </c>
      <c r="ER14" s="9">
        <v>0.20499999999999999</v>
      </c>
      <c r="ES14" s="9">
        <v>0.29399999999999998</v>
      </c>
      <c r="ET14" s="9">
        <v>0</v>
      </c>
      <c r="EU14" s="9">
        <v>0</v>
      </c>
      <c r="EV14" s="9">
        <v>0</v>
      </c>
      <c r="EW14" s="9">
        <v>0.14099999999999999</v>
      </c>
      <c r="EX14" s="9">
        <v>8.6999999999999994E-2</v>
      </c>
      <c r="EY14" s="9">
        <v>5.5E-2</v>
      </c>
      <c r="EZ14" s="9">
        <v>0.19700000000000001</v>
      </c>
      <c r="FA14" s="9">
        <v>0</v>
      </c>
      <c r="FB14" s="9">
        <v>0.19700000000000001</v>
      </c>
      <c r="FC14" s="9">
        <v>0.161</v>
      </c>
      <c r="FD14" s="9">
        <v>0.107</v>
      </c>
      <c r="FE14" s="9">
        <v>5.5E-2</v>
      </c>
      <c r="FF14" s="9">
        <v>0.108</v>
      </c>
      <c r="FG14" s="9">
        <v>0</v>
      </c>
      <c r="FH14" s="9">
        <v>0.108</v>
      </c>
      <c r="FI14" s="9">
        <v>0</v>
      </c>
      <c r="FJ14" s="9">
        <v>0</v>
      </c>
      <c r="FK14" s="9">
        <v>0</v>
      </c>
      <c r="FL14" s="9">
        <v>0.17799999999999999</v>
      </c>
      <c r="FM14" s="9">
        <v>9.0999999999999998E-2</v>
      </c>
      <c r="FN14" s="9">
        <v>8.5999999999999993E-2</v>
      </c>
      <c r="FO14" s="9">
        <v>0.47</v>
      </c>
      <c r="FP14" s="9">
        <v>0.158</v>
      </c>
      <c r="FQ14" s="9">
        <v>0.313</v>
      </c>
      <c r="FR14" s="9">
        <v>2.8559999999999999</v>
      </c>
      <c r="FS14" s="9">
        <v>1.1259999999999999</v>
      </c>
      <c r="FT14" s="9">
        <v>1.73</v>
      </c>
      <c r="FU14" s="9">
        <v>11.624000000000001</v>
      </c>
      <c r="FV14" s="9">
        <v>12</v>
      </c>
      <c r="FW14" s="9">
        <v>10.878</v>
      </c>
      <c r="FX14" s="9">
        <v>14.603</v>
      </c>
      <c r="FY14" s="9">
        <v>11.48</v>
      </c>
      <c r="FZ14" s="9">
        <v>16.686</v>
      </c>
      <c r="GA14" s="9">
        <v>14.669</v>
      </c>
      <c r="GB14" s="9">
        <v>11.628</v>
      </c>
      <c r="GC14" s="9">
        <v>16.57</v>
      </c>
      <c r="GD14" s="9">
        <v>11.106</v>
      </c>
      <c r="GE14" s="9">
        <v>0</v>
      </c>
      <c r="GF14" s="9">
        <v>9.7129999999999992</v>
      </c>
      <c r="GG14" s="9">
        <v>21.332999999999998</v>
      </c>
      <c r="GH14" s="9">
        <v>0</v>
      </c>
      <c r="GI14" s="9">
        <v>16.265999999999998</v>
      </c>
      <c r="GJ14" s="9">
        <v>0</v>
      </c>
      <c r="GK14" s="9">
        <v>0</v>
      </c>
      <c r="GL14" s="9">
        <v>0</v>
      </c>
      <c r="GM14" s="9">
        <v>0</v>
      </c>
      <c r="GN14" s="9">
        <v>0</v>
      </c>
      <c r="GO14" s="9">
        <v>0</v>
      </c>
      <c r="GP14" s="9">
        <v>25.568000000000001</v>
      </c>
      <c r="GQ14" s="9">
        <v>0</v>
      </c>
      <c r="GR14" s="9">
        <v>0</v>
      </c>
      <c r="GS14" s="9">
        <v>0</v>
      </c>
      <c r="GT14" s="9">
        <v>0</v>
      </c>
      <c r="GU14" s="9">
        <v>0</v>
      </c>
      <c r="GV14" s="9">
        <v>10</v>
      </c>
      <c r="GW14" s="9">
        <v>7.8170000000000002</v>
      </c>
      <c r="GX14" s="9">
        <v>15.848000000000001</v>
      </c>
      <c r="GY14" s="9">
        <v>0</v>
      </c>
      <c r="GZ14" s="9">
        <v>0</v>
      </c>
      <c r="HA14" s="9">
        <v>0</v>
      </c>
      <c r="HB14" s="9">
        <v>26.187000000000001</v>
      </c>
      <c r="HC14" s="9">
        <v>0</v>
      </c>
      <c r="HD14" s="9">
        <v>0</v>
      </c>
      <c r="HE14" s="9">
        <v>7.9550000000000001</v>
      </c>
      <c r="HF14" s="9">
        <v>0</v>
      </c>
      <c r="HG14" s="9">
        <v>7.9550000000000001</v>
      </c>
      <c r="HH14" s="9">
        <v>12.407</v>
      </c>
      <c r="HI14" s="9">
        <v>0</v>
      </c>
      <c r="HJ14" s="9">
        <v>0</v>
      </c>
      <c r="HK14" s="9">
        <v>0</v>
      </c>
      <c r="HL14" s="9">
        <v>0</v>
      </c>
      <c r="HM14" s="9">
        <v>0</v>
      </c>
      <c r="HN14" s="9">
        <v>0</v>
      </c>
      <c r="HO14" s="9">
        <v>0</v>
      </c>
      <c r="HP14" s="9">
        <v>0</v>
      </c>
      <c r="HQ14" s="9">
        <v>20.666</v>
      </c>
      <c r="HR14" s="9">
        <v>0</v>
      </c>
      <c r="HS14" s="9">
        <v>0</v>
      </c>
      <c r="HT14" s="9">
        <v>13.670999999999999</v>
      </c>
      <c r="HU14" s="9">
        <v>12.496</v>
      </c>
      <c r="HV14" s="9">
        <v>14.273999999999999</v>
      </c>
      <c r="HW14" s="9">
        <v>10</v>
      </c>
      <c r="HX14" s="9">
        <v>11.989000000000001</v>
      </c>
      <c r="HY14" s="9">
        <v>9.8320000000000007</v>
      </c>
      <c r="HZ14" s="9">
        <v>12.84</v>
      </c>
      <c r="IA14" s="9">
        <v>4.851</v>
      </c>
      <c r="IB14" s="9">
        <v>7.9889999999999999</v>
      </c>
      <c r="IC14" s="9">
        <v>8.3239999999999998</v>
      </c>
      <c r="ID14" s="9">
        <v>2.8330000000000002</v>
      </c>
      <c r="IE14" s="9">
        <v>5.4909999999999997</v>
      </c>
      <c r="IF14" s="9">
        <v>6.984</v>
      </c>
      <c r="IG14" s="9">
        <v>2.403</v>
      </c>
      <c r="IH14" s="9">
        <v>4.5810000000000004</v>
      </c>
      <c r="II14" s="9">
        <v>0.86399999999999999</v>
      </c>
      <c r="IJ14" s="9">
        <v>0.20899999999999999</v>
      </c>
      <c r="IK14" s="9">
        <v>0.65600000000000003</v>
      </c>
      <c r="IL14" s="9">
        <v>0.78400000000000003</v>
      </c>
      <c r="IM14" s="9">
        <v>0.56399999999999995</v>
      </c>
      <c r="IN14" s="9">
        <v>0.22</v>
      </c>
      <c r="IO14" s="9">
        <v>0</v>
      </c>
      <c r="IP14" s="9">
        <v>0</v>
      </c>
      <c r="IQ14" s="9">
        <v>0</v>
      </c>
    </row>
    <row r="15" spans="1:251">
      <c r="A15" s="10">
        <v>43497</v>
      </c>
      <c r="B15" s="9">
        <v>7.577</v>
      </c>
      <c r="C15" s="9">
        <v>10.141999999999999</v>
      </c>
      <c r="D15" s="9">
        <v>14.34</v>
      </c>
      <c r="E15" s="9">
        <v>10</v>
      </c>
      <c r="F15" s="9">
        <v>26.516999999999999</v>
      </c>
      <c r="G15" s="9">
        <v>9.6509999999999998</v>
      </c>
      <c r="H15" s="9">
        <v>16.866</v>
      </c>
      <c r="I15" s="9">
        <v>13.068</v>
      </c>
      <c r="J15" s="9">
        <v>5.423</v>
      </c>
      <c r="K15" s="9">
        <v>7.6449999999999996</v>
      </c>
      <c r="L15" s="9">
        <v>11.209</v>
      </c>
      <c r="M15" s="9">
        <v>5.008</v>
      </c>
      <c r="N15" s="9">
        <v>6.2009999999999996</v>
      </c>
      <c r="O15" s="9">
        <v>2.6629999999999998</v>
      </c>
      <c r="P15" s="9">
        <v>0.94299999999999995</v>
      </c>
      <c r="Q15" s="9">
        <v>1.72</v>
      </c>
      <c r="R15" s="9">
        <v>0.85199999999999998</v>
      </c>
      <c r="S15" s="9">
        <v>0.40500000000000003</v>
      </c>
      <c r="T15" s="9">
        <v>0.44700000000000001</v>
      </c>
      <c r="U15" s="9">
        <v>0</v>
      </c>
      <c r="V15" s="9">
        <v>0</v>
      </c>
      <c r="W15" s="9">
        <v>0</v>
      </c>
      <c r="X15" s="9">
        <v>1.0469999999999999</v>
      </c>
      <c r="Y15" s="9">
        <v>0.28599999999999998</v>
      </c>
      <c r="Z15" s="9">
        <v>0.76</v>
      </c>
      <c r="AA15" s="9">
        <v>1.2569999999999999</v>
      </c>
      <c r="AB15" s="9">
        <v>0.76300000000000001</v>
      </c>
      <c r="AC15" s="9">
        <v>0.49399999999999999</v>
      </c>
      <c r="AD15" s="9">
        <v>0.752</v>
      </c>
      <c r="AE15" s="9">
        <v>0.43099999999999999</v>
      </c>
      <c r="AF15" s="9">
        <v>0.32100000000000001</v>
      </c>
      <c r="AG15" s="9">
        <v>1.3320000000000001</v>
      </c>
      <c r="AH15" s="9">
        <v>0.71599999999999997</v>
      </c>
      <c r="AI15" s="9">
        <v>0.61499999999999999</v>
      </c>
      <c r="AJ15" s="9">
        <v>0.375</v>
      </c>
      <c r="AK15" s="9">
        <v>7.6999999999999999E-2</v>
      </c>
      <c r="AL15" s="9">
        <v>0.29899999999999999</v>
      </c>
      <c r="AM15" s="9">
        <v>0.82799999999999996</v>
      </c>
      <c r="AN15" s="9">
        <v>0.56899999999999995</v>
      </c>
      <c r="AO15" s="9">
        <v>0.25900000000000001</v>
      </c>
      <c r="AP15" s="9">
        <v>0</v>
      </c>
      <c r="AQ15" s="9">
        <v>0</v>
      </c>
      <c r="AR15" s="9">
        <v>0</v>
      </c>
      <c r="AS15" s="9">
        <v>0.33500000000000002</v>
      </c>
      <c r="AT15" s="9">
        <v>0.11600000000000001</v>
      </c>
      <c r="AU15" s="9">
        <v>0.219</v>
      </c>
      <c r="AV15" s="9">
        <v>0.65600000000000003</v>
      </c>
      <c r="AW15" s="9">
        <v>9.0999999999999998E-2</v>
      </c>
      <c r="AX15" s="9">
        <v>0.56499999999999995</v>
      </c>
      <c r="AY15" s="9">
        <v>0</v>
      </c>
      <c r="AZ15" s="9">
        <v>0</v>
      </c>
      <c r="BA15" s="9">
        <v>0</v>
      </c>
      <c r="BB15" s="9">
        <v>1.1120000000000001</v>
      </c>
      <c r="BC15" s="9">
        <v>0.61</v>
      </c>
      <c r="BD15" s="9">
        <v>0.502</v>
      </c>
      <c r="BE15" s="9">
        <v>1.859</v>
      </c>
      <c r="BF15" s="9">
        <v>0.41399999999999998</v>
      </c>
      <c r="BG15" s="9">
        <v>1.444</v>
      </c>
      <c r="BH15" s="9">
        <v>13.449</v>
      </c>
      <c r="BI15" s="9">
        <v>4.2290000000000001</v>
      </c>
      <c r="BJ15" s="9">
        <v>9.2210000000000001</v>
      </c>
      <c r="BK15" s="9">
        <v>10</v>
      </c>
      <c r="BL15" s="9">
        <v>14</v>
      </c>
      <c r="BM15" s="9">
        <v>10</v>
      </c>
      <c r="BN15" s="9">
        <v>12.31</v>
      </c>
      <c r="BO15" s="9">
        <v>12.896000000000001</v>
      </c>
      <c r="BP15" s="9">
        <v>12</v>
      </c>
      <c r="BQ15" s="9">
        <v>14</v>
      </c>
      <c r="BR15" s="9">
        <v>13.54</v>
      </c>
      <c r="BS15" s="9">
        <v>15</v>
      </c>
      <c r="BT15" s="9">
        <v>14.42</v>
      </c>
      <c r="BU15" s="9">
        <v>14</v>
      </c>
      <c r="BV15" s="9">
        <v>15.135</v>
      </c>
      <c r="BW15" s="9">
        <v>15.385999999999999</v>
      </c>
      <c r="BX15" s="9">
        <v>17.972999999999999</v>
      </c>
      <c r="BY15" s="9">
        <v>8.6479999999999997</v>
      </c>
      <c r="BZ15" s="9">
        <v>0</v>
      </c>
      <c r="CA15" s="9">
        <v>0</v>
      </c>
      <c r="CB15" s="9">
        <v>0</v>
      </c>
      <c r="CC15" s="9">
        <v>15</v>
      </c>
      <c r="CD15" s="9">
        <v>12.583</v>
      </c>
      <c r="CE15" s="9">
        <v>15</v>
      </c>
      <c r="CF15" s="9">
        <v>12.071</v>
      </c>
      <c r="CG15" s="9">
        <v>13.028</v>
      </c>
      <c r="CH15" s="9">
        <v>15.414</v>
      </c>
      <c r="CI15" s="9">
        <v>10</v>
      </c>
      <c r="CJ15" s="9">
        <v>9.6389999999999993</v>
      </c>
      <c r="CK15" s="9">
        <v>13.912000000000001</v>
      </c>
      <c r="CL15" s="9">
        <v>11.452999999999999</v>
      </c>
      <c r="CM15" s="9">
        <v>15.939</v>
      </c>
      <c r="CN15" s="9">
        <v>8.0540000000000003</v>
      </c>
      <c r="CO15" s="9">
        <v>25.167999999999999</v>
      </c>
      <c r="CP15" s="9">
        <v>0</v>
      </c>
      <c r="CQ15" s="9">
        <v>24.646999999999998</v>
      </c>
      <c r="CR15" s="9">
        <v>11.554</v>
      </c>
      <c r="CS15" s="9">
        <v>13.459</v>
      </c>
      <c r="CT15" s="9">
        <v>9.2710000000000008</v>
      </c>
      <c r="CU15" s="9">
        <v>0</v>
      </c>
      <c r="CV15" s="9">
        <v>0</v>
      </c>
      <c r="CW15" s="9">
        <v>0</v>
      </c>
      <c r="CX15" s="9">
        <v>9.4960000000000004</v>
      </c>
      <c r="CY15" s="9">
        <v>0</v>
      </c>
      <c r="CZ15" s="9">
        <v>13.507</v>
      </c>
      <c r="DA15" s="9">
        <v>12.699</v>
      </c>
      <c r="DB15" s="9">
        <v>0</v>
      </c>
      <c r="DC15" s="9">
        <v>16.969000000000001</v>
      </c>
      <c r="DD15" s="9">
        <v>0</v>
      </c>
      <c r="DE15" s="9">
        <v>0</v>
      </c>
      <c r="DF15" s="9">
        <v>0</v>
      </c>
      <c r="DG15" s="9">
        <v>8</v>
      </c>
      <c r="DH15" s="9">
        <v>8</v>
      </c>
      <c r="DI15" s="9">
        <v>15.762</v>
      </c>
      <c r="DJ15" s="9">
        <v>9.5640000000000001</v>
      </c>
      <c r="DK15" s="9">
        <v>6.6879999999999997</v>
      </c>
      <c r="DL15" s="9">
        <v>10</v>
      </c>
      <c r="DM15" s="9">
        <v>10</v>
      </c>
      <c r="DN15" s="9">
        <v>16</v>
      </c>
      <c r="DO15" s="9">
        <v>8</v>
      </c>
      <c r="DP15" s="9">
        <v>4.9359999999999999</v>
      </c>
      <c r="DQ15" s="9">
        <v>2.2330000000000001</v>
      </c>
      <c r="DR15" s="9">
        <v>2.7029999999999998</v>
      </c>
      <c r="DS15" s="9">
        <v>2.4289999999999998</v>
      </c>
      <c r="DT15" s="9">
        <v>1.45</v>
      </c>
      <c r="DU15" s="9">
        <v>0.98</v>
      </c>
      <c r="DV15" s="9">
        <v>2.2429999999999999</v>
      </c>
      <c r="DW15" s="9">
        <v>1.327</v>
      </c>
      <c r="DX15" s="9">
        <v>0.91700000000000004</v>
      </c>
      <c r="DY15" s="9">
        <v>0.28899999999999998</v>
      </c>
      <c r="DZ15" s="9">
        <v>0.121</v>
      </c>
      <c r="EA15" s="9">
        <v>0.16800000000000001</v>
      </c>
      <c r="EB15" s="9">
        <v>8.1000000000000003E-2</v>
      </c>
      <c r="EC15" s="9">
        <v>0</v>
      </c>
      <c r="ED15" s="9">
        <v>8.1000000000000003E-2</v>
      </c>
      <c r="EE15" s="9">
        <v>0</v>
      </c>
      <c r="EF15" s="9">
        <v>0</v>
      </c>
      <c r="EG15" s="9">
        <v>0</v>
      </c>
      <c r="EH15" s="9">
        <v>0.108</v>
      </c>
      <c r="EI15" s="9">
        <v>0.108</v>
      </c>
      <c r="EJ15" s="9">
        <v>0</v>
      </c>
      <c r="EK15" s="9">
        <v>0.23899999999999999</v>
      </c>
      <c r="EL15" s="9">
        <v>0.09</v>
      </c>
      <c r="EM15" s="9">
        <v>0.14899999999999999</v>
      </c>
      <c r="EN15" s="9">
        <v>0.22</v>
      </c>
      <c r="EO15" s="9">
        <v>0.161</v>
      </c>
      <c r="EP15" s="9">
        <v>5.8999999999999997E-2</v>
      </c>
      <c r="EQ15" s="9">
        <v>0.71799999999999997</v>
      </c>
      <c r="ER15" s="9">
        <v>0.41199999999999998</v>
      </c>
      <c r="ES15" s="9">
        <v>0.30599999999999999</v>
      </c>
      <c r="ET15" s="9">
        <v>0</v>
      </c>
      <c r="EU15" s="9">
        <v>0</v>
      </c>
      <c r="EV15" s="9">
        <v>0</v>
      </c>
      <c r="EW15" s="9">
        <v>0.216</v>
      </c>
      <c r="EX15" s="9">
        <v>0.216</v>
      </c>
      <c r="EY15" s="9">
        <v>0</v>
      </c>
      <c r="EZ15" s="9">
        <v>0</v>
      </c>
      <c r="FA15" s="9">
        <v>0</v>
      </c>
      <c r="FB15" s="9">
        <v>0</v>
      </c>
      <c r="FC15" s="9">
        <v>0</v>
      </c>
      <c r="FD15" s="9">
        <v>0</v>
      </c>
      <c r="FE15" s="9">
        <v>0</v>
      </c>
      <c r="FF15" s="9">
        <v>0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0.372</v>
      </c>
      <c r="FM15" s="9">
        <v>0.219</v>
      </c>
      <c r="FN15" s="9">
        <v>0.154</v>
      </c>
      <c r="FO15" s="9">
        <v>0.186</v>
      </c>
      <c r="FP15" s="9">
        <v>0.123</v>
      </c>
      <c r="FQ15" s="9">
        <v>6.3E-2</v>
      </c>
      <c r="FR15" s="9">
        <v>2.5070000000000001</v>
      </c>
      <c r="FS15" s="9">
        <v>0.78300000000000003</v>
      </c>
      <c r="FT15" s="9">
        <v>1.7230000000000001</v>
      </c>
      <c r="FU15" s="9">
        <v>15</v>
      </c>
      <c r="FV15" s="9">
        <v>18</v>
      </c>
      <c r="FW15" s="9">
        <v>15</v>
      </c>
      <c r="FX15" s="9">
        <v>15</v>
      </c>
      <c r="FY15" s="9">
        <v>12.349</v>
      </c>
      <c r="FZ15" s="9">
        <v>16.501999999999999</v>
      </c>
      <c r="GA15" s="9">
        <v>15.867000000000001</v>
      </c>
      <c r="GB15" s="9">
        <v>13.589</v>
      </c>
      <c r="GC15" s="9">
        <v>17.584</v>
      </c>
      <c r="GD15" s="9">
        <v>16.925999999999998</v>
      </c>
      <c r="GE15" s="9">
        <v>0</v>
      </c>
      <c r="GF15" s="9">
        <v>11.798</v>
      </c>
      <c r="GG15" s="9">
        <v>0</v>
      </c>
      <c r="GH15" s="9">
        <v>0</v>
      </c>
      <c r="GI15" s="9">
        <v>0</v>
      </c>
      <c r="GJ15" s="9">
        <v>0</v>
      </c>
      <c r="GK15" s="9">
        <v>0</v>
      </c>
      <c r="GL15" s="9">
        <v>0</v>
      </c>
      <c r="GM15" s="9">
        <v>0</v>
      </c>
      <c r="GN15" s="9">
        <v>0</v>
      </c>
      <c r="GO15" s="9">
        <v>0</v>
      </c>
      <c r="GP15" s="9">
        <v>21.664000000000001</v>
      </c>
      <c r="GQ15" s="9">
        <v>0</v>
      </c>
      <c r="GR15" s="9">
        <v>23.811</v>
      </c>
      <c r="GS15" s="9">
        <v>8.6839999999999993</v>
      </c>
      <c r="GT15" s="9">
        <v>0</v>
      </c>
      <c r="GU15" s="9">
        <v>0</v>
      </c>
      <c r="GV15" s="9">
        <v>13.749000000000001</v>
      </c>
      <c r="GW15" s="9">
        <v>9.9809999999999999</v>
      </c>
      <c r="GX15" s="9">
        <v>20.625</v>
      </c>
      <c r="GY15" s="9">
        <v>0</v>
      </c>
      <c r="GZ15" s="9">
        <v>0</v>
      </c>
      <c r="HA15" s="9">
        <v>0</v>
      </c>
      <c r="HB15" s="9">
        <v>18.992000000000001</v>
      </c>
      <c r="HC15" s="9">
        <v>18.992000000000001</v>
      </c>
      <c r="HD15" s="9">
        <v>0</v>
      </c>
      <c r="HE15" s="9">
        <v>0</v>
      </c>
      <c r="HF15" s="9">
        <v>0</v>
      </c>
      <c r="HG15" s="9">
        <v>0</v>
      </c>
      <c r="HH15" s="9">
        <v>0</v>
      </c>
      <c r="HI15" s="9">
        <v>0</v>
      </c>
      <c r="HJ15" s="9">
        <v>0</v>
      </c>
      <c r="HK15" s="9">
        <v>0</v>
      </c>
      <c r="HL15" s="9">
        <v>0</v>
      </c>
      <c r="HM15" s="9">
        <v>0</v>
      </c>
      <c r="HN15" s="9">
        <v>0</v>
      </c>
      <c r="HO15" s="9">
        <v>0</v>
      </c>
      <c r="HP15" s="9">
        <v>0</v>
      </c>
      <c r="HQ15" s="9">
        <v>20</v>
      </c>
      <c r="HR15" s="9">
        <v>0</v>
      </c>
      <c r="HS15" s="9">
        <v>12.718</v>
      </c>
      <c r="HT15" s="9">
        <v>9.016</v>
      </c>
      <c r="HU15" s="9">
        <v>0</v>
      </c>
      <c r="HV15" s="9">
        <v>0</v>
      </c>
      <c r="HW15" s="9">
        <v>15</v>
      </c>
      <c r="HX15" s="9">
        <v>23.388000000000002</v>
      </c>
      <c r="HY15" s="9">
        <v>15</v>
      </c>
      <c r="HZ15" s="9">
        <v>14.355</v>
      </c>
      <c r="IA15" s="9">
        <v>5.9329999999999998</v>
      </c>
      <c r="IB15" s="9">
        <v>8.4220000000000006</v>
      </c>
      <c r="IC15" s="9">
        <v>7.9539999999999997</v>
      </c>
      <c r="ID15" s="9">
        <v>2.9420000000000002</v>
      </c>
      <c r="IE15" s="9">
        <v>5.0119999999999996</v>
      </c>
      <c r="IF15" s="9">
        <v>6.3810000000000002</v>
      </c>
      <c r="IG15" s="9">
        <v>2.1019999999999999</v>
      </c>
      <c r="IH15" s="9">
        <v>4.2789999999999999</v>
      </c>
      <c r="II15" s="9">
        <v>1.538</v>
      </c>
      <c r="IJ15" s="9">
        <v>0.46700000000000003</v>
      </c>
      <c r="IK15" s="9">
        <v>1.071</v>
      </c>
      <c r="IL15" s="9">
        <v>0.432</v>
      </c>
      <c r="IM15" s="9">
        <v>0.432</v>
      </c>
      <c r="IN15" s="9">
        <v>0</v>
      </c>
      <c r="IO15" s="9">
        <v>0</v>
      </c>
      <c r="IP15" s="9">
        <v>0</v>
      </c>
      <c r="IQ15" s="9">
        <v>0</v>
      </c>
    </row>
    <row r="16" spans="1:251">
      <c r="A16" s="10">
        <v>43862</v>
      </c>
      <c r="B16" s="9">
        <v>12.574</v>
      </c>
      <c r="C16" s="9">
        <v>10</v>
      </c>
      <c r="D16" s="9">
        <v>12</v>
      </c>
      <c r="E16" s="9">
        <v>10</v>
      </c>
      <c r="F16" s="9">
        <v>31.818999999999999</v>
      </c>
      <c r="G16" s="9">
        <v>12.525</v>
      </c>
      <c r="H16" s="9">
        <v>19.294</v>
      </c>
      <c r="I16" s="9">
        <v>18.09</v>
      </c>
      <c r="J16" s="9">
        <v>8.0350000000000001</v>
      </c>
      <c r="K16" s="9">
        <v>10.055</v>
      </c>
      <c r="L16" s="9">
        <v>15.808</v>
      </c>
      <c r="M16" s="9">
        <v>6.508</v>
      </c>
      <c r="N16" s="9">
        <v>9.3000000000000007</v>
      </c>
      <c r="O16" s="9">
        <v>2.93</v>
      </c>
      <c r="P16" s="9">
        <v>1.1140000000000001</v>
      </c>
      <c r="Q16" s="9">
        <v>1.8149999999999999</v>
      </c>
      <c r="R16" s="9">
        <v>0.93300000000000005</v>
      </c>
      <c r="S16" s="9">
        <v>0.23</v>
      </c>
      <c r="T16" s="9">
        <v>0.70199999999999996</v>
      </c>
      <c r="U16" s="9">
        <v>0</v>
      </c>
      <c r="V16" s="9">
        <v>0</v>
      </c>
      <c r="W16" s="9">
        <v>0</v>
      </c>
      <c r="X16" s="9">
        <v>0.94799999999999995</v>
      </c>
      <c r="Y16" s="9">
        <v>0.39100000000000001</v>
      </c>
      <c r="Z16" s="9">
        <v>0.55700000000000005</v>
      </c>
      <c r="AA16" s="9">
        <v>1.3959999999999999</v>
      </c>
      <c r="AB16" s="9">
        <v>1.1120000000000001</v>
      </c>
      <c r="AC16" s="9">
        <v>0.28399999999999997</v>
      </c>
      <c r="AD16" s="9">
        <v>1.3640000000000001</v>
      </c>
      <c r="AE16" s="9">
        <v>0.111</v>
      </c>
      <c r="AF16" s="9">
        <v>1.254</v>
      </c>
      <c r="AG16" s="9">
        <v>3.347</v>
      </c>
      <c r="AH16" s="9">
        <v>1.2589999999999999</v>
      </c>
      <c r="AI16" s="9">
        <v>2.0880000000000001</v>
      </c>
      <c r="AJ16" s="9">
        <v>0.51200000000000001</v>
      </c>
      <c r="AK16" s="9">
        <v>0.36799999999999999</v>
      </c>
      <c r="AL16" s="9">
        <v>0.14299999999999999</v>
      </c>
      <c r="AM16" s="9">
        <v>0.28000000000000003</v>
      </c>
      <c r="AN16" s="9">
        <v>0.28000000000000003</v>
      </c>
      <c r="AO16" s="9">
        <v>0</v>
      </c>
      <c r="AP16" s="9">
        <v>0.28899999999999998</v>
      </c>
      <c r="AQ16" s="9">
        <v>0</v>
      </c>
      <c r="AR16" s="9">
        <v>0.28899999999999998</v>
      </c>
      <c r="AS16" s="9">
        <v>0.70699999999999996</v>
      </c>
      <c r="AT16" s="9">
        <v>0.29499999999999998</v>
      </c>
      <c r="AU16" s="9">
        <v>0.41199999999999998</v>
      </c>
      <c r="AV16" s="9">
        <v>0.55000000000000004</v>
      </c>
      <c r="AW16" s="9">
        <v>0.124</v>
      </c>
      <c r="AX16" s="9">
        <v>0.42599999999999999</v>
      </c>
      <c r="AY16" s="9">
        <v>0.25900000000000001</v>
      </c>
      <c r="AZ16" s="9">
        <v>0.13300000000000001</v>
      </c>
      <c r="BA16" s="9">
        <v>0.126</v>
      </c>
      <c r="BB16" s="9">
        <v>2.294</v>
      </c>
      <c r="BC16" s="9">
        <v>1.0900000000000001</v>
      </c>
      <c r="BD16" s="9">
        <v>1.2030000000000001</v>
      </c>
      <c r="BE16" s="9">
        <v>2.282</v>
      </c>
      <c r="BF16" s="9">
        <v>1.5269999999999999</v>
      </c>
      <c r="BG16" s="9">
        <v>0.755</v>
      </c>
      <c r="BH16" s="9">
        <v>13.728999999999999</v>
      </c>
      <c r="BI16" s="9">
        <v>4.49</v>
      </c>
      <c r="BJ16" s="9">
        <v>9.2390000000000008</v>
      </c>
      <c r="BK16" s="9">
        <v>12</v>
      </c>
      <c r="BL16" s="9">
        <v>12.234999999999999</v>
      </c>
      <c r="BM16" s="9">
        <v>12</v>
      </c>
      <c r="BN16" s="9">
        <v>13</v>
      </c>
      <c r="BO16" s="9">
        <v>11.452999999999999</v>
      </c>
      <c r="BP16" s="9">
        <v>14</v>
      </c>
      <c r="BQ16" s="9">
        <v>13</v>
      </c>
      <c r="BR16" s="9">
        <v>10.393000000000001</v>
      </c>
      <c r="BS16" s="9">
        <v>14.554</v>
      </c>
      <c r="BT16" s="9">
        <v>15</v>
      </c>
      <c r="BU16" s="9">
        <v>13.318</v>
      </c>
      <c r="BV16" s="9">
        <v>15</v>
      </c>
      <c r="BW16" s="9">
        <v>16.536000000000001</v>
      </c>
      <c r="BX16" s="9">
        <v>0</v>
      </c>
      <c r="BY16" s="9">
        <v>15.244</v>
      </c>
      <c r="BZ16" s="9">
        <v>0</v>
      </c>
      <c r="CA16" s="9">
        <v>0</v>
      </c>
      <c r="CB16" s="9">
        <v>0</v>
      </c>
      <c r="CC16" s="9">
        <v>13.308</v>
      </c>
      <c r="CD16" s="9">
        <v>7.7119999999999997</v>
      </c>
      <c r="CE16" s="9">
        <v>14.798</v>
      </c>
      <c r="CF16" s="9">
        <v>10.904</v>
      </c>
      <c r="CG16" s="9">
        <v>10.028</v>
      </c>
      <c r="CH16" s="9">
        <v>18.507999999999999</v>
      </c>
      <c r="CI16" s="9">
        <v>17.641999999999999</v>
      </c>
      <c r="CJ16" s="9">
        <v>0</v>
      </c>
      <c r="CK16" s="9">
        <v>16.056999999999999</v>
      </c>
      <c r="CL16" s="9">
        <v>15</v>
      </c>
      <c r="CM16" s="9">
        <v>17.738</v>
      </c>
      <c r="CN16" s="9">
        <v>10.616</v>
      </c>
      <c r="CO16" s="9">
        <v>9.4459999999999997</v>
      </c>
      <c r="CP16" s="9">
        <v>7.5</v>
      </c>
      <c r="CQ16" s="9">
        <v>0</v>
      </c>
      <c r="CR16" s="9">
        <v>6.6059999999999999</v>
      </c>
      <c r="CS16" s="9">
        <v>6.6059999999999999</v>
      </c>
      <c r="CT16" s="9">
        <v>0</v>
      </c>
      <c r="CU16" s="9">
        <v>11.505000000000001</v>
      </c>
      <c r="CV16" s="9">
        <v>0</v>
      </c>
      <c r="CW16" s="9">
        <v>11.505000000000001</v>
      </c>
      <c r="CX16" s="9">
        <v>10.94</v>
      </c>
      <c r="CY16" s="9">
        <v>12.423999999999999</v>
      </c>
      <c r="CZ16" s="9">
        <v>10.891</v>
      </c>
      <c r="DA16" s="9">
        <v>16.350000000000001</v>
      </c>
      <c r="DB16" s="9">
        <v>0</v>
      </c>
      <c r="DC16" s="9">
        <v>22.532</v>
      </c>
      <c r="DD16" s="9">
        <v>22.763000000000002</v>
      </c>
      <c r="DE16" s="9">
        <v>0</v>
      </c>
      <c r="DF16" s="9">
        <v>0</v>
      </c>
      <c r="DG16" s="9">
        <v>13</v>
      </c>
      <c r="DH16" s="9">
        <v>10</v>
      </c>
      <c r="DI16" s="9">
        <v>13.369</v>
      </c>
      <c r="DJ16" s="9">
        <v>11.759</v>
      </c>
      <c r="DK16" s="9">
        <v>13.225</v>
      </c>
      <c r="DL16" s="9">
        <v>7.3710000000000004</v>
      </c>
      <c r="DM16" s="9">
        <v>10.053000000000001</v>
      </c>
      <c r="DN16" s="9">
        <v>13.516</v>
      </c>
      <c r="DO16" s="9">
        <v>10</v>
      </c>
      <c r="DP16" s="9">
        <v>7.6470000000000002</v>
      </c>
      <c r="DQ16" s="9">
        <v>3.0710000000000002</v>
      </c>
      <c r="DR16" s="9">
        <v>4.5759999999999996</v>
      </c>
      <c r="DS16" s="9">
        <v>3.7050000000000001</v>
      </c>
      <c r="DT16" s="9">
        <v>0.94</v>
      </c>
      <c r="DU16" s="9">
        <v>2.7639999999999998</v>
      </c>
      <c r="DV16" s="9">
        <v>3.145</v>
      </c>
      <c r="DW16" s="9">
        <v>0.94</v>
      </c>
      <c r="DX16" s="9">
        <v>2.2050000000000001</v>
      </c>
      <c r="DY16" s="9">
        <v>0.33700000000000002</v>
      </c>
      <c r="DZ16" s="9">
        <v>0.13400000000000001</v>
      </c>
      <c r="EA16" s="9">
        <v>0.20300000000000001</v>
      </c>
      <c r="EB16" s="9">
        <v>0.83899999999999997</v>
      </c>
      <c r="EC16" s="9">
        <v>0.376</v>
      </c>
      <c r="ED16" s="9">
        <v>0.46300000000000002</v>
      </c>
      <c r="EE16" s="9">
        <v>0</v>
      </c>
      <c r="EF16" s="9">
        <v>0</v>
      </c>
      <c r="EG16" s="9">
        <v>0</v>
      </c>
      <c r="EH16" s="9">
        <v>0</v>
      </c>
      <c r="EI16" s="9">
        <v>0</v>
      </c>
      <c r="EJ16" s="9">
        <v>0</v>
      </c>
      <c r="EK16" s="9">
        <v>0</v>
      </c>
      <c r="EL16" s="9">
        <v>0</v>
      </c>
      <c r="EM16" s="9">
        <v>0</v>
      </c>
      <c r="EN16" s="9">
        <v>0.20799999999999999</v>
      </c>
      <c r="EO16" s="9">
        <v>0</v>
      </c>
      <c r="EP16" s="9">
        <v>0.20799999999999999</v>
      </c>
      <c r="EQ16" s="9">
        <v>0.42199999999999999</v>
      </c>
      <c r="ER16" s="9">
        <v>0.23799999999999999</v>
      </c>
      <c r="ES16" s="9">
        <v>0.184</v>
      </c>
      <c r="ET16" s="9">
        <v>0</v>
      </c>
      <c r="EU16" s="9">
        <v>0</v>
      </c>
      <c r="EV16" s="9">
        <v>0</v>
      </c>
      <c r="EW16" s="9">
        <v>6.3E-2</v>
      </c>
      <c r="EX16" s="9">
        <v>0</v>
      </c>
      <c r="EY16" s="9">
        <v>6.3E-2</v>
      </c>
      <c r="EZ16" s="9">
        <v>0</v>
      </c>
      <c r="FA16" s="9">
        <v>0</v>
      </c>
      <c r="FB16" s="9">
        <v>0</v>
      </c>
      <c r="FC16" s="9">
        <v>0.17599999999999999</v>
      </c>
      <c r="FD16" s="9">
        <v>0</v>
      </c>
      <c r="FE16" s="9">
        <v>0.17599999999999999</v>
      </c>
      <c r="FF16" s="9">
        <v>0.183</v>
      </c>
      <c r="FG16" s="9">
        <v>0</v>
      </c>
      <c r="FH16" s="9">
        <v>0.183</v>
      </c>
      <c r="FI16" s="9">
        <v>0</v>
      </c>
      <c r="FJ16" s="9">
        <v>0</v>
      </c>
      <c r="FK16" s="9">
        <v>0</v>
      </c>
      <c r="FL16" s="9">
        <v>0.91700000000000004</v>
      </c>
      <c r="FM16" s="9">
        <v>0.192</v>
      </c>
      <c r="FN16" s="9">
        <v>0.72499999999999998</v>
      </c>
      <c r="FO16" s="9">
        <v>0.56000000000000005</v>
      </c>
      <c r="FP16" s="9">
        <v>0</v>
      </c>
      <c r="FQ16" s="9">
        <v>0.56000000000000005</v>
      </c>
      <c r="FR16" s="9">
        <v>3.9420000000000002</v>
      </c>
      <c r="FS16" s="9">
        <v>2.13</v>
      </c>
      <c r="FT16" s="9">
        <v>1.8109999999999999</v>
      </c>
      <c r="FU16" s="9">
        <v>14.260999999999999</v>
      </c>
      <c r="FV16" s="9">
        <v>13</v>
      </c>
      <c r="FW16" s="9">
        <v>15</v>
      </c>
      <c r="FX16" s="9">
        <v>19.640999999999998</v>
      </c>
      <c r="FY16" s="9">
        <v>9.15</v>
      </c>
      <c r="FZ16" s="9">
        <v>20</v>
      </c>
      <c r="GA16" s="9">
        <v>16.600999999999999</v>
      </c>
      <c r="GB16" s="9">
        <v>9.15</v>
      </c>
      <c r="GC16" s="9">
        <v>20</v>
      </c>
      <c r="GD16" s="9">
        <v>23.404</v>
      </c>
      <c r="GE16" s="9">
        <v>0</v>
      </c>
      <c r="GF16" s="9">
        <v>26.981999999999999</v>
      </c>
      <c r="GG16" s="9">
        <v>8</v>
      </c>
      <c r="GH16" s="9">
        <v>5.5460000000000003</v>
      </c>
      <c r="GI16" s="9">
        <v>16.678000000000001</v>
      </c>
      <c r="GJ16" s="9">
        <v>0</v>
      </c>
      <c r="GK16" s="9">
        <v>0</v>
      </c>
      <c r="GL16" s="9">
        <v>0</v>
      </c>
      <c r="GM16" s="9">
        <v>0</v>
      </c>
      <c r="GN16" s="9">
        <v>0</v>
      </c>
      <c r="GO16" s="9">
        <v>0</v>
      </c>
      <c r="GP16" s="9">
        <v>0</v>
      </c>
      <c r="GQ16" s="9">
        <v>0</v>
      </c>
      <c r="GR16" s="9">
        <v>0</v>
      </c>
      <c r="GS16" s="9">
        <v>17.529</v>
      </c>
      <c r="GT16" s="9">
        <v>0</v>
      </c>
      <c r="GU16" s="9">
        <v>17.529</v>
      </c>
      <c r="GV16" s="9">
        <v>18.48</v>
      </c>
      <c r="GW16" s="9">
        <v>18.058</v>
      </c>
      <c r="GX16" s="9">
        <v>18.978999999999999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0</v>
      </c>
      <c r="HE16" s="9">
        <v>0</v>
      </c>
      <c r="HF16" s="9">
        <v>0</v>
      </c>
      <c r="HG16" s="9">
        <v>0</v>
      </c>
      <c r="HH16" s="9">
        <v>25.568000000000001</v>
      </c>
      <c r="HI16" s="9">
        <v>0</v>
      </c>
      <c r="HJ16" s="9">
        <v>25.568000000000001</v>
      </c>
      <c r="HK16" s="9">
        <v>5.1310000000000002</v>
      </c>
      <c r="HL16" s="9">
        <v>0</v>
      </c>
      <c r="HM16" s="9">
        <v>5.1310000000000002</v>
      </c>
      <c r="HN16" s="9">
        <v>0</v>
      </c>
      <c r="HO16" s="9">
        <v>0</v>
      </c>
      <c r="HP16" s="9">
        <v>0</v>
      </c>
      <c r="HQ16" s="9">
        <v>19.774000000000001</v>
      </c>
      <c r="HR16" s="9">
        <v>0</v>
      </c>
      <c r="HS16" s="9">
        <v>20.645</v>
      </c>
      <c r="HT16" s="9">
        <v>22.053999999999998</v>
      </c>
      <c r="HU16" s="9">
        <v>0</v>
      </c>
      <c r="HV16" s="9">
        <v>22.053999999999998</v>
      </c>
      <c r="HW16" s="9">
        <v>10.624000000000001</v>
      </c>
      <c r="HX16" s="9">
        <v>13</v>
      </c>
      <c r="HY16" s="9">
        <v>10</v>
      </c>
      <c r="HZ16" s="9">
        <v>13.635999999999999</v>
      </c>
      <c r="IA16" s="9">
        <v>5.4139999999999997</v>
      </c>
      <c r="IB16" s="9">
        <v>8.2219999999999995</v>
      </c>
      <c r="IC16" s="9">
        <v>7.2949999999999999</v>
      </c>
      <c r="ID16" s="9">
        <v>3.03</v>
      </c>
      <c r="IE16" s="9">
        <v>4.2649999999999997</v>
      </c>
      <c r="IF16" s="9">
        <v>6.0119999999999996</v>
      </c>
      <c r="IG16" s="9">
        <v>2.6459999999999999</v>
      </c>
      <c r="IH16" s="9">
        <v>3.3650000000000002</v>
      </c>
      <c r="II16" s="9">
        <v>1.097</v>
      </c>
      <c r="IJ16" s="9">
        <v>0.79</v>
      </c>
      <c r="IK16" s="9">
        <v>0.307</v>
      </c>
      <c r="IL16" s="9">
        <v>0.80100000000000005</v>
      </c>
      <c r="IM16" s="9">
        <v>0.437</v>
      </c>
      <c r="IN16" s="9">
        <v>0.36399999999999999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10</v>
      </c>
      <c r="C17" s="9">
        <v>10</v>
      </c>
      <c r="D17" s="9">
        <v>11.467000000000001</v>
      </c>
      <c r="E17" s="9">
        <v>10</v>
      </c>
      <c r="F17" s="9">
        <v>25.212</v>
      </c>
      <c r="G17" s="9">
        <v>11.244</v>
      </c>
      <c r="H17" s="9">
        <v>13.968999999999999</v>
      </c>
      <c r="I17" s="9">
        <v>14.097</v>
      </c>
      <c r="J17" s="9">
        <v>6.3369999999999997</v>
      </c>
      <c r="K17" s="9">
        <v>7.76</v>
      </c>
      <c r="L17" s="9">
        <v>13.374000000000001</v>
      </c>
      <c r="M17" s="9">
        <v>5.9089999999999998</v>
      </c>
      <c r="N17" s="9">
        <v>7.4660000000000002</v>
      </c>
      <c r="O17" s="9">
        <v>3.7410000000000001</v>
      </c>
      <c r="P17" s="9">
        <v>1.4850000000000001</v>
      </c>
      <c r="Q17" s="9">
        <v>2.2570000000000001</v>
      </c>
      <c r="R17" s="9">
        <v>1.236</v>
      </c>
      <c r="S17" s="9">
        <v>0.70299999999999996</v>
      </c>
      <c r="T17" s="9">
        <v>0.53200000000000003</v>
      </c>
      <c r="U17" s="9">
        <v>0</v>
      </c>
      <c r="V17" s="9">
        <v>0</v>
      </c>
      <c r="W17" s="9">
        <v>0</v>
      </c>
      <c r="X17" s="9">
        <v>0.24399999999999999</v>
      </c>
      <c r="Y17" s="9">
        <v>0.10199999999999999</v>
      </c>
      <c r="Z17" s="9">
        <v>0.14199999999999999</v>
      </c>
      <c r="AA17" s="9">
        <v>0.59899999999999998</v>
      </c>
      <c r="AB17" s="9">
        <v>0.15</v>
      </c>
      <c r="AC17" s="9">
        <v>0.44900000000000001</v>
      </c>
      <c r="AD17" s="9">
        <v>0.81100000000000005</v>
      </c>
      <c r="AE17" s="9">
        <v>0.54100000000000004</v>
      </c>
      <c r="AF17" s="9">
        <v>0.27</v>
      </c>
      <c r="AG17" s="9">
        <v>1.88</v>
      </c>
      <c r="AH17" s="9">
        <v>0.998</v>
      </c>
      <c r="AI17" s="9">
        <v>0.88200000000000001</v>
      </c>
      <c r="AJ17" s="9">
        <v>0.99199999999999999</v>
      </c>
      <c r="AK17" s="9">
        <v>0.36499999999999999</v>
      </c>
      <c r="AL17" s="9">
        <v>0.627</v>
      </c>
      <c r="AM17" s="9">
        <v>0.28499999999999998</v>
      </c>
      <c r="AN17" s="9">
        <v>0.14299999999999999</v>
      </c>
      <c r="AO17" s="9">
        <v>0.14199999999999999</v>
      </c>
      <c r="AP17" s="9">
        <v>0.17799999999999999</v>
      </c>
      <c r="AQ17" s="9">
        <v>0</v>
      </c>
      <c r="AR17" s="9">
        <v>0.17799999999999999</v>
      </c>
      <c r="AS17" s="9">
        <v>0.85099999999999998</v>
      </c>
      <c r="AT17" s="9">
        <v>0.24299999999999999</v>
      </c>
      <c r="AU17" s="9">
        <v>0.60699999999999998</v>
      </c>
      <c r="AV17" s="9">
        <v>0.72499999999999998</v>
      </c>
      <c r="AW17" s="9">
        <v>0</v>
      </c>
      <c r="AX17" s="9">
        <v>0.72499999999999998</v>
      </c>
      <c r="AY17" s="9">
        <v>0.15</v>
      </c>
      <c r="AZ17" s="9">
        <v>0</v>
      </c>
      <c r="BA17" s="9">
        <v>0.15</v>
      </c>
      <c r="BB17" s="9">
        <v>1.6819999999999999</v>
      </c>
      <c r="BC17" s="9">
        <v>1.1779999999999999</v>
      </c>
      <c r="BD17" s="9">
        <v>0.504</v>
      </c>
      <c r="BE17" s="9">
        <v>0.72299999999999998</v>
      </c>
      <c r="BF17" s="9">
        <v>0.42799999999999999</v>
      </c>
      <c r="BG17" s="9">
        <v>0.29399999999999998</v>
      </c>
      <c r="BH17" s="9">
        <v>11.115</v>
      </c>
      <c r="BI17" s="9">
        <v>4.907</v>
      </c>
      <c r="BJ17" s="9">
        <v>6.2080000000000002</v>
      </c>
      <c r="BK17" s="9">
        <v>14</v>
      </c>
      <c r="BL17" s="9">
        <v>14</v>
      </c>
      <c r="BM17" s="9">
        <v>13</v>
      </c>
      <c r="BN17" s="9">
        <v>16</v>
      </c>
      <c r="BO17" s="9">
        <v>16</v>
      </c>
      <c r="BP17" s="9">
        <v>15.981999999999999</v>
      </c>
      <c r="BQ17" s="9">
        <v>16</v>
      </c>
      <c r="BR17" s="9">
        <v>16.914000000000001</v>
      </c>
      <c r="BS17" s="9">
        <v>15</v>
      </c>
      <c r="BT17" s="9">
        <v>18</v>
      </c>
      <c r="BU17" s="9">
        <v>16.109000000000002</v>
      </c>
      <c r="BV17" s="9">
        <v>18</v>
      </c>
      <c r="BW17" s="9">
        <v>18.273</v>
      </c>
      <c r="BX17" s="9">
        <v>21.971</v>
      </c>
      <c r="BY17" s="9">
        <v>8.5090000000000003</v>
      </c>
      <c r="BZ17" s="9">
        <v>0</v>
      </c>
      <c r="CA17" s="9">
        <v>0</v>
      </c>
      <c r="CB17" s="9">
        <v>0</v>
      </c>
      <c r="CC17" s="9">
        <v>23.321999999999999</v>
      </c>
      <c r="CD17" s="9">
        <v>0</v>
      </c>
      <c r="CE17" s="9">
        <v>0</v>
      </c>
      <c r="CF17" s="9">
        <v>11.576000000000001</v>
      </c>
      <c r="CG17" s="9">
        <v>0</v>
      </c>
      <c r="CH17" s="9">
        <v>10.196999999999999</v>
      </c>
      <c r="CI17" s="9">
        <v>19.834</v>
      </c>
      <c r="CJ17" s="9">
        <v>20.280999999999999</v>
      </c>
      <c r="CK17" s="9">
        <v>15.013999999999999</v>
      </c>
      <c r="CL17" s="9">
        <v>14.904</v>
      </c>
      <c r="CM17" s="9">
        <v>13.036</v>
      </c>
      <c r="CN17" s="9">
        <v>19</v>
      </c>
      <c r="CO17" s="9">
        <v>12.147</v>
      </c>
      <c r="CP17" s="9">
        <v>20</v>
      </c>
      <c r="CQ17" s="9">
        <v>7.9820000000000002</v>
      </c>
      <c r="CR17" s="9">
        <v>21.556999999999999</v>
      </c>
      <c r="CS17" s="9">
        <v>0</v>
      </c>
      <c r="CT17" s="9">
        <v>0</v>
      </c>
      <c r="CU17" s="9">
        <v>0</v>
      </c>
      <c r="CV17" s="9">
        <v>0</v>
      </c>
      <c r="CW17" s="9">
        <v>0</v>
      </c>
      <c r="CX17" s="9">
        <v>14.340999999999999</v>
      </c>
      <c r="CY17" s="9">
        <v>23.667000000000002</v>
      </c>
      <c r="CZ17" s="9">
        <v>9.4789999999999992</v>
      </c>
      <c r="DA17" s="9">
        <v>22.158999999999999</v>
      </c>
      <c r="DB17" s="9">
        <v>0</v>
      </c>
      <c r="DC17" s="9">
        <v>22.158999999999999</v>
      </c>
      <c r="DD17" s="9">
        <v>0</v>
      </c>
      <c r="DE17" s="9">
        <v>0</v>
      </c>
      <c r="DF17" s="9">
        <v>0</v>
      </c>
      <c r="DG17" s="9">
        <v>10.269</v>
      </c>
      <c r="DH17" s="9">
        <v>11.289</v>
      </c>
      <c r="DI17" s="9">
        <v>10.629</v>
      </c>
      <c r="DJ17" s="9">
        <v>15.657999999999999</v>
      </c>
      <c r="DK17" s="9">
        <v>10.962999999999999</v>
      </c>
      <c r="DL17" s="9">
        <v>24.495000000000001</v>
      </c>
      <c r="DM17" s="9">
        <v>10</v>
      </c>
      <c r="DN17" s="9">
        <v>11</v>
      </c>
      <c r="DO17" s="9">
        <v>10</v>
      </c>
      <c r="DP17" s="9">
        <v>5.875</v>
      </c>
      <c r="DQ17" s="9">
        <v>3.1930000000000001</v>
      </c>
      <c r="DR17" s="9">
        <v>2.6819999999999999</v>
      </c>
      <c r="DS17" s="9">
        <v>3.3530000000000002</v>
      </c>
      <c r="DT17" s="9">
        <v>1.3939999999999999</v>
      </c>
      <c r="DU17" s="9">
        <v>1.9590000000000001</v>
      </c>
      <c r="DV17" s="9">
        <v>2.895</v>
      </c>
      <c r="DW17" s="9">
        <v>1.1020000000000001</v>
      </c>
      <c r="DX17" s="9">
        <v>1.7929999999999999</v>
      </c>
      <c r="DY17" s="9">
        <v>0.499</v>
      </c>
      <c r="DZ17" s="9">
        <v>0</v>
      </c>
      <c r="EA17" s="9">
        <v>0.499</v>
      </c>
      <c r="EB17" s="9">
        <v>0</v>
      </c>
      <c r="EC17" s="9">
        <v>0</v>
      </c>
      <c r="ED17" s="9">
        <v>0</v>
      </c>
      <c r="EE17" s="9">
        <v>0</v>
      </c>
      <c r="EF17" s="9">
        <v>0</v>
      </c>
      <c r="EG17" s="9">
        <v>0</v>
      </c>
      <c r="EH17" s="9">
        <v>0</v>
      </c>
      <c r="EI17" s="9">
        <v>0</v>
      </c>
      <c r="EJ17" s="9">
        <v>0</v>
      </c>
      <c r="EK17" s="9">
        <v>0.19700000000000001</v>
      </c>
      <c r="EL17" s="9">
        <v>7.6999999999999999E-2</v>
      </c>
      <c r="EM17" s="9">
        <v>0.11899999999999999</v>
      </c>
      <c r="EN17" s="9">
        <v>0.52100000000000002</v>
      </c>
      <c r="EO17" s="9">
        <v>0</v>
      </c>
      <c r="EP17" s="9">
        <v>0.52100000000000002</v>
      </c>
      <c r="EQ17" s="9">
        <v>0.32200000000000001</v>
      </c>
      <c r="ER17" s="9">
        <v>9.2999999999999999E-2</v>
      </c>
      <c r="ES17" s="9">
        <v>0.22900000000000001</v>
      </c>
      <c r="ET17" s="9">
        <v>0.106</v>
      </c>
      <c r="EU17" s="9">
        <v>0</v>
      </c>
      <c r="EV17" s="9">
        <v>0.106</v>
      </c>
      <c r="EW17" s="9">
        <v>6.2E-2</v>
      </c>
      <c r="EX17" s="9">
        <v>6.2E-2</v>
      </c>
      <c r="EY17" s="9">
        <v>0</v>
      </c>
      <c r="EZ17" s="9">
        <v>5.3999999999999999E-2</v>
      </c>
      <c r="FA17" s="9">
        <v>0</v>
      </c>
      <c r="FB17" s="9">
        <v>5.3999999999999999E-2</v>
      </c>
      <c r="FC17" s="9">
        <v>0.502</v>
      </c>
      <c r="FD17" s="9">
        <v>0.35799999999999998</v>
      </c>
      <c r="FE17" s="9">
        <v>0.14399999999999999</v>
      </c>
      <c r="FF17" s="9">
        <v>0</v>
      </c>
      <c r="FG17" s="9">
        <v>0</v>
      </c>
      <c r="FH17" s="9">
        <v>0</v>
      </c>
      <c r="FI17" s="9">
        <v>0.20200000000000001</v>
      </c>
      <c r="FJ17" s="9">
        <v>8.2000000000000003E-2</v>
      </c>
      <c r="FK17" s="9">
        <v>0.12</v>
      </c>
      <c r="FL17" s="9">
        <v>0.43099999999999999</v>
      </c>
      <c r="FM17" s="9">
        <v>0.43099999999999999</v>
      </c>
      <c r="FN17" s="9">
        <v>0</v>
      </c>
      <c r="FO17" s="9">
        <v>0.45800000000000002</v>
      </c>
      <c r="FP17" s="9">
        <v>0.29199999999999998</v>
      </c>
      <c r="FQ17" s="9">
        <v>0.16600000000000001</v>
      </c>
      <c r="FR17" s="9">
        <v>2.5219999999999998</v>
      </c>
      <c r="FS17" s="9">
        <v>1.7989999999999999</v>
      </c>
      <c r="FT17" s="9">
        <v>0.72299999999999998</v>
      </c>
      <c r="FU17" s="9">
        <v>16</v>
      </c>
      <c r="FV17" s="9">
        <v>15.747999999999999</v>
      </c>
      <c r="FW17" s="9">
        <v>16</v>
      </c>
      <c r="FX17" s="9">
        <v>17.052</v>
      </c>
      <c r="FY17" s="9">
        <v>18.274000000000001</v>
      </c>
      <c r="FZ17" s="9">
        <v>16.718</v>
      </c>
      <c r="GA17" s="9">
        <v>16</v>
      </c>
      <c r="GB17" s="9">
        <v>15.89</v>
      </c>
      <c r="GC17" s="9">
        <v>16.231999999999999</v>
      </c>
      <c r="GD17" s="9">
        <v>10.821</v>
      </c>
      <c r="GE17" s="9">
        <v>0</v>
      </c>
      <c r="GF17" s="9">
        <v>10.821</v>
      </c>
      <c r="GG17" s="9">
        <v>0</v>
      </c>
      <c r="GH17" s="9">
        <v>0</v>
      </c>
      <c r="GI17" s="9">
        <v>0</v>
      </c>
      <c r="GJ17" s="9">
        <v>0</v>
      </c>
      <c r="GK17" s="9">
        <v>0</v>
      </c>
      <c r="GL17" s="9">
        <v>0</v>
      </c>
      <c r="GM17" s="9">
        <v>0</v>
      </c>
      <c r="GN17" s="9">
        <v>0</v>
      </c>
      <c r="GO17" s="9">
        <v>0</v>
      </c>
      <c r="GP17" s="9">
        <v>26.632000000000001</v>
      </c>
      <c r="GQ17" s="9">
        <v>0</v>
      </c>
      <c r="GR17" s="9">
        <v>0</v>
      </c>
      <c r="GS17" s="9">
        <v>18.059999999999999</v>
      </c>
      <c r="GT17" s="9">
        <v>0</v>
      </c>
      <c r="GU17" s="9">
        <v>18.059999999999999</v>
      </c>
      <c r="GV17" s="9">
        <v>15</v>
      </c>
      <c r="GW17" s="9">
        <v>0</v>
      </c>
      <c r="GX17" s="9">
        <v>18.975000000000001</v>
      </c>
      <c r="GY17" s="9">
        <v>0</v>
      </c>
      <c r="GZ17" s="9">
        <v>0</v>
      </c>
      <c r="HA17" s="9">
        <v>0</v>
      </c>
      <c r="HB17" s="9">
        <v>0</v>
      </c>
      <c r="HC17" s="9">
        <v>0</v>
      </c>
      <c r="HD17" s="9">
        <v>0</v>
      </c>
      <c r="HE17" s="9">
        <v>0</v>
      </c>
      <c r="HF17" s="9">
        <v>0</v>
      </c>
      <c r="HG17" s="9">
        <v>0</v>
      </c>
      <c r="HH17" s="9">
        <v>20.353000000000002</v>
      </c>
      <c r="HI17" s="9">
        <v>12.683999999999999</v>
      </c>
      <c r="HJ17" s="9">
        <v>0</v>
      </c>
      <c r="HK17" s="9">
        <v>0</v>
      </c>
      <c r="HL17" s="9">
        <v>0</v>
      </c>
      <c r="HM17" s="9">
        <v>0</v>
      </c>
      <c r="HN17" s="9">
        <v>21.36</v>
      </c>
      <c r="HO17" s="9">
        <v>0</v>
      </c>
      <c r="HP17" s="9">
        <v>0</v>
      </c>
      <c r="HQ17" s="9">
        <v>21.867000000000001</v>
      </c>
      <c r="HR17" s="9">
        <v>21.867000000000001</v>
      </c>
      <c r="HS17" s="9">
        <v>0</v>
      </c>
      <c r="HT17" s="9">
        <v>19.611999999999998</v>
      </c>
      <c r="HU17" s="9">
        <v>24.704999999999998</v>
      </c>
      <c r="HV17" s="9">
        <v>17.251000000000001</v>
      </c>
      <c r="HW17" s="9">
        <v>15</v>
      </c>
      <c r="HX17" s="9">
        <v>15.615</v>
      </c>
      <c r="HY17" s="9">
        <v>15</v>
      </c>
      <c r="HZ17" s="9">
        <v>13.597</v>
      </c>
      <c r="IA17" s="9">
        <v>6.734</v>
      </c>
      <c r="IB17" s="9">
        <v>6.8630000000000004</v>
      </c>
      <c r="IC17" s="9">
        <v>6.3920000000000003</v>
      </c>
      <c r="ID17" s="9">
        <v>3.444</v>
      </c>
      <c r="IE17" s="9">
        <v>2.948</v>
      </c>
      <c r="IF17" s="9">
        <v>5.2169999999999996</v>
      </c>
      <c r="IG17" s="9">
        <v>3.1419999999999999</v>
      </c>
      <c r="IH17" s="9">
        <v>2.0739999999999998</v>
      </c>
      <c r="II17" s="9">
        <v>1.2669999999999999</v>
      </c>
      <c r="IJ17" s="9">
        <v>0.65700000000000003</v>
      </c>
      <c r="IK17" s="9">
        <v>0.61</v>
      </c>
      <c r="IL17" s="9">
        <v>0.247</v>
      </c>
      <c r="IM17" s="9">
        <v>0</v>
      </c>
      <c r="IN17" s="9">
        <v>0.247</v>
      </c>
      <c r="IO17" s="9">
        <v>0</v>
      </c>
      <c r="IP17" s="9">
        <v>0</v>
      </c>
      <c r="IQ17" s="9">
        <v>0</v>
      </c>
    </row>
    <row r="18" spans="1:251">
      <c r="A18" s="10">
        <v>44593</v>
      </c>
      <c r="B18" s="9">
        <v>9.1219999999999999</v>
      </c>
      <c r="C18" s="9">
        <v>10</v>
      </c>
      <c r="D18" s="9">
        <v>10</v>
      </c>
      <c r="E18" s="9">
        <v>10</v>
      </c>
      <c r="F18" s="9">
        <v>20.081</v>
      </c>
      <c r="G18" s="9">
        <v>7.5149999999999997</v>
      </c>
      <c r="H18" s="9">
        <v>12.566000000000001</v>
      </c>
      <c r="I18" s="9">
        <v>9.391</v>
      </c>
      <c r="J18" s="9">
        <v>3.8149999999999999</v>
      </c>
      <c r="K18" s="9">
        <v>5.5759999999999996</v>
      </c>
      <c r="L18" s="9">
        <v>8.2530000000000001</v>
      </c>
      <c r="M18" s="9">
        <v>3.6309999999999998</v>
      </c>
      <c r="N18" s="9">
        <v>4.6210000000000004</v>
      </c>
      <c r="O18" s="9">
        <v>1.133</v>
      </c>
      <c r="P18" s="9">
        <v>0.61199999999999999</v>
      </c>
      <c r="Q18" s="9">
        <v>0.52100000000000002</v>
      </c>
      <c r="R18" s="9">
        <v>0.28599999999999998</v>
      </c>
      <c r="S18" s="9">
        <v>0</v>
      </c>
      <c r="T18" s="9">
        <v>0.28599999999999998</v>
      </c>
      <c r="U18" s="9">
        <v>0</v>
      </c>
      <c r="V18" s="9">
        <v>0</v>
      </c>
      <c r="W18" s="9">
        <v>0</v>
      </c>
      <c r="X18" s="9">
        <v>0.90300000000000002</v>
      </c>
      <c r="Y18" s="9">
        <v>0.441</v>
      </c>
      <c r="Z18" s="9">
        <v>0.46200000000000002</v>
      </c>
      <c r="AA18" s="9">
        <v>1.256</v>
      </c>
      <c r="AB18" s="9">
        <v>0.61799999999999999</v>
      </c>
      <c r="AC18" s="9">
        <v>0.63800000000000001</v>
      </c>
      <c r="AD18" s="9">
        <v>0.77200000000000002</v>
      </c>
      <c r="AE18" s="9">
        <v>0.77200000000000002</v>
      </c>
      <c r="AF18" s="9">
        <v>0</v>
      </c>
      <c r="AG18" s="9">
        <v>0.51900000000000002</v>
      </c>
      <c r="AH18" s="9">
        <v>0.219</v>
      </c>
      <c r="AI18" s="9">
        <v>0.3</v>
      </c>
      <c r="AJ18" s="9">
        <v>0.13900000000000001</v>
      </c>
      <c r="AK18" s="9">
        <v>0</v>
      </c>
      <c r="AL18" s="9">
        <v>0.13900000000000001</v>
      </c>
      <c r="AM18" s="9">
        <v>0.47699999999999998</v>
      </c>
      <c r="AN18" s="9">
        <v>0.33300000000000002</v>
      </c>
      <c r="AO18" s="9">
        <v>0.14399999999999999</v>
      </c>
      <c r="AP18" s="9">
        <v>0</v>
      </c>
      <c r="AQ18" s="9">
        <v>0</v>
      </c>
      <c r="AR18" s="9">
        <v>0</v>
      </c>
      <c r="AS18" s="9">
        <v>0.63800000000000001</v>
      </c>
      <c r="AT18" s="9">
        <v>0</v>
      </c>
      <c r="AU18" s="9">
        <v>0.63800000000000001</v>
      </c>
      <c r="AV18" s="9">
        <v>0.497</v>
      </c>
      <c r="AW18" s="9">
        <v>0</v>
      </c>
      <c r="AX18" s="9">
        <v>0.497</v>
      </c>
      <c r="AY18" s="9">
        <v>7.2999999999999995E-2</v>
      </c>
      <c r="AZ18" s="9">
        <v>7.2999999999999995E-2</v>
      </c>
      <c r="BA18" s="9">
        <v>0</v>
      </c>
      <c r="BB18" s="9">
        <v>1.5589999999999999</v>
      </c>
      <c r="BC18" s="9">
        <v>0.56299999999999994</v>
      </c>
      <c r="BD18" s="9">
        <v>0.997</v>
      </c>
      <c r="BE18" s="9">
        <v>1.139</v>
      </c>
      <c r="BF18" s="9">
        <v>0.183</v>
      </c>
      <c r="BG18" s="9">
        <v>0.95499999999999996</v>
      </c>
      <c r="BH18" s="9">
        <v>10.69</v>
      </c>
      <c r="BI18" s="9">
        <v>3.7</v>
      </c>
      <c r="BJ18" s="9">
        <v>6.99</v>
      </c>
      <c r="BK18" s="9">
        <v>12</v>
      </c>
      <c r="BL18" s="9">
        <v>14.272</v>
      </c>
      <c r="BM18" s="9">
        <v>10</v>
      </c>
      <c r="BN18" s="9">
        <v>14</v>
      </c>
      <c r="BO18" s="9">
        <v>14.404999999999999</v>
      </c>
      <c r="BP18" s="9">
        <v>13.045</v>
      </c>
      <c r="BQ18" s="9">
        <v>14</v>
      </c>
      <c r="BR18" s="9">
        <v>15.159000000000001</v>
      </c>
      <c r="BS18" s="9">
        <v>12.715</v>
      </c>
      <c r="BT18" s="9">
        <v>13.065</v>
      </c>
      <c r="BU18" s="9">
        <v>13.096</v>
      </c>
      <c r="BV18" s="9">
        <v>20.890999999999998</v>
      </c>
      <c r="BW18" s="9">
        <v>8.9339999999999993</v>
      </c>
      <c r="BX18" s="9">
        <v>0</v>
      </c>
      <c r="BY18" s="9">
        <v>8.9339999999999993</v>
      </c>
      <c r="BZ18" s="9">
        <v>0</v>
      </c>
      <c r="CA18" s="9">
        <v>0</v>
      </c>
      <c r="CB18" s="9">
        <v>0</v>
      </c>
      <c r="CC18" s="9">
        <v>14.726000000000001</v>
      </c>
      <c r="CD18" s="9">
        <v>13.856999999999999</v>
      </c>
      <c r="CE18" s="9">
        <v>14.846</v>
      </c>
      <c r="CF18" s="9">
        <v>17.13</v>
      </c>
      <c r="CG18" s="9">
        <v>19.585999999999999</v>
      </c>
      <c r="CH18" s="9">
        <v>10.791</v>
      </c>
      <c r="CI18" s="9">
        <v>15.129</v>
      </c>
      <c r="CJ18" s="9">
        <v>15.129</v>
      </c>
      <c r="CK18" s="9">
        <v>0</v>
      </c>
      <c r="CL18" s="9">
        <v>11.901</v>
      </c>
      <c r="CM18" s="9">
        <v>13.885999999999999</v>
      </c>
      <c r="CN18" s="9">
        <v>11.943</v>
      </c>
      <c r="CO18" s="9">
        <v>0</v>
      </c>
      <c r="CP18" s="9">
        <v>0</v>
      </c>
      <c r="CQ18" s="9">
        <v>0</v>
      </c>
      <c r="CR18" s="9">
        <v>15.228999999999999</v>
      </c>
      <c r="CS18" s="9">
        <v>17.785</v>
      </c>
      <c r="CT18" s="9">
        <v>0</v>
      </c>
      <c r="CU18" s="9">
        <v>0</v>
      </c>
      <c r="CV18" s="9">
        <v>0</v>
      </c>
      <c r="CW18" s="9">
        <v>0</v>
      </c>
      <c r="CX18" s="9">
        <v>14.797000000000001</v>
      </c>
      <c r="CY18" s="9">
        <v>0</v>
      </c>
      <c r="CZ18" s="9">
        <v>14.797000000000001</v>
      </c>
      <c r="DA18" s="9">
        <v>12.849</v>
      </c>
      <c r="DB18" s="9">
        <v>0</v>
      </c>
      <c r="DC18" s="9">
        <v>12.849</v>
      </c>
      <c r="DD18" s="9">
        <v>0</v>
      </c>
      <c r="DE18" s="9">
        <v>0</v>
      </c>
      <c r="DF18" s="9">
        <v>0</v>
      </c>
      <c r="DG18" s="9">
        <v>13.010999999999999</v>
      </c>
      <c r="DH18" s="9">
        <v>10.965999999999999</v>
      </c>
      <c r="DI18" s="9">
        <v>14.382999999999999</v>
      </c>
      <c r="DJ18" s="9">
        <v>15</v>
      </c>
      <c r="DK18" s="9">
        <v>7.8620000000000001</v>
      </c>
      <c r="DL18" s="9">
        <v>15.038</v>
      </c>
      <c r="DM18" s="9">
        <v>10</v>
      </c>
      <c r="DN18" s="9">
        <v>14.397</v>
      </c>
      <c r="DO18" s="9">
        <v>8.1180000000000003</v>
      </c>
      <c r="DP18" s="9">
        <v>5.9829999999999997</v>
      </c>
      <c r="DQ18" s="9">
        <v>2.6259999999999999</v>
      </c>
      <c r="DR18" s="9">
        <v>3.3570000000000002</v>
      </c>
      <c r="DS18" s="9">
        <v>3.51</v>
      </c>
      <c r="DT18" s="9">
        <v>1.736</v>
      </c>
      <c r="DU18" s="9">
        <v>1.774</v>
      </c>
      <c r="DV18" s="9">
        <v>3.0169999999999999</v>
      </c>
      <c r="DW18" s="9">
        <v>1.5429999999999999</v>
      </c>
      <c r="DX18" s="9">
        <v>1.4730000000000001</v>
      </c>
      <c r="DY18" s="9">
        <v>0.104</v>
      </c>
      <c r="DZ18" s="9">
        <v>0</v>
      </c>
      <c r="EA18" s="9">
        <v>0.104</v>
      </c>
      <c r="EB18" s="9">
        <v>0.158</v>
      </c>
      <c r="EC18" s="9">
        <v>0</v>
      </c>
      <c r="ED18" s="9">
        <v>0.158</v>
      </c>
      <c r="EE18" s="9">
        <v>0</v>
      </c>
      <c r="EF18" s="9">
        <v>0</v>
      </c>
      <c r="EG18" s="9">
        <v>0</v>
      </c>
      <c r="EH18" s="9">
        <v>0</v>
      </c>
      <c r="EI18" s="9">
        <v>0</v>
      </c>
      <c r="EJ18" s="9">
        <v>0</v>
      </c>
      <c r="EK18" s="9">
        <v>0.32400000000000001</v>
      </c>
      <c r="EL18" s="9">
        <v>0.22500000000000001</v>
      </c>
      <c r="EM18" s="9">
        <v>9.9000000000000005E-2</v>
      </c>
      <c r="EN18" s="9">
        <v>0.19800000000000001</v>
      </c>
      <c r="EO18" s="9">
        <v>0.10100000000000001</v>
      </c>
      <c r="EP18" s="9">
        <v>9.7000000000000003E-2</v>
      </c>
      <c r="EQ18" s="9">
        <v>0.64600000000000002</v>
      </c>
      <c r="ER18" s="9">
        <v>0.35799999999999998</v>
      </c>
      <c r="ES18" s="9">
        <v>0.28899999999999998</v>
      </c>
      <c r="ET18" s="9">
        <v>0.158</v>
      </c>
      <c r="EU18" s="9">
        <v>0.158</v>
      </c>
      <c r="EV18" s="9">
        <v>0</v>
      </c>
      <c r="EW18" s="9">
        <v>0.192</v>
      </c>
      <c r="EX18" s="9">
        <v>8.5999999999999993E-2</v>
      </c>
      <c r="EY18" s="9">
        <v>0.106</v>
      </c>
      <c r="EZ18" s="9">
        <v>0.11799999999999999</v>
      </c>
      <c r="FA18" s="9">
        <v>0.11799999999999999</v>
      </c>
      <c r="FB18" s="9">
        <v>0</v>
      </c>
      <c r="FC18" s="9">
        <v>0.19600000000000001</v>
      </c>
      <c r="FD18" s="9">
        <v>0.19600000000000001</v>
      </c>
      <c r="FE18" s="9">
        <v>0</v>
      </c>
      <c r="FF18" s="9">
        <v>0.185</v>
      </c>
      <c r="FG18" s="9">
        <v>0</v>
      </c>
      <c r="FH18" s="9">
        <v>0.185</v>
      </c>
      <c r="FI18" s="9">
        <v>0</v>
      </c>
      <c r="FJ18" s="9">
        <v>0</v>
      </c>
      <c r="FK18" s="9">
        <v>0</v>
      </c>
      <c r="FL18" s="9">
        <v>0.73599999999999999</v>
      </c>
      <c r="FM18" s="9">
        <v>0.30099999999999999</v>
      </c>
      <c r="FN18" s="9">
        <v>0.435</v>
      </c>
      <c r="FO18" s="9">
        <v>0.49299999999999999</v>
      </c>
      <c r="FP18" s="9">
        <v>0.193</v>
      </c>
      <c r="FQ18" s="9">
        <v>0.3</v>
      </c>
      <c r="FR18" s="9">
        <v>2.4729999999999999</v>
      </c>
      <c r="FS18" s="9">
        <v>0.89</v>
      </c>
      <c r="FT18" s="9">
        <v>1.583</v>
      </c>
      <c r="FU18" s="9">
        <v>15</v>
      </c>
      <c r="FV18" s="9">
        <v>14.904999999999999</v>
      </c>
      <c r="FW18" s="9">
        <v>15</v>
      </c>
      <c r="FX18" s="9">
        <v>16.119</v>
      </c>
      <c r="FY18" s="9">
        <v>16.036999999999999</v>
      </c>
      <c r="FZ18" s="9">
        <v>17.352</v>
      </c>
      <c r="GA18" s="9">
        <v>18</v>
      </c>
      <c r="GB18" s="9">
        <v>17.044</v>
      </c>
      <c r="GC18" s="9">
        <v>18</v>
      </c>
      <c r="GD18" s="9">
        <v>0</v>
      </c>
      <c r="GE18" s="9">
        <v>0</v>
      </c>
      <c r="GF18" s="9">
        <v>0</v>
      </c>
      <c r="GG18" s="9">
        <v>20.702000000000002</v>
      </c>
      <c r="GH18" s="9">
        <v>0</v>
      </c>
      <c r="GI18" s="9">
        <v>20.702000000000002</v>
      </c>
      <c r="GJ18" s="9">
        <v>0</v>
      </c>
      <c r="GK18" s="9">
        <v>0</v>
      </c>
      <c r="GL18" s="9">
        <v>0</v>
      </c>
      <c r="GM18" s="9">
        <v>0</v>
      </c>
      <c r="GN18" s="9">
        <v>0</v>
      </c>
      <c r="GO18" s="9">
        <v>0</v>
      </c>
      <c r="GP18" s="9">
        <v>14.978999999999999</v>
      </c>
      <c r="GQ18" s="9">
        <v>15.478999999999999</v>
      </c>
      <c r="GR18" s="9">
        <v>0</v>
      </c>
      <c r="GS18" s="9">
        <v>12.445</v>
      </c>
      <c r="GT18" s="9">
        <v>0</v>
      </c>
      <c r="GU18" s="9">
        <v>0</v>
      </c>
      <c r="GV18" s="9">
        <v>13.237</v>
      </c>
      <c r="GW18" s="9">
        <v>9.298</v>
      </c>
      <c r="GX18" s="9">
        <v>16.207999999999998</v>
      </c>
      <c r="GY18" s="9">
        <v>0</v>
      </c>
      <c r="GZ18" s="9">
        <v>0</v>
      </c>
      <c r="HA18" s="9">
        <v>0</v>
      </c>
      <c r="HB18" s="9">
        <v>13.238</v>
      </c>
      <c r="HC18" s="9">
        <v>0</v>
      </c>
      <c r="HD18" s="9">
        <v>0</v>
      </c>
      <c r="HE18" s="9">
        <v>0</v>
      </c>
      <c r="HF18" s="9">
        <v>0</v>
      </c>
      <c r="HG18" s="9">
        <v>0</v>
      </c>
      <c r="HH18" s="9">
        <v>0</v>
      </c>
      <c r="HI18" s="9">
        <v>0</v>
      </c>
      <c r="HJ18" s="9">
        <v>0</v>
      </c>
      <c r="HK18" s="9">
        <v>13.582000000000001</v>
      </c>
      <c r="HL18" s="9">
        <v>0</v>
      </c>
      <c r="HM18" s="9">
        <v>13.582000000000001</v>
      </c>
      <c r="HN18" s="9">
        <v>0</v>
      </c>
      <c r="HO18" s="9">
        <v>0</v>
      </c>
      <c r="HP18" s="9">
        <v>0</v>
      </c>
      <c r="HQ18" s="9">
        <v>24.486000000000001</v>
      </c>
      <c r="HR18" s="9">
        <v>30</v>
      </c>
      <c r="HS18" s="9">
        <v>19.122</v>
      </c>
      <c r="HT18" s="9">
        <v>9.0530000000000008</v>
      </c>
      <c r="HU18" s="9">
        <v>0</v>
      </c>
      <c r="HV18" s="9">
        <v>9.4689999999999994</v>
      </c>
      <c r="HW18" s="9">
        <v>9.5419999999999998</v>
      </c>
      <c r="HX18" s="9">
        <v>8</v>
      </c>
      <c r="HY18" s="9">
        <v>10</v>
      </c>
      <c r="HZ18" s="9">
        <v>12.427</v>
      </c>
      <c r="IA18" s="9">
        <v>7.0439999999999996</v>
      </c>
      <c r="IB18" s="9">
        <v>5.383</v>
      </c>
      <c r="IC18" s="9">
        <v>5.766</v>
      </c>
      <c r="ID18" s="9">
        <v>3.9750000000000001</v>
      </c>
      <c r="IE18" s="9">
        <v>1.7909999999999999</v>
      </c>
      <c r="IF18" s="9">
        <v>4.452</v>
      </c>
      <c r="IG18" s="9">
        <v>3.3159999999999998</v>
      </c>
      <c r="IH18" s="9">
        <v>1.1359999999999999</v>
      </c>
      <c r="II18" s="9">
        <v>1.3029999999999999</v>
      </c>
      <c r="IJ18" s="9">
        <v>1.0569999999999999</v>
      </c>
      <c r="IK18" s="9">
        <v>0.246</v>
      </c>
      <c r="IL18" s="9">
        <v>0.66</v>
      </c>
      <c r="IM18" s="9">
        <v>0</v>
      </c>
      <c r="IN18" s="9">
        <v>0.66</v>
      </c>
      <c r="IO18" s="9">
        <v>0.17499999999999999</v>
      </c>
      <c r="IP18" s="9">
        <v>0.17499999999999999</v>
      </c>
      <c r="IQ18" s="9">
        <v>0</v>
      </c>
    </row>
    <row r="19" spans="1:251">
      <c r="A19" s="10">
        <v>44958</v>
      </c>
      <c r="B19" s="9">
        <v>7.4269999999999996</v>
      </c>
      <c r="C19" s="9">
        <v>10</v>
      </c>
      <c r="D19" s="9">
        <v>12</v>
      </c>
      <c r="E19" s="9">
        <v>9</v>
      </c>
      <c r="F19" s="9">
        <v>21.582000000000001</v>
      </c>
      <c r="G19" s="9">
        <v>8.9610000000000003</v>
      </c>
      <c r="H19" s="9">
        <v>12.621</v>
      </c>
      <c r="I19" s="9">
        <v>11.39</v>
      </c>
      <c r="J19" s="9">
        <v>4.3289999999999997</v>
      </c>
      <c r="K19" s="9">
        <v>7.0609999999999999</v>
      </c>
      <c r="L19" s="9">
        <v>8.9469999999999992</v>
      </c>
      <c r="M19" s="9">
        <v>3.5680000000000001</v>
      </c>
      <c r="N19" s="9">
        <v>5.3789999999999996</v>
      </c>
      <c r="O19" s="9">
        <v>1.0589999999999999</v>
      </c>
      <c r="P19" s="9">
        <v>0.14699999999999999</v>
      </c>
      <c r="Q19" s="9">
        <v>0.91100000000000003</v>
      </c>
      <c r="R19" s="9">
        <v>0.96499999999999997</v>
      </c>
      <c r="S19" s="9">
        <v>0.28999999999999998</v>
      </c>
      <c r="T19" s="9">
        <v>0.67500000000000004</v>
      </c>
      <c r="U19" s="9">
        <v>0.21299999999999999</v>
      </c>
      <c r="V19" s="9">
        <v>0</v>
      </c>
      <c r="W19" s="9">
        <v>0.21299999999999999</v>
      </c>
      <c r="X19" s="9">
        <v>0.73499999999999999</v>
      </c>
      <c r="Y19" s="9">
        <v>0.45600000000000002</v>
      </c>
      <c r="Z19" s="9">
        <v>0.27800000000000002</v>
      </c>
      <c r="AA19" s="9">
        <v>0.182</v>
      </c>
      <c r="AB19" s="9">
        <v>0.182</v>
      </c>
      <c r="AC19" s="9">
        <v>0</v>
      </c>
      <c r="AD19" s="9">
        <v>0.161</v>
      </c>
      <c r="AE19" s="9">
        <v>0</v>
      </c>
      <c r="AF19" s="9">
        <v>0.161</v>
      </c>
      <c r="AG19" s="9">
        <v>1.0629999999999999</v>
      </c>
      <c r="AH19" s="9">
        <v>0.60299999999999998</v>
      </c>
      <c r="AI19" s="9">
        <v>0.46</v>
      </c>
      <c r="AJ19" s="9">
        <v>0.755</v>
      </c>
      <c r="AK19" s="9">
        <v>0.58499999999999996</v>
      </c>
      <c r="AL19" s="9">
        <v>0.16900000000000001</v>
      </c>
      <c r="AM19" s="9">
        <v>0.81200000000000006</v>
      </c>
      <c r="AN19" s="9">
        <v>0.64700000000000002</v>
      </c>
      <c r="AO19" s="9">
        <v>0.16500000000000001</v>
      </c>
      <c r="AP19" s="9">
        <v>0.161</v>
      </c>
      <c r="AQ19" s="9">
        <v>0</v>
      </c>
      <c r="AR19" s="9">
        <v>0.161</v>
      </c>
      <c r="AS19" s="9">
        <v>0.878</v>
      </c>
      <c r="AT19" s="9">
        <v>0</v>
      </c>
      <c r="AU19" s="9">
        <v>0.878</v>
      </c>
      <c r="AV19" s="9">
        <v>0.66800000000000004</v>
      </c>
      <c r="AW19" s="9">
        <v>0.30499999999999999</v>
      </c>
      <c r="AX19" s="9">
        <v>0.36299999999999999</v>
      </c>
      <c r="AY19" s="9">
        <v>0.58699999999999997</v>
      </c>
      <c r="AZ19" s="9">
        <v>0</v>
      </c>
      <c r="BA19" s="9">
        <v>0.58699999999999997</v>
      </c>
      <c r="BB19" s="9">
        <v>0.70899999999999996</v>
      </c>
      <c r="BC19" s="9">
        <v>0.35099999999999998</v>
      </c>
      <c r="BD19" s="9">
        <v>0.35799999999999998</v>
      </c>
      <c r="BE19" s="9">
        <v>2.4430000000000001</v>
      </c>
      <c r="BF19" s="9">
        <v>0.76100000000000001</v>
      </c>
      <c r="BG19" s="9">
        <v>1.681</v>
      </c>
      <c r="BH19" s="9">
        <v>10.192</v>
      </c>
      <c r="BI19" s="9">
        <v>4.6319999999999997</v>
      </c>
      <c r="BJ19" s="9">
        <v>5.56</v>
      </c>
      <c r="BK19" s="9">
        <v>10</v>
      </c>
      <c r="BL19" s="9">
        <v>10.101000000000001</v>
      </c>
      <c r="BM19" s="9">
        <v>10</v>
      </c>
      <c r="BN19" s="9">
        <v>10</v>
      </c>
      <c r="BO19" s="9">
        <v>10</v>
      </c>
      <c r="BP19" s="9">
        <v>10</v>
      </c>
      <c r="BQ19" s="9">
        <v>13.129</v>
      </c>
      <c r="BR19" s="9">
        <v>13.335000000000001</v>
      </c>
      <c r="BS19" s="9">
        <v>13.637</v>
      </c>
      <c r="BT19" s="9">
        <v>17.885000000000002</v>
      </c>
      <c r="BU19" s="9">
        <v>0</v>
      </c>
      <c r="BV19" s="9">
        <v>18</v>
      </c>
      <c r="BW19" s="9">
        <v>13.736000000000001</v>
      </c>
      <c r="BX19" s="9">
        <v>15.496</v>
      </c>
      <c r="BY19" s="9">
        <v>13.956</v>
      </c>
      <c r="BZ19" s="9">
        <v>0</v>
      </c>
      <c r="CA19" s="9">
        <v>0</v>
      </c>
      <c r="CB19" s="9">
        <v>0</v>
      </c>
      <c r="CC19" s="9">
        <v>26.574000000000002</v>
      </c>
      <c r="CD19" s="9">
        <v>28</v>
      </c>
      <c r="CE19" s="9">
        <v>15.715999999999999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14.923999999999999</v>
      </c>
      <c r="CM19" s="9">
        <v>16.154</v>
      </c>
      <c r="CN19" s="9">
        <v>13.430999999999999</v>
      </c>
      <c r="CO19" s="9">
        <v>15.411</v>
      </c>
      <c r="CP19" s="9">
        <v>14.64</v>
      </c>
      <c r="CQ19" s="9">
        <v>0</v>
      </c>
      <c r="CR19" s="9">
        <v>11.49</v>
      </c>
      <c r="CS19" s="9">
        <v>9.81</v>
      </c>
      <c r="CT19" s="9">
        <v>0</v>
      </c>
      <c r="CU19" s="9">
        <v>0</v>
      </c>
      <c r="CV19" s="9">
        <v>0</v>
      </c>
      <c r="CW19" s="9">
        <v>0</v>
      </c>
      <c r="CX19" s="9">
        <v>15</v>
      </c>
      <c r="CY19" s="9">
        <v>0</v>
      </c>
      <c r="CZ19" s="9">
        <v>15</v>
      </c>
      <c r="DA19" s="9">
        <v>5</v>
      </c>
      <c r="DB19" s="9">
        <v>6.173</v>
      </c>
      <c r="DC19" s="9">
        <v>5</v>
      </c>
      <c r="DD19" s="9">
        <v>8.0410000000000004</v>
      </c>
      <c r="DE19" s="9">
        <v>0</v>
      </c>
      <c r="DF19" s="9">
        <v>8.0410000000000004</v>
      </c>
      <c r="DG19" s="9">
        <v>10</v>
      </c>
      <c r="DH19" s="9">
        <v>8.3320000000000007</v>
      </c>
      <c r="DI19" s="9">
        <v>15.744</v>
      </c>
      <c r="DJ19" s="9">
        <v>9.1110000000000007</v>
      </c>
      <c r="DK19" s="9">
        <v>10</v>
      </c>
      <c r="DL19" s="9">
        <v>8</v>
      </c>
      <c r="DM19" s="9">
        <v>10</v>
      </c>
      <c r="DN19" s="9">
        <v>12.577999999999999</v>
      </c>
      <c r="DO19" s="9">
        <v>8</v>
      </c>
      <c r="DP19" s="9">
        <v>4.8390000000000004</v>
      </c>
      <c r="DQ19" s="9">
        <v>2.1230000000000002</v>
      </c>
      <c r="DR19" s="9">
        <v>2.7160000000000002</v>
      </c>
      <c r="DS19" s="9">
        <v>2.8420000000000001</v>
      </c>
      <c r="DT19" s="9">
        <v>1.381</v>
      </c>
      <c r="DU19" s="9">
        <v>1.4610000000000001</v>
      </c>
      <c r="DV19" s="9">
        <v>2.0579999999999998</v>
      </c>
      <c r="DW19" s="9">
        <v>1.0249999999999999</v>
      </c>
      <c r="DX19" s="9">
        <v>1.0329999999999999</v>
      </c>
      <c r="DY19" s="9">
        <v>0.20300000000000001</v>
      </c>
      <c r="DZ19" s="9">
        <v>0.20300000000000001</v>
      </c>
      <c r="EA19" s="9">
        <v>0</v>
      </c>
      <c r="EB19" s="9">
        <v>0.13700000000000001</v>
      </c>
      <c r="EC19" s="9">
        <v>0.13700000000000001</v>
      </c>
      <c r="ED19" s="9">
        <v>0</v>
      </c>
      <c r="EE19" s="9">
        <v>0</v>
      </c>
      <c r="EF19" s="9">
        <v>0</v>
      </c>
      <c r="EG19" s="9">
        <v>0</v>
      </c>
      <c r="EH19" s="9">
        <v>0</v>
      </c>
      <c r="EI19" s="9">
        <v>0</v>
      </c>
      <c r="EJ19" s="9">
        <v>0</v>
      </c>
      <c r="EK19" s="9">
        <v>0.105</v>
      </c>
      <c r="EL19" s="9">
        <v>0</v>
      </c>
      <c r="EM19" s="9">
        <v>0.105</v>
      </c>
      <c r="EN19" s="9">
        <v>0</v>
      </c>
      <c r="EO19" s="9">
        <v>0</v>
      </c>
      <c r="EP19" s="9">
        <v>0</v>
      </c>
      <c r="EQ19" s="9">
        <v>0.253</v>
      </c>
      <c r="ER19" s="9">
        <v>0.158</v>
      </c>
      <c r="ES19" s="9">
        <v>9.6000000000000002E-2</v>
      </c>
      <c r="ET19" s="9">
        <v>0</v>
      </c>
      <c r="EU19" s="9">
        <v>0</v>
      </c>
      <c r="EV19" s="9">
        <v>0</v>
      </c>
      <c r="EW19" s="9">
        <v>0.36699999999999999</v>
      </c>
      <c r="EX19" s="9">
        <v>0.25900000000000001</v>
      </c>
      <c r="EY19" s="9">
        <v>0.108</v>
      </c>
      <c r="EZ19" s="9">
        <v>0</v>
      </c>
      <c r="FA19" s="9">
        <v>0</v>
      </c>
      <c r="FB19" s="9">
        <v>0</v>
      </c>
      <c r="FC19" s="9">
        <v>0.39400000000000002</v>
      </c>
      <c r="FD19" s="9">
        <v>0.111</v>
      </c>
      <c r="FE19" s="9">
        <v>0.28299999999999997</v>
      </c>
      <c r="FF19" s="9">
        <v>0.11600000000000001</v>
      </c>
      <c r="FG19" s="9">
        <v>0</v>
      </c>
      <c r="FH19" s="9">
        <v>0.11600000000000001</v>
      </c>
      <c r="FI19" s="9">
        <v>0</v>
      </c>
      <c r="FJ19" s="9">
        <v>0</v>
      </c>
      <c r="FK19" s="9">
        <v>0</v>
      </c>
      <c r="FL19" s="9">
        <v>0.48299999999999998</v>
      </c>
      <c r="FM19" s="9">
        <v>0.158</v>
      </c>
      <c r="FN19" s="9">
        <v>0.32500000000000001</v>
      </c>
      <c r="FO19" s="9">
        <v>0.78400000000000003</v>
      </c>
      <c r="FP19" s="9">
        <v>0.35599999999999998</v>
      </c>
      <c r="FQ19" s="9">
        <v>0.42799999999999999</v>
      </c>
      <c r="FR19" s="9">
        <v>1.9970000000000001</v>
      </c>
      <c r="FS19" s="9">
        <v>0.74199999999999999</v>
      </c>
      <c r="FT19" s="9">
        <v>1.2549999999999999</v>
      </c>
      <c r="FU19" s="9">
        <v>13</v>
      </c>
      <c r="FV19" s="9">
        <v>12.223000000000001</v>
      </c>
      <c r="FW19" s="9">
        <v>14.659000000000001</v>
      </c>
      <c r="FX19" s="9">
        <v>14.759</v>
      </c>
      <c r="FY19" s="9">
        <v>14.904999999999999</v>
      </c>
      <c r="FZ19" s="9">
        <v>7.9210000000000003</v>
      </c>
      <c r="GA19" s="9">
        <v>15.018000000000001</v>
      </c>
      <c r="GB19" s="9">
        <v>14.904999999999999</v>
      </c>
      <c r="GC19" s="9">
        <v>8.6630000000000003</v>
      </c>
      <c r="GD19" s="9">
        <v>0</v>
      </c>
      <c r="GE19" s="9">
        <v>0</v>
      </c>
      <c r="GF19" s="9">
        <v>0</v>
      </c>
      <c r="GG19" s="9">
        <v>0</v>
      </c>
      <c r="GH19" s="9">
        <v>0</v>
      </c>
      <c r="GI19" s="9">
        <v>0</v>
      </c>
      <c r="GJ19" s="9">
        <v>0</v>
      </c>
      <c r="GK19" s="9">
        <v>0</v>
      </c>
      <c r="GL19" s="9">
        <v>0</v>
      </c>
      <c r="GM19" s="9">
        <v>0</v>
      </c>
      <c r="GN19" s="9">
        <v>0</v>
      </c>
      <c r="GO19" s="9">
        <v>0</v>
      </c>
      <c r="GP19" s="9">
        <v>0</v>
      </c>
      <c r="GQ19" s="9">
        <v>0</v>
      </c>
      <c r="GR19" s="9">
        <v>0</v>
      </c>
      <c r="GS19" s="9">
        <v>0</v>
      </c>
      <c r="GT19" s="9">
        <v>0</v>
      </c>
      <c r="GU19" s="9">
        <v>0</v>
      </c>
      <c r="GV19" s="9">
        <v>13.093</v>
      </c>
      <c r="GW19" s="9">
        <v>0</v>
      </c>
      <c r="GX19" s="9">
        <v>0</v>
      </c>
      <c r="GY19" s="9">
        <v>0</v>
      </c>
      <c r="GZ19" s="9">
        <v>0</v>
      </c>
      <c r="HA19" s="9">
        <v>0</v>
      </c>
      <c r="HB19" s="9">
        <v>13.055</v>
      </c>
      <c r="HC19" s="9">
        <v>0</v>
      </c>
      <c r="HD19" s="9">
        <v>0</v>
      </c>
      <c r="HE19" s="9">
        <v>0</v>
      </c>
      <c r="HF19" s="9">
        <v>0</v>
      </c>
      <c r="HG19" s="9">
        <v>0</v>
      </c>
      <c r="HH19" s="9">
        <v>15.614000000000001</v>
      </c>
      <c r="HI19" s="9">
        <v>0</v>
      </c>
      <c r="HJ19" s="9">
        <v>16</v>
      </c>
      <c r="HK19" s="9">
        <v>14.773999999999999</v>
      </c>
      <c r="HL19" s="9">
        <v>0</v>
      </c>
      <c r="HM19" s="9">
        <v>14.773999999999999</v>
      </c>
      <c r="HN19" s="9">
        <v>0</v>
      </c>
      <c r="HO19" s="9">
        <v>0</v>
      </c>
      <c r="HP19" s="9">
        <v>0</v>
      </c>
      <c r="HQ19" s="9">
        <v>18.672999999999998</v>
      </c>
      <c r="HR19" s="9">
        <v>0</v>
      </c>
      <c r="HS19" s="9">
        <v>15.885999999999999</v>
      </c>
      <c r="HT19" s="9">
        <v>11.481999999999999</v>
      </c>
      <c r="HU19" s="9">
        <v>14.5</v>
      </c>
      <c r="HV19" s="9">
        <v>11.481999999999999</v>
      </c>
      <c r="HW19" s="9">
        <v>12.952999999999999</v>
      </c>
      <c r="HX19" s="9">
        <v>9.8439999999999994</v>
      </c>
      <c r="HY19" s="9">
        <v>14.897</v>
      </c>
      <c r="HZ19" s="9">
        <v>14.609</v>
      </c>
      <c r="IA19" s="9">
        <v>7.0170000000000003</v>
      </c>
      <c r="IB19" s="9">
        <v>7.5919999999999996</v>
      </c>
      <c r="IC19" s="9">
        <v>8.2560000000000002</v>
      </c>
      <c r="ID19" s="9">
        <v>3.9239999999999999</v>
      </c>
      <c r="IE19" s="9">
        <v>4.3310000000000004</v>
      </c>
      <c r="IF19" s="9">
        <v>7.15</v>
      </c>
      <c r="IG19" s="9">
        <v>3.427</v>
      </c>
      <c r="IH19" s="9">
        <v>3.7229999999999999</v>
      </c>
      <c r="II19" s="9">
        <v>1.502</v>
      </c>
      <c r="IJ19" s="9">
        <v>1.224</v>
      </c>
      <c r="IK19" s="9">
        <v>0.27800000000000002</v>
      </c>
      <c r="IL19" s="9">
        <v>0</v>
      </c>
      <c r="IM19" s="9">
        <v>0</v>
      </c>
      <c r="IN19" s="9">
        <v>0</v>
      </c>
      <c r="IO19" s="9">
        <v>0</v>
      </c>
      <c r="IP19" s="9">
        <v>0</v>
      </c>
      <c r="IQ19" s="9">
        <v>0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S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7" s="2" customFormat="1" ht="99.95" customHeight="1">
      <c r="B1" s="3" t="s">
        <v>3013</v>
      </c>
      <c r="C1" s="3" t="s">
        <v>3014</v>
      </c>
      <c r="D1" s="3" t="s">
        <v>3015</v>
      </c>
      <c r="E1" s="3" t="s">
        <v>3016</v>
      </c>
      <c r="F1" s="3" t="s">
        <v>3017</v>
      </c>
      <c r="G1" s="3" t="s">
        <v>3018</v>
      </c>
      <c r="H1" s="3" t="s">
        <v>3019</v>
      </c>
      <c r="I1" s="3" t="s">
        <v>3020</v>
      </c>
      <c r="J1" s="3" t="s">
        <v>3021</v>
      </c>
      <c r="K1" s="3" t="s">
        <v>3022</v>
      </c>
      <c r="L1" s="3" t="s">
        <v>3023</v>
      </c>
      <c r="M1" s="3" t="s">
        <v>3024</v>
      </c>
      <c r="N1" s="3" t="s">
        <v>3025</v>
      </c>
      <c r="O1" s="3" t="s">
        <v>3026</v>
      </c>
      <c r="P1" s="3" t="s">
        <v>3027</v>
      </c>
      <c r="Q1" s="3" t="s">
        <v>3028</v>
      </c>
      <c r="R1" s="3" t="s">
        <v>3029</v>
      </c>
      <c r="S1" s="3" t="s">
        <v>3030</v>
      </c>
      <c r="T1" s="3" t="s">
        <v>3031</v>
      </c>
      <c r="U1" s="3" t="s">
        <v>3032</v>
      </c>
      <c r="V1" s="3" t="s">
        <v>3033</v>
      </c>
      <c r="W1" s="3" t="s">
        <v>3034</v>
      </c>
      <c r="X1" s="3" t="s">
        <v>3035</v>
      </c>
      <c r="Y1" s="3" t="s">
        <v>3036</v>
      </c>
      <c r="Z1" s="3" t="s">
        <v>3037</v>
      </c>
      <c r="AA1" s="3" t="s">
        <v>3038</v>
      </c>
      <c r="AB1" s="3" t="s">
        <v>3039</v>
      </c>
      <c r="AC1" s="3" t="s">
        <v>3040</v>
      </c>
      <c r="AD1" s="3" t="s">
        <v>3041</v>
      </c>
      <c r="AE1" s="3" t="s">
        <v>3042</v>
      </c>
      <c r="AF1" s="3" t="s">
        <v>3043</v>
      </c>
      <c r="AG1" s="3" t="s">
        <v>3044</v>
      </c>
      <c r="AH1" s="3" t="s">
        <v>3045</v>
      </c>
      <c r="AI1" s="3" t="s">
        <v>3046</v>
      </c>
      <c r="AJ1" s="3" t="s">
        <v>3047</v>
      </c>
      <c r="AK1" s="3" t="s">
        <v>3048</v>
      </c>
      <c r="AL1" s="3" t="s">
        <v>3049</v>
      </c>
      <c r="AM1" s="3" t="s">
        <v>3050</v>
      </c>
      <c r="AN1" s="3" t="s">
        <v>3051</v>
      </c>
      <c r="AO1" s="3" t="s">
        <v>3052</v>
      </c>
      <c r="AP1" s="3" t="s">
        <v>3053</v>
      </c>
      <c r="AQ1" s="3" t="s">
        <v>3054</v>
      </c>
      <c r="AR1" s="3" t="s">
        <v>3055</v>
      </c>
      <c r="AS1" s="3" t="s">
        <v>3056</v>
      </c>
      <c r="AT1" s="3" t="s">
        <v>3057</v>
      </c>
      <c r="AU1" s="3" t="s">
        <v>3058</v>
      </c>
      <c r="AV1" s="3" t="s">
        <v>3059</v>
      </c>
      <c r="AW1" s="3" t="s">
        <v>3060</v>
      </c>
      <c r="AX1" s="3" t="s">
        <v>3061</v>
      </c>
      <c r="AY1" s="3" t="s">
        <v>3062</v>
      </c>
      <c r="AZ1" s="3" t="s">
        <v>3063</v>
      </c>
      <c r="BA1" s="3" t="s">
        <v>3064</v>
      </c>
      <c r="BB1" s="3" t="s">
        <v>3065</v>
      </c>
      <c r="BC1" s="3" t="s">
        <v>3066</v>
      </c>
      <c r="BD1" s="3" t="s">
        <v>3067</v>
      </c>
      <c r="BE1" s="3" t="s">
        <v>3068</v>
      </c>
      <c r="BF1" s="3" t="s">
        <v>3069</v>
      </c>
      <c r="BG1" s="3" t="s">
        <v>3070</v>
      </c>
      <c r="BH1" s="3" t="s">
        <v>3071</v>
      </c>
      <c r="BI1" s="3" t="s">
        <v>3072</v>
      </c>
      <c r="BJ1" s="3" t="s">
        <v>3073</v>
      </c>
      <c r="BK1" s="3" t="s">
        <v>3074</v>
      </c>
      <c r="BL1" s="3" t="s">
        <v>3075</v>
      </c>
      <c r="BM1" s="3" t="s">
        <v>3076</v>
      </c>
      <c r="BN1" s="3" t="s">
        <v>3077</v>
      </c>
      <c r="BO1" s="3" t="s">
        <v>3078</v>
      </c>
      <c r="BP1" s="3" t="s">
        <v>3079</v>
      </c>
      <c r="BQ1" s="3" t="s">
        <v>3080</v>
      </c>
      <c r="BR1" s="3" t="s">
        <v>3081</v>
      </c>
      <c r="BS1" s="3" t="s">
        <v>3082</v>
      </c>
      <c r="BT1" s="3" t="s">
        <v>3083</v>
      </c>
      <c r="BU1" s="3" t="s">
        <v>3084</v>
      </c>
      <c r="BV1" s="3" t="s">
        <v>3085</v>
      </c>
      <c r="BW1" s="3" t="s">
        <v>3086</v>
      </c>
      <c r="BX1" s="3" t="s">
        <v>3087</v>
      </c>
      <c r="BY1" s="3" t="s">
        <v>3088</v>
      </c>
      <c r="BZ1" s="3" t="s">
        <v>3089</v>
      </c>
      <c r="CA1" s="3" t="s">
        <v>3090</v>
      </c>
      <c r="CB1" s="3" t="s">
        <v>3091</v>
      </c>
      <c r="CC1" s="3" t="s">
        <v>3092</v>
      </c>
      <c r="CD1" s="3" t="s">
        <v>3093</v>
      </c>
      <c r="CE1" s="3" t="s">
        <v>3094</v>
      </c>
      <c r="CF1" s="3" t="s">
        <v>3095</v>
      </c>
      <c r="CG1" s="3" t="s">
        <v>3096</v>
      </c>
      <c r="CH1" s="3" t="s">
        <v>3097</v>
      </c>
      <c r="CI1" s="3" t="s">
        <v>3098</v>
      </c>
      <c r="CJ1" s="3" t="s">
        <v>3099</v>
      </c>
      <c r="CK1" s="3" t="s">
        <v>3100</v>
      </c>
      <c r="CL1" s="3" t="s">
        <v>3101</v>
      </c>
      <c r="CM1" s="3" t="s">
        <v>3102</v>
      </c>
      <c r="CN1" s="3" t="s">
        <v>3103</v>
      </c>
      <c r="CO1" s="3" t="s">
        <v>3104</v>
      </c>
      <c r="CP1" s="3" t="s">
        <v>3105</v>
      </c>
      <c r="CQ1" s="3" t="s">
        <v>3106</v>
      </c>
      <c r="CR1" s="3" t="s">
        <v>3107</v>
      </c>
      <c r="CS1" s="3" t="s">
        <v>3108</v>
      </c>
    </row>
    <row r="2" spans="1:9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</row>
    <row r="3" spans="1:9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</row>
    <row r="4" spans="1:9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</row>
    <row r="5" spans="1:97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</row>
    <row r="6" spans="1:9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</row>
    <row r="7" spans="1:9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</row>
    <row r="8" spans="1:97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</row>
    <row r="9" spans="1:97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</row>
    <row r="10" spans="1:97">
      <c r="A10" s="4" t="s">
        <v>258</v>
      </c>
      <c r="B10" s="8" t="s">
        <v>3109</v>
      </c>
      <c r="C10" s="8" t="s">
        <v>3110</v>
      </c>
      <c r="D10" s="8" t="s">
        <v>3111</v>
      </c>
      <c r="E10" s="8" t="s">
        <v>3112</v>
      </c>
      <c r="F10" s="8" t="s">
        <v>3113</v>
      </c>
      <c r="G10" s="8" t="s">
        <v>3114</v>
      </c>
      <c r="H10" s="8" t="s">
        <v>3115</v>
      </c>
      <c r="I10" s="8" t="s">
        <v>3116</v>
      </c>
      <c r="J10" s="8" t="s">
        <v>3117</v>
      </c>
      <c r="K10" s="8" t="s">
        <v>3118</v>
      </c>
      <c r="L10" s="8" t="s">
        <v>3119</v>
      </c>
      <c r="M10" s="8" t="s">
        <v>3120</v>
      </c>
      <c r="N10" s="8" t="s">
        <v>3121</v>
      </c>
      <c r="O10" s="8" t="s">
        <v>3122</v>
      </c>
      <c r="P10" s="8" t="s">
        <v>3123</v>
      </c>
      <c r="Q10" s="8" t="s">
        <v>3124</v>
      </c>
      <c r="R10" s="8" t="s">
        <v>3125</v>
      </c>
      <c r="S10" s="8" t="s">
        <v>3126</v>
      </c>
      <c r="T10" s="8" t="s">
        <v>3127</v>
      </c>
      <c r="U10" s="8" t="s">
        <v>3128</v>
      </c>
      <c r="V10" s="8" t="s">
        <v>3129</v>
      </c>
      <c r="W10" s="8" t="s">
        <v>3130</v>
      </c>
      <c r="X10" s="8" t="s">
        <v>3131</v>
      </c>
      <c r="Y10" s="8" t="s">
        <v>3132</v>
      </c>
      <c r="Z10" s="8" t="s">
        <v>3133</v>
      </c>
      <c r="AA10" s="8" t="s">
        <v>3134</v>
      </c>
      <c r="AB10" s="8" t="s">
        <v>3135</v>
      </c>
      <c r="AC10" s="8" t="s">
        <v>3136</v>
      </c>
      <c r="AD10" s="8" t="s">
        <v>3137</v>
      </c>
      <c r="AE10" s="8" t="s">
        <v>3138</v>
      </c>
      <c r="AF10" s="8" t="s">
        <v>3139</v>
      </c>
      <c r="AG10" s="8" t="s">
        <v>3140</v>
      </c>
      <c r="AH10" s="8" t="s">
        <v>3141</v>
      </c>
      <c r="AI10" s="8" t="s">
        <v>3142</v>
      </c>
      <c r="AJ10" s="8" t="s">
        <v>3143</v>
      </c>
      <c r="AK10" s="8" t="s">
        <v>3144</v>
      </c>
      <c r="AL10" s="8" t="s">
        <v>3145</v>
      </c>
      <c r="AM10" s="8" t="s">
        <v>3146</v>
      </c>
      <c r="AN10" s="8" t="s">
        <v>3147</v>
      </c>
      <c r="AO10" s="8" t="s">
        <v>3148</v>
      </c>
      <c r="AP10" s="8" t="s">
        <v>3149</v>
      </c>
      <c r="AQ10" s="8" t="s">
        <v>3150</v>
      </c>
      <c r="AR10" s="8" t="s">
        <v>3151</v>
      </c>
      <c r="AS10" s="8" t="s">
        <v>3152</v>
      </c>
      <c r="AT10" s="8" t="s">
        <v>3153</v>
      </c>
      <c r="AU10" s="8" t="s">
        <v>3154</v>
      </c>
      <c r="AV10" s="8" t="s">
        <v>3155</v>
      </c>
      <c r="AW10" s="8" t="s">
        <v>3156</v>
      </c>
      <c r="AX10" s="8" t="s">
        <v>3157</v>
      </c>
      <c r="AY10" s="8" t="s">
        <v>3158</v>
      </c>
      <c r="AZ10" s="8" t="s">
        <v>3159</v>
      </c>
      <c r="BA10" s="8" t="s">
        <v>3160</v>
      </c>
      <c r="BB10" s="8" t="s">
        <v>3161</v>
      </c>
      <c r="BC10" s="8" t="s">
        <v>3162</v>
      </c>
      <c r="BD10" s="8" t="s">
        <v>3163</v>
      </c>
      <c r="BE10" s="8" t="s">
        <v>3164</v>
      </c>
      <c r="BF10" s="8" t="s">
        <v>3165</v>
      </c>
      <c r="BG10" s="8" t="s">
        <v>3166</v>
      </c>
      <c r="BH10" s="8" t="s">
        <v>3167</v>
      </c>
      <c r="BI10" s="8" t="s">
        <v>3168</v>
      </c>
      <c r="BJ10" s="8" t="s">
        <v>3169</v>
      </c>
      <c r="BK10" s="8" t="s">
        <v>3170</v>
      </c>
      <c r="BL10" s="8" t="s">
        <v>3171</v>
      </c>
      <c r="BM10" s="8" t="s">
        <v>3172</v>
      </c>
      <c r="BN10" s="8" t="s">
        <v>3173</v>
      </c>
      <c r="BO10" s="8" t="s">
        <v>3174</v>
      </c>
      <c r="BP10" s="8" t="s">
        <v>3175</v>
      </c>
      <c r="BQ10" s="8" t="s">
        <v>3176</v>
      </c>
      <c r="BR10" s="8" t="s">
        <v>3177</v>
      </c>
      <c r="BS10" s="8" t="s">
        <v>3178</v>
      </c>
      <c r="BT10" s="8" t="s">
        <v>3179</v>
      </c>
      <c r="BU10" s="8" t="s">
        <v>3180</v>
      </c>
      <c r="BV10" s="8" t="s">
        <v>3181</v>
      </c>
      <c r="BW10" s="8" t="s">
        <v>3182</v>
      </c>
      <c r="BX10" s="8" t="s">
        <v>3183</v>
      </c>
      <c r="BY10" s="8" t="s">
        <v>3184</v>
      </c>
      <c r="BZ10" s="8" t="s">
        <v>3185</v>
      </c>
      <c r="CA10" s="8" t="s">
        <v>3186</v>
      </c>
      <c r="CB10" s="8" t="s">
        <v>3187</v>
      </c>
      <c r="CC10" s="8" t="s">
        <v>3188</v>
      </c>
      <c r="CD10" s="8" t="s">
        <v>3189</v>
      </c>
      <c r="CE10" s="8" t="s">
        <v>3190</v>
      </c>
      <c r="CF10" s="8" t="s">
        <v>3191</v>
      </c>
      <c r="CG10" s="8" t="s">
        <v>3192</v>
      </c>
      <c r="CH10" s="8" t="s">
        <v>3193</v>
      </c>
      <c r="CI10" s="8" t="s">
        <v>3194</v>
      </c>
      <c r="CJ10" s="8" t="s">
        <v>3195</v>
      </c>
      <c r="CK10" s="8" t="s">
        <v>3196</v>
      </c>
      <c r="CL10" s="8" t="s">
        <v>3197</v>
      </c>
      <c r="CM10" s="8" t="s">
        <v>3198</v>
      </c>
      <c r="CN10" s="8" t="s">
        <v>3199</v>
      </c>
      <c r="CO10" s="8" t="s">
        <v>3200</v>
      </c>
      <c r="CP10" s="8" t="s">
        <v>3201</v>
      </c>
      <c r="CQ10" s="8" t="s">
        <v>3202</v>
      </c>
      <c r="CR10" s="8" t="s">
        <v>3203</v>
      </c>
      <c r="CS10" s="8" t="s">
        <v>3204</v>
      </c>
    </row>
    <row r="11" spans="1:97">
      <c r="A11" s="10">
        <v>42036</v>
      </c>
      <c r="B11" s="9">
        <v>0</v>
      </c>
      <c r="C11" s="9">
        <v>0</v>
      </c>
      <c r="D11" s="9">
        <v>0</v>
      </c>
      <c r="E11" s="9">
        <v>0.69299999999999995</v>
      </c>
      <c r="F11" s="9">
        <v>0</v>
      </c>
      <c r="G11" s="9">
        <v>0.69299999999999995</v>
      </c>
      <c r="H11" s="9">
        <v>1.1220000000000001</v>
      </c>
      <c r="I11" s="9">
        <v>0.93700000000000006</v>
      </c>
      <c r="J11" s="9">
        <v>0.186</v>
      </c>
      <c r="K11" s="9">
        <v>0.47299999999999998</v>
      </c>
      <c r="L11" s="9">
        <v>0.311</v>
      </c>
      <c r="M11" s="9">
        <v>0.16200000000000001</v>
      </c>
      <c r="N11" s="9">
        <v>0</v>
      </c>
      <c r="O11" s="9">
        <v>0</v>
      </c>
      <c r="P11" s="9">
        <v>0</v>
      </c>
      <c r="Q11" s="9">
        <v>0.16600000000000001</v>
      </c>
      <c r="R11" s="9">
        <v>0.16600000000000001</v>
      </c>
      <c r="S11" s="9">
        <v>0</v>
      </c>
      <c r="T11" s="9">
        <v>0.186</v>
      </c>
      <c r="U11" s="9">
        <v>0</v>
      </c>
      <c r="V11" s="9">
        <v>0.186</v>
      </c>
      <c r="W11" s="9">
        <v>0.42399999999999999</v>
      </c>
      <c r="X11" s="9">
        <v>0.186</v>
      </c>
      <c r="Y11" s="9">
        <v>0.23699999999999999</v>
      </c>
      <c r="Z11" s="9">
        <v>0.76400000000000001</v>
      </c>
      <c r="AA11" s="9">
        <v>0</v>
      </c>
      <c r="AB11" s="9">
        <v>0.76400000000000001</v>
      </c>
      <c r="AC11" s="9">
        <v>0</v>
      </c>
      <c r="AD11" s="9">
        <v>0</v>
      </c>
      <c r="AE11" s="9">
        <v>0</v>
      </c>
      <c r="AF11" s="9">
        <v>1.7270000000000001</v>
      </c>
      <c r="AG11" s="9">
        <v>0.621</v>
      </c>
      <c r="AH11" s="9">
        <v>1.105</v>
      </c>
      <c r="AI11" s="9">
        <v>1.171</v>
      </c>
      <c r="AJ11" s="9">
        <v>0.42399999999999999</v>
      </c>
      <c r="AK11" s="9">
        <v>0.747</v>
      </c>
      <c r="AL11" s="9">
        <v>5.7380000000000004</v>
      </c>
      <c r="AM11" s="9">
        <v>2.637</v>
      </c>
      <c r="AN11" s="9">
        <v>3.101</v>
      </c>
      <c r="AO11" s="9">
        <v>12.715999999999999</v>
      </c>
      <c r="AP11" s="9">
        <v>14.894</v>
      </c>
      <c r="AQ11" s="9">
        <v>10</v>
      </c>
      <c r="AR11" s="9">
        <v>16.209</v>
      </c>
      <c r="AS11" s="9">
        <v>17</v>
      </c>
      <c r="AT11" s="9">
        <v>11.817</v>
      </c>
      <c r="AU11" s="9">
        <v>16.358000000000001</v>
      </c>
      <c r="AV11" s="9">
        <v>17</v>
      </c>
      <c r="AW11" s="9">
        <v>13.942</v>
      </c>
      <c r="AX11" s="9">
        <v>14.933</v>
      </c>
      <c r="AY11" s="9">
        <v>0</v>
      </c>
      <c r="AZ11" s="9">
        <v>14</v>
      </c>
      <c r="BA11" s="9">
        <v>9.8290000000000006</v>
      </c>
      <c r="BB11" s="9">
        <v>9.8290000000000006</v>
      </c>
      <c r="BC11" s="9">
        <v>0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  <c r="BJ11" s="9">
        <v>9.67</v>
      </c>
      <c r="BK11" s="9">
        <v>0</v>
      </c>
      <c r="BL11" s="9">
        <v>9.67</v>
      </c>
      <c r="BM11" s="9">
        <v>17.279</v>
      </c>
      <c r="BN11" s="9">
        <v>18.071000000000002</v>
      </c>
      <c r="BO11" s="9">
        <v>0</v>
      </c>
      <c r="BP11" s="9">
        <v>17.350999999999999</v>
      </c>
      <c r="BQ11" s="9">
        <v>21.175999999999998</v>
      </c>
      <c r="BR11" s="9">
        <v>0</v>
      </c>
      <c r="BS11" s="9">
        <v>0</v>
      </c>
      <c r="BT11" s="9">
        <v>0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0</v>
      </c>
      <c r="CB11" s="9">
        <v>19.001000000000001</v>
      </c>
      <c r="CC11" s="9">
        <v>0</v>
      </c>
      <c r="CD11" s="9">
        <v>0</v>
      </c>
      <c r="CE11" s="9">
        <v>16.995999999999999</v>
      </c>
      <c r="CF11" s="9">
        <v>0</v>
      </c>
      <c r="CG11" s="9">
        <v>16.995999999999999</v>
      </c>
      <c r="CH11" s="9">
        <v>0</v>
      </c>
      <c r="CI11" s="9">
        <v>0</v>
      </c>
      <c r="CJ11" s="9">
        <v>0</v>
      </c>
      <c r="CK11" s="9">
        <v>10.054</v>
      </c>
      <c r="CL11" s="9">
        <v>17.684999999999999</v>
      </c>
      <c r="CM11" s="9">
        <v>8.8019999999999996</v>
      </c>
      <c r="CN11" s="9">
        <v>10.986000000000001</v>
      </c>
      <c r="CO11" s="9">
        <v>17.876000000000001</v>
      </c>
      <c r="CP11" s="9">
        <v>9.8209999999999997</v>
      </c>
      <c r="CQ11" s="9">
        <v>9.8949999999999996</v>
      </c>
      <c r="CR11" s="9">
        <v>12.949</v>
      </c>
      <c r="CS11" s="9">
        <v>9</v>
      </c>
    </row>
    <row r="12" spans="1:97">
      <c r="A12" s="10">
        <v>42401</v>
      </c>
      <c r="B12" s="9">
        <v>0.42899999999999999</v>
      </c>
      <c r="C12" s="9">
        <v>0.191</v>
      </c>
      <c r="D12" s="9">
        <v>0.23799999999999999</v>
      </c>
      <c r="E12" s="9">
        <v>0.253</v>
      </c>
      <c r="F12" s="9">
        <v>0.253</v>
      </c>
      <c r="G12" s="9">
        <v>0</v>
      </c>
      <c r="H12" s="9">
        <v>0.65400000000000003</v>
      </c>
      <c r="I12" s="9">
        <v>0.21099999999999999</v>
      </c>
      <c r="J12" s="9">
        <v>0.443</v>
      </c>
      <c r="K12" s="9">
        <v>0.49099999999999999</v>
      </c>
      <c r="L12" s="9">
        <v>7.4999999999999997E-2</v>
      </c>
      <c r="M12" s="9">
        <v>0.41599999999999998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0.621</v>
      </c>
      <c r="U12" s="9">
        <v>0</v>
      </c>
      <c r="V12" s="9">
        <v>0.621</v>
      </c>
      <c r="W12" s="9">
        <v>0.80700000000000005</v>
      </c>
      <c r="X12" s="9">
        <v>0</v>
      </c>
      <c r="Y12" s="9">
        <v>0.80700000000000005</v>
      </c>
      <c r="Z12" s="9">
        <v>0.83699999999999997</v>
      </c>
      <c r="AA12" s="9">
        <v>0</v>
      </c>
      <c r="AB12" s="9">
        <v>0.83699999999999997</v>
      </c>
      <c r="AC12" s="9">
        <v>0</v>
      </c>
      <c r="AD12" s="9">
        <v>0</v>
      </c>
      <c r="AE12" s="9">
        <v>0</v>
      </c>
      <c r="AF12" s="9">
        <v>0.435</v>
      </c>
      <c r="AG12" s="9">
        <v>0.435</v>
      </c>
      <c r="AH12" s="9">
        <v>0</v>
      </c>
      <c r="AI12" s="9">
        <v>1.681</v>
      </c>
      <c r="AJ12" s="9">
        <v>1.07</v>
      </c>
      <c r="AK12" s="9">
        <v>0.61099999999999999</v>
      </c>
      <c r="AL12" s="9">
        <v>5.766</v>
      </c>
      <c r="AM12" s="9">
        <v>1.714</v>
      </c>
      <c r="AN12" s="9">
        <v>4.0519999999999996</v>
      </c>
      <c r="AO12" s="9">
        <v>12.074</v>
      </c>
      <c r="AP12" s="9">
        <v>14.333</v>
      </c>
      <c r="AQ12" s="9">
        <v>12</v>
      </c>
      <c r="AR12" s="9">
        <v>13.042</v>
      </c>
      <c r="AS12" s="9">
        <v>13.824</v>
      </c>
      <c r="AT12" s="9">
        <v>13.134</v>
      </c>
      <c r="AU12" s="9">
        <v>13</v>
      </c>
      <c r="AV12" s="9">
        <v>10.305</v>
      </c>
      <c r="AW12" s="9">
        <v>13.13</v>
      </c>
      <c r="AX12" s="9">
        <v>21.437000000000001</v>
      </c>
      <c r="AY12" s="9">
        <v>18.347999999999999</v>
      </c>
      <c r="AZ12" s="9">
        <v>0</v>
      </c>
      <c r="BA12" s="9">
        <v>8.3520000000000003</v>
      </c>
      <c r="BB12" s="9">
        <v>4.5010000000000003</v>
      </c>
      <c r="BC12" s="9">
        <v>18.370999999999999</v>
      </c>
      <c r="BD12" s="9">
        <v>0</v>
      </c>
      <c r="BE12" s="9">
        <v>0</v>
      </c>
      <c r="BF12" s="9">
        <v>0</v>
      </c>
      <c r="BG12" s="9">
        <v>15.558999999999999</v>
      </c>
      <c r="BH12" s="9">
        <v>0</v>
      </c>
      <c r="BI12" s="9">
        <v>0</v>
      </c>
      <c r="BJ12" s="9">
        <v>27.071000000000002</v>
      </c>
      <c r="BK12" s="9">
        <v>27.071000000000002</v>
      </c>
      <c r="BL12" s="9">
        <v>0</v>
      </c>
      <c r="BM12" s="9">
        <v>23.960999999999999</v>
      </c>
      <c r="BN12" s="9">
        <v>0</v>
      </c>
      <c r="BO12" s="9">
        <v>22.059000000000001</v>
      </c>
      <c r="BP12" s="9">
        <v>16.376000000000001</v>
      </c>
      <c r="BQ12" s="9">
        <v>0</v>
      </c>
      <c r="BR12" s="9">
        <v>15.478</v>
      </c>
      <c r="BS12" s="9">
        <v>0</v>
      </c>
      <c r="BT12" s="9">
        <v>0</v>
      </c>
      <c r="BU12" s="9">
        <v>0</v>
      </c>
      <c r="BV12" s="9">
        <v>0</v>
      </c>
      <c r="BW12" s="9">
        <v>0</v>
      </c>
      <c r="BX12" s="9">
        <v>0</v>
      </c>
      <c r="BY12" s="9">
        <v>12.367000000000001</v>
      </c>
      <c r="BZ12" s="9">
        <v>0</v>
      </c>
      <c r="CA12" s="9">
        <v>12.367000000000001</v>
      </c>
      <c r="CB12" s="9">
        <v>13.298999999999999</v>
      </c>
      <c r="CC12" s="9">
        <v>0</v>
      </c>
      <c r="CD12" s="9">
        <v>13.298999999999999</v>
      </c>
      <c r="CE12" s="9">
        <v>10.795</v>
      </c>
      <c r="CF12" s="9">
        <v>0</v>
      </c>
      <c r="CG12" s="9">
        <v>10.795</v>
      </c>
      <c r="CH12" s="9">
        <v>0</v>
      </c>
      <c r="CI12" s="9">
        <v>0</v>
      </c>
      <c r="CJ12" s="9">
        <v>0</v>
      </c>
      <c r="CK12" s="9">
        <v>6.5830000000000002</v>
      </c>
      <c r="CL12" s="9">
        <v>6.5830000000000002</v>
      </c>
      <c r="CM12" s="9">
        <v>0</v>
      </c>
      <c r="CN12" s="9">
        <v>14.776999999999999</v>
      </c>
      <c r="CO12" s="9">
        <v>14.763999999999999</v>
      </c>
      <c r="CP12" s="9">
        <v>17.529</v>
      </c>
      <c r="CQ12" s="9">
        <v>10</v>
      </c>
      <c r="CR12" s="9">
        <v>14.214</v>
      </c>
      <c r="CS12" s="9">
        <v>10</v>
      </c>
    </row>
    <row r="13" spans="1:97">
      <c r="A13" s="10">
        <v>42767</v>
      </c>
      <c r="B13" s="9">
        <v>0.20899999999999999</v>
      </c>
      <c r="C13" s="9">
        <v>0.20899999999999999</v>
      </c>
      <c r="D13" s="9">
        <v>0</v>
      </c>
      <c r="E13" s="9">
        <v>1.37</v>
      </c>
      <c r="F13" s="9">
        <v>1.0860000000000001</v>
      </c>
      <c r="G13" s="9">
        <v>0.28299999999999997</v>
      </c>
      <c r="H13" s="9">
        <v>0</v>
      </c>
      <c r="I13" s="9">
        <v>0</v>
      </c>
      <c r="J13" s="9">
        <v>0</v>
      </c>
      <c r="K13" s="9">
        <v>0.64200000000000002</v>
      </c>
      <c r="L13" s="9">
        <v>0</v>
      </c>
      <c r="M13" s="9">
        <v>0.64200000000000002</v>
      </c>
      <c r="N13" s="9">
        <v>0</v>
      </c>
      <c r="O13" s="9">
        <v>0</v>
      </c>
      <c r="P13" s="9">
        <v>0</v>
      </c>
      <c r="Q13" s="9">
        <v>0.53200000000000003</v>
      </c>
      <c r="R13" s="9">
        <v>0.32</v>
      </c>
      <c r="S13" s="9">
        <v>0.21199999999999999</v>
      </c>
      <c r="T13" s="9">
        <v>0.35</v>
      </c>
      <c r="U13" s="9">
        <v>0.35</v>
      </c>
      <c r="V13" s="9">
        <v>0</v>
      </c>
      <c r="W13" s="9">
        <v>1.514</v>
      </c>
      <c r="X13" s="9">
        <v>1.2909999999999999</v>
      </c>
      <c r="Y13" s="9">
        <v>0.223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1.2929999999999999</v>
      </c>
      <c r="AJ13" s="9">
        <v>0.17399999999999999</v>
      </c>
      <c r="AK13" s="9">
        <v>1.119</v>
      </c>
      <c r="AL13" s="9">
        <v>6.46</v>
      </c>
      <c r="AM13" s="9">
        <v>2.589</v>
      </c>
      <c r="AN13" s="9">
        <v>3.871</v>
      </c>
      <c r="AO13" s="9">
        <v>10</v>
      </c>
      <c r="AP13" s="9">
        <v>10</v>
      </c>
      <c r="AQ13" s="9">
        <v>9</v>
      </c>
      <c r="AR13" s="9">
        <v>10</v>
      </c>
      <c r="AS13" s="9">
        <v>10</v>
      </c>
      <c r="AT13" s="9">
        <v>10</v>
      </c>
      <c r="AU13" s="9">
        <v>10</v>
      </c>
      <c r="AV13" s="9">
        <v>10.683</v>
      </c>
      <c r="AW13" s="9">
        <v>10</v>
      </c>
      <c r="AX13" s="9">
        <v>9.9559999999999995</v>
      </c>
      <c r="AY13" s="9">
        <v>0</v>
      </c>
      <c r="AZ13" s="9">
        <v>9.9559999999999995</v>
      </c>
      <c r="BA13" s="9">
        <v>9.8729999999999993</v>
      </c>
      <c r="BB13" s="9">
        <v>0</v>
      </c>
      <c r="BC13" s="9">
        <v>9.8729999999999993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  <c r="BJ13" s="9">
        <v>12.534000000000001</v>
      </c>
      <c r="BK13" s="9">
        <v>16.984000000000002</v>
      </c>
      <c r="BL13" s="9">
        <v>0</v>
      </c>
      <c r="BM13" s="9">
        <v>0</v>
      </c>
      <c r="BN13" s="9">
        <v>0</v>
      </c>
      <c r="BO13" s="9">
        <v>0</v>
      </c>
      <c r="BP13" s="9">
        <v>19.073</v>
      </c>
      <c r="BQ13" s="9">
        <v>0</v>
      </c>
      <c r="BR13" s="9">
        <v>19.073</v>
      </c>
      <c r="BS13" s="9">
        <v>0</v>
      </c>
      <c r="BT13" s="9">
        <v>0</v>
      </c>
      <c r="BU13" s="9">
        <v>0</v>
      </c>
      <c r="BV13" s="9">
        <v>19.818000000000001</v>
      </c>
      <c r="BW13" s="9">
        <v>0</v>
      </c>
      <c r="BX13" s="9">
        <v>19.073</v>
      </c>
      <c r="BY13" s="9">
        <v>0</v>
      </c>
      <c r="BZ13" s="9">
        <v>0</v>
      </c>
      <c r="CA13" s="9">
        <v>0</v>
      </c>
      <c r="CB13" s="9">
        <v>9.32</v>
      </c>
      <c r="CC13" s="9">
        <v>9.3949999999999996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7.5830000000000002</v>
      </c>
      <c r="CO13" s="9">
        <v>0</v>
      </c>
      <c r="CP13" s="9">
        <v>7.976</v>
      </c>
      <c r="CQ13" s="9">
        <v>7</v>
      </c>
      <c r="CR13" s="9">
        <v>10</v>
      </c>
      <c r="CS13" s="9">
        <v>6.3070000000000004</v>
      </c>
    </row>
    <row r="14" spans="1:97">
      <c r="A14" s="10">
        <v>43132</v>
      </c>
      <c r="B14" s="9">
        <v>0.156</v>
      </c>
      <c r="C14" s="9">
        <v>0</v>
      </c>
      <c r="D14" s="9">
        <v>0.156</v>
      </c>
      <c r="E14" s="9">
        <v>1.6359999999999999</v>
      </c>
      <c r="F14" s="9">
        <v>0.49099999999999999</v>
      </c>
      <c r="G14" s="9">
        <v>1.145</v>
      </c>
      <c r="H14" s="9">
        <v>0.28000000000000003</v>
      </c>
      <c r="I14" s="9">
        <v>0.13900000000000001</v>
      </c>
      <c r="J14" s="9">
        <v>0.14199999999999999</v>
      </c>
      <c r="K14" s="9">
        <v>0.54600000000000004</v>
      </c>
      <c r="L14" s="9">
        <v>0</v>
      </c>
      <c r="M14" s="9">
        <v>0.54600000000000004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0.20599999999999999</v>
      </c>
      <c r="U14" s="9">
        <v>0.20599999999999999</v>
      </c>
      <c r="V14" s="9">
        <v>0</v>
      </c>
      <c r="W14" s="9">
        <v>0.6</v>
      </c>
      <c r="X14" s="9">
        <v>0.20899999999999999</v>
      </c>
      <c r="Y14" s="9">
        <v>0.39100000000000001</v>
      </c>
      <c r="Z14" s="9">
        <v>0.16300000000000001</v>
      </c>
      <c r="AA14" s="9">
        <v>0</v>
      </c>
      <c r="AB14" s="9">
        <v>0.16300000000000001</v>
      </c>
      <c r="AC14" s="9">
        <v>0.28499999999999998</v>
      </c>
      <c r="AD14" s="9">
        <v>0</v>
      </c>
      <c r="AE14" s="9">
        <v>0.28499999999999998</v>
      </c>
      <c r="AF14" s="9">
        <v>1.4650000000000001</v>
      </c>
      <c r="AG14" s="9">
        <v>0.58699999999999997</v>
      </c>
      <c r="AH14" s="9">
        <v>0.879</v>
      </c>
      <c r="AI14" s="9">
        <v>1.34</v>
      </c>
      <c r="AJ14" s="9">
        <v>0.43</v>
      </c>
      <c r="AK14" s="9">
        <v>0.91100000000000003</v>
      </c>
      <c r="AL14" s="9">
        <v>4.516</v>
      </c>
      <c r="AM14" s="9">
        <v>2.0179999999999998</v>
      </c>
      <c r="AN14" s="9">
        <v>2.4969999999999999</v>
      </c>
      <c r="AO14" s="9">
        <v>10</v>
      </c>
      <c r="AP14" s="9">
        <v>20</v>
      </c>
      <c r="AQ14" s="9">
        <v>10</v>
      </c>
      <c r="AR14" s="9">
        <v>12</v>
      </c>
      <c r="AS14" s="9">
        <v>22.143000000000001</v>
      </c>
      <c r="AT14" s="9">
        <v>10</v>
      </c>
      <c r="AU14" s="9">
        <v>12.132999999999999</v>
      </c>
      <c r="AV14" s="9">
        <v>22.234000000000002</v>
      </c>
      <c r="AW14" s="9">
        <v>11.026</v>
      </c>
      <c r="AX14" s="9">
        <v>15.763</v>
      </c>
      <c r="AY14" s="9">
        <v>0</v>
      </c>
      <c r="AZ14" s="9">
        <v>14.654</v>
      </c>
      <c r="BA14" s="9">
        <v>23.233000000000001</v>
      </c>
      <c r="BB14" s="9">
        <v>23.745999999999999</v>
      </c>
      <c r="BC14" s="9">
        <v>0</v>
      </c>
      <c r="BD14" s="9">
        <v>0</v>
      </c>
      <c r="BE14" s="9">
        <v>0</v>
      </c>
      <c r="BF14" s="9">
        <v>0</v>
      </c>
      <c r="BG14" s="9">
        <v>0</v>
      </c>
      <c r="BH14" s="9">
        <v>0</v>
      </c>
      <c r="BI14" s="9">
        <v>0</v>
      </c>
      <c r="BJ14" s="9">
        <v>10</v>
      </c>
      <c r="BK14" s="9">
        <v>9.657</v>
      </c>
      <c r="BL14" s="9">
        <v>10.804</v>
      </c>
      <c r="BM14" s="9">
        <v>8.0429999999999993</v>
      </c>
      <c r="BN14" s="9">
        <v>0</v>
      </c>
      <c r="BO14" s="9">
        <v>0</v>
      </c>
      <c r="BP14" s="9">
        <v>11.843999999999999</v>
      </c>
      <c r="BQ14" s="9">
        <v>0</v>
      </c>
      <c r="BR14" s="9">
        <v>11.843999999999999</v>
      </c>
      <c r="BS14" s="9">
        <v>0</v>
      </c>
      <c r="BT14" s="9">
        <v>0</v>
      </c>
      <c r="BU14" s="9">
        <v>0</v>
      </c>
      <c r="BV14" s="9">
        <v>0</v>
      </c>
      <c r="BW14" s="9">
        <v>0</v>
      </c>
      <c r="BX14" s="9">
        <v>0</v>
      </c>
      <c r="BY14" s="9">
        <v>0</v>
      </c>
      <c r="BZ14" s="9">
        <v>0</v>
      </c>
      <c r="CA14" s="9">
        <v>0</v>
      </c>
      <c r="CB14" s="9">
        <v>5.7619999999999996</v>
      </c>
      <c r="CC14" s="9">
        <v>0</v>
      </c>
      <c r="CD14" s="9">
        <v>6.9219999999999997</v>
      </c>
      <c r="CE14" s="9">
        <v>0</v>
      </c>
      <c r="CF14" s="9">
        <v>0</v>
      </c>
      <c r="CG14" s="9">
        <v>0</v>
      </c>
      <c r="CH14" s="9">
        <v>16.198</v>
      </c>
      <c r="CI14" s="9">
        <v>0</v>
      </c>
      <c r="CJ14" s="9">
        <v>16.198</v>
      </c>
      <c r="CK14" s="9">
        <v>21.26</v>
      </c>
      <c r="CL14" s="9">
        <v>23</v>
      </c>
      <c r="CM14" s="9">
        <v>11.022</v>
      </c>
      <c r="CN14" s="9">
        <v>8.2409999999999997</v>
      </c>
      <c r="CO14" s="9">
        <v>15.233000000000001</v>
      </c>
      <c r="CP14" s="9">
        <v>7.2039999999999997</v>
      </c>
      <c r="CQ14" s="9">
        <v>9</v>
      </c>
      <c r="CR14" s="9">
        <v>11.332000000000001</v>
      </c>
      <c r="CS14" s="9">
        <v>8</v>
      </c>
    </row>
    <row r="15" spans="1:97">
      <c r="A15" s="10">
        <v>43497</v>
      </c>
      <c r="B15" s="9">
        <v>0</v>
      </c>
      <c r="C15" s="9">
        <v>0</v>
      </c>
      <c r="D15" s="9">
        <v>0</v>
      </c>
      <c r="E15" s="9">
        <v>1.093</v>
      </c>
      <c r="F15" s="9">
        <v>0.28499999999999998</v>
      </c>
      <c r="G15" s="9">
        <v>0.80800000000000005</v>
      </c>
      <c r="H15" s="9">
        <v>0.23799999999999999</v>
      </c>
      <c r="I15" s="9">
        <v>0.23799999999999999</v>
      </c>
      <c r="J15" s="9">
        <v>0</v>
      </c>
      <c r="K15" s="9">
        <v>0.41299999999999998</v>
      </c>
      <c r="L15" s="9">
        <v>0.21</v>
      </c>
      <c r="M15" s="9">
        <v>0.20200000000000001</v>
      </c>
      <c r="N15" s="9">
        <v>0</v>
      </c>
      <c r="O15" s="9">
        <v>0</v>
      </c>
      <c r="P15" s="9">
        <v>0</v>
      </c>
      <c r="Q15" s="9">
        <v>0.218</v>
      </c>
      <c r="R15" s="9">
        <v>0</v>
      </c>
      <c r="S15" s="9">
        <v>0.218</v>
      </c>
      <c r="T15" s="9">
        <v>0</v>
      </c>
      <c r="U15" s="9">
        <v>0</v>
      </c>
      <c r="V15" s="9">
        <v>0</v>
      </c>
      <c r="W15" s="9">
        <v>1.0580000000000001</v>
      </c>
      <c r="X15" s="9">
        <v>0</v>
      </c>
      <c r="Y15" s="9">
        <v>1.0580000000000001</v>
      </c>
      <c r="Z15" s="9">
        <v>0.21299999999999999</v>
      </c>
      <c r="AA15" s="9">
        <v>0</v>
      </c>
      <c r="AB15" s="9">
        <v>0.21299999999999999</v>
      </c>
      <c r="AC15" s="9">
        <v>0</v>
      </c>
      <c r="AD15" s="9">
        <v>0</v>
      </c>
      <c r="AE15" s="9">
        <v>0</v>
      </c>
      <c r="AF15" s="9">
        <v>1.1779999999999999</v>
      </c>
      <c r="AG15" s="9">
        <v>0.46899999999999997</v>
      </c>
      <c r="AH15" s="9">
        <v>0.70799999999999996</v>
      </c>
      <c r="AI15" s="9">
        <v>1.573</v>
      </c>
      <c r="AJ15" s="9">
        <v>0.83899999999999997</v>
      </c>
      <c r="AK15" s="9">
        <v>0.73399999999999999</v>
      </c>
      <c r="AL15" s="9">
        <v>6.4009999999999998</v>
      </c>
      <c r="AM15" s="9">
        <v>2.992</v>
      </c>
      <c r="AN15" s="9">
        <v>3.4089999999999998</v>
      </c>
      <c r="AO15" s="9">
        <v>10</v>
      </c>
      <c r="AP15" s="9">
        <v>10</v>
      </c>
      <c r="AQ15" s="9">
        <v>8</v>
      </c>
      <c r="AR15" s="9">
        <v>10</v>
      </c>
      <c r="AS15" s="9">
        <v>10.09</v>
      </c>
      <c r="AT15" s="9">
        <v>8.8079999999999998</v>
      </c>
      <c r="AU15" s="9">
        <v>10</v>
      </c>
      <c r="AV15" s="9">
        <v>12.654999999999999</v>
      </c>
      <c r="AW15" s="9">
        <v>8</v>
      </c>
      <c r="AX15" s="9">
        <v>15.919</v>
      </c>
      <c r="AY15" s="9">
        <v>20.137</v>
      </c>
      <c r="AZ15" s="9">
        <v>10.003</v>
      </c>
      <c r="BA15" s="9">
        <v>11.581</v>
      </c>
      <c r="BB15" s="9">
        <v>11.581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8.8010000000000002</v>
      </c>
      <c r="BK15" s="9">
        <v>0</v>
      </c>
      <c r="BL15" s="9">
        <v>12.275</v>
      </c>
      <c r="BM15" s="9">
        <v>0</v>
      </c>
      <c r="BN15" s="9">
        <v>0</v>
      </c>
      <c r="BO15" s="9">
        <v>0</v>
      </c>
      <c r="BP15" s="9">
        <v>14.08</v>
      </c>
      <c r="BQ15" s="9">
        <v>0</v>
      </c>
      <c r="BR15" s="9">
        <v>0</v>
      </c>
      <c r="BS15" s="9">
        <v>0</v>
      </c>
      <c r="BT15" s="9">
        <v>0</v>
      </c>
      <c r="BU15" s="9">
        <v>0</v>
      </c>
      <c r="BV15" s="9">
        <v>0</v>
      </c>
      <c r="BW15" s="9">
        <v>0</v>
      </c>
      <c r="BX15" s="9">
        <v>0</v>
      </c>
      <c r="BY15" s="9">
        <v>0</v>
      </c>
      <c r="BZ15" s="9">
        <v>0</v>
      </c>
      <c r="CA15" s="9">
        <v>0</v>
      </c>
      <c r="CB15" s="9">
        <v>5.5350000000000001</v>
      </c>
      <c r="CC15" s="9">
        <v>0</v>
      </c>
      <c r="CD15" s="9">
        <v>5.5350000000000001</v>
      </c>
      <c r="CE15" s="9">
        <v>0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14.901999999999999</v>
      </c>
      <c r="CL15" s="9">
        <v>15.005000000000001</v>
      </c>
      <c r="CM15" s="9">
        <v>14.85</v>
      </c>
      <c r="CN15" s="9">
        <v>10</v>
      </c>
      <c r="CO15" s="9">
        <v>8.9290000000000003</v>
      </c>
      <c r="CP15" s="9">
        <v>10</v>
      </c>
      <c r="CQ15" s="9">
        <v>8</v>
      </c>
      <c r="CR15" s="9">
        <v>8</v>
      </c>
      <c r="CS15" s="9">
        <v>8</v>
      </c>
    </row>
    <row r="16" spans="1:97">
      <c r="A16" s="10">
        <v>43862</v>
      </c>
      <c r="B16" s="9">
        <v>0</v>
      </c>
      <c r="C16" s="9">
        <v>0</v>
      </c>
      <c r="D16" s="9">
        <v>0</v>
      </c>
      <c r="E16" s="9">
        <v>0.39800000000000002</v>
      </c>
      <c r="F16" s="9">
        <v>0</v>
      </c>
      <c r="G16" s="9">
        <v>0.39800000000000002</v>
      </c>
      <c r="H16" s="9">
        <v>0.41799999999999998</v>
      </c>
      <c r="I16" s="9">
        <v>0</v>
      </c>
      <c r="J16" s="9">
        <v>0.41799999999999998</v>
      </c>
      <c r="K16" s="9">
        <v>0.27100000000000002</v>
      </c>
      <c r="L16" s="9">
        <v>0</v>
      </c>
      <c r="M16" s="9">
        <v>0.27100000000000002</v>
      </c>
      <c r="N16" s="9">
        <v>0</v>
      </c>
      <c r="O16" s="9">
        <v>0</v>
      </c>
      <c r="P16" s="9">
        <v>0</v>
      </c>
      <c r="Q16" s="9">
        <v>0.65400000000000003</v>
      </c>
      <c r="R16" s="9">
        <v>0.65400000000000003</v>
      </c>
      <c r="S16" s="9">
        <v>0</v>
      </c>
      <c r="T16" s="9">
        <v>0.437</v>
      </c>
      <c r="U16" s="9">
        <v>0.437</v>
      </c>
      <c r="V16" s="9">
        <v>0</v>
      </c>
      <c r="W16" s="9">
        <v>0.371</v>
      </c>
      <c r="X16" s="9">
        <v>0</v>
      </c>
      <c r="Y16" s="9">
        <v>0.371</v>
      </c>
      <c r="Z16" s="9">
        <v>0.315</v>
      </c>
      <c r="AA16" s="9">
        <v>0</v>
      </c>
      <c r="AB16" s="9">
        <v>0.315</v>
      </c>
      <c r="AC16" s="9">
        <v>0</v>
      </c>
      <c r="AD16" s="9">
        <v>0</v>
      </c>
      <c r="AE16" s="9">
        <v>0</v>
      </c>
      <c r="AF16" s="9">
        <v>1.2490000000000001</v>
      </c>
      <c r="AG16" s="9">
        <v>0.32800000000000001</v>
      </c>
      <c r="AH16" s="9">
        <v>0.92100000000000004</v>
      </c>
      <c r="AI16" s="9">
        <v>1.2829999999999999</v>
      </c>
      <c r="AJ16" s="9">
        <v>0.38400000000000001</v>
      </c>
      <c r="AK16" s="9">
        <v>0.89900000000000002</v>
      </c>
      <c r="AL16" s="9">
        <v>6.3410000000000002</v>
      </c>
      <c r="AM16" s="9">
        <v>2.3839999999999999</v>
      </c>
      <c r="AN16" s="9">
        <v>3.9569999999999999</v>
      </c>
      <c r="AO16" s="9">
        <v>10</v>
      </c>
      <c r="AP16" s="9">
        <v>10</v>
      </c>
      <c r="AQ16" s="9">
        <v>10</v>
      </c>
      <c r="AR16" s="9">
        <v>10</v>
      </c>
      <c r="AS16" s="9">
        <v>9.3130000000000006</v>
      </c>
      <c r="AT16" s="9">
        <v>10.196999999999999</v>
      </c>
      <c r="AU16" s="9">
        <v>10</v>
      </c>
      <c r="AV16" s="9">
        <v>9.57</v>
      </c>
      <c r="AW16" s="9">
        <v>10.930999999999999</v>
      </c>
      <c r="AX16" s="9">
        <v>9.8480000000000008</v>
      </c>
      <c r="AY16" s="9">
        <v>10.349</v>
      </c>
      <c r="AZ16" s="9">
        <v>0</v>
      </c>
      <c r="BA16" s="9">
        <v>5.9089999999999998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  <c r="BJ16" s="9">
        <v>0</v>
      </c>
      <c r="BK16" s="9">
        <v>0</v>
      </c>
      <c r="BL16" s="9">
        <v>0</v>
      </c>
      <c r="BM16" s="9">
        <v>0</v>
      </c>
      <c r="BN16" s="9">
        <v>0</v>
      </c>
      <c r="BO16" s="9">
        <v>0</v>
      </c>
      <c r="BP16" s="9">
        <v>0</v>
      </c>
      <c r="BQ16" s="9">
        <v>0</v>
      </c>
      <c r="BR16" s="9">
        <v>0</v>
      </c>
      <c r="BS16" s="9">
        <v>0</v>
      </c>
      <c r="BT16" s="9">
        <v>0</v>
      </c>
      <c r="BU16" s="9">
        <v>0</v>
      </c>
      <c r="BV16" s="9">
        <v>7.6970000000000001</v>
      </c>
      <c r="BW16" s="9">
        <v>7.6970000000000001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16.698</v>
      </c>
      <c r="CL16" s="9">
        <v>0</v>
      </c>
      <c r="CM16" s="9">
        <v>12.896000000000001</v>
      </c>
      <c r="CN16" s="9">
        <v>9.5470000000000006</v>
      </c>
      <c r="CO16" s="9">
        <v>0</v>
      </c>
      <c r="CP16" s="9">
        <v>11.185</v>
      </c>
      <c r="CQ16" s="9">
        <v>10</v>
      </c>
      <c r="CR16" s="9">
        <v>13.539</v>
      </c>
      <c r="CS16" s="9">
        <v>9.4610000000000003</v>
      </c>
    </row>
    <row r="17" spans="1:97">
      <c r="A17" s="10">
        <v>44228</v>
      </c>
      <c r="B17" s="9">
        <v>0.16600000000000001</v>
      </c>
      <c r="C17" s="9">
        <v>0</v>
      </c>
      <c r="D17" s="9">
        <v>0.16600000000000001</v>
      </c>
      <c r="E17" s="9">
        <v>0.66800000000000004</v>
      </c>
      <c r="F17" s="9">
        <v>0.66800000000000004</v>
      </c>
      <c r="G17" s="9">
        <v>0</v>
      </c>
      <c r="H17" s="9">
        <v>0.254</v>
      </c>
      <c r="I17" s="9">
        <v>0</v>
      </c>
      <c r="J17" s="9">
        <v>0.254</v>
      </c>
      <c r="K17" s="9">
        <v>0.90200000000000002</v>
      </c>
      <c r="L17" s="9">
        <v>0.60599999999999998</v>
      </c>
      <c r="M17" s="9">
        <v>0.29599999999999999</v>
      </c>
      <c r="N17" s="9">
        <v>0.25800000000000001</v>
      </c>
      <c r="O17" s="9">
        <v>0.25800000000000001</v>
      </c>
      <c r="P17" s="9">
        <v>0</v>
      </c>
      <c r="Q17" s="9">
        <v>0.23100000000000001</v>
      </c>
      <c r="R17" s="9">
        <v>0</v>
      </c>
      <c r="S17" s="9">
        <v>0.23100000000000001</v>
      </c>
      <c r="T17" s="9">
        <v>0</v>
      </c>
      <c r="U17" s="9">
        <v>0</v>
      </c>
      <c r="V17" s="9">
        <v>0</v>
      </c>
      <c r="W17" s="9">
        <v>0.32600000000000001</v>
      </c>
      <c r="X17" s="9">
        <v>0.32600000000000001</v>
      </c>
      <c r="Y17" s="9">
        <v>0</v>
      </c>
      <c r="Z17" s="9">
        <v>0.27100000000000002</v>
      </c>
      <c r="AA17" s="9">
        <v>0</v>
      </c>
      <c r="AB17" s="9">
        <v>0.27100000000000002</v>
      </c>
      <c r="AC17" s="9">
        <v>0</v>
      </c>
      <c r="AD17" s="9">
        <v>0</v>
      </c>
      <c r="AE17" s="9">
        <v>0</v>
      </c>
      <c r="AF17" s="9">
        <v>0.628</v>
      </c>
      <c r="AG17" s="9">
        <v>0.628</v>
      </c>
      <c r="AH17" s="9">
        <v>0</v>
      </c>
      <c r="AI17" s="9">
        <v>1.1759999999999999</v>
      </c>
      <c r="AJ17" s="9">
        <v>0.30199999999999999</v>
      </c>
      <c r="AK17" s="9">
        <v>0.874</v>
      </c>
      <c r="AL17" s="9">
        <v>7.2039999999999997</v>
      </c>
      <c r="AM17" s="9">
        <v>3.29</v>
      </c>
      <c r="AN17" s="9">
        <v>3.915</v>
      </c>
      <c r="AO17" s="9">
        <v>10</v>
      </c>
      <c r="AP17" s="9">
        <v>10</v>
      </c>
      <c r="AQ17" s="9">
        <v>8</v>
      </c>
      <c r="AR17" s="9">
        <v>10</v>
      </c>
      <c r="AS17" s="9">
        <v>10</v>
      </c>
      <c r="AT17" s="9">
        <v>8</v>
      </c>
      <c r="AU17" s="9">
        <v>9.4689999999999994</v>
      </c>
      <c r="AV17" s="9">
        <v>10</v>
      </c>
      <c r="AW17" s="9">
        <v>8</v>
      </c>
      <c r="AX17" s="9">
        <v>5.8579999999999997</v>
      </c>
      <c r="AY17" s="9">
        <v>10.026</v>
      </c>
      <c r="AZ17" s="9">
        <v>12.618</v>
      </c>
      <c r="BA17" s="9">
        <v>0</v>
      </c>
      <c r="BB17" s="9">
        <v>0</v>
      </c>
      <c r="BC17" s="9">
        <v>0</v>
      </c>
      <c r="BD17" s="9">
        <v>0</v>
      </c>
      <c r="BE17" s="9">
        <v>0</v>
      </c>
      <c r="BF17" s="9">
        <v>0</v>
      </c>
      <c r="BG17" s="9">
        <v>0</v>
      </c>
      <c r="BH17" s="9">
        <v>0</v>
      </c>
      <c r="BI17" s="9">
        <v>0</v>
      </c>
      <c r="BJ17" s="9">
        <v>11.804</v>
      </c>
      <c r="BK17" s="9">
        <v>11.804</v>
      </c>
      <c r="BL17" s="9">
        <v>0</v>
      </c>
      <c r="BM17" s="9">
        <v>0</v>
      </c>
      <c r="BN17" s="9">
        <v>0</v>
      </c>
      <c r="BO17" s="9">
        <v>0</v>
      </c>
      <c r="BP17" s="9">
        <v>24.391999999999999</v>
      </c>
      <c r="BQ17" s="9">
        <v>27.318000000000001</v>
      </c>
      <c r="BR17" s="9">
        <v>0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10</v>
      </c>
      <c r="CL17" s="9">
        <v>10</v>
      </c>
      <c r="CM17" s="9">
        <v>0</v>
      </c>
      <c r="CN17" s="9">
        <v>12.593999999999999</v>
      </c>
      <c r="CO17" s="9">
        <v>0</v>
      </c>
      <c r="CP17" s="9">
        <v>9.1389999999999993</v>
      </c>
      <c r="CQ17" s="9">
        <v>9.6159999999999997</v>
      </c>
      <c r="CR17" s="9">
        <v>12</v>
      </c>
      <c r="CS17" s="9">
        <v>7.8879999999999999</v>
      </c>
    </row>
    <row r="18" spans="1:97">
      <c r="A18" s="10">
        <v>44593</v>
      </c>
      <c r="B18" s="9">
        <v>0.22500000000000001</v>
      </c>
      <c r="C18" s="9">
        <v>0.22500000000000001</v>
      </c>
      <c r="D18" s="9">
        <v>0</v>
      </c>
      <c r="E18" s="9">
        <v>0.41199999999999998</v>
      </c>
      <c r="F18" s="9">
        <v>0.41199999999999998</v>
      </c>
      <c r="G18" s="9">
        <v>0</v>
      </c>
      <c r="H18" s="9">
        <v>0</v>
      </c>
      <c r="I18" s="9">
        <v>0</v>
      </c>
      <c r="J18" s="9">
        <v>0</v>
      </c>
      <c r="K18" s="9">
        <v>0.23</v>
      </c>
      <c r="L18" s="9">
        <v>0</v>
      </c>
      <c r="M18" s="9">
        <v>0.23</v>
      </c>
      <c r="N18" s="9">
        <v>0.43</v>
      </c>
      <c r="O18" s="9">
        <v>0.43</v>
      </c>
      <c r="P18" s="9">
        <v>0</v>
      </c>
      <c r="Q18" s="9">
        <v>0.17499999999999999</v>
      </c>
      <c r="R18" s="9">
        <v>0.17499999999999999</v>
      </c>
      <c r="S18" s="9">
        <v>0</v>
      </c>
      <c r="T18" s="9">
        <v>0</v>
      </c>
      <c r="U18" s="9">
        <v>0</v>
      </c>
      <c r="V18" s="9">
        <v>0</v>
      </c>
      <c r="W18" s="9">
        <v>0.14499999999999999</v>
      </c>
      <c r="X18" s="9">
        <v>0.14499999999999999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0.69799999999999995</v>
      </c>
      <c r="AG18" s="9">
        <v>0.69799999999999995</v>
      </c>
      <c r="AH18" s="9">
        <v>0</v>
      </c>
      <c r="AI18" s="9">
        <v>1.3140000000000001</v>
      </c>
      <c r="AJ18" s="9">
        <v>0.65900000000000003</v>
      </c>
      <c r="AK18" s="9">
        <v>0.65500000000000003</v>
      </c>
      <c r="AL18" s="9">
        <v>6.6609999999999996</v>
      </c>
      <c r="AM18" s="9">
        <v>3.069</v>
      </c>
      <c r="AN18" s="9">
        <v>3.5920000000000001</v>
      </c>
      <c r="AO18" s="9">
        <v>10.801</v>
      </c>
      <c r="AP18" s="9">
        <v>13</v>
      </c>
      <c r="AQ18" s="9">
        <v>10</v>
      </c>
      <c r="AR18" s="9">
        <v>15</v>
      </c>
      <c r="AS18" s="9">
        <v>15.88</v>
      </c>
      <c r="AT18" s="9">
        <v>15</v>
      </c>
      <c r="AU18" s="9">
        <v>18</v>
      </c>
      <c r="AV18" s="9">
        <v>19.594999999999999</v>
      </c>
      <c r="AW18" s="9">
        <v>15.95</v>
      </c>
      <c r="AX18" s="9">
        <v>20.437000000000001</v>
      </c>
      <c r="AY18" s="9">
        <v>22.231000000000002</v>
      </c>
      <c r="AZ18" s="9">
        <v>0</v>
      </c>
      <c r="BA18" s="9">
        <v>16.966999999999999</v>
      </c>
      <c r="BB18" s="9">
        <v>0</v>
      </c>
      <c r="BC18" s="9">
        <v>16.966999999999999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  <c r="BJ18" s="9">
        <v>23.32</v>
      </c>
      <c r="BK18" s="9">
        <v>23.32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17.366</v>
      </c>
      <c r="BT18" s="9">
        <v>17.366</v>
      </c>
      <c r="BU18" s="9">
        <v>0</v>
      </c>
      <c r="BV18" s="9">
        <v>0</v>
      </c>
      <c r="BW18" s="9">
        <v>0</v>
      </c>
      <c r="BX18" s="9">
        <v>0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19.381</v>
      </c>
      <c r="CL18" s="9">
        <v>19.381</v>
      </c>
      <c r="CM18" s="9">
        <v>0</v>
      </c>
      <c r="CN18" s="9">
        <v>10</v>
      </c>
      <c r="CO18" s="9">
        <v>10.084</v>
      </c>
      <c r="CP18" s="9">
        <v>9.0589999999999993</v>
      </c>
      <c r="CQ18" s="9">
        <v>8.8840000000000003</v>
      </c>
      <c r="CR18" s="9">
        <v>12.657999999999999</v>
      </c>
      <c r="CS18" s="9">
        <v>8.9120000000000008</v>
      </c>
    </row>
    <row r="19" spans="1:97">
      <c r="A19" s="10">
        <v>44958</v>
      </c>
      <c r="B19" s="9">
        <v>0.193</v>
      </c>
      <c r="C19" s="9">
        <v>0</v>
      </c>
      <c r="D19" s="9">
        <v>0.193</v>
      </c>
      <c r="E19" s="9">
        <v>0.47699999999999998</v>
      </c>
      <c r="F19" s="9">
        <v>0.47699999999999998</v>
      </c>
      <c r="G19" s="9">
        <v>0</v>
      </c>
      <c r="H19" s="9">
        <v>0.30499999999999999</v>
      </c>
      <c r="I19" s="9">
        <v>0</v>
      </c>
      <c r="J19" s="9">
        <v>0.30499999999999999</v>
      </c>
      <c r="K19" s="9">
        <v>1.222</v>
      </c>
      <c r="L19" s="9">
        <v>0.66700000000000004</v>
      </c>
      <c r="M19" s="9">
        <v>0.55500000000000005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0.69299999999999995</v>
      </c>
      <c r="U19" s="9">
        <v>0.43099999999999999</v>
      </c>
      <c r="V19" s="9">
        <v>0.26200000000000001</v>
      </c>
      <c r="W19" s="9">
        <v>0.94899999999999995</v>
      </c>
      <c r="X19" s="9">
        <v>0.26900000000000002</v>
      </c>
      <c r="Y19" s="9">
        <v>0.68</v>
      </c>
      <c r="Z19" s="9">
        <v>1.456</v>
      </c>
      <c r="AA19" s="9">
        <v>0.17899999999999999</v>
      </c>
      <c r="AB19" s="9">
        <v>1.2769999999999999</v>
      </c>
      <c r="AC19" s="9">
        <v>0</v>
      </c>
      <c r="AD19" s="9">
        <v>0</v>
      </c>
      <c r="AE19" s="9">
        <v>0</v>
      </c>
      <c r="AF19" s="9">
        <v>0.35199999999999998</v>
      </c>
      <c r="AG19" s="9">
        <v>0.17899999999999999</v>
      </c>
      <c r="AH19" s="9">
        <v>0.17299999999999999</v>
      </c>
      <c r="AI19" s="9">
        <v>1.105</v>
      </c>
      <c r="AJ19" s="9">
        <v>0.498</v>
      </c>
      <c r="AK19" s="9">
        <v>0.60799999999999998</v>
      </c>
      <c r="AL19" s="9">
        <v>6.3529999999999998</v>
      </c>
      <c r="AM19" s="9">
        <v>3.093</v>
      </c>
      <c r="AN19" s="9">
        <v>3.2610000000000001</v>
      </c>
      <c r="AO19" s="9">
        <v>10</v>
      </c>
      <c r="AP19" s="9">
        <v>10</v>
      </c>
      <c r="AQ19" s="9">
        <v>10</v>
      </c>
      <c r="AR19" s="9">
        <v>10</v>
      </c>
      <c r="AS19" s="9">
        <v>10</v>
      </c>
      <c r="AT19" s="9">
        <v>10.414</v>
      </c>
      <c r="AU19" s="9">
        <v>10</v>
      </c>
      <c r="AV19" s="9">
        <v>10</v>
      </c>
      <c r="AW19" s="9">
        <v>10.170999999999999</v>
      </c>
      <c r="AX19" s="9">
        <v>11.621</v>
      </c>
      <c r="AY19" s="9">
        <v>10</v>
      </c>
      <c r="AZ19" s="9">
        <v>0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  <c r="BJ19" s="9">
        <v>16.341999999999999</v>
      </c>
      <c r="BK19" s="9">
        <v>16.341999999999999</v>
      </c>
      <c r="BL19" s="9">
        <v>0</v>
      </c>
      <c r="BM19" s="9">
        <v>0</v>
      </c>
      <c r="BN19" s="9">
        <v>0</v>
      </c>
      <c r="BO19" s="9">
        <v>0</v>
      </c>
      <c r="BP19" s="9">
        <v>10.414</v>
      </c>
      <c r="BQ19" s="9">
        <v>7.74</v>
      </c>
      <c r="BR19" s="9">
        <v>13.026</v>
      </c>
      <c r="BS19" s="9">
        <v>0</v>
      </c>
      <c r="BT19" s="9">
        <v>0</v>
      </c>
      <c r="BU19" s="9">
        <v>0</v>
      </c>
      <c r="BV19" s="9">
        <v>0</v>
      </c>
      <c r="BW19" s="9">
        <v>0</v>
      </c>
      <c r="BX19" s="9">
        <v>0</v>
      </c>
      <c r="BY19" s="9">
        <v>10.61</v>
      </c>
      <c r="BZ19" s="9">
        <v>12.86</v>
      </c>
      <c r="CA19" s="9">
        <v>0</v>
      </c>
      <c r="CB19" s="9">
        <v>7.0679999999999996</v>
      </c>
      <c r="CC19" s="9">
        <v>0</v>
      </c>
      <c r="CD19" s="9">
        <v>8.2569999999999997</v>
      </c>
      <c r="CE19" s="9">
        <v>12.494999999999999</v>
      </c>
      <c r="CF19" s="9">
        <v>0</v>
      </c>
      <c r="CG19" s="9">
        <v>11.601000000000001</v>
      </c>
      <c r="CH19" s="9">
        <v>0</v>
      </c>
      <c r="CI19" s="9">
        <v>0</v>
      </c>
      <c r="CJ19" s="9">
        <v>0</v>
      </c>
      <c r="CK19" s="9">
        <v>13.609</v>
      </c>
      <c r="CL19" s="9">
        <v>0</v>
      </c>
      <c r="CM19" s="9">
        <v>0</v>
      </c>
      <c r="CN19" s="9">
        <v>14.384</v>
      </c>
      <c r="CO19" s="9">
        <v>15.6</v>
      </c>
      <c r="CP19" s="9">
        <v>14.273999999999999</v>
      </c>
      <c r="CQ19" s="9">
        <v>10</v>
      </c>
      <c r="CR19" s="9">
        <v>10.022</v>
      </c>
      <c r="CS19" s="9">
        <v>7.0380000000000003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F742D-E037-4E40-85E7-B135A4A15956}">
  <sheetPr codeName="Sheet11">
    <pageSetUpPr fitToPage="1"/>
  </sheetPr>
  <dimension ref="A1:BE226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3" ht="15.95" customHeight="1">
      <c r="A2" s="11"/>
      <c r="B2" s="31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0"/>
      <c r="B5" s="79" t="str">
        <f>Contents!B5</f>
        <v>6229.0 Underemployed workers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32"/>
      <c r="N5" s="30"/>
      <c r="O5" s="30"/>
      <c r="P5" s="30"/>
      <c r="Q5" s="30"/>
      <c r="R5" s="30"/>
      <c r="S5" s="30"/>
      <c r="T5" s="30"/>
      <c r="U5" s="30"/>
    </row>
    <row r="6" spans="1:23" ht="15.95" customHeight="1">
      <c r="A6" s="30"/>
      <c r="B6" s="79" t="str">
        <f>Contents!B6</f>
        <v>Table 8. Main difficulty in finding more work of underemployed part-time workers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23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3"/>
      <c r="N7" s="30"/>
      <c r="O7" s="30"/>
      <c r="P7" s="30"/>
      <c r="Q7" s="30"/>
      <c r="R7" s="30"/>
      <c r="S7" s="30"/>
      <c r="T7" s="30"/>
      <c r="U7" s="30"/>
    </row>
    <row r="8" spans="1:23" ht="15.75" customHeight="1">
      <c r="A8" s="80" t="str">
        <f>Contents!C11</f>
        <v>Table 8.1 - Main difficulty in finding more work of underemployed part-time workers by age, February 2023</v>
      </c>
      <c r="B8" s="80"/>
      <c r="C8" s="80"/>
      <c r="D8" s="80"/>
      <c r="E8" s="80"/>
      <c r="F8" s="80"/>
      <c r="G8" s="80"/>
      <c r="H8" s="80"/>
      <c r="I8" s="80"/>
      <c r="J8" s="34"/>
      <c r="K8" s="35"/>
      <c r="L8" s="35"/>
      <c r="M8" s="80"/>
      <c r="N8" s="80"/>
      <c r="O8" s="80"/>
      <c r="P8" s="80"/>
      <c r="Q8" s="80"/>
      <c r="R8" s="80"/>
      <c r="S8" s="80"/>
      <c r="T8" s="34"/>
      <c r="U8" s="35"/>
    </row>
    <row r="9" spans="1:23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spans="1:23" ht="15" customHeight="1">
      <c r="A10" s="36"/>
      <c r="B10" s="38" t="s">
        <v>3227</v>
      </c>
      <c r="C10" s="73" t="s">
        <v>3228</v>
      </c>
      <c r="D10" s="74"/>
      <c r="E10" s="75"/>
      <c r="F10" s="39"/>
      <c r="G10" s="39"/>
      <c r="H10" s="39"/>
      <c r="I10" s="40"/>
      <c r="J10" s="76" t="s">
        <v>3229</v>
      </c>
      <c r="K10" s="77"/>
      <c r="L10" s="78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" customHeight="1">
      <c r="A11" s="41"/>
      <c r="B11" s="41"/>
      <c r="C11" s="81" t="s">
        <v>3230</v>
      </c>
      <c r="D11" s="81"/>
      <c r="E11" s="81"/>
      <c r="F11" s="82" t="s">
        <v>3231</v>
      </c>
      <c r="G11" s="82"/>
      <c r="H11" s="82"/>
      <c r="I11" s="40"/>
      <c r="J11" s="81" t="s">
        <v>3230</v>
      </c>
      <c r="K11" s="81"/>
      <c r="L11" s="81"/>
      <c r="M11" s="82" t="s">
        <v>3231</v>
      </c>
      <c r="N11" s="82"/>
      <c r="O11" s="82"/>
      <c r="P11" s="40"/>
      <c r="Q11" s="40"/>
      <c r="R11" s="40"/>
      <c r="S11" s="40"/>
      <c r="T11" s="40"/>
      <c r="U11" s="40"/>
      <c r="V11" s="40"/>
      <c r="W11" s="40"/>
    </row>
    <row r="12" spans="1:23">
      <c r="A12" s="36"/>
      <c r="B12" s="36"/>
      <c r="C12" s="42" t="s">
        <v>3232</v>
      </c>
      <c r="D12" s="42" t="s">
        <v>3233</v>
      </c>
      <c r="E12" s="42" t="s">
        <v>3234</v>
      </c>
      <c r="F12" s="42" t="s">
        <v>3232</v>
      </c>
      <c r="G12" s="42" t="s">
        <v>3233</v>
      </c>
      <c r="H12" s="42" t="s">
        <v>3234</v>
      </c>
      <c r="I12" s="37"/>
      <c r="J12" s="42" t="s">
        <v>3232</v>
      </c>
      <c r="K12" s="42" t="s">
        <v>3233</v>
      </c>
      <c r="L12" s="42" t="s">
        <v>3234</v>
      </c>
      <c r="M12" s="42" t="s">
        <v>3232</v>
      </c>
      <c r="N12" s="42" t="s">
        <v>3233</v>
      </c>
      <c r="O12" s="42" t="s">
        <v>3234</v>
      </c>
      <c r="P12" s="37"/>
      <c r="Q12" s="37"/>
      <c r="R12" s="37"/>
      <c r="S12" s="37"/>
      <c r="T12" s="37"/>
      <c r="U12" s="37"/>
      <c r="V12" s="37"/>
      <c r="W12" s="37"/>
    </row>
    <row r="13" spans="1:23">
      <c r="A13" s="36"/>
      <c r="B13" s="36"/>
      <c r="C13" s="43" t="s">
        <v>3235</v>
      </c>
      <c r="D13" s="43" t="s">
        <v>3235</v>
      </c>
      <c r="E13" s="43" t="s">
        <v>3235</v>
      </c>
      <c r="F13" s="43" t="s">
        <v>3236</v>
      </c>
      <c r="G13" s="43" t="s">
        <v>3236</v>
      </c>
      <c r="H13" s="43" t="s">
        <v>3236</v>
      </c>
      <c r="I13" s="43"/>
      <c r="J13" s="43" t="s">
        <v>3235</v>
      </c>
      <c r="K13" s="43" t="s">
        <v>3235</v>
      </c>
      <c r="L13" s="43" t="s">
        <v>3235</v>
      </c>
      <c r="M13" s="43" t="s">
        <v>3236</v>
      </c>
      <c r="N13" s="43" t="s">
        <v>3236</v>
      </c>
      <c r="O13" s="43" t="s">
        <v>3236</v>
      </c>
      <c r="P13" s="43"/>
      <c r="Q13" s="43"/>
      <c r="R13" s="43"/>
      <c r="S13" s="43"/>
      <c r="T13" s="43"/>
      <c r="U13" s="43"/>
      <c r="V13" s="43"/>
      <c r="W13" s="43"/>
    </row>
    <row r="14" spans="1:23">
      <c r="A14" s="44" t="s">
        <v>3237</v>
      </c>
      <c r="B14" s="45"/>
      <c r="C14" s="46"/>
      <c r="D14" s="46"/>
      <c r="E14" s="46"/>
      <c r="F14" s="46"/>
      <c r="G14" s="46"/>
      <c r="H14" s="46"/>
      <c r="I14" s="47"/>
      <c r="J14" s="46"/>
      <c r="K14" s="46"/>
      <c r="L14" s="46"/>
      <c r="M14" s="46"/>
      <c r="N14" s="46"/>
      <c r="O14" s="46"/>
    </row>
    <row r="15" spans="1:23">
      <c r="A15" s="45"/>
      <c r="B15" s="48" t="s">
        <v>3238</v>
      </c>
      <c r="C15" s="47" cm="1">
        <f t="array" ref="C15">INDEX($D$57:$BE$75,$C57,C$45)</f>
        <v>372.82600000000002</v>
      </c>
      <c r="D15" s="47" cm="1">
        <f t="array" ref="D15">INDEX($D$57:$BE$75,$C57,D$45)</f>
        <v>145.40299999999999</v>
      </c>
      <c r="E15" s="47" cm="1">
        <f t="array" ref="E15">INDEX($D$57:$BE$75,$C57,E$45)</f>
        <v>227.423</v>
      </c>
      <c r="F15" s="47" cm="1">
        <f t="array" ref="F15">INDEX($D$57:$BE$75,$C57,F$45)</f>
        <v>11</v>
      </c>
      <c r="G15" s="47" cm="1">
        <f t="array" ref="G15">INDEX($D$57:$BE$75,$C57,G$45)</f>
        <v>14</v>
      </c>
      <c r="H15" s="47" cm="1">
        <f t="array" ref="H15">INDEX($D$57:$BE$75,$C57,H$45)</f>
        <v>10</v>
      </c>
      <c r="I15" s="47"/>
      <c r="J15" s="49" t="str" cm="1">
        <f t="array" ref="J15">IF(HYPERLINK(TEXT("#"&amp;INDEX($D$85:$AM$103,$C85,C$45),),INDEX($D$85:$AM$103,$C85,C$45))=0,"",HYPERLINK(TEXT("#"&amp;INDEX($D$85:$AM$103,$C85,C$45),),INDEX($D$85:$AM$103,$C85,C$45)))</f>
        <v>A125650320W</v>
      </c>
      <c r="K15" s="49" t="str" cm="1">
        <f t="array" ref="K15">IF(HYPERLINK(TEXT("#"&amp;INDEX($D$85:$AM$103,$C85,D$45),),INDEX($D$85:$AM$103,$C85,D$45))=0,"",HYPERLINK(TEXT("#"&amp;INDEX($D$85:$AM$103,$C85,D$45),),INDEX($D$85:$AM$103,$C85,D$45)))</f>
        <v>A125642112C</v>
      </c>
      <c r="L15" s="49" t="str" cm="1">
        <f t="array" ref="L15">IF(HYPERLINK(TEXT("#"&amp;INDEX($D$85:$AM$103,$C85,E$45),),INDEX($D$85:$AM$103,$C85,E$45))=0,"",HYPERLINK(TEXT("#"&amp;INDEX($D$85:$AM$103,$C85,E$45),),INDEX($D$85:$AM$103,$C85,E$45)))</f>
        <v>A125633904J</v>
      </c>
      <c r="M15" s="49" t="str" cm="1">
        <f t="array" ref="M15">IF(HYPERLINK(TEXT("#"&amp;INDEX($D$85:$AM$103,$C85,F$45),),INDEX($D$85:$AM$103,$C85,F$45))=0,"",HYPERLINK(TEXT("#"&amp;INDEX($D$85:$AM$103,$C85,F$45),),INDEX($D$85:$AM$103,$C85,F$45)))</f>
        <v>A125650322A</v>
      </c>
      <c r="N15" s="49" t="str" cm="1">
        <f t="array" ref="N15">IF(HYPERLINK(TEXT("#"&amp;INDEX($D$85:$AM$103,$C85,G$45),),INDEX($D$85:$AM$103,$C85,G$45))=0,"",HYPERLINK(TEXT("#"&amp;INDEX($D$85:$AM$103,$C85,G$45),),INDEX($D$85:$AM$103,$C85,G$45)))</f>
        <v>A125642114J</v>
      </c>
      <c r="O15" s="49" t="str" cm="1">
        <f t="array" ref="O15">IF(HYPERLINK(TEXT("#"&amp;INDEX($D$85:$AM$103,$C85,H$45),),INDEX($D$85:$AM$103,$C85,H$45))=0,"",HYPERLINK(TEXT("#"&amp;INDEX($D$85:$AM$103,$C85,H$45),),INDEX($D$85:$AM$103,$C85,H$45)))</f>
        <v>A125633906L</v>
      </c>
    </row>
    <row r="16" spans="1:23">
      <c r="A16" s="48"/>
      <c r="B16" s="50" t="s">
        <v>3239</v>
      </c>
      <c r="C16" s="47" cm="1">
        <f t="array" ref="C16">INDEX($D$57:$BE$75,$C58,C$45)</f>
        <v>310.92200000000003</v>
      </c>
      <c r="D16" s="47" cm="1">
        <f t="array" ref="D16">INDEX($D$57:$BE$75,$C58,D$45)</f>
        <v>123.71</v>
      </c>
      <c r="E16" s="47" cm="1">
        <f t="array" ref="E16">INDEX($D$57:$BE$75,$C58,E$45)</f>
        <v>187.21299999999999</v>
      </c>
      <c r="F16" s="47" cm="1">
        <f t="array" ref="F16">INDEX($D$57:$BE$75,$C58,F$45)</f>
        <v>11.242000000000001</v>
      </c>
      <c r="G16" s="47" cm="1">
        <f t="array" ref="G16">INDEX($D$57:$BE$75,$C58,G$45)</f>
        <v>14</v>
      </c>
      <c r="H16" s="47" cm="1">
        <f t="array" ref="H16">INDEX($D$57:$BE$75,$C58,H$45)</f>
        <v>10</v>
      </c>
      <c r="I16" s="47"/>
      <c r="J16" s="49" t="str" cm="1">
        <f t="array" ref="J16">IF(HYPERLINK(TEXT("#"&amp;INDEX($D$85:$AM$103,$C86,C$45),),INDEX($D$85:$AM$103,$C86,C$45))=0,"",HYPERLINK(TEXT("#"&amp;INDEX($D$85:$AM$103,$C86,C$45),),INDEX($D$85:$AM$103,$C86,C$45)))</f>
        <v>A125650256R</v>
      </c>
      <c r="K16" s="49" t="str" cm="1">
        <f t="array" ref="K16">IF(HYPERLINK(TEXT("#"&amp;INDEX($D$85:$AM$103,$C86,D$45),),INDEX($D$85:$AM$103,$C86,D$45))=0,"",HYPERLINK(TEXT("#"&amp;INDEX($D$85:$AM$103,$C86,D$45),),INDEX($D$85:$AM$103,$C86,D$45)))</f>
        <v>A125642048W</v>
      </c>
      <c r="L16" s="49" t="str" cm="1">
        <f t="array" ref="L16">IF(HYPERLINK(TEXT("#"&amp;INDEX($D$85:$AM$103,$C86,E$45),),INDEX($D$85:$AM$103,$C86,E$45))=0,"",HYPERLINK(TEXT("#"&amp;INDEX($D$85:$AM$103,$C86,E$45),),INDEX($D$85:$AM$103,$C86,E$45)))</f>
        <v>A125633840J</v>
      </c>
      <c r="M16" s="49" t="str" cm="1">
        <f t="array" ref="M16">IF(HYPERLINK(TEXT("#"&amp;INDEX($D$85:$AM$103,$C86,F$45),),INDEX($D$85:$AM$103,$C86,F$45))=0,"",HYPERLINK(TEXT("#"&amp;INDEX($D$85:$AM$103,$C86,F$45),),INDEX($D$85:$AM$103,$C86,F$45)))</f>
        <v>A125650258V</v>
      </c>
      <c r="N16" s="49" t="str" cm="1">
        <f t="array" ref="N16">IF(HYPERLINK(TEXT("#"&amp;INDEX($D$85:$AM$103,$C86,G$45),),INDEX($D$85:$AM$103,$C86,G$45))=0,"",HYPERLINK(TEXT("#"&amp;INDEX($D$85:$AM$103,$C86,G$45),),INDEX($D$85:$AM$103,$C86,G$45)))</f>
        <v>A125642050J</v>
      </c>
      <c r="O16" s="49" t="str" cm="1">
        <f t="array" ref="O16">IF(HYPERLINK(TEXT("#"&amp;INDEX($D$85:$AM$103,$C86,H$45),),INDEX($D$85:$AM$103,$C86,H$45))=0,"",HYPERLINK(TEXT("#"&amp;INDEX($D$85:$AM$103,$C86,H$45),),INDEX($D$85:$AM$103,$C86,H$45)))</f>
        <v>A125633842L</v>
      </c>
    </row>
    <row r="17" spans="1:23">
      <c r="A17" s="48"/>
      <c r="B17" s="51" t="s">
        <v>3240</v>
      </c>
      <c r="C17" s="47" cm="1">
        <f t="array" ref="C17">INDEX($D$57:$BE$75,$C59,C$45)</f>
        <v>38.055</v>
      </c>
      <c r="D17" s="47" cm="1">
        <f t="array" ref="D17">INDEX($D$57:$BE$75,$C59,D$45)</f>
        <v>13.353999999999999</v>
      </c>
      <c r="E17" s="47" cm="1">
        <f t="array" ref="E17">INDEX($D$57:$BE$75,$C59,E$45)</f>
        <v>24.701000000000001</v>
      </c>
      <c r="F17" s="47" cm="1">
        <f t="array" ref="F17">INDEX($D$57:$BE$75,$C59,F$45)</f>
        <v>14</v>
      </c>
      <c r="G17" s="47" cm="1">
        <f t="array" ref="G17">INDEX($D$57:$BE$75,$C59,G$45)</f>
        <v>18</v>
      </c>
      <c r="H17" s="47" cm="1">
        <f t="array" ref="H17">INDEX($D$57:$BE$75,$C59,H$45)</f>
        <v>11.863</v>
      </c>
      <c r="I17" s="47"/>
      <c r="J17" s="49" t="str" cm="1">
        <f t="array" ref="J17">IF(HYPERLINK(TEXT("#"&amp;INDEX($D$85:$AM$103,$C87,C$45),),INDEX($D$85:$AM$103,$C87,C$45))=0,"",HYPERLINK(TEXT("#"&amp;INDEX($D$85:$AM$103,$C87,C$45),),INDEX($D$85:$AM$103,$C87,C$45)))</f>
        <v>A125650328R</v>
      </c>
      <c r="K17" s="49" t="str" cm="1">
        <f t="array" ref="K17">IF(HYPERLINK(TEXT("#"&amp;INDEX($D$85:$AM$103,$C87,D$45),),INDEX($D$85:$AM$103,$C87,D$45))=0,"",HYPERLINK(TEXT("#"&amp;INDEX($D$85:$AM$103,$C87,D$45),),INDEX($D$85:$AM$103,$C87,D$45)))</f>
        <v>A125642120C</v>
      </c>
      <c r="L17" s="49" t="str" cm="1">
        <f t="array" ref="L17">IF(HYPERLINK(TEXT("#"&amp;INDEX($D$85:$AM$103,$C87,E$45),),INDEX($D$85:$AM$103,$C87,E$45))=0,"",HYPERLINK(TEXT("#"&amp;INDEX($D$85:$AM$103,$C87,E$45),),INDEX($D$85:$AM$103,$C87,E$45)))</f>
        <v>A125633912J</v>
      </c>
      <c r="M17" s="49" t="str" cm="1">
        <f t="array" ref="M17">IF(HYPERLINK(TEXT("#"&amp;INDEX($D$85:$AM$103,$C87,F$45),),INDEX($D$85:$AM$103,$C87,F$45))=0,"",HYPERLINK(TEXT("#"&amp;INDEX($D$85:$AM$103,$C87,F$45),),INDEX($D$85:$AM$103,$C87,F$45)))</f>
        <v>A125650330A</v>
      </c>
      <c r="N17" s="49" t="str" cm="1">
        <f t="array" ref="N17">IF(HYPERLINK(TEXT("#"&amp;INDEX($D$85:$AM$103,$C87,G$45),),INDEX($D$85:$AM$103,$C87,G$45))=0,"",HYPERLINK(TEXT("#"&amp;INDEX($D$85:$AM$103,$C87,G$45),),INDEX($D$85:$AM$103,$C87,G$45)))</f>
        <v>A125642122J</v>
      </c>
      <c r="O17" s="49" t="str" cm="1">
        <f t="array" ref="O17">IF(HYPERLINK(TEXT("#"&amp;INDEX($D$85:$AM$103,$C87,H$45),),INDEX($D$85:$AM$103,$C87,H$45))=0,"",HYPERLINK(TEXT("#"&amp;INDEX($D$85:$AM$103,$C87,H$45),),INDEX($D$85:$AM$103,$C87,H$45)))</f>
        <v>A125633914L</v>
      </c>
    </row>
    <row r="18" spans="1:23">
      <c r="A18" s="48"/>
      <c r="B18" s="51" t="s">
        <v>3241</v>
      </c>
      <c r="C18" s="47" cm="1">
        <f t="array" ref="C18">INDEX($D$57:$BE$75,$C60,C$45)</f>
        <v>28.024000000000001</v>
      </c>
      <c r="D18" s="47" cm="1">
        <f t="array" ref="D18">INDEX($D$57:$BE$75,$C60,D$45)</f>
        <v>13.564</v>
      </c>
      <c r="E18" s="47" cm="1">
        <f t="array" ref="E18">INDEX($D$57:$BE$75,$C60,E$45)</f>
        <v>14.46</v>
      </c>
      <c r="F18" s="47" cm="1">
        <f t="array" ref="F18">INDEX($D$57:$BE$75,$C60,F$45)</f>
        <v>11.862</v>
      </c>
      <c r="G18" s="47" cm="1">
        <f t="array" ref="G18">INDEX($D$57:$BE$75,$C60,G$45)</f>
        <v>13.236000000000001</v>
      </c>
      <c r="H18" s="47" cm="1">
        <f t="array" ref="H18">INDEX($D$57:$BE$75,$C60,H$45)</f>
        <v>10.544</v>
      </c>
      <c r="I18" s="47"/>
      <c r="J18" s="49" t="str" cm="1">
        <f t="array" ref="J18">IF(HYPERLINK(TEXT("#"&amp;INDEX($D$85:$AM$103,$C88,C$45),),INDEX($D$85:$AM$103,$C88,C$45))=0,"",HYPERLINK(TEXT("#"&amp;INDEX($D$85:$AM$103,$C88,C$45),),INDEX($D$85:$AM$103,$C88,C$45)))</f>
        <v>A125650336R</v>
      </c>
      <c r="K18" s="49" t="str" cm="1">
        <f t="array" ref="K18">IF(HYPERLINK(TEXT("#"&amp;INDEX($D$85:$AM$103,$C88,D$45),),INDEX($D$85:$AM$103,$C88,D$45))=0,"",HYPERLINK(TEXT("#"&amp;INDEX($D$85:$AM$103,$C88,D$45),),INDEX($D$85:$AM$103,$C88,D$45)))</f>
        <v>A125642128W</v>
      </c>
      <c r="L18" s="49" t="str" cm="1">
        <f t="array" ref="L18">IF(HYPERLINK(TEXT("#"&amp;INDEX($D$85:$AM$103,$C88,E$45),),INDEX($D$85:$AM$103,$C88,E$45))=0,"",HYPERLINK(TEXT("#"&amp;INDEX($D$85:$AM$103,$C88,E$45),),INDEX($D$85:$AM$103,$C88,E$45)))</f>
        <v>A125633920J</v>
      </c>
      <c r="M18" s="49" t="str" cm="1">
        <f t="array" ref="M18">IF(HYPERLINK(TEXT("#"&amp;INDEX($D$85:$AM$103,$C88,F$45),),INDEX($D$85:$AM$103,$C88,F$45))=0,"",HYPERLINK(TEXT("#"&amp;INDEX($D$85:$AM$103,$C88,F$45),),INDEX($D$85:$AM$103,$C88,F$45)))</f>
        <v>A125650338V</v>
      </c>
      <c r="N18" s="49" t="str" cm="1">
        <f t="array" ref="N18">IF(HYPERLINK(TEXT("#"&amp;INDEX($D$85:$AM$103,$C88,G$45),),INDEX($D$85:$AM$103,$C88,G$45))=0,"",HYPERLINK(TEXT("#"&amp;INDEX($D$85:$AM$103,$C88,G$45),),INDEX($D$85:$AM$103,$C88,G$45)))</f>
        <v>A125642130J</v>
      </c>
      <c r="O18" s="49" t="str" cm="1">
        <f t="array" ref="O18">IF(HYPERLINK(TEXT("#"&amp;INDEX($D$85:$AM$103,$C88,H$45),),INDEX($D$85:$AM$103,$C88,H$45))=0,"",HYPERLINK(TEXT("#"&amp;INDEX($D$85:$AM$103,$C88,H$45),),INDEX($D$85:$AM$103,$C88,H$45)))</f>
        <v>A125633922L</v>
      </c>
    </row>
    <row r="19" spans="1:23">
      <c r="A19" s="48"/>
      <c r="B19" s="51" t="s">
        <v>3242</v>
      </c>
      <c r="C19" s="47" cm="1">
        <f t="array" ref="C19">INDEX($D$57:$BE$75,$C61,C$45)</f>
        <v>3.9020000000000001</v>
      </c>
      <c r="D19" s="47" cm="1">
        <f t="array" ref="D19">INDEX($D$57:$BE$75,$C61,D$45)</f>
        <v>2.4140000000000001</v>
      </c>
      <c r="E19" s="47" cm="1">
        <f t="array" ref="E19">INDEX($D$57:$BE$75,$C61,E$45)</f>
        <v>1.488</v>
      </c>
      <c r="F19" s="47" cm="1">
        <f t="array" ref="F19">INDEX($D$57:$BE$75,$C61,F$45)</f>
        <v>13.827999999999999</v>
      </c>
      <c r="G19" s="47" cm="1">
        <f t="array" ref="G19">INDEX($D$57:$BE$75,$C61,G$45)</f>
        <v>12.55</v>
      </c>
      <c r="H19" s="47" cm="1">
        <f t="array" ref="H19">INDEX($D$57:$BE$75,$C61,H$45)</f>
        <v>17.123000000000001</v>
      </c>
      <c r="I19" s="47"/>
      <c r="J19" s="49" t="str" cm="1">
        <f t="array" ref="J19">IF(HYPERLINK(TEXT("#"&amp;INDEX($D$85:$AM$103,$C89,C$45),),INDEX($D$85:$AM$103,$C89,C$45))=0,"",HYPERLINK(TEXT("#"&amp;INDEX($D$85:$AM$103,$C89,C$45),),INDEX($D$85:$AM$103,$C89,C$45)))</f>
        <v>A125650264R</v>
      </c>
      <c r="K19" s="49" t="str" cm="1">
        <f t="array" ref="K19">IF(HYPERLINK(TEXT("#"&amp;INDEX($D$85:$AM$103,$C89,D$45),),INDEX($D$85:$AM$103,$C89,D$45))=0,"",HYPERLINK(TEXT("#"&amp;INDEX($D$85:$AM$103,$C89,D$45),),INDEX($D$85:$AM$103,$C89,D$45)))</f>
        <v>A125642056W</v>
      </c>
      <c r="L19" s="49" t="str" cm="1">
        <f t="array" ref="L19">IF(HYPERLINK(TEXT("#"&amp;INDEX($D$85:$AM$103,$C89,E$45),),INDEX($D$85:$AM$103,$C89,E$45))=0,"",HYPERLINK(TEXT("#"&amp;INDEX($D$85:$AM$103,$C89,E$45),),INDEX($D$85:$AM$103,$C89,E$45)))</f>
        <v>A125633848A</v>
      </c>
      <c r="M19" s="49" t="str" cm="1">
        <f t="array" ref="M19">IF(HYPERLINK(TEXT("#"&amp;INDEX($D$85:$AM$103,$C89,F$45),),INDEX($D$85:$AM$103,$C89,F$45))=0,"",HYPERLINK(TEXT("#"&amp;INDEX($D$85:$AM$103,$C89,F$45),),INDEX($D$85:$AM$103,$C89,F$45)))</f>
        <v>A125650266V</v>
      </c>
      <c r="N19" s="49" t="str" cm="1">
        <f t="array" ref="N19">IF(HYPERLINK(TEXT("#"&amp;INDEX($D$85:$AM$103,$C89,G$45),),INDEX($D$85:$AM$103,$C89,G$45))=0,"",HYPERLINK(TEXT("#"&amp;INDEX($D$85:$AM$103,$C89,G$45),),INDEX($D$85:$AM$103,$C89,G$45)))</f>
        <v>A125642058A</v>
      </c>
      <c r="O19" s="49" t="str" cm="1">
        <f t="array" ref="O19">IF(HYPERLINK(TEXT("#"&amp;INDEX($D$85:$AM$103,$C89,H$45),),INDEX($D$85:$AM$103,$C89,H$45))=0,"",HYPERLINK(TEXT("#"&amp;INDEX($D$85:$AM$103,$C89,H$45),),INDEX($D$85:$AM$103,$C89,H$45)))</f>
        <v>A125633850L</v>
      </c>
    </row>
    <row r="20" spans="1:23">
      <c r="A20" s="48"/>
      <c r="B20" s="51" t="s">
        <v>3243</v>
      </c>
      <c r="C20" s="47" cm="1">
        <f t="array" ref="C20">INDEX($D$57:$BE$75,$C62,C$45)</f>
        <v>13.454000000000001</v>
      </c>
      <c r="D20" s="47" cm="1">
        <f t="array" ref="D20">INDEX($D$57:$BE$75,$C62,D$45)</f>
        <v>4.7320000000000002</v>
      </c>
      <c r="E20" s="47" cm="1">
        <f t="array" ref="E20">INDEX($D$57:$BE$75,$C62,E$45)</f>
        <v>8.7219999999999995</v>
      </c>
      <c r="F20" s="47" cm="1">
        <f t="array" ref="F20">INDEX($D$57:$BE$75,$C62,F$45)</f>
        <v>8.3290000000000006</v>
      </c>
      <c r="G20" s="47" cm="1">
        <f t="array" ref="G20">INDEX($D$57:$BE$75,$C62,G$45)</f>
        <v>10.209</v>
      </c>
      <c r="H20" s="47" cm="1">
        <f t="array" ref="H20">INDEX($D$57:$BE$75,$C62,H$45)</f>
        <v>8</v>
      </c>
      <c r="I20" s="47"/>
      <c r="J20" s="49" t="str" cm="1">
        <f t="array" ref="J20">IF(HYPERLINK(TEXT("#"&amp;INDEX($D$85:$AM$103,$C90,C$45),),INDEX($D$85:$AM$103,$C90,C$45))=0,"",HYPERLINK(TEXT("#"&amp;INDEX($D$85:$AM$103,$C90,C$45),),INDEX($D$85:$AM$103,$C90,C$45)))</f>
        <v>A125650272R</v>
      </c>
      <c r="K20" s="49" t="str" cm="1">
        <f t="array" ref="K20">IF(HYPERLINK(TEXT("#"&amp;INDEX($D$85:$AM$103,$C90,D$45),),INDEX($D$85:$AM$103,$C90,D$45))=0,"",HYPERLINK(TEXT("#"&amp;INDEX($D$85:$AM$103,$C90,D$45),),INDEX($D$85:$AM$103,$C90,D$45)))</f>
        <v>A125642064W</v>
      </c>
      <c r="L20" s="49" t="str" cm="1">
        <f t="array" ref="L20">IF(HYPERLINK(TEXT("#"&amp;INDEX($D$85:$AM$103,$C90,E$45),),INDEX($D$85:$AM$103,$C90,E$45))=0,"",HYPERLINK(TEXT("#"&amp;INDEX($D$85:$AM$103,$C90,E$45),),INDEX($D$85:$AM$103,$C90,E$45)))</f>
        <v>A125633856A</v>
      </c>
      <c r="M20" s="49" t="str" cm="1">
        <f t="array" ref="M20">IF(HYPERLINK(TEXT("#"&amp;INDEX($D$85:$AM$103,$C90,F$45),),INDEX($D$85:$AM$103,$C90,F$45))=0,"",HYPERLINK(TEXT("#"&amp;INDEX($D$85:$AM$103,$C90,F$45),),INDEX($D$85:$AM$103,$C90,F$45)))</f>
        <v>A125650274V</v>
      </c>
      <c r="N20" s="49" t="str" cm="1">
        <f t="array" ref="N20">IF(HYPERLINK(TEXT("#"&amp;INDEX($D$85:$AM$103,$C90,G$45),),INDEX($D$85:$AM$103,$C90,G$45))=0,"",HYPERLINK(TEXT("#"&amp;INDEX($D$85:$AM$103,$C90,G$45),),INDEX($D$85:$AM$103,$C90,G$45)))</f>
        <v>A125642066A</v>
      </c>
      <c r="O20" s="49" t="str" cm="1">
        <f t="array" ref="O20">IF(HYPERLINK(TEXT("#"&amp;INDEX($D$85:$AM$103,$C90,H$45),),INDEX($D$85:$AM$103,$C90,H$45))=0,"",HYPERLINK(TEXT("#"&amp;INDEX($D$85:$AM$103,$C90,H$45),),INDEX($D$85:$AM$103,$C90,H$45)))</f>
        <v>A125633858F</v>
      </c>
    </row>
    <row r="21" spans="1:23">
      <c r="A21" s="48"/>
      <c r="B21" s="51" t="s">
        <v>3244</v>
      </c>
      <c r="C21" s="47" cm="1">
        <f t="array" ref="C21">INDEX($D$57:$BE$75,$C63,C$45)</f>
        <v>25.983000000000001</v>
      </c>
      <c r="D21" s="47" cm="1">
        <f t="array" ref="D21">INDEX($D$57:$BE$75,$C63,D$45)</f>
        <v>10.744</v>
      </c>
      <c r="E21" s="47" cm="1">
        <f t="array" ref="E21">INDEX($D$57:$BE$75,$C63,E$45)</f>
        <v>15.239000000000001</v>
      </c>
      <c r="F21" s="47" cm="1">
        <f t="array" ref="F21">INDEX($D$57:$BE$75,$C63,F$45)</f>
        <v>10.67</v>
      </c>
      <c r="G21" s="47" cm="1">
        <f t="array" ref="G21">INDEX($D$57:$BE$75,$C63,G$45)</f>
        <v>13.191000000000001</v>
      </c>
      <c r="H21" s="47" cm="1">
        <f t="array" ref="H21">INDEX($D$57:$BE$75,$C63,H$45)</f>
        <v>10.599</v>
      </c>
      <c r="I21" s="47"/>
      <c r="J21" s="49" t="str" cm="1">
        <f t="array" ref="J21">IF(HYPERLINK(TEXT("#"&amp;INDEX($D$85:$AM$103,$C91,C$45),),INDEX($D$85:$AM$103,$C91,C$45))=0,"",HYPERLINK(TEXT("#"&amp;INDEX($D$85:$AM$103,$C91,C$45),),INDEX($D$85:$AM$103,$C91,C$45)))</f>
        <v>A125650304W</v>
      </c>
      <c r="K21" s="49" t="str" cm="1">
        <f t="array" ref="K21">IF(HYPERLINK(TEXT("#"&amp;INDEX($D$85:$AM$103,$C91,D$45),),INDEX($D$85:$AM$103,$C91,D$45))=0,"",HYPERLINK(TEXT("#"&amp;INDEX($D$85:$AM$103,$C91,D$45),),INDEX($D$85:$AM$103,$C91,D$45)))</f>
        <v>A125642096R</v>
      </c>
      <c r="L21" s="49" t="str" cm="1">
        <f t="array" ref="L21">IF(HYPERLINK(TEXT("#"&amp;INDEX($D$85:$AM$103,$C91,E$45),),INDEX($D$85:$AM$103,$C91,E$45))=0,"",HYPERLINK(TEXT("#"&amp;INDEX($D$85:$AM$103,$C91,E$45),),INDEX($D$85:$AM$103,$C91,E$45)))</f>
        <v>A125633888V</v>
      </c>
      <c r="M21" s="49" t="str" cm="1">
        <f t="array" ref="M21">IF(HYPERLINK(TEXT("#"&amp;INDEX($D$85:$AM$103,$C91,F$45),),INDEX($D$85:$AM$103,$C91,F$45))=0,"",HYPERLINK(TEXT("#"&amp;INDEX($D$85:$AM$103,$C91,F$45),),INDEX($D$85:$AM$103,$C91,F$45)))</f>
        <v>A125650306A</v>
      </c>
      <c r="N21" s="49" t="str" cm="1">
        <f t="array" ref="N21">IF(HYPERLINK(TEXT("#"&amp;INDEX($D$85:$AM$103,$C91,G$45),),INDEX($D$85:$AM$103,$C91,G$45))=0,"",HYPERLINK(TEXT("#"&amp;INDEX($D$85:$AM$103,$C91,G$45),),INDEX($D$85:$AM$103,$C91,G$45)))</f>
        <v>A125642098V</v>
      </c>
      <c r="O21" s="49" t="str" cm="1">
        <f t="array" ref="O21">IF(HYPERLINK(TEXT("#"&amp;INDEX($D$85:$AM$103,$C91,H$45),),INDEX($D$85:$AM$103,$C91,H$45))=0,"",HYPERLINK(TEXT("#"&amp;INDEX($D$85:$AM$103,$C91,H$45),),INDEX($D$85:$AM$103,$C91,H$45)))</f>
        <v>A125633890F</v>
      </c>
    </row>
    <row r="22" spans="1:23">
      <c r="A22" s="48"/>
      <c r="B22" s="51" t="s">
        <v>3245</v>
      </c>
      <c r="C22" s="47" cm="1">
        <f t="array" ref="C22">INDEX($D$57:$BE$75,$C64,C$45)</f>
        <v>12.295</v>
      </c>
      <c r="D22" s="47" cm="1">
        <f t="array" ref="D22">INDEX($D$57:$BE$75,$C64,D$45)</f>
        <v>4.6120000000000001</v>
      </c>
      <c r="E22" s="47" cm="1">
        <f t="array" ref="E22">INDEX($D$57:$BE$75,$C64,E$45)</f>
        <v>7.6829999999999998</v>
      </c>
      <c r="F22" s="47" cm="1">
        <f t="array" ref="F22">INDEX($D$57:$BE$75,$C64,F$45)</f>
        <v>9.0500000000000007</v>
      </c>
      <c r="G22" s="47" cm="1">
        <f t="array" ref="G22">INDEX($D$57:$BE$75,$C64,G$45)</f>
        <v>14.423</v>
      </c>
      <c r="H22" s="47" cm="1">
        <f t="array" ref="H22">INDEX($D$57:$BE$75,$C64,H$45)</f>
        <v>8</v>
      </c>
      <c r="I22" s="47"/>
      <c r="J22" s="49" t="str" cm="1">
        <f t="array" ref="J22">IF(HYPERLINK(TEXT("#"&amp;INDEX($D$85:$AM$103,$C92,C$45),),INDEX($D$85:$AM$103,$C92,C$45))=0,"",HYPERLINK(TEXT("#"&amp;INDEX($D$85:$AM$103,$C92,C$45),),INDEX($D$85:$AM$103,$C92,C$45)))</f>
        <v>A125650240W</v>
      </c>
      <c r="K22" s="49" t="str" cm="1">
        <f t="array" ref="K22">IF(HYPERLINK(TEXT("#"&amp;INDEX($D$85:$AM$103,$C92,D$45),),INDEX($D$85:$AM$103,$C92,D$45))=0,"",HYPERLINK(TEXT("#"&amp;INDEX($D$85:$AM$103,$C92,D$45),),INDEX($D$85:$AM$103,$C92,D$45)))</f>
        <v>A125642032C</v>
      </c>
      <c r="L22" s="49" t="str" cm="1">
        <f t="array" ref="L22">IF(HYPERLINK(TEXT("#"&amp;INDEX($D$85:$AM$103,$C92,E$45),),INDEX($D$85:$AM$103,$C92,E$45))=0,"",HYPERLINK(TEXT("#"&amp;INDEX($D$85:$AM$103,$C92,E$45),),INDEX($D$85:$AM$103,$C92,E$45)))</f>
        <v>A125633824J</v>
      </c>
      <c r="M22" s="49" t="str" cm="1">
        <f t="array" ref="M22">IF(HYPERLINK(TEXT("#"&amp;INDEX($D$85:$AM$103,$C92,F$45),),INDEX($D$85:$AM$103,$C92,F$45))=0,"",HYPERLINK(TEXT("#"&amp;INDEX($D$85:$AM$103,$C92,F$45),),INDEX($D$85:$AM$103,$C92,F$45)))</f>
        <v>A125650242A</v>
      </c>
      <c r="N22" s="49" t="str" cm="1">
        <f t="array" ref="N22">IF(HYPERLINK(TEXT("#"&amp;INDEX($D$85:$AM$103,$C92,G$45),),INDEX($D$85:$AM$103,$C92,G$45))=0,"",HYPERLINK(TEXT("#"&amp;INDEX($D$85:$AM$103,$C92,G$45),),INDEX($D$85:$AM$103,$C92,G$45)))</f>
        <v>A125642034J</v>
      </c>
      <c r="O22" s="49" t="str" cm="1">
        <f t="array" ref="O22">IF(HYPERLINK(TEXT("#"&amp;INDEX($D$85:$AM$103,$C92,H$45),),INDEX($D$85:$AM$103,$C92,H$45))=0,"",HYPERLINK(TEXT("#"&amp;INDEX($D$85:$AM$103,$C92,H$45),),INDEX($D$85:$AM$103,$C92,H$45)))</f>
        <v>A125633826L</v>
      </c>
    </row>
    <row r="23" spans="1:23">
      <c r="A23" s="44"/>
      <c r="B23" s="52" t="s">
        <v>3246</v>
      </c>
      <c r="C23" s="47" cm="1">
        <f t="array" ref="C23">INDEX($D$57:$BE$75,$C65,C$45)</f>
        <v>28.655999999999999</v>
      </c>
      <c r="D23" s="47" cm="1">
        <f t="array" ref="D23">INDEX($D$57:$BE$75,$C65,D$45)</f>
        <v>14.664</v>
      </c>
      <c r="E23" s="47" cm="1">
        <f t="array" ref="E23">INDEX($D$57:$BE$75,$C65,E$45)</f>
        <v>13.992000000000001</v>
      </c>
      <c r="F23" s="47" cm="1">
        <f t="array" ref="F23">INDEX($D$57:$BE$75,$C65,F$45)</f>
        <v>14</v>
      </c>
      <c r="G23" s="47" cm="1">
        <f t="array" ref="G23">INDEX($D$57:$BE$75,$C65,G$45)</f>
        <v>15</v>
      </c>
      <c r="H23" s="47" cm="1">
        <f t="array" ref="H23">INDEX($D$57:$BE$75,$C65,H$45)</f>
        <v>10</v>
      </c>
      <c r="I23" s="47"/>
      <c r="J23" s="49" t="str" cm="1">
        <f t="array" ref="J23">IF(HYPERLINK(TEXT("#"&amp;INDEX($D$85:$AM$103,$C93,C$45),),INDEX($D$85:$AM$103,$C93,C$45))=0,"",HYPERLINK(TEXT("#"&amp;INDEX($D$85:$AM$103,$C93,C$45),),INDEX($D$85:$AM$103,$C93,C$45)))</f>
        <v>A125650344R</v>
      </c>
      <c r="K23" s="49" t="str" cm="1">
        <f t="array" ref="K23">IF(HYPERLINK(TEXT("#"&amp;INDEX($D$85:$AM$103,$C93,D$45),),INDEX($D$85:$AM$103,$C93,D$45))=0,"",HYPERLINK(TEXT("#"&amp;INDEX($D$85:$AM$103,$C93,D$45),),INDEX($D$85:$AM$103,$C93,D$45)))</f>
        <v>A125642136W</v>
      </c>
      <c r="L23" s="49" t="str" cm="1">
        <f t="array" ref="L23">IF(HYPERLINK(TEXT("#"&amp;INDEX($D$85:$AM$103,$C93,E$45),),INDEX($D$85:$AM$103,$C93,E$45))=0,"",HYPERLINK(TEXT("#"&amp;INDEX($D$85:$AM$103,$C93,E$45),),INDEX($D$85:$AM$103,$C93,E$45)))</f>
        <v>A125633928A</v>
      </c>
      <c r="M23" s="49" t="str" cm="1">
        <f t="array" ref="M23">IF(HYPERLINK(TEXT("#"&amp;INDEX($D$85:$AM$103,$C93,F$45),),INDEX($D$85:$AM$103,$C93,F$45))=0,"",HYPERLINK(TEXT("#"&amp;INDEX($D$85:$AM$103,$C93,F$45),),INDEX($D$85:$AM$103,$C93,F$45)))</f>
        <v>A125650346V</v>
      </c>
      <c r="N23" s="49" t="str" cm="1">
        <f t="array" ref="N23">IF(HYPERLINK(TEXT("#"&amp;INDEX($D$85:$AM$103,$C93,G$45),),INDEX($D$85:$AM$103,$C93,G$45))=0,"",HYPERLINK(TEXT("#"&amp;INDEX($D$85:$AM$103,$C93,G$45),),INDEX($D$85:$AM$103,$C93,G$45)))</f>
        <v>A125642138A</v>
      </c>
      <c r="O23" s="49" t="str" cm="1">
        <f t="array" ref="O23">IF(HYPERLINK(TEXT("#"&amp;INDEX($D$85:$AM$103,$C93,H$45),),INDEX($D$85:$AM$103,$C93,H$45))=0,"",HYPERLINK(TEXT("#"&amp;INDEX($D$85:$AM$103,$C93,H$45),),INDEX($D$85:$AM$103,$C93,H$45)))</f>
        <v>A125633930L</v>
      </c>
    </row>
    <row r="24" spans="1:23">
      <c r="A24" s="48"/>
      <c r="B24" s="51" t="s">
        <v>3247</v>
      </c>
      <c r="C24" s="47" cm="1">
        <f t="array" ref="C24">INDEX($D$57:$BE$75,$C66,C$45)</f>
        <v>18.009</v>
      </c>
      <c r="D24" s="47" cm="1">
        <f t="array" ref="D24">INDEX($D$57:$BE$75,$C66,D$45)</f>
        <v>9.4480000000000004</v>
      </c>
      <c r="E24" s="47" cm="1">
        <f t="array" ref="E24">INDEX($D$57:$BE$75,$C66,E$45)</f>
        <v>8.5609999999999999</v>
      </c>
      <c r="F24" s="47" cm="1">
        <f t="array" ref="F24">INDEX($D$57:$BE$75,$C66,F$45)</f>
        <v>15</v>
      </c>
      <c r="G24" s="47" cm="1">
        <f t="array" ref="G24">INDEX($D$57:$BE$75,$C66,G$45)</f>
        <v>15</v>
      </c>
      <c r="H24" s="47" cm="1">
        <f t="array" ref="H24">INDEX($D$57:$BE$75,$C66,H$45)</f>
        <v>10</v>
      </c>
      <c r="I24" s="47"/>
      <c r="J24" s="49" t="str" cm="1">
        <f t="array" ref="J24">IF(HYPERLINK(TEXT("#"&amp;INDEX($D$85:$AM$103,$C94,C$45),),INDEX($D$85:$AM$103,$C94,C$45))=0,"",HYPERLINK(TEXT("#"&amp;INDEX($D$85:$AM$103,$C94,C$45),),INDEX($D$85:$AM$103,$C94,C$45)))</f>
        <v>A125650312W</v>
      </c>
      <c r="K24" s="49" t="str" cm="1">
        <f t="array" ref="K24">IF(HYPERLINK(TEXT("#"&amp;INDEX($D$85:$AM$103,$C94,D$45),),INDEX($D$85:$AM$103,$C94,D$45))=0,"",HYPERLINK(TEXT("#"&amp;INDEX($D$85:$AM$103,$C94,D$45),),INDEX($D$85:$AM$103,$C94,D$45)))</f>
        <v>A125642104C</v>
      </c>
      <c r="L24" s="49" t="str" cm="1">
        <f t="array" ref="L24">IF(HYPERLINK(TEXT("#"&amp;INDEX($D$85:$AM$103,$C94,E$45),),INDEX($D$85:$AM$103,$C94,E$45))=0,"",HYPERLINK(TEXT("#"&amp;INDEX($D$85:$AM$103,$C94,E$45),),INDEX($D$85:$AM$103,$C94,E$45)))</f>
        <v>A125633896V</v>
      </c>
      <c r="M24" s="49" t="str" cm="1">
        <f t="array" ref="M24">IF(HYPERLINK(TEXT("#"&amp;INDEX($D$85:$AM$103,$C94,F$45),),INDEX($D$85:$AM$103,$C94,F$45))=0,"",HYPERLINK(TEXT("#"&amp;INDEX($D$85:$AM$103,$C94,F$45),),INDEX($D$85:$AM$103,$C94,F$45)))</f>
        <v>A125650314A</v>
      </c>
      <c r="N24" s="49" t="str" cm="1">
        <f t="array" ref="N24">IF(HYPERLINK(TEXT("#"&amp;INDEX($D$85:$AM$103,$C94,G$45),),INDEX($D$85:$AM$103,$C94,G$45))=0,"",HYPERLINK(TEXT("#"&amp;INDEX($D$85:$AM$103,$C94,G$45),),INDEX($D$85:$AM$103,$C94,G$45)))</f>
        <v>A125642106J</v>
      </c>
      <c r="O24" s="49" t="str" cm="1">
        <f t="array" ref="O24">IF(HYPERLINK(TEXT("#"&amp;INDEX($D$85:$AM$103,$C94,H$45),),INDEX($D$85:$AM$103,$C94,H$45))=0,"",HYPERLINK(TEXT("#"&amp;INDEX($D$85:$AM$103,$C94,H$45),),INDEX($D$85:$AM$103,$C94,H$45)))</f>
        <v>A125633898X</v>
      </c>
    </row>
    <row r="25" spans="1:23">
      <c r="A25" s="48"/>
      <c r="B25" s="51" t="s">
        <v>3248</v>
      </c>
      <c r="C25" s="47" cm="1">
        <f t="array" ref="C25">INDEX($D$57:$BE$75,$C67,C$45)</f>
        <v>17.530999999999999</v>
      </c>
      <c r="D25" s="47" cm="1">
        <f t="array" ref="D25">INDEX($D$57:$BE$75,$C67,D$45)</f>
        <v>6.673</v>
      </c>
      <c r="E25" s="47" cm="1">
        <f t="array" ref="E25">INDEX($D$57:$BE$75,$C67,E$45)</f>
        <v>10.858000000000001</v>
      </c>
      <c r="F25" s="47" cm="1">
        <f t="array" ref="F25">INDEX($D$57:$BE$75,$C67,F$45)</f>
        <v>13.045</v>
      </c>
      <c r="G25" s="47" cm="1">
        <f t="array" ref="G25">INDEX($D$57:$BE$75,$C67,G$45)</f>
        <v>18.463999999999999</v>
      </c>
      <c r="H25" s="47" cm="1">
        <f t="array" ref="H25">INDEX($D$57:$BE$75,$C67,H$45)</f>
        <v>7.7060000000000004</v>
      </c>
      <c r="I25" s="47"/>
      <c r="J25" s="49" t="str" cm="1">
        <f t="array" ref="J25">IF(HYPERLINK(TEXT("#"&amp;INDEX($D$85:$AM$103,$C95,C$45),),INDEX($D$85:$AM$103,$C95,C$45))=0,"",HYPERLINK(TEXT("#"&amp;INDEX($D$85:$AM$103,$C95,C$45),),INDEX($D$85:$AM$103,$C95,C$45)))</f>
        <v>A125650352R</v>
      </c>
      <c r="K25" s="49" t="str" cm="1">
        <f t="array" ref="K25">IF(HYPERLINK(TEXT("#"&amp;INDEX($D$85:$AM$103,$C95,D$45),),INDEX($D$85:$AM$103,$C95,D$45))=0,"",HYPERLINK(TEXT("#"&amp;INDEX($D$85:$AM$103,$C95,D$45),),INDEX($D$85:$AM$103,$C95,D$45)))</f>
        <v>A125642144W</v>
      </c>
      <c r="L25" s="49" t="str" cm="1">
        <f t="array" ref="L25">IF(HYPERLINK(TEXT("#"&amp;INDEX($D$85:$AM$103,$C95,E$45),),INDEX($D$85:$AM$103,$C95,E$45))=0,"",HYPERLINK(TEXT("#"&amp;INDEX($D$85:$AM$103,$C95,E$45),),INDEX($D$85:$AM$103,$C95,E$45)))</f>
        <v>A125633936A</v>
      </c>
      <c r="M25" s="49" t="str" cm="1">
        <f t="array" ref="M25">IF(HYPERLINK(TEXT("#"&amp;INDEX($D$85:$AM$103,$C95,F$45),),INDEX($D$85:$AM$103,$C95,F$45))=0,"",HYPERLINK(TEXT("#"&amp;INDEX($D$85:$AM$103,$C95,F$45),),INDEX($D$85:$AM$103,$C95,F$45)))</f>
        <v>A125650354V</v>
      </c>
      <c r="N25" s="49" t="str" cm="1">
        <f t="array" ref="N25">IF(HYPERLINK(TEXT("#"&amp;INDEX($D$85:$AM$103,$C95,G$45),),INDEX($D$85:$AM$103,$C95,G$45))=0,"",HYPERLINK(TEXT("#"&amp;INDEX($D$85:$AM$103,$C95,G$45),),INDEX($D$85:$AM$103,$C95,G$45)))</f>
        <v>A125642146A</v>
      </c>
      <c r="O25" s="49" t="str" cm="1">
        <f t="array" ref="O25">IF(HYPERLINK(TEXT("#"&amp;INDEX($D$85:$AM$103,$C95,H$45),),INDEX($D$85:$AM$103,$C95,H$45))=0,"",HYPERLINK(TEXT("#"&amp;INDEX($D$85:$AM$103,$C95,H$45),),INDEX($D$85:$AM$103,$C95,H$45)))</f>
        <v>A125633938F</v>
      </c>
    </row>
    <row r="26" spans="1:23">
      <c r="A26" s="48"/>
      <c r="B26" s="51" t="s">
        <v>3249</v>
      </c>
      <c r="C26" s="47" cm="1">
        <f t="array" ref="C26">INDEX($D$57:$BE$75,$C68,C$45)</f>
        <v>3.91</v>
      </c>
      <c r="D26" s="47" cm="1">
        <f t="array" ref="D26">INDEX($D$57:$BE$75,$C68,D$45)</f>
        <v>2.827</v>
      </c>
      <c r="E26" s="47" cm="1">
        <f t="array" ref="E26">INDEX($D$57:$BE$75,$C68,E$45)</f>
        <v>1.083</v>
      </c>
      <c r="F26" s="47" cm="1">
        <f t="array" ref="F26">INDEX($D$57:$BE$75,$C68,F$45)</f>
        <v>15.763999999999999</v>
      </c>
      <c r="G26" s="47" cm="1">
        <f t="array" ref="G26">INDEX($D$57:$BE$75,$C68,G$45)</f>
        <v>17.571999999999999</v>
      </c>
      <c r="H26" s="47" cm="1">
        <f t="array" ref="H26">INDEX($D$57:$BE$75,$C68,H$45)</f>
        <v>8.9160000000000004</v>
      </c>
      <c r="I26" s="47"/>
      <c r="J26" s="49" t="str" cm="1">
        <f t="array" ref="J26">IF(HYPERLINK(TEXT("#"&amp;INDEX($D$85:$AM$103,$C96,C$45),),INDEX($D$85:$AM$103,$C96,C$45))=0,"",HYPERLINK(TEXT("#"&amp;INDEX($D$85:$AM$103,$C96,C$45),),INDEX($D$85:$AM$103,$C96,C$45)))</f>
        <v>A125650248R</v>
      </c>
      <c r="K26" s="49" t="str" cm="1">
        <f t="array" ref="K26">IF(HYPERLINK(TEXT("#"&amp;INDEX($D$85:$AM$103,$C96,D$45),),INDEX($D$85:$AM$103,$C96,D$45))=0,"",HYPERLINK(TEXT("#"&amp;INDEX($D$85:$AM$103,$C96,D$45),),INDEX($D$85:$AM$103,$C96,D$45)))</f>
        <v>A125642040C</v>
      </c>
      <c r="L26" s="49" t="str" cm="1">
        <f t="array" ref="L26">IF(HYPERLINK(TEXT("#"&amp;INDEX($D$85:$AM$103,$C96,E$45),),INDEX($D$85:$AM$103,$C96,E$45))=0,"",HYPERLINK(TEXT("#"&amp;INDEX($D$85:$AM$103,$C96,E$45),),INDEX($D$85:$AM$103,$C96,E$45)))</f>
        <v>A125633832J</v>
      </c>
      <c r="M26" s="49" t="str" cm="1">
        <f t="array" ref="M26">IF(HYPERLINK(TEXT("#"&amp;INDEX($D$85:$AM$103,$C96,F$45),),INDEX($D$85:$AM$103,$C96,F$45))=0,"",HYPERLINK(TEXT("#"&amp;INDEX($D$85:$AM$103,$C96,F$45),),INDEX($D$85:$AM$103,$C96,F$45)))</f>
        <v>A125650250A</v>
      </c>
      <c r="N26" s="49" t="str" cm="1">
        <f t="array" ref="N26">IF(HYPERLINK(TEXT("#"&amp;INDEX($D$85:$AM$103,$C96,G$45),),INDEX($D$85:$AM$103,$C96,G$45))=0,"",HYPERLINK(TEXT("#"&amp;INDEX($D$85:$AM$103,$C96,G$45),),INDEX($D$85:$AM$103,$C96,G$45)))</f>
        <v>A125642042J</v>
      </c>
      <c r="O26" s="49" t="str" cm="1">
        <f t="array" ref="O26">IF(HYPERLINK(TEXT("#"&amp;INDEX($D$85:$AM$103,$C96,H$45),),INDEX($D$85:$AM$103,$C96,H$45))=0,"",HYPERLINK(TEXT("#"&amp;INDEX($D$85:$AM$103,$C96,H$45),),INDEX($D$85:$AM$103,$C96,H$45)))</f>
        <v>A125633834L</v>
      </c>
    </row>
    <row r="27" spans="1:23">
      <c r="A27" s="48"/>
      <c r="B27" s="51" t="s">
        <v>3250</v>
      </c>
      <c r="C27" s="47" cm="1">
        <f t="array" ref="C27">INDEX($D$57:$BE$75,$C69,C$45)</f>
        <v>28.512</v>
      </c>
      <c r="D27" s="47" cm="1">
        <f t="array" ref="D27">INDEX($D$57:$BE$75,$C69,D$45)</f>
        <v>7.1260000000000003</v>
      </c>
      <c r="E27" s="47" cm="1">
        <f t="array" ref="E27">INDEX($D$57:$BE$75,$C69,E$45)</f>
        <v>21.385000000000002</v>
      </c>
      <c r="F27" s="47" cm="1">
        <f t="array" ref="F27">INDEX($D$57:$BE$75,$C69,F$45)</f>
        <v>11.842000000000001</v>
      </c>
      <c r="G27" s="47" cm="1">
        <f t="array" ref="G27">INDEX($D$57:$BE$75,$C69,G$45)</f>
        <v>10.28</v>
      </c>
      <c r="H27" s="47" cm="1">
        <f t="array" ref="H27">INDEX($D$57:$BE$75,$C69,H$45)</f>
        <v>12</v>
      </c>
      <c r="I27" s="47"/>
      <c r="J27" s="49" t="str" cm="1">
        <f t="array" ref="J27">IF(HYPERLINK(TEXT("#"&amp;INDEX($D$85:$AM$103,$C97,C$45),),INDEX($D$85:$AM$103,$C97,C$45))=0,"",HYPERLINK(TEXT("#"&amp;INDEX($D$85:$AM$103,$C97,C$45),),INDEX($D$85:$AM$103,$C97,C$45)))</f>
        <v>A125650216W</v>
      </c>
      <c r="K27" s="49" t="str" cm="1">
        <f t="array" ref="K27">IF(HYPERLINK(TEXT("#"&amp;INDEX($D$85:$AM$103,$C97,D$45),),INDEX($D$85:$AM$103,$C97,D$45))=0,"",HYPERLINK(TEXT("#"&amp;INDEX($D$85:$AM$103,$C97,D$45),),INDEX($D$85:$AM$103,$C97,D$45)))</f>
        <v>A125642008C</v>
      </c>
      <c r="L27" s="49" t="str" cm="1">
        <f t="array" ref="L27">IF(HYPERLINK(TEXT("#"&amp;INDEX($D$85:$AM$103,$C97,E$45),),INDEX($D$85:$AM$103,$C97,E$45))=0,"",HYPERLINK(TEXT("#"&amp;INDEX($D$85:$AM$103,$C97,E$45),),INDEX($D$85:$AM$103,$C97,E$45)))</f>
        <v>A125633800R</v>
      </c>
      <c r="M27" s="49" t="str" cm="1">
        <f t="array" ref="M27">IF(HYPERLINK(TEXT("#"&amp;INDEX($D$85:$AM$103,$C97,F$45),),INDEX($D$85:$AM$103,$C97,F$45))=0,"",HYPERLINK(TEXT("#"&amp;INDEX($D$85:$AM$103,$C97,F$45),),INDEX($D$85:$AM$103,$C97,F$45)))</f>
        <v>A125650218A</v>
      </c>
      <c r="N27" s="49" t="str" cm="1">
        <f t="array" ref="N27">IF(HYPERLINK(TEXT("#"&amp;INDEX($D$85:$AM$103,$C97,G$45),),INDEX($D$85:$AM$103,$C97,G$45))=0,"",HYPERLINK(TEXT("#"&amp;INDEX($D$85:$AM$103,$C97,G$45),),INDEX($D$85:$AM$103,$C97,G$45)))</f>
        <v>A125642010R</v>
      </c>
      <c r="O27" s="49" t="str" cm="1">
        <f t="array" ref="O27">IF(HYPERLINK(TEXT("#"&amp;INDEX($D$85:$AM$103,$C97,H$45),),INDEX($D$85:$AM$103,$C97,H$45))=0,"",HYPERLINK(TEXT("#"&amp;INDEX($D$85:$AM$103,$C97,H$45),),INDEX($D$85:$AM$103,$C97,H$45)))</f>
        <v>A125633802V</v>
      </c>
      <c r="P27" s="47"/>
      <c r="Q27" s="47"/>
      <c r="R27" s="47"/>
      <c r="S27" s="47"/>
      <c r="T27" s="47"/>
      <c r="U27" s="47"/>
      <c r="V27" s="47"/>
      <c r="W27" s="47"/>
    </row>
    <row r="28" spans="1:23">
      <c r="A28" s="48"/>
      <c r="B28" s="51" t="s">
        <v>3251</v>
      </c>
      <c r="C28" s="47" cm="1">
        <f t="array" ref="C28">INDEX($D$57:$BE$75,$C70,C$45)</f>
        <v>25.218</v>
      </c>
      <c r="D28" s="47" cm="1">
        <f t="array" ref="D28">INDEX($D$57:$BE$75,$C70,D$45)</f>
        <v>5.4429999999999996</v>
      </c>
      <c r="E28" s="47" cm="1">
        <f t="array" ref="E28">INDEX($D$57:$BE$75,$C70,E$45)</f>
        <v>19.774999999999999</v>
      </c>
      <c r="F28" s="47" cm="1">
        <f t="array" ref="F28">INDEX($D$57:$BE$75,$C70,F$45)</f>
        <v>10</v>
      </c>
      <c r="G28" s="47" cm="1">
        <f t="array" ref="G28">INDEX($D$57:$BE$75,$C70,G$45)</f>
        <v>17.407</v>
      </c>
      <c r="H28" s="47" cm="1">
        <f t="array" ref="H28">INDEX($D$57:$BE$75,$C70,H$45)</f>
        <v>10</v>
      </c>
      <c r="I28" s="47"/>
      <c r="J28" s="49" t="str" cm="1">
        <f t="array" ref="J28">IF(HYPERLINK(TEXT("#"&amp;INDEX($D$85:$AM$103,$C98,C$45),),INDEX($D$85:$AM$103,$C98,C$45))=0,"",HYPERLINK(TEXT("#"&amp;INDEX($D$85:$AM$103,$C98,C$45),),INDEX($D$85:$AM$103,$C98,C$45)))</f>
        <v>A125650224W</v>
      </c>
      <c r="K28" s="49" t="str" cm="1">
        <f t="array" ref="K28">IF(HYPERLINK(TEXT("#"&amp;INDEX($D$85:$AM$103,$C98,D$45),),INDEX($D$85:$AM$103,$C98,D$45))=0,"",HYPERLINK(TEXT("#"&amp;INDEX($D$85:$AM$103,$C98,D$45),),INDEX($D$85:$AM$103,$C98,D$45)))</f>
        <v>A125642016C</v>
      </c>
      <c r="L28" s="49" t="str" cm="1">
        <f t="array" ref="L28">IF(HYPERLINK(TEXT("#"&amp;INDEX($D$85:$AM$103,$C98,E$45),),INDEX($D$85:$AM$103,$C98,E$45))=0,"",HYPERLINK(TEXT("#"&amp;INDEX($D$85:$AM$103,$C98,E$45),),INDEX($D$85:$AM$103,$C98,E$45)))</f>
        <v>A125633808J</v>
      </c>
      <c r="M28" s="49" t="str" cm="1">
        <f t="array" ref="M28">IF(HYPERLINK(TEXT("#"&amp;INDEX($D$85:$AM$103,$C98,F$45),),INDEX($D$85:$AM$103,$C98,F$45))=0,"",HYPERLINK(TEXT("#"&amp;INDEX($D$85:$AM$103,$C98,F$45),),INDEX($D$85:$AM$103,$C98,F$45)))</f>
        <v>A125650226A</v>
      </c>
      <c r="N28" s="49" t="str" cm="1">
        <f t="array" ref="N28">IF(HYPERLINK(TEXT("#"&amp;INDEX($D$85:$AM$103,$C98,G$45),),INDEX($D$85:$AM$103,$C98,G$45))=0,"",HYPERLINK(TEXT("#"&amp;INDEX($D$85:$AM$103,$C98,G$45),),INDEX($D$85:$AM$103,$C98,G$45)))</f>
        <v>A125642018J</v>
      </c>
      <c r="O28" s="49" t="str" cm="1">
        <f t="array" ref="O28">IF(HYPERLINK(TEXT("#"&amp;INDEX($D$85:$AM$103,$C98,H$45),),INDEX($D$85:$AM$103,$C98,H$45))=0,"",HYPERLINK(TEXT("#"&amp;INDEX($D$85:$AM$103,$C98,H$45),),INDEX($D$85:$AM$103,$C98,H$45)))</f>
        <v>A125633810V</v>
      </c>
      <c r="P28" s="47"/>
      <c r="Q28" s="47"/>
      <c r="R28" s="47"/>
      <c r="S28" s="47"/>
      <c r="T28" s="47"/>
      <c r="U28" s="47"/>
      <c r="V28" s="47"/>
      <c r="W28" s="47"/>
    </row>
    <row r="29" spans="1:23">
      <c r="A29" s="48"/>
      <c r="B29" s="51" t="s">
        <v>3252</v>
      </c>
      <c r="C29" s="47" cm="1">
        <f t="array" ref="C29">INDEX($D$57:$BE$75,$C71,C$45)</f>
        <v>2.8239999999999998</v>
      </c>
      <c r="D29" s="47" cm="1">
        <f t="array" ref="D29">INDEX($D$57:$BE$75,$C71,D$45)</f>
        <v>0.92900000000000005</v>
      </c>
      <c r="E29" s="47" cm="1">
        <f t="array" ref="E29">INDEX($D$57:$BE$75,$C71,E$45)</f>
        <v>1.8959999999999999</v>
      </c>
      <c r="F29" s="47" cm="1">
        <f t="array" ref="F29">INDEX($D$57:$BE$75,$C71,F$45)</f>
        <v>12.090999999999999</v>
      </c>
      <c r="G29" s="47" cm="1">
        <f t="array" ref="G29">INDEX($D$57:$BE$75,$C71,G$45)</f>
        <v>0</v>
      </c>
      <c r="H29" s="47" cm="1">
        <f t="array" ref="H29">INDEX($D$57:$BE$75,$C71,H$45)</f>
        <v>15.375999999999999</v>
      </c>
      <c r="I29" s="47"/>
      <c r="J29" s="49" t="str" cm="1">
        <f t="array" ref="J29">IF(HYPERLINK(TEXT("#"&amp;INDEX($D$85:$AM$103,$C99,C$45),),INDEX($D$85:$AM$103,$C99,C$45))=0,"",HYPERLINK(TEXT("#"&amp;INDEX($D$85:$AM$103,$C99,C$45),),INDEX($D$85:$AM$103,$C99,C$45)))</f>
        <v>A125650280R</v>
      </c>
      <c r="K29" s="49" t="str" cm="1">
        <f t="array" ref="K29">IF(HYPERLINK(TEXT("#"&amp;INDEX($D$85:$AM$103,$C99,D$45),),INDEX($D$85:$AM$103,$C99,D$45))=0,"",HYPERLINK(TEXT("#"&amp;INDEX($D$85:$AM$103,$C99,D$45),),INDEX($D$85:$AM$103,$C99,D$45)))</f>
        <v>A125642072W</v>
      </c>
      <c r="L29" s="49" t="str" cm="1">
        <f t="array" ref="L29">IF(HYPERLINK(TEXT("#"&amp;INDEX($D$85:$AM$103,$C99,E$45),),INDEX($D$85:$AM$103,$C99,E$45))=0,"",HYPERLINK(TEXT("#"&amp;INDEX($D$85:$AM$103,$C99,E$45),),INDEX($D$85:$AM$103,$C99,E$45)))</f>
        <v>A125633864A</v>
      </c>
      <c r="M29" s="49" t="str" cm="1">
        <f t="array" ref="M29">IF(HYPERLINK(TEXT("#"&amp;INDEX($D$85:$AM$103,$C99,F$45),),INDEX($D$85:$AM$103,$C99,F$45))=0,"",HYPERLINK(TEXT("#"&amp;INDEX($D$85:$AM$103,$C99,F$45),),INDEX($D$85:$AM$103,$C99,F$45)))</f>
        <v>A125650282V</v>
      </c>
      <c r="N29" s="49" t="str" cm="1">
        <f t="array" ref="N29">IF(HYPERLINK(TEXT("#"&amp;INDEX($D$85:$AM$103,$C99,G$45),),INDEX($D$85:$AM$103,$C99,G$45))=0,"",HYPERLINK(TEXT("#"&amp;INDEX($D$85:$AM$103,$C99,G$45),),INDEX($D$85:$AM$103,$C99,G$45)))</f>
        <v>A125642074A</v>
      </c>
      <c r="O29" s="49" t="str" cm="1">
        <f t="array" ref="O29">IF(HYPERLINK(TEXT("#"&amp;INDEX($D$85:$AM$103,$C99,H$45),),INDEX($D$85:$AM$103,$C99,H$45))=0,"",HYPERLINK(TEXT("#"&amp;INDEX($D$85:$AM$103,$C99,H$45),),INDEX($D$85:$AM$103,$C99,H$45)))</f>
        <v>A125633866F</v>
      </c>
      <c r="P29" s="47"/>
      <c r="Q29" s="47"/>
      <c r="R29" s="47"/>
      <c r="S29" s="47"/>
      <c r="T29" s="47"/>
      <c r="U29" s="47"/>
      <c r="V29" s="47"/>
      <c r="W29" s="47"/>
    </row>
    <row r="30" spans="1:23">
      <c r="A30" s="44"/>
      <c r="B30" s="52" t="s">
        <v>3253</v>
      </c>
      <c r="C30" s="47" cm="1">
        <f t="array" ref="C30">INDEX($D$57:$BE$75,$C72,C$45)</f>
        <v>64.549000000000007</v>
      </c>
      <c r="D30" s="47" cm="1">
        <f t="array" ref="D30">INDEX($D$57:$BE$75,$C72,D$45)</f>
        <v>27.18</v>
      </c>
      <c r="E30" s="47" cm="1">
        <f t="array" ref="E30">INDEX($D$57:$BE$75,$C72,E$45)</f>
        <v>37.369</v>
      </c>
      <c r="F30" s="47" cm="1">
        <f t="array" ref="F30">INDEX($D$57:$BE$75,$C72,F$45)</f>
        <v>10</v>
      </c>
      <c r="G30" s="47" cm="1">
        <f t="array" ref="G30">INDEX($D$57:$BE$75,$C72,G$45)</f>
        <v>10</v>
      </c>
      <c r="H30" s="47" cm="1">
        <f t="array" ref="H30">INDEX($D$57:$BE$75,$C72,H$45)</f>
        <v>11</v>
      </c>
      <c r="I30" s="47"/>
      <c r="J30" s="49" t="str" cm="1">
        <f t="array" ref="J30">IF(HYPERLINK(TEXT("#"&amp;INDEX($D$85:$AM$103,$C100,C$45),),INDEX($D$85:$AM$103,$C100,C$45))=0,"",HYPERLINK(TEXT("#"&amp;INDEX($D$85:$AM$103,$C100,C$45),),INDEX($D$85:$AM$103,$C100,C$45)))</f>
        <v>A125650232W</v>
      </c>
      <c r="K30" s="49" t="str" cm="1">
        <f t="array" ref="K30">IF(HYPERLINK(TEXT("#"&amp;INDEX($D$85:$AM$103,$C100,D$45),),INDEX($D$85:$AM$103,$C100,D$45))=0,"",HYPERLINK(TEXT("#"&amp;INDEX($D$85:$AM$103,$C100,D$45),),INDEX($D$85:$AM$103,$C100,D$45)))</f>
        <v>A125642024C</v>
      </c>
      <c r="L30" s="49" t="str" cm="1">
        <f t="array" ref="L30">IF(HYPERLINK(TEXT("#"&amp;INDEX($D$85:$AM$103,$C100,E$45),),INDEX($D$85:$AM$103,$C100,E$45))=0,"",HYPERLINK(TEXT("#"&amp;INDEX($D$85:$AM$103,$C100,E$45),),INDEX($D$85:$AM$103,$C100,E$45)))</f>
        <v>A125633816J</v>
      </c>
      <c r="M30" s="49" t="str" cm="1">
        <f t="array" ref="M30">IF(HYPERLINK(TEXT("#"&amp;INDEX($D$85:$AM$103,$C100,F$45),),INDEX($D$85:$AM$103,$C100,F$45))=0,"",HYPERLINK(TEXT("#"&amp;INDEX($D$85:$AM$103,$C100,F$45),),INDEX($D$85:$AM$103,$C100,F$45)))</f>
        <v>A125650234A</v>
      </c>
      <c r="N30" s="49" t="str" cm="1">
        <f t="array" ref="N30">IF(HYPERLINK(TEXT("#"&amp;INDEX($D$85:$AM$103,$C100,G$45),),INDEX($D$85:$AM$103,$C100,G$45))=0,"",HYPERLINK(TEXT("#"&amp;INDEX($D$85:$AM$103,$C100,G$45),),INDEX($D$85:$AM$103,$C100,G$45)))</f>
        <v>A125642026J</v>
      </c>
      <c r="O30" s="49" t="str" cm="1">
        <f t="array" ref="O30">IF(HYPERLINK(TEXT("#"&amp;INDEX($D$85:$AM$103,$C100,H$45),),INDEX($D$85:$AM$103,$C100,H$45))=0,"",HYPERLINK(TEXT("#"&amp;INDEX($D$85:$AM$103,$C100,H$45),),INDEX($D$85:$AM$103,$C100,H$45)))</f>
        <v>A125633818L</v>
      </c>
      <c r="P30" s="47"/>
      <c r="Q30" s="47"/>
      <c r="R30" s="47"/>
      <c r="S30" s="47"/>
      <c r="T30" s="47"/>
      <c r="U30" s="47"/>
      <c r="V30" s="47"/>
      <c r="W30" s="47"/>
    </row>
    <row r="31" spans="1:23">
      <c r="A31" s="53"/>
      <c r="B31" s="50" t="s">
        <v>3254</v>
      </c>
      <c r="C31" s="47" cm="1">
        <f t="array" ref="C31">INDEX($D$57:$BE$75,$C73,C$45)</f>
        <v>61.904000000000003</v>
      </c>
      <c r="D31" s="47" cm="1">
        <f t="array" ref="D31">INDEX($D$57:$BE$75,$C73,D$45)</f>
        <v>21.693000000000001</v>
      </c>
      <c r="E31" s="47" cm="1">
        <f t="array" ref="E31">INDEX($D$57:$BE$75,$C73,E$45)</f>
        <v>40.210999999999999</v>
      </c>
      <c r="F31" s="47" cm="1">
        <f t="array" ref="F31">INDEX($D$57:$BE$75,$C73,F$45)</f>
        <v>10</v>
      </c>
      <c r="G31" s="47" cm="1">
        <f t="array" ref="G31">INDEX($D$57:$BE$75,$C73,G$45)</f>
        <v>10</v>
      </c>
      <c r="H31" s="47" cm="1">
        <f t="array" ref="H31">INDEX($D$57:$BE$75,$C73,H$45)</f>
        <v>10</v>
      </c>
      <c r="I31" s="47"/>
      <c r="J31" s="49" t="str" cm="1">
        <f t="array" ref="J31">IF(HYPERLINK(TEXT("#"&amp;INDEX($D$85:$AM$103,$C101,C$45),),INDEX($D$85:$AM$103,$C101,C$45))=0,"",HYPERLINK(TEXT("#"&amp;INDEX($D$85:$AM$103,$C101,C$45),),INDEX($D$85:$AM$103,$C101,C$45)))</f>
        <v>A125650288J</v>
      </c>
      <c r="K31" s="49" t="str" cm="1">
        <f t="array" ref="K31">IF(HYPERLINK(TEXT("#"&amp;INDEX($D$85:$AM$103,$C101,D$45),),INDEX($D$85:$AM$103,$C101,D$45))=0,"",HYPERLINK(TEXT("#"&amp;INDEX($D$85:$AM$103,$C101,D$45),),INDEX($D$85:$AM$103,$C101,D$45)))</f>
        <v>A125642080W</v>
      </c>
      <c r="L31" s="49" t="str" cm="1">
        <f t="array" ref="L31">IF(HYPERLINK(TEXT("#"&amp;INDEX($D$85:$AM$103,$C101,E$45),),INDEX($D$85:$AM$103,$C101,E$45))=0,"",HYPERLINK(TEXT("#"&amp;INDEX($D$85:$AM$103,$C101,E$45),),INDEX($D$85:$AM$103,$C101,E$45)))</f>
        <v>A125633872A</v>
      </c>
      <c r="M31" s="49" t="str" cm="1">
        <f t="array" ref="M31">IF(HYPERLINK(TEXT("#"&amp;INDEX($D$85:$AM$103,$C101,F$45),),INDEX($D$85:$AM$103,$C101,F$45))=0,"",HYPERLINK(TEXT("#"&amp;INDEX($D$85:$AM$103,$C101,F$45),),INDEX($D$85:$AM$103,$C101,F$45)))</f>
        <v>A125650290V</v>
      </c>
      <c r="N31" s="49" t="str" cm="1">
        <f t="array" ref="N31">IF(HYPERLINK(TEXT("#"&amp;INDEX($D$85:$AM$103,$C101,G$45),),INDEX($D$85:$AM$103,$C101,G$45))=0,"",HYPERLINK(TEXT("#"&amp;INDEX($D$85:$AM$103,$C101,G$45),),INDEX($D$85:$AM$103,$C101,G$45)))</f>
        <v>A125642082A</v>
      </c>
      <c r="O31" s="49" t="str" cm="1">
        <f t="array" ref="O31">IF(HYPERLINK(TEXT("#"&amp;INDEX($D$85:$AM$103,$C101,H$45),),INDEX($D$85:$AM$103,$C101,H$45))=0,"",HYPERLINK(TEXT("#"&amp;INDEX($D$85:$AM$103,$C101,H$45),),INDEX($D$85:$AM$103,$C101,H$45)))</f>
        <v>A125633874F</v>
      </c>
      <c r="P31" s="47"/>
      <c r="Q31" s="47"/>
      <c r="R31" s="47"/>
      <c r="S31" s="47"/>
      <c r="T31" s="47"/>
      <c r="U31" s="47"/>
      <c r="V31" s="47"/>
      <c r="W31" s="47"/>
    </row>
    <row r="32" spans="1:23">
      <c r="A32" s="48"/>
      <c r="B32" s="53" t="s">
        <v>3255</v>
      </c>
      <c r="C32" s="47" cm="1">
        <f t="array" ref="C32">INDEX($D$57:$BE$75,$C74,C$45)</f>
        <v>419.37299999999999</v>
      </c>
      <c r="D32" s="47" cm="1">
        <f t="array" ref="D32">INDEX($D$57:$BE$75,$C74,D$45)</f>
        <v>180.99100000000001</v>
      </c>
      <c r="E32" s="47" cm="1">
        <f t="array" ref="E32">INDEX($D$57:$BE$75,$C74,E$45)</f>
        <v>238.38200000000001</v>
      </c>
      <c r="F32" s="47" cm="1">
        <f t="array" ref="F32">INDEX($D$57:$BE$75,$C74,F$45)</f>
        <v>10</v>
      </c>
      <c r="G32" s="47" cm="1">
        <f t="array" ref="G32">INDEX($D$57:$BE$75,$C74,G$45)</f>
        <v>10</v>
      </c>
      <c r="H32" s="47" cm="1">
        <f t="array" ref="H32">INDEX($D$57:$BE$75,$C74,H$45)</f>
        <v>10</v>
      </c>
      <c r="I32" s="47"/>
      <c r="J32" s="49" t="str" cm="1">
        <f t="array" ref="J32">IF(HYPERLINK(TEXT("#"&amp;INDEX($D$85:$AM$103,$C102,C$45),),INDEX($D$85:$AM$103,$C102,C$45))=0,"",HYPERLINK(TEXT("#"&amp;INDEX($D$85:$AM$103,$C102,C$45),),INDEX($D$85:$AM$103,$C102,C$45)))</f>
        <v>A125650296J</v>
      </c>
      <c r="K32" s="49" t="str" cm="1">
        <f t="array" ref="K32">IF(HYPERLINK(TEXT("#"&amp;INDEX($D$85:$AM$103,$C102,D$45),),INDEX($D$85:$AM$103,$C102,D$45))=0,"",HYPERLINK(TEXT("#"&amp;INDEX($D$85:$AM$103,$C102,D$45),),INDEX($D$85:$AM$103,$C102,D$45)))</f>
        <v>A125642088R</v>
      </c>
      <c r="L32" s="49" t="str" cm="1">
        <f t="array" ref="L32">IF(HYPERLINK(TEXT("#"&amp;INDEX($D$85:$AM$103,$C102,E$45),),INDEX($D$85:$AM$103,$C102,E$45))=0,"",HYPERLINK(TEXT("#"&amp;INDEX($D$85:$AM$103,$C102,E$45),),INDEX($D$85:$AM$103,$C102,E$45)))</f>
        <v>A125633880A</v>
      </c>
      <c r="M32" s="49" t="str" cm="1">
        <f t="array" ref="M32">IF(HYPERLINK(TEXT("#"&amp;INDEX($D$85:$AM$103,$C102,F$45),),INDEX($D$85:$AM$103,$C102,F$45))=0,"",HYPERLINK(TEXT("#"&amp;INDEX($D$85:$AM$103,$C102,F$45),),INDEX($D$85:$AM$103,$C102,F$45)))</f>
        <v>A125650298L</v>
      </c>
      <c r="N32" s="49" t="str" cm="1">
        <f t="array" ref="N32">IF(HYPERLINK(TEXT("#"&amp;INDEX($D$85:$AM$103,$C102,G$45),),INDEX($D$85:$AM$103,$C102,G$45))=0,"",HYPERLINK(TEXT("#"&amp;INDEX($D$85:$AM$103,$C102,G$45),),INDEX($D$85:$AM$103,$C102,G$45)))</f>
        <v>A125642090A</v>
      </c>
      <c r="O32" s="49" t="str" cm="1">
        <f t="array" ref="O32">IF(HYPERLINK(TEXT("#"&amp;INDEX($D$85:$AM$103,$C102,H$45),),INDEX($D$85:$AM$103,$C102,H$45))=0,"",HYPERLINK(TEXT("#"&amp;INDEX($D$85:$AM$103,$C102,H$45),),INDEX($D$85:$AM$103,$C102,H$45)))</f>
        <v>A125633882F</v>
      </c>
      <c r="P32" s="47"/>
      <c r="Q32" s="47"/>
      <c r="R32" s="47"/>
      <c r="S32" s="47"/>
      <c r="T32" s="47"/>
      <c r="U32" s="47"/>
      <c r="V32" s="47"/>
      <c r="W32" s="47"/>
    </row>
    <row r="33" spans="1:23">
      <c r="A33" s="54" t="s">
        <v>3256</v>
      </c>
      <c r="B33" s="50"/>
      <c r="C33" s="55" cm="1">
        <f t="array" ref="C33">INDEX($D$57:$BE$75,$C75,C$45)</f>
        <v>792.19899999999996</v>
      </c>
      <c r="D33" s="55" cm="1">
        <f t="array" ref="D33">INDEX($D$57:$BE$75,$C75,D$45)</f>
        <v>326.39400000000001</v>
      </c>
      <c r="E33" s="55" cm="1">
        <f t="array" ref="E33">INDEX($D$57:$BE$75,$C75,E$45)</f>
        <v>465.80500000000001</v>
      </c>
      <c r="F33" s="55" cm="1">
        <f t="array" ref="F33">INDEX($D$57:$BE$75,$C75,F$45)</f>
        <v>10</v>
      </c>
      <c r="G33" s="55" cm="1">
        <f t="array" ref="G33">INDEX($D$57:$BE$75,$C75,G$45)</f>
        <v>10</v>
      </c>
      <c r="H33" s="55" cm="1">
        <f t="array" ref="H33">INDEX($D$57:$BE$75,$C75,H$45)</f>
        <v>10</v>
      </c>
      <c r="I33" s="47"/>
      <c r="J33" s="49" t="str" cm="1">
        <f t="array" ref="J33">IF(HYPERLINK(TEXT("#"&amp;INDEX($D$85:$AM$103,$C103,C$45),),INDEX($D$85:$AM$103,$C103,C$45))=0,"",HYPERLINK(TEXT("#"&amp;INDEX($D$85:$AM$103,$C103,C$45),),INDEX($D$85:$AM$103,$C103,C$45)))</f>
        <v>A125650360R</v>
      </c>
      <c r="K33" s="49" t="str" cm="1">
        <f t="array" ref="K33">IF(HYPERLINK(TEXT("#"&amp;INDEX($D$85:$AM$103,$C103,D$45),),INDEX($D$85:$AM$103,$C103,D$45))=0,"",HYPERLINK(TEXT("#"&amp;INDEX($D$85:$AM$103,$C103,D$45),),INDEX($D$85:$AM$103,$C103,D$45)))</f>
        <v>A125642152W</v>
      </c>
      <c r="L33" s="49" t="str" cm="1">
        <f t="array" ref="L33">IF(HYPERLINK(TEXT("#"&amp;INDEX($D$85:$AM$103,$C103,E$45),),INDEX($D$85:$AM$103,$C103,E$45))=0,"",HYPERLINK(TEXT("#"&amp;INDEX($D$85:$AM$103,$C103,E$45),),INDEX($D$85:$AM$103,$C103,E$45)))</f>
        <v>A125633944A</v>
      </c>
      <c r="M33" s="49" t="str" cm="1">
        <f t="array" ref="M33">IF(HYPERLINK(TEXT("#"&amp;INDEX($D$85:$AM$103,$C103,F$45),),INDEX($D$85:$AM$103,$C103,F$45))=0,"",HYPERLINK(TEXT("#"&amp;INDEX($D$85:$AM$103,$C103,F$45),),INDEX($D$85:$AM$103,$C103,F$45)))</f>
        <v>A125650362V</v>
      </c>
      <c r="N33" s="49" t="str" cm="1">
        <f t="array" ref="N33">IF(HYPERLINK(TEXT("#"&amp;INDEX($D$85:$AM$103,$C103,G$45),),INDEX($D$85:$AM$103,$C103,G$45))=0,"",HYPERLINK(TEXT("#"&amp;INDEX($D$85:$AM$103,$C103,G$45),),INDEX($D$85:$AM$103,$C103,G$45)))</f>
        <v>A125642154A</v>
      </c>
      <c r="O33" s="49" t="str" cm="1">
        <f t="array" ref="O33">IF(HYPERLINK(TEXT("#"&amp;INDEX($D$85:$AM$103,$C103,H$45),),INDEX($D$85:$AM$103,$C103,H$45))=0,"",HYPERLINK(TEXT("#"&amp;INDEX($D$85:$AM$103,$C103,H$45),),INDEX($D$85:$AM$103,$C103,H$45)))</f>
        <v>A125633946F</v>
      </c>
      <c r="P33" s="47"/>
      <c r="Q33" s="47"/>
      <c r="R33" s="47"/>
      <c r="S33" s="47"/>
      <c r="T33" s="47"/>
      <c r="U33" s="47"/>
      <c r="V33" s="47"/>
      <c r="W33" s="47"/>
    </row>
    <row r="34" spans="1:23">
      <c r="A34" s="44"/>
      <c r="B34" s="56"/>
      <c r="C34" s="55"/>
      <c r="D34" s="55"/>
      <c r="E34" s="55"/>
      <c r="F34" s="55"/>
      <c r="G34" s="55"/>
      <c r="H34" s="55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23">
      <c r="A35" s="44"/>
      <c r="B35" s="56"/>
      <c r="C35" s="55"/>
      <c r="D35" s="55"/>
      <c r="E35" s="55"/>
      <c r="F35" s="55"/>
      <c r="G35" s="55"/>
      <c r="H35" s="55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23">
      <c r="A36" s="57" t="str">
        <f ca="1">Contents!B27</f>
        <v>© Commonwealth of Australia 2023</v>
      </c>
      <c r="B36" s="56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23">
      <c r="A37" s="57"/>
      <c r="B37" s="56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23" hidden="1">
      <c r="A38" s="58"/>
      <c r="B38" s="59" t="s">
        <v>3228</v>
      </c>
      <c r="C38" s="60">
        <v>1</v>
      </c>
      <c r="D38" s="61"/>
      <c r="E38" s="61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3" hidden="1">
      <c r="A39" s="58"/>
      <c r="B39" s="59" t="s">
        <v>3257</v>
      </c>
      <c r="C39" s="60">
        <f>C38+6</f>
        <v>7</v>
      </c>
      <c r="D39" s="61"/>
      <c r="E39" s="61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3" hidden="1">
      <c r="A40" s="58"/>
      <c r="B40" s="59" t="s">
        <v>3258</v>
      </c>
      <c r="C40" s="60">
        <f t="shared" ref="C40:C43" si="0">C39+6</f>
        <v>13</v>
      </c>
      <c r="D40" s="61"/>
      <c r="E40" s="61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3" hidden="1">
      <c r="A41" s="58"/>
      <c r="B41" s="59" t="s">
        <v>3259</v>
      </c>
      <c r="C41" s="60">
        <f t="shared" si="0"/>
        <v>19</v>
      </c>
      <c r="D41" s="61"/>
      <c r="E41" s="61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3" hidden="1">
      <c r="A42" s="58"/>
      <c r="B42" s="59" t="s">
        <v>3260</v>
      </c>
      <c r="C42" s="60">
        <f t="shared" si="0"/>
        <v>25</v>
      </c>
      <c r="D42" s="61"/>
      <c r="E42" s="61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3" hidden="1">
      <c r="A43" s="58"/>
      <c r="B43" s="59" t="s">
        <v>3261</v>
      </c>
      <c r="C43" s="60">
        <f t="shared" si="0"/>
        <v>31</v>
      </c>
      <c r="D43" s="61"/>
      <c r="E43" s="61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3" hidden="1">
      <c r="A44" s="58"/>
      <c r="B44" s="56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3" hidden="1">
      <c r="A45" s="58"/>
      <c r="B45" s="56"/>
      <c r="C45" s="60">
        <f>VLOOKUP(C10,B38:C43,2,FALSE)</f>
        <v>1</v>
      </c>
      <c r="D45" s="60">
        <f>C45+1</f>
        <v>2</v>
      </c>
      <c r="E45" s="60">
        <f>D45+1</f>
        <v>3</v>
      </c>
      <c r="F45" s="60">
        <f t="shared" ref="F45:H45" si="1">E45+1</f>
        <v>4</v>
      </c>
      <c r="G45" s="60">
        <f t="shared" si="1"/>
        <v>5</v>
      </c>
      <c r="H45" s="60">
        <f t="shared" si="1"/>
        <v>6</v>
      </c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3" hidden="1">
      <c r="A46" s="58"/>
      <c r="B46" s="56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3" hidden="1">
      <c r="A47" s="58"/>
      <c r="B47" s="56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3" hidden="1">
      <c r="A48" s="58"/>
      <c r="B48" s="56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57" hidden="1">
      <c r="A49" s="58"/>
      <c r="B49" s="56"/>
      <c r="C49" s="56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1:57" hidden="1">
      <c r="A50" s="58"/>
      <c r="B50" s="56"/>
      <c r="C50" s="56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1:57" hidden="1">
      <c r="A51" s="58"/>
      <c r="B51" s="56"/>
      <c r="C51" s="56"/>
      <c r="D51" s="60">
        <v>1</v>
      </c>
      <c r="E51" s="60">
        <v>2</v>
      </c>
      <c r="F51" s="60">
        <v>3</v>
      </c>
      <c r="G51" s="60">
        <v>4</v>
      </c>
      <c r="H51" s="60">
        <v>5</v>
      </c>
      <c r="I51" s="60">
        <v>6</v>
      </c>
      <c r="J51" s="60">
        <v>7</v>
      </c>
      <c r="K51" s="60">
        <v>8</v>
      </c>
      <c r="L51" s="60">
        <v>9</v>
      </c>
      <c r="M51" s="60">
        <v>10</v>
      </c>
      <c r="N51" s="60">
        <v>11</v>
      </c>
      <c r="O51" s="60">
        <v>12</v>
      </c>
      <c r="P51" s="60">
        <v>13</v>
      </c>
      <c r="Q51" s="60">
        <v>14</v>
      </c>
      <c r="R51" s="60">
        <v>15</v>
      </c>
      <c r="S51" s="60">
        <v>16</v>
      </c>
      <c r="T51" s="60">
        <v>17</v>
      </c>
      <c r="U51" s="60">
        <v>18</v>
      </c>
      <c r="V51" s="60">
        <v>19</v>
      </c>
      <c r="W51" s="60">
        <v>20</v>
      </c>
      <c r="X51" s="60">
        <v>21</v>
      </c>
      <c r="Y51" s="60">
        <v>22</v>
      </c>
      <c r="Z51" s="60">
        <v>23</v>
      </c>
      <c r="AA51" s="60">
        <v>24</v>
      </c>
      <c r="AB51" s="60">
        <v>25</v>
      </c>
      <c r="AC51" s="60">
        <v>26</v>
      </c>
      <c r="AD51" s="60">
        <v>27</v>
      </c>
      <c r="AE51" s="60">
        <v>28</v>
      </c>
      <c r="AF51" s="60">
        <v>29</v>
      </c>
      <c r="AG51" s="60">
        <v>30</v>
      </c>
      <c r="AH51" s="60">
        <v>31</v>
      </c>
      <c r="AI51" s="60">
        <v>32</v>
      </c>
      <c r="AJ51" s="60">
        <v>33</v>
      </c>
      <c r="AK51" s="60">
        <v>34</v>
      </c>
      <c r="AL51" s="60">
        <v>35</v>
      </c>
      <c r="AM51" s="60">
        <v>36</v>
      </c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</row>
    <row r="52" spans="1:57" ht="15" hidden="1" customHeight="1">
      <c r="A52" s="36"/>
      <c r="B52" s="36"/>
      <c r="C52" s="36"/>
      <c r="D52" s="83" t="s">
        <v>3262</v>
      </c>
      <c r="E52" s="83"/>
      <c r="F52" s="83"/>
      <c r="G52" s="83"/>
      <c r="H52" s="83"/>
      <c r="I52" s="83"/>
      <c r="J52" s="83" t="s">
        <v>3263</v>
      </c>
      <c r="K52" s="83"/>
      <c r="L52" s="83"/>
      <c r="M52" s="83"/>
      <c r="N52" s="83"/>
      <c r="O52" s="83"/>
      <c r="P52" s="83" t="s">
        <v>3264</v>
      </c>
      <c r="Q52" s="83"/>
      <c r="R52" s="83"/>
      <c r="S52" s="83"/>
      <c r="T52" s="83"/>
      <c r="U52" s="83"/>
      <c r="V52" s="83" t="s">
        <v>3265</v>
      </c>
      <c r="W52" s="83"/>
      <c r="X52" s="83"/>
      <c r="Y52" s="83"/>
      <c r="Z52" s="83"/>
      <c r="AA52" s="83"/>
      <c r="AB52" s="83" t="s">
        <v>3266</v>
      </c>
      <c r="AC52" s="83"/>
      <c r="AD52" s="83"/>
      <c r="AE52" s="83"/>
      <c r="AF52" s="83"/>
      <c r="AG52" s="83"/>
      <c r="AH52" s="83" t="s">
        <v>3267</v>
      </c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4"/>
      <c r="BA52" s="84"/>
      <c r="BB52" s="84"/>
      <c r="BC52" s="84"/>
      <c r="BD52" s="84"/>
      <c r="BE52" s="84"/>
    </row>
    <row r="53" spans="1:57" ht="15" hidden="1" customHeight="1">
      <c r="A53" s="36"/>
      <c r="B53" s="36"/>
      <c r="C53" s="36"/>
      <c r="D53" s="62"/>
      <c r="E53" s="62"/>
      <c r="F53" s="62"/>
      <c r="G53" s="85" t="s">
        <v>3231</v>
      </c>
      <c r="H53" s="85"/>
      <c r="I53" s="85"/>
      <c r="J53" s="62"/>
      <c r="K53" s="62"/>
      <c r="L53" s="62"/>
      <c r="M53" s="85" t="s">
        <v>3231</v>
      </c>
      <c r="N53" s="85"/>
      <c r="O53" s="85"/>
      <c r="P53" s="62"/>
      <c r="Q53" s="62"/>
      <c r="R53" s="62"/>
      <c r="S53" s="85" t="s">
        <v>3231</v>
      </c>
      <c r="T53" s="85"/>
      <c r="U53" s="85"/>
      <c r="V53" s="62"/>
      <c r="W53" s="62"/>
      <c r="X53" s="62"/>
      <c r="Y53" s="85" t="s">
        <v>3231</v>
      </c>
      <c r="Z53" s="85"/>
      <c r="AA53" s="85"/>
      <c r="AB53" s="62"/>
      <c r="AC53" s="62"/>
      <c r="AD53" s="62"/>
      <c r="AE53" s="85" t="s">
        <v>3231</v>
      </c>
      <c r="AF53" s="85"/>
      <c r="AG53" s="85"/>
      <c r="AH53" s="62"/>
      <c r="AI53" s="62"/>
      <c r="AJ53" s="62"/>
      <c r="AK53" s="85" t="s">
        <v>3231</v>
      </c>
      <c r="AL53" s="85"/>
      <c r="AM53" s="85"/>
      <c r="AN53" s="62"/>
      <c r="AO53" s="62"/>
      <c r="AP53" s="62"/>
      <c r="AQ53" s="85"/>
      <c r="AR53" s="85"/>
      <c r="AS53" s="85"/>
      <c r="AT53" s="62"/>
      <c r="AU53" s="62"/>
      <c r="AV53" s="62"/>
      <c r="AW53" s="85"/>
      <c r="AX53" s="85"/>
      <c r="AY53" s="85"/>
      <c r="AZ53" s="62"/>
      <c r="BA53" s="62"/>
      <c r="BB53" s="62"/>
      <c r="BC53" s="85"/>
      <c r="BD53" s="85"/>
      <c r="BE53" s="85"/>
    </row>
    <row r="54" spans="1:57" hidden="1">
      <c r="A54" s="36"/>
      <c r="B54" s="36"/>
      <c r="C54" s="36"/>
      <c r="D54" s="42" t="s">
        <v>3232</v>
      </c>
      <c r="E54" s="42" t="s">
        <v>3233</v>
      </c>
      <c r="F54" s="42" t="s">
        <v>3234</v>
      </c>
      <c r="G54" s="42" t="s">
        <v>3232</v>
      </c>
      <c r="H54" s="42" t="s">
        <v>3233</v>
      </c>
      <c r="I54" s="42" t="s">
        <v>3234</v>
      </c>
      <c r="J54" s="42" t="s">
        <v>3232</v>
      </c>
      <c r="K54" s="42" t="s">
        <v>3233</v>
      </c>
      <c r="L54" s="42" t="s">
        <v>3234</v>
      </c>
      <c r="M54" s="42" t="s">
        <v>3232</v>
      </c>
      <c r="N54" s="42" t="s">
        <v>3233</v>
      </c>
      <c r="O54" s="42" t="s">
        <v>3234</v>
      </c>
      <c r="P54" s="42" t="s">
        <v>3232</v>
      </c>
      <c r="Q54" s="42" t="s">
        <v>3233</v>
      </c>
      <c r="R54" s="42" t="s">
        <v>3234</v>
      </c>
      <c r="S54" s="42" t="s">
        <v>3232</v>
      </c>
      <c r="T54" s="42" t="s">
        <v>3233</v>
      </c>
      <c r="U54" s="42" t="s">
        <v>3234</v>
      </c>
      <c r="V54" s="42" t="s">
        <v>3232</v>
      </c>
      <c r="W54" s="42" t="s">
        <v>3233</v>
      </c>
      <c r="X54" s="42" t="s">
        <v>3234</v>
      </c>
      <c r="Y54" s="42" t="s">
        <v>3232</v>
      </c>
      <c r="Z54" s="42" t="s">
        <v>3233</v>
      </c>
      <c r="AA54" s="42" t="s">
        <v>3234</v>
      </c>
      <c r="AB54" s="42" t="s">
        <v>3232</v>
      </c>
      <c r="AC54" s="42" t="s">
        <v>3233</v>
      </c>
      <c r="AD54" s="42" t="s">
        <v>3234</v>
      </c>
      <c r="AE54" s="42" t="s">
        <v>3232</v>
      </c>
      <c r="AF54" s="42" t="s">
        <v>3233</v>
      </c>
      <c r="AG54" s="42" t="s">
        <v>3234</v>
      </c>
      <c r="AH54" s="42" t="s">
        <v>3232</v>
      </c>
      <c r="AI54" s="42" t="s">
        <v>3233</v>
      </c>
      <c r="AJ54" s="42" t="s">
        <v>3234</v>
      </c>
      <c r="AK54" s="42" t="s">
        <v>3232</v>
      </c>
      <c r="AL54" s="42" t="s">
        <v>3233</v>
      </c>
      <c r="AM54" s="42" t="s">
        <v>3234</v>
      </c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</row>
    <row r="55" spans="1:57" hidden="1">
      <c r="A55" s="36"/>
      <c r="B55" s="36"/>
      <c r="C55" s="36"/>
      <c r="D55" s="43" t="s">
        <v>3235</v>
      </c>
      <c r="E55" s="43" t="s">
        <v>3235</v>
      </c>
      <c r="F55" s="43" t="s">
        <v>3235</v>
      </c>
      <c r="G55" s="43" t="s">
        <v>3235</v>
      </c>
      <c r="H55" s="43" t="s">
        <v>3235</v>
      </c>
      <c r="I55" s="43" t="s">
        <v>3268</v>
      </c>
      <c r="J55" s="43" t="s">
        <v>3235</v>
      </c>
      <c r="K55" s="43" t="s">
        <v>3235</v>
      </c>
      <c r="L55" s="43" t="s">
        <v>3235</v>
      </c>
      <c r="M55" s="43" t="s">
        <v>3235</v>
      </c>
      <c r="N55" s="43" t="s">
        <v>3235</v>
      </c>
      <c r="O55" s="43" t="s">
        <v>3268</v>
      </c>
      <c r="P55" s="43" t="s">
        <v>3235</v>
      </c>
      <c r="Q55" s="43" t="s">
        <v>3235</v>
      </c>
      <c r="R55" s="43" t="s">
        <v>3235</v>
      </c>
      <c r="S55" s="43" t="s">
        <v>3235</v>
      </c>
      <c r="T55" s="43" t="s">
        <v>3235</v>
      </c>
      <c r="U55" s="43" t="s">
        <v>3268</v>
      </c>
      <c r="V55" s="43" t="s">
        <v>3235</v>
      </c>
      <c r="W55" s="43" t="s">
        <v>3235</v>
      </c>
      <c r="X55" s="43" t="s">
        <v>3235</v>
      </c>
      <c r="Y55" s="43" t="s">
        <v>3235</v>
      </c>
      <c r="Z55" s="43" t="s">
        <v>3235</v>
      </c>
      <c r="AA55" s="43" t="s">
        <v>3268</v>
      </c>
      <c r="AB55" s="43" t="s">
        <v>3235</v>
      </c>
      <c r="AC55" s="43" t="s">
        <v>3235</v>
      </c>
      <c r="AD55" s="43" t="s">
        <v>3235</v>
      </c>
      <c r="AE55" s="43" t="s">
        <v>3235</v>
      </c>
      <c r="AF55" s="43" t="s">
        <v>3235</v>
      </c>
      <c r="AG55" s="43" t="s">
        <v>3268</v>
      </c>
      <c r="AH55" s="43" t="s">
        <v>3235</v>
      </c>
      <c r="AI55" s="43" t="s">
        <v>3235</v>
      </c>
      <c r="AJ55" s="43" t="s">
        <v>3235</v>
      </c>
      <c r="AK55" s="43" t="s">
        <v>3235</v>
      </c>
      <c r="AL55" s="43" t="s">
        <v>3235</v>
      </c>
      <c r="AM55" s="43" t="s">
        <v>3268</v>
      </c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</row>
    <row r="56" spans="1:57" hidden="1">
      <c r="A56" s="44" t="s">
        <v>3237</v>
      </c>
      <c r="B56" s="45"/>
      <c r="C56" s="36"/>
      <c r="D56" s="43"/>
      <c r="E56" s="43"/>
      <c r="F56" s="43"/>
      <c r="G56" s="63"/>
      <c r="H56" s="63"/>
      <c r="I56" s="64"/>
      <c r="J56" s="43"/>
      <c r="K56" s="43"/>
      <c r="L56" s="43"/>
      <c r="M56" s="63"/>
      <c r="N56" s="63"/>
      <c r="O56" s="64"/>
      <c r="P56" s="43"/>
      <c r="Q56" s="43"/>
      <c r="R56" s="43"/>
      <c r="S56" s="43"/>
      <c r="T56" s="63"/>
      <c r="U56" s="64"/>
      <c r="V56" s="43"/>
      <c r="W56" s="43"/>
      <c r="X56" s="43"/>
      <c r="Y56" s="43"/>
      <c r="Z56" s="63"/>
      <c r="AA56" s="64"/>
      <c r="AB56" s="43"/>
      <c r="AC56" s="43"/>
      <c r="AD56" s="43"/>
      <c r="AE56" s="43"/>
      <c r="AF56" s="63"/>
      <c r="AG56" s="64"/>
      <c r="AH56" s="43"/>
      <c r="AI56" s="43"/>
      <c r="AJ56" s="43"/>
      <c r="AK56" s="43"/>
      <c r="AL56" s="63"/>
      <c r="AM56" s="64"/>
      <c r="AN56" s="43"/>
      <c r="AO56" s="43"/>
      <c r="AP56" s="43"/>
      <c r="AQ56" s="43"/>
      <c r="AR56" s="63"/>
      <c r="AS56" s="64"/>
      <c r="AT56" s="43"/>
      <c r="AU56" s="43"/>
      <c r="AV56" s="43"/>
      <c r="AW56" s="43"/>
      <c r="AX56" s="63"/>
      <c r="AY56" s="64"/>
      <c r="AZ56" s="43"/>
      <c r="BA56" s="43"/>
      <c r="BB56" s="43"/>
      <c r="BC56" s="63"/>
      <c r="BD56" s="64"/>
    </row>
    <row r="57" spans="1:57" hidden="1">
      <c r="A57" s="45"/>
      <c r="B57" s="48" t="s">
        <v>3238</v>
      </c>
      <c r="C57" s="59">
        <v>1</v>
      </c>
      <c r="D57" s="65">
        <f>A125650320W_Latest</f>
        <v>372.82600000000002</v>
      </c>
      <c r="E57" s="65">
        <f>A125642112C_Latest</f>
        <v>145.40299999999999</v>
      </c>
      <c r="F57" s="65">
        <f>A125633904J_Latest</f>
        <v>227.423</v>
      </c>
      <c r="G57" s="65">
        <f>A125650322A_Latest</f>
        <v>11</v>
      </c>
      <c r="H57" s="65">
        <f>A125642114J_Latest</f>
        <v>14</v>
      </c>
      <c r="I57" s="65">
        <f>A125633906L_Latest</f>
        <v>10</v>
      </c>
      <c r="J57" s="65">
        <f>A125654424L_Latest</f>
        <v>359.27800000000002</v>
      </c>
      <c r="K57" s="65">
        <f>A125646216V_Latest</f>
        <v>139.59100000000001</v>
      </c>
      <c r="L57" s="65">
        <f>A125638008A_Latest</f>
        <v>219.68700000000001</v>
      </c>
      <c r="M57" s="65">
        <f>A125654426T_Latest</f>
        <v>10.180999999999999</v>
      </c>
      <c r="N57" s="65">
        <f>A125646218X_Latest</f>
        <v>14</v>
      </c>
      <c r="O57" s="65">
        <f>A125638010L_Latest</f>
        <v>10</v>
      </c>
      <c r="P57" s="65">
        <f>A125651688L_Latest</f>
        <v>144.53899999999999</v>
      </c>
      <c r="Q57" s="65">
        <f>A125643480A_Latest</f>
        <v>60.719000000000001</v>
      </c>
      <c r="R57" s="65">
        <f>A125635272J_Latest</f>
        <v>83.819000000000003</v>
      </c>
      <c r="S57" s="65">
        <f>A125651690X_Latest</f>
        <v>10.676</v>
      </c>
      <c r="T57" s="65">
        <f>A125643482F_Latest</f>
        <v>12</v>
      </c>
      <c r="U57" s="65">
        <f>A125635274L_Latest</f>
        <v>10</v>
      </c>
      <c r="V57" s="65">
        <f>A125655792K_Latest</f>
        <v>126.495</v>
      </c>
      <c r="W57" s="65">
        <f>A125647584T_Latest</f>
        <v>50.716000000000001</v>
      </c>
      <c r="X57" s="65">
        <f>A125639376X_Latest</f>
        <v>75.778999999999996</v>
      </c>
      <c r="Y57" s="65">
        <f>A125655794R_Latest</f>
        <v>12</v>
      </c>
      <c r="Z57" s="65">
        <f>A125647586W_Latest</f>
        <v>15</v>
      </c>
      <c r="AA57" s="65">
        <f>A125639378C_Latest</f>
        <v>10</v>
      </c>
      <c r="AB57" s="65">
        <f>A125657160X_Latest</f>
        <v>88.244</v>
      </c>
      <c r="AC57" s="65">
        <f>A125648952C_Latest</f>
        <v>28.155999999999999</v>
      </c>
      <c r="AD57" s="65">
        <f>A125640744R_Latest</f>
        <v>60.088000000000001</v>
      </c>
      <c r="AE57" s="65">
        <f>A125657162C_Latest</f>
        <v>10</v>
      </c>
      <c r="AF57" s="65">
        <f>A125648954J_Latest</f>
        <v>10.946999999999999</v>
      </c>
      <c r="AG57" s="65">
        <f>A125640746V_Latest</f>
        <v>10</v>
      </c>
      <c r="AH57" s="65">
        <f>A125653056A_Latest</f>
        <v>13.548</v>
      </c>
      <c r="AI57" s="65">
        <f>A125644848F_Latest</f>
        <v>5.8120000000000003</v>
      </c>
      <c r="AJ57" s="65">
        <f>A125636640V_Latest</f>
        <v>7.7359999999999998</v>
      </c>
      <c r="AK57" s="65">
        <f>A125653058F_Latest</f>
        <v>12</v>
      </c>
      <c r="AL57" s="65">
        <f>A125644850T_Latest</f>
        <v>12.91</v>
      </c>
      <c r="AM57" s="65">
        <f>A125636642X_Latest</f>
        <v>11.798999999999999</v>
      </c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</row>
    <row r="58" spans="1:57" hidden="1">
      <c r="A58" s="48"/>
      <c r="B58" s="50" t="s">
        <v>3239</v>
      </c>
      <c r="C58" s="59">
        <v>2</v>
      </c>
      <c r="D58" s="65">
        <f>A125650256R_Latest</f>
        <v>310.92200000000003</v>
      </c>
      <c r="E58" s="65">
        <f>A125642048W_Latest</f>
        <v>123.71</v>
      </c>
      <c r="F58" s="65">
        <f>A125633840J_Latest</f>
        <v>187.21299999999999</v>
      </c>
      <c r="G58" s="65">
        <f>A125650258V_Latest</f>
        <v>11.242000000000001</v>
      </c>
      <c r="H58" s="65">
        <f>A125642050J_Latest</f>
        <v>14</v>
      </c>
      <c r="I58" s="65">
        <f>A125633842L_Latest</f>
        <v>10</v>
      </c>
      <c r="J58" s="65">
        <f>A125654360L_Latest</f>
        <v>298.024</v>
      </c>
      <c r="K58" s="65">
        <f>A125646152V_Latest</f>
        <v>117.898</v>
      </c>
      <c r="L58" s="65">
        <f>A125637944X_Latest</f>
        <v>180.126</v>
      </c>
      <c r="M58" s="65">
        <f>A125654362T_Latest</f>
        <v>11</v>
      </c>
      <c r="N58" s="65">
        <f>A125646154X_Latest</f>
        <v>14</v>
      </c>
      <c r="O58" s="65">
        <f>A125637946C_Latest</f>
        <v>10</v>
      </c>
      <c r="P58" s="65">
        <f>A125651624A_Latest</f>
        <v>116.383</v>
      </c>
      <c r="Q58" s="65">
        <f>A125643416J_Latest</f>
        <v>52.534999999999997</v>
      </c>
      <c r="R58" s="65">
        <f>A125635208R_Latest</f>
        <v>63.847999999999999</v>
      </c>
      <c r="S58" s="65">
        <f>A125651626F_Latest</f>
        <v>11</v>
      </c>
      <c r="T58" s="65">
        <f>A125643418L_Latest</f>
        <v>12.301</v>
      </c>
      <c r="U58" s="65">
        <f>A125635210A_Latest</f>
        <v>11</v>
      </c>
      <c r="V58" s="65">
        <f>A125655728T_Latest</f>
        <v>106.17100000000001</v>
      </c>
      <c r="W58" s="65">
        <f>A125647520F_Latest</f>
        <v>41.710999999999999</v>
      </c>
      <c r="X58" s="65">
        <f>A125639312L_Latest</f>
        <v>64.459999999999994</v>
      </c>
      <c r="Y58" s="65">
        <f>A125655730C_Latest</f>
        <v>12.573</v>
      </c>
      <c r="Z58" s="65">
        <f>A125647522K_Latest</f>
        <v>15.25</v>
      </c>
      <c r="AA58" s="65">
        <f>A125639314T_Latest</f>
        <v>10</v>
      </c>
      <c r="AB58" s="65">
        <f>A125657096T_Latest</f>
        <v>75.468999999999994</v>
      </c>
      <c r="AC58" s="65">
        <f>A125648888W_Latest</f>
        <v>23.652000000000001</v>
      </c>
      <c r="AD58" s="65">
        <f>A125640680R_Latest</f>
        <v>51.817</v>
      </c>
      <c r="AE58" s="65">
        <f>A125657098W_Latest</f>
        <v>10</v>
      </c>
      <c r="AF58" s="65">
        <f>A125648890J_Latest</f>
        <v>10.468999999999999</v>
      </c>
      <c r="AG58" s="65">
        <f>A125640682V_Latest</f>
        <v>10</v>
      </c>
      <c r="AH58" s="65">
        <f>A125652992X_Latest</f>
        <v>12.898999999999999</v>
      </c>
      <c r="AI58" s="65">
        <f>A125644784F_Latest</f>
        <v>5.8120000000000003</v>
      </c>
      <c r="AJ58" s="65">
        <f>A125636576L_Latest</f>
        <v>7.0869999999999997</v>
      </c>
      <c r="AK58" s="65">
        <f>A125652994C_Latest</f>
        <v>11.714</v>
      </c>
      <c r="AL58" s="65">
        <f>A125644786K_Latest</f>
        <v>12.91</v>
      </c>
      <c r="AM58" s="65">
        <f>A125636578T_Latest</f>
        <v>10.859</v>
      </c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</row>
    <row r="59" spans="1:57" hidden="1">
      <c r="A59" s="48"/>
      <c r="B59" s="51" t="s">
        <v>3240</v>
      </c>
      <c r="C59" s="59">
        <v>3</v>
      </c>
      <c r="D59" s="65">
        <f>A125650328R_Latest</f>
        <v>38.055</v>
      </c>
      <c r="E59" s="65">
        <f>A125642120C_Latest</f>
        <v>13.353999999999999</v>
      </c>
      <c r="F59" s="65">
        <f>A125633912J_Latest</f>
        <v>24.701000000000001</v>
      </c>
      <c r="G59" s="65">
        <f>A125650330A_Latest</f>
        <v>14</v>
      </c>
      <c r="H59" s="65">
        <f>A125642122J_Latest</f>
        <v>18</v>
      </c>
      <c r="I59" s="65">
        <f>A125633914L_Latest</f>
        <v>11.863</v>
      </c>
      <c r="J59" s="65">
        <f>A125654432L_Latest</f>
        <v>37.313000000000002</v>
      </c>
      <c r="K59" s="65">
        <f>A125646224V_Latest</f>
        <v>13.353999999999999</v>
      </c>
      <c r="L59" s="65">
        <f>A125638016A_Latest</f>
        <v>23.959</v>
      </c>
      <c r="M59" s="65">
        <f>A125654434T_Latest</f>
        <v>13.798999999999999</v>
      </c>
      <c r="N59" s="65">
        <f>A125646226X_Latest</f>
        <v>18</v>
      </c>
      <c r="O59" s="65">
        <f>A125638018F_Latest</f>
        <v>11.324</v>
      </c>
      <c r="P59" s="65">
        <f>A125651696L_Latest</f>
        <v>20.282</v>
      </c>
      <c r="Q59" s="65">
        <f>A125643488V_Latest</f>
        <v>7.9039999999999999</v>
      </c>
      <c r="R59" s="65">
        <f>A125635280J_Latest</f>
        <v>12.379</v>
      </c>
      <c r="S59" s="65">
        <f>A125651698T_Latest</f>
        <v>13.115</v>
      </c>
      <c r="T59" s="65">
        <f>A125643490F_Latest</f>
        <v>16.077000000000002</v>
      </c>
      <c r="U59" s="65">
        <f>A125635282L_Latest</f>
        <v>10</v>
      </c>
      <c r="V59" s="65">
        <f>A125655800X_Latest</f>
        <v>11.4</v>
      </c>
      <c r="W59" s="65">
        <f>A125647592T_Latest</f>
        <v>3.6150000000000002</v>
      </c>
      <c r="X59" s="65">
        <f>A125639384X_Latest</f>
        <v>7.7839999999999998</v>
      </c>
      <c r="Y59" s="65">
        <f>A125655802C_Latest</f>
        <v>17.457000000000001</v>
      </c>
      <c r="Z59" s="65">
        <f>A125647594W_Latest</f>
        <v>22</v>
      </c>
      <c r="AA59" s="65">
        <f>A125639386C_Latest</f>
        <v>12</v>
      </c>
      <c r="AB59" s="65">
        <f>A125657168T_Latest</f>
        <v>5.6310000000000002</v>
      </c>
      <c r="AC59" s="65">
        <f>A125648960C_Latest</f>
        <v>1.835</v>
      </c>
      <c r="AD59" s="65">
        <f>A125640752R_Latest</f>
        <v>3.7970000000000002</v>
      </c>
      <c r="AE59" s="65">
        <f>A125657170C_Latest</f>
        <v>10</v>
      </c>
      <c r="AF59" s="65">
        <f>A125648962J_Latest</f>
        <v>11.077</v>
      </c>
      <c r="AG59" s="65">
        <f>A125640754V_Latest</f>
        <v>10</v>
      </c>
      <c r="AH59" s="65">
        <f>A125653064A_Latest</f>
        <v>0.74199999999999999</v>
      </c>
      <c r="AI59" s="65">
        <f>A125644856F_Latest</f>
        <v>0</v>
      </c>
      <c r="AJ59" s="65">
        <f>A125636648L_Latest</f>
        <v>0.74199999999999999</v>
      </c>
      <c r="AK59" s="65">
        <f>A125653066F_Latest</f>
        <v>15.625</v>
      </c>
      <c r="AL59" s="65">
        <f>A125644858K_Latest</f>
        <v>0</v>
      </c>
      <c r="AM59" s="65">
        <f>A125636650X_Latest</f>
        <v>15.625</v>
      </c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</row>
    <row r="60" spans="1:57" hidden="1">
      <c r="A60" s="48"/>
      <c r="B60" s="51" t="s">
        <v>3241</v>
      </c>
      <c r="C60" s="59">
        <v>4</v>
      </c>
      <c r="D60" s="65">
        <f>A125650336R_Latest</f>
        <v>28.024000000000001</v>
      </c>
      <c r="E60" s="65">
        <f>A125642128W_Latest</f>
        <v>13.564</v>
      </c>
      <c r="F60" s="65">
        <f>A125633920J_Latest</f>
        <v>14.46</v>
      </c>
      <c r="G60" s="65">
        <f>A125650338V_Latest</f>
        <v>11.862</v>
      </c>
      <c r="H60" s="65">
        <f>A125642130J_Latest</f>
        <v>13.236000000000001</v>
      </c>
      <c r="I60" s="65">
        <f>A125633922L_Latest</f>
        <v>10.544</v>
      </c>
      <c r="J60" s="65">
        <f>A125654440L_Latest</f>
        <v>27.379000000000001</v>
      </c>
      <c r="K60" s="65">
        <f>A125646232V_Latest</f>
        <v>13.564</v>
      </c>
      <c r="L60" s="65">
        <f>A125638024A_Latest</f>
        <v>13.814</v>
      </c>
      <c r="M60" s="65">
        <f>A125654442T_Latest</f>
        <v>12.365</v>
      </c>
      <c r="N60" s="65">
        <f>A125646234X_Latest</f>
        <v>13.236000000000001</v>
      </c>
      <c r="O60" s="65">
        <f>A125638026F_Latest</f>
        <v>11.513999999999999</v>
      </c>
      <c r="P60" s="65">
        <f>A125651704A_Latest</f>
        <v>13.135999999999999</v>
      </c>
      <c r="Q60" s="65">
        <f>A125643496V_Latest</f>
        <v>7.9009999999999998</v>
      </c>
      <c r="R60" s="65">
        <f>A125635288A_Latest</f>
        <v>5.2350000000000003</v>
      </c>
      <c r="S60" s="65">
        <f>A125651706F_Latest</f>
        <v>11.894</v>
      </c>
      <c r="T60" s="65">
        <f>A125643498X_Latest</f>
        <v>9.9380000000000006</v>
      </c>
      <c r="U60" s="65">
        <f>A125635290L_Latest</f>
        <v>16</v>
      </c>
      <c r="V60" s="65">
        <f>A125655808T_Latest</f>
        <v>9.4540000000000006</v>
      </c>
      <c r="W60" s="65">
        <f>A125647600F_Latest</f>
        <v>3.9209999999999998</v>
      </c>
      <c r="X60" s="65">
        <f>A125639392X_Latest</f>
        <v>5.5330000000000004</v>
      </c>
      <c r="Y60" s="65">
        <f>A125655810C_Latest</f>
        <v>13</v>
      </c>
      <c r="Z60" s="65">
        <f>A125647602K_Latest</f>
        <v>19.376000000000001</v>
      </c>
      <c r="AA60" s="65">
        <f>A125639394C_Latest</f>
        <v>9.82</v>
      </c>
      <c r="AB60" s="65">
        <f>A125657176T_Latest</f>
        <v>4.7880000000000003</v>
      </c>
      <c r="AC60" s="65">
        <f>A125648968W_Latest</f>
        <v>1.742</v>
      </c>
      <c r="AD60" s="65">
        <f>A125640760R_Latest</f>
        <v>3.0459999999999998</v>
      </c>
      <c r="AE60" s="65">
        <f>A125657178W_Latest</f>
        <v>10.727</v>
      </c>
      <c r="AF60" s="65">
        <f>A125648970J_Latest</f>
        <v>16.433</v>
      </c>
      <c r="AG60" s="65">
        <f>A125640762V_Latest</f>
        <v>9.7989999999999995</v>
      </c>
      <c r="AH60" s="65">
        <f>A125653072A_Latest</f>
        <v>0.64600000000000002</v>
      </c>
      <c r="AI60" s="65">
        <f>A125644864F_Latest</f>
        <v>0</v>
      </c>
      <c r="AJ60" s="65">
        <f>A125636656L_Latest</f>
        <v>0.64600000000000002</v>
      </c>
      <c r="AK60" s="65">
        <f>A125653074F_Latest</f>
        <v>0</v>
      </c>
      <c r="AL60" s="65">
        <f>A125644866K_Latest</f>
        <v>0</v>
      </c>
      <c r="AM60" s="65">
        <f>A125636658T_Latest</f>
        <v>0</v>
      </c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</row>
    <row r="61" spans="1:57" hidden="1">
      <c r="A61" s="48"/>
      <c r="B61" s="51" t="s">
        <v>3242</v>
      </c>
      <c r="C61" s="59">
        <v>5</v>
      </c>
      <c r="D61" s="65">
        <f>A125650264R_Latest</f>
        <v>3.9020000000000001</v>
      </c>
      <c r="E61" s="65">
        <f>A125642056W_Latest</f>
        <v>2.4140000000000001</v>
      </c>
      <c r="F61" s="65">
        <f>A125633848A_Latest</f>
        <v>1.488</v>
      </c>
      <c r="G61" s="65">
        <f>A125650266V_Latest</f>
        <v>13.827999999999999</v>
      </c>
      <c r="H61" s="65">
        <f>A125642058A_Latest</f>
        <v>12.55</v>
      </c>
      <c r="I61" s="65">
        <f>A125633850L_Latest</f>
        <v>17.123000000000001</v>
      </c>
      <c r="J61" s="65">
        <f>A125654368F_Latest</f>
        <v>3.9020000000000001</v>
      </c>
      <c r="K61" s="65">
        <f>A125646160V_Latest</f>
        <v>2.4140000000000001</v>
      </c>
      <c r="L61" s="65">
        <f>A125637952X_Latest</f>
        <v>1.488</v>
      </c>
      <c r="M61" s="65">
        <f>A125654370T_Latest</f>
        <v>13.827999999999999</v>
      </c>
      <c r="N61" s="65">
        <f>A125646162X_Latest</f>
        <v>12.55</v>
      </c>
      <c r="O61" s="65">
        <f>A125637954C_Latest</f>
        <v>17.123000000000001</v>
      </c>
      <c r="P61" s="65">
        <f>A125651632A_Latest</f>
        <v>3.9020000000000001</v>
      </c>
      <c r="Q61" s="65">
        <f>A125643424J_Latest</f>
        <v>2.4140000000000001</v>
      </c>
      <c r="R61" s="65">
        <f>A125635216R_Latest</f>
        <v>1.488</v>
      </c>
      <c r="S61" s="65">
        <f>A125651634F_Latest</f>
        <v>13.827999999999999</v>
      </c>
      <c r="T61" s="65">
        <f>A125643426L_Latest</f>
        <v>12.55</v>
      </c>
      <c r="U61" s="65">
        <f>A125635218V_Latest</f>
        <v>17.123000000000001</v>
      </c>
      <c r="V61" s="65">
        <f>A125655736T_Latest</f>
        <v>0</v>
      </c>
      <c r="W61" s="65">
        <f>A125647528X_Latest</f>
        <v>0</v>
      </c>
      <c r="X61" s="65">
        <f>A125639320L_Latest</f>
        <v>0</v>
      </c>
      <c r="Y61" s="65">
        <f>A125655738W_Latest</f>
        <v>0</v>
      </c>
      <c r="Z61" s="65">
        <f>A125647530K_Latest</f>
        <v>0</v>
      </c>
      <c r="AA61" s="65">
        <f>A125639322T_Latest</f>
        <v>0</v>
      </c>
      <c r="AB61" s="65">
        <f>A125657104F_Latest</f>
        <v>0</v>
      </c>
      <c r="AC61" s="65">
        <f>A125648896W_Latest</f>
        <v>0</v>
      </c>
      <c r="AD61" s="65">
        <f>A125640688J_Latest</f>
        <v>0</v>
      </c>
      <c r="AE61" s="65">
        <f>A125657106K_Latest</f>
        <v>0</v>
      </c>
      <c r="AF61" s="65">
        <f>A125648898A_Latest</f>
        <v>0</v>
      </c>
      <c r="AG61" s="65">
        <f>A125640690V_Latest</f>
        <v>0</v>
      </c>
      <c r="AH61" s="65">
        <f>A125653000R_Latest</f>
        <v>0</v>
      </c>
      <c r="AI61" s="65">
        <f>A125644792F_Latest</f>
        <v>0</v>
      </c>
      <c r="AJ61" s="65">
        <f>A125636584L_Latest</f>
        <v>0</v>
      </c>
      <c r="AK61" s="65">
        <f>A125653002V_Latest</f>
        <v>0</v>
      </c>
      <c r="AL61" s="65">
        <f>A125644794K_Latest</f>
        <v>0</v>
      </c>
      <c r="AM61" s="65">
        <f>A125636586T_Latest</f>
        <v>0</v>
      </c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</row>
    <row r="62" spans="1:57" hidden="1">
      <c r="A62" s="48"/>
      <c r="B62" s="51" t="s">
        <v>3243</v>
      </c>
      <c r="C62" s="59">
        <v>6</v>
      </c>
      <c r="D62" s="65">
        <f>A125650272R_Latest</f>
        <v>13.454000000000001</v>
      </c>
      <c r="E62" s="65">
        <f>A125642064W_Latest</f>
        <v>4.7320000000000002</v>
      </c>
      <c r="F62" s="65">
        <f>A125633856A_Latest</f>
        <v>8.7219999999999995</v>
      </c>
      <c r="G62" s="65">
        <f>A125650274V_Latest</f>
        <v>8.3290000000000006</v>
      </c>
      <c r="H62" s="65">
        <f>A125642066A_Latest</f>
        <v>10.209</v>
      </c>
      <c r="I62" s="65">
        <f>A125633858F_Latest</f>
        <v>8</v>
      </c>
      <c r="J62" s="65">
        <f>A125654376F_Latest</f>
        <v>9.4510000000000005</v>
      </c>
      <c r="K62" s="65">
        <f>A125646168L_Latest</f>
        <v>3.1219999999999999</v>
      </c>
      <c r="L62" s="65">
        <f>A125637960X_Latest</f>
        <v>6.3289999999999997</v>
      </c>
      <c r="M62" s="65">
        <f>A125654378K_Latest</f>
        <v>9</v>
      </c>
      <c r="N62" s="65">
        <f>A125646170X_Latest</f>
        <v>13.654</v>
      </c>
      <c r="O62" s="65">
        <f>A125637962C_Latest</f>
        <v>8.3369999999999997</v>
      </c>
      <c r="P62" s="65">
        <f>A125651640A_Latest</f>
        <v>0</v>
      </c>
      <c r="Q62" s="65">
        <f>A125643432J_Latest</f>
        <v>0</v>
      </c>
      <c r="R62" s="65">
        <f>A125635224R_Latest</f>
        <v>0</v>
      </c>
      <c r="S62" s="65">
        <f>A125651642F_Latest</f>
        <v>0</v>
      </c>
      <c r="T62" s="65">
        <f>A125643434L_Latest</f>
        <v>0</v>
      </c>
      <c r="U62" s="65">
        <f>A125635226V_Latest</f>
        <v>0</v>
      </c>
      <c r="V62" s="65">
        <f>A125655744T_Latest</f>
        <v>0</v>
      </c>
      <c r="W62" s="65">
        <f>A125647536X_Latest</f>
        <v>0</v>
      </c>
      <c r="X62" s="65">
        <f>A125639328F_Latest</f>
        <v>0</v>
      </c>
      <c r="Y62" s="65">
        <f>A125655746W_Latest</f>
        <v>0</v>
      </c>
      <c r="Z62" s="65">
        <f>A125647538C_Latest</f>
        <v>0</v>
      </c>
      <c r="AA62" s="65">
        <f>A125639330T_Latest</f>
        <v>0</v>
      </c>
      <c r="AB62" s="65">
        <f>A125657112F_Latest</f>
        <v>9.4510000000000005</v>
      </c>
      <c r="AC62" s="65">
        <f>A125648904K_Latest</f>
        <v>3.1219999999999999</v>
      </c>
      <c r="AD62" s="65">
        <f>A125640696J_Latest</f>
        <v>6.3289999999999997</v>
      </c>
      <c r="AE62" s="65">
        <f>A125657114K_Latest</f>
        <v>9</v>
      </c>
      <c r="AF62" s="65">
        <f>A125648906R_Latest</f>
        <v>13.654</v>
      </c>
      <c r="AG62" s="65">
        <f>A125640698L_Latest</f>
        <v>8.3369999999999997</v>
      </c>
      <c r="AH62" s="65">
        <f>A125653008J_Latest</f>
        <v>4.0030000000000001</v>
      </c>
      <c r="AI62" s="65">
        <f>A125644800V_Latest</f>
        <v>1.61</v>
      </c>
      <c r="AJ62" s="65">
        <f>A125636592L_Latest</f>
        <v>2.3929999999999998</v>
      </c>
      <c r="AK62" s="65">
        <f>A125653010V_Latest</f>
        <v>7.6970000000000001</v>
      </c>
      <c r="AL62" s="65">
        <f>A125644802X_Latest</f>
        <v>6.056</v>
      </c>
      <c r="AM62" s="65">
        <f>A125636594T_Latest</f>
        <v>8.6940000000000008</v>
      </c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</row>
    <row r="63" spans="1:57" hidden="1">
      <c r="A63" s="48"/>
      <c r="B63" s="51" t="s">
        <v>3244</v>
      </c>
      <c r="C63" s="59">
        <v>7</v>
      </c>
      <c r="D63" s="65">
        <f>A125650304W_Latest</f>
        <v>25.983000000000001</v>
      </c>
      <c r="E63" s="65">
        <f>A125642096R_Latest</f>
        <v>10.744</v>
      </c>
      <c r="F63" s="65">
        <f>A125633888V_Latest</f>
        <v>15.239000000000001</v>
      </c>
      <c r="G63" s="65">
        <f>A125650306A_Latest</f>
        <v>10.67</v>
      </c>
      <c r="H63" s="65">
        <f>A125642098V_Latest</f>
        <v>13.191000000000001</v>
      </c>
      <c r="I63" s="65">
        <f>A125633890F_Latest</f>
        <v>10.599</v>
      </c>
      <c r="J63" s="65">
        <f>A125654408L_Latest</f>
        <v>25.983000000000001</v>
      </c>
      <c r="K63" s="65">
        <f>A125646200A_Latest</f>
        <v>10.744</v>
      </c>
      <c r="L63" s="65">
        <f>A125637992T_Latest</f>
        <v>15.239000000000001</v>
      </c>
      <c r="M63" s="65">
        <f>A125654410X_Latest</f>
        <v>10.67</v>
      </c>
      <c r="N63" s="65">
        <f>A125646202F_Latest</f>
        <v>13.191000000000001</v>
      </c>
      <c r="O63" s="65">
        <f>A125637994W_Latest</f>
        <v>10.599</v>
      </c>
      <c r="P63" s="65">
        <f>A125651672V_Latest</f>
        <v>14.637</v>
      </c>
      <c r="Q63" s="65">
        <f>A125643464A_Latest</f>
        <v>6.8470000000000004</v>
      </c>
      <c r="R63" s="65">
        <f>A125635256J_Latest</f>
        <v>7.7910000000000004</v>
      </c>
      <c r="S63" s="65">
        <f>A125651674X_Latest</f>
        <v>10.464</v>
      </c>
      <c r="T63" s="65">
        <f>A125643466F_Latest</f>
        <v>11.388</v>
      </c>
      <c r="U63" s="65">
        <f>A125635258L_Latest</f>
        <v>10.680999999999999</v>
      </c>
      <c r="V63" s="65">
        <f>A125655776K_Latest</f>
        <v>7.9039999999999999</v>
      </c>
      <c r="W63" s="65">
        <f>A125647568T_Latest</f>
        <v>2.4809999999999999</v>
      </c>
      <c r="X63" s="65">
        <f>A125639360F_Latest</f>
        <v>5.423</v>
      </c>
      <c r="Y63" s="65">
        <f>A125655778R_Latest</f>
        <v>12.489000000000001</v>
      </c>
      <c r="Z63" s="65">
        <f>A125647570C_Latest</f>
        <v>18.940999999999999</v>
      </c>
      <c r="AA63" s="65">
        <f>A125639362K_Latest</f>
        <v>10</v>
      </c>
      <c r="AB63" s="65">
        <f>A125657144X_Latest</f>
        <v>3.4420000000000002</v>
      </c>
      <c r="AC63" s="65">
        <f>A125648936C_Latest</f>
        <v>1.417</v>
      </c>
      <c r="AD63" s="65">
        <f>A125640728R_Latest</f>
        <v>2.0249999999999999</v>
      </c>
      <c r="AE63" s="65">
        <f>A125657146C_Latest</f>
        <v>14.942</v>
      </c>
      <c r="AF63" s="65">
        <f>A125648938J_Latest</f>
        <v>15.755000000000001</v>
      </c>
      <c r="AG63" s="65">
        <f>A125640730A_Latest</f>
        <v>15.516999999999999</v>
      </c>
      <c r="AH63" s="65">
        <f>A125653040J_Latest</f>
        <v>0</v>
      </c>
      <c r="AI63" s="65">
        <f>A125644832L_Latest</f>
        <v>0</v>
      </c>
      <c r="AJ63" s="65">
        <f>A125636624V_Latest</f>
        <v>0</v>
      </c>
      <c r="AK63" s="65">
        <f>A125653042L_Latest</f>
        <v>0</v>
      </c>
      <c r="AL63" s="65">
        <f>A125644834T_Latest</f>
        <v>0</v>
      </c>
      <c r="AM63" s="65">
        <f>A125636626X_Latest</f>
        <v>0</v>
      </c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</row>
    <row r="64" spans="1:57" hidden="1">
      <c r="A64" s="48"/>
      <c r="B64" s="51" t="s">
        <v>3245</v>
      </c>
      <c r="C64" s="59">
        <v>8</v>
      </c>
      <c r="D64" s="65">
        <f>A125650240W_Latest</f>
        <v>12.295</v>
      </c>
      <c r="E64" s="65">
        <f>A125642032C_Latest</f>
        <v>4.6120000000000001</v>
      </c>
      <c r="F64" s="65">
        <f>A125633824J_Latest</f>
        <v>7.6829999999999998</v>
      </c>
      <c r="G64" s="65">
        <f>A125650242A_Latest</f>
        <v>9.0500000000000007</v>
      </c>
      <c r="H64" s="65">
        <f>A125642034J_Latest</f>
        <v>14.423</v>
      </c>
      <c r="I64" s="65">
        <f>A125633826L_Latest</f>
        <v>8</v>
      </c>
      <c r="J64" s="65">
        <f>A125654344L_Latest</f>
        <v>11.861000000000001</v>
      </c>
      <c r="K64" s="65">
        <f>A125646136V_Latest</f>
        <v>4.1769999999999996</v>
      </c>
      <c r="L64" s="65">
        <f>A125637928X_Latest</f>
        <v>7.6829999999999998</v>
      </c>
      <c r="M64" s="65">
        <f>A125654346T_Latest</f>
        <v>8.3640000000000008</v>
      </c>
      <c r="N64" s="65">
        <f>A125646138X_Latest</f>
        <v>12.689</v>
      </c>
      <c r="O64" s="65">
        <f>A125637930K_Latest</f>
        <v>8</v>
      </c>
      <c r="P64" s="65">
        <f>A125651608A_Latest</f>
        <v>6.3949999999999996</v>
      </c>
      <c r="Q64" s="65">
        <f>A125643400R_Latest</f>
        <v>1.9059999999999999</v>
      </c>
      <c r="R64" s="65">
        <f>A125635192J_Latest</f>
        <v>4.4880000000000004</v>
      </c>
      <c r="S64" s="65">
        <f>A125651610L_Latest</f>
        <v>8</v>
      </c>
      <c r="T64" s="65">
        <f>A125643402V_Latest</f>
        <v>10.375</v>
      </c>
      <c r="U64" s="65">
        <f>A125635194L_Latest</f>
        <v>8</v>
      </c>
      <c r="V64" s="65">
        <f>A125655712X_Latest</f>
        <v>1.738</v>
      </c>
      <c r="W64" s="65">
        <f>A125647504F_Latest</f>
        <v>0</v>
      </c>
      <c r="X64" s="65">
        <f>A125639296X_Latest</f>
        <v>1.738</v>
      </c>
      <c r="Y64" s="65">
        <f>A125655714C_Latest</f>
        <v>8.5069999999999997</v>
      </c>
      <c r="Z64" s="65">
        <f>A125647506K_Latest</f>
        <v>0</v>
      </c>
      <c r="AA64" s="65">
        <f>A125639298C_Latest</f>
        <v>8.5069999999999997</v>
      </c>
      <c r="AB64" s="65">
        <f>A125657080X_Latest</f>
        <v>3.7280000000000002</v>
      </c>
      <c r="AC64" s="65">
        <f>A125648872C_Latest</f>
        <v>2.2709999999999999</v>
      </c>
      <c r="AD64" s="65">
        <f>A125640664R_Latest</f>
        <v>1.4570000000000001</v>
      </c>
      <c r="AE64" s="65">
        <f>A125657082C_Latest</f>
        <v>20.009</v>
      </c>
      <c r="AF64" s="65">
        <f>A125648874J_Latest</f>
        <v>18.521999999999998</v>
      </c>
      <c r="AG64" s="65">
        <f>A125640666V_Latest</f>
        <v>18.420000000000002</v>
      </c>
      <c r="AH64" s="65">
        <f>A125652976X_Latest</f>
        <v>0.434</v>
      </c>
      <c r="AI64" s="65">
        <f>A125644768F_Latest</f>
        <v>0.434</v>
      </c>
      <c r="AJ64" s="65">
        <f>A125636560V_Latest</f>
        <v>0</v>
      </c>
      <c r="AK64" s="65">
        <f>A125652978C_Latest</f>
        <v>0</v>
      </c>
      <c r="AL64" s="65">
        <f>A125644770T_Latest</f>
        <v>0</v>
      </c>
      <c r="AM64" s="65">
        <f>A125636562X_Latest</f>
        <v>0</v>
      </c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</row>
    <row r="65" spans="1:57" hidden="1">
      <c r="A65" s="44"/>
      <c r="B65" s="52" t="s">
        <v>3246</v>
      </c>
      <c r="C65" s="59">
        <v>9</v>
      </c>
      <c r="D65" s="65">
        <f>A125650344R_Latest</f>
        <v>28.655999999999999</v>
      </c>
      <c r="E65" s="65">
        <f>A125642136W_Latest</f>
        <v>14.664</v>
      </c>
      <c r="F65" s="65">
        <f>A125633928A_Latest</f>
        <v>13.992000000000001</v>
      </c>
      <c r="G65" s="65">
        <f>A125650346V_Latest</f>
        <v>14</v>
      </c>
      <c r="H65" s="65">
        <f>A125642138A_Latest</f>
        <v>15</v>
      </c>
      <c r="I65" s="65">
        <f>A125633930L_Latest</f>
        <v>10</v>
      </c>
      <c r="J65" s="65">
        <f>A125654448F_Latest</f>
        <v>26.795000000000002</v>
      </c>
      <c r="K65" s="65">
        <f>A125646240V_Latest</f>
        <v>13.391</v>
      </c>
      <c r="L65" s="65">
        <f>A125638032A_Latest</f>
        <v>13.404</v>
      </c>
      <c r="M65" s="65">
        <f>A125654450T_Latest</f>
        <v>14.685</v>
      </c>
      <c r="N65" s="65">
        <f>A125646242X_Latest</f>
        <v>15</v>
      </c>
      <c r="O65" s="65">
        <f>A125638034F_Latest</f>
        <v>10.939</v>
      </c>
      <c r="P65" s="65">
        <f>A125651712A_Latest</f>
        <v>8.3130000000000006</v>
      </c>
      <c r="Q65" s="65">
        <f>A125643504J_Latest</f>
        <v>3.7970000000000002</v>
      </c>
      <c r="R65" s="65">
        <f>A125635296A_Latest</f>
        <v>4.516</v>
      </c>
      <c r="S65" s="65">
        <f>A125651714F_Latest</f>
        <v>15.637</v>
      </c>
      <c r="T65" s="65">
        <f>A125643506L_Latest</f>
        <v>19.311</v>
      </c>
      <c r="U65" s="65">
        <f>A125635298F_Latest</f>
        <v>11.666</v>
      </c>
      <c r="V65" s="65">
        <f>A125655816T_Latest</f>
        <v>11.794</v>
      </c>
      <c r="W65" s="65">
        <f>A125647608X_Latest</f>
        <v>6.9859999999999998</v>
      </c>
      <c r="X65" s="65">
        <f>A125639400L_Latest</f>
        <v>4.8079999999999998</v>
      </c>
      <c r="Y65" s="65">
        <f>A125655818W_Latest</f>
        <v>14.035</v>
      </c>
      <c r="Z65" s="65">
        <f>A125647610K_Latest</f>
        <v>14.686</v>
      </c>
      <c r="AA65" s="65">
        <f>A125639402T_Latest</f>
        <v>10.664999999999999</v>
      </c>
      <c r="AB65" s="65">
        <f>A125657184T_Latest</f>
        <v>6.6890000000000001</v>
      </c>
      <c r="AC65" s="65">
        <f>A125648976W_Latest</f>
        <v>2.6080000000000001</v>
      </c>
      <c r="AD65" s="65">
        <f>A125640768J_Latest</f>
        <v>4.0810000000000004</v>
      </c>
      <c r="AE65" s="65">
        <f>A125657186W_Latest</f>
        <v>15</v>
      </c>
      <c r="AF65" s="65">
        <f>A125648978A_Latest</f>
        <v>15.194000000000001</v>
      </c>
      <c r="AG65" s="65">
        <f>A125640770V_Latest</f>
        <v>14.935</v>
      </c>
      <c r="AH65" s="65">
        <f>A125653080A_Latest</f>
        <v>1.861</v>
      </c>
      <c r="AI65" s="65">
        <f>A125644872F_Latest</f>
        <v>1.2729999999999999</v>
      </c>
      <c r="AJ65" s="65">
        <f>A125636664L_Latest</f>
        <v>0.58799999999999997</v>
      </c>
      <c r="AK65" s="65">
        <f>A125653082F_Latest</f>
        <v>11.175000000000001</v>
      </c>
      <c r="AL65" s="65">
        <f>A125644874K_Latest</f>
        <v>13.022</v>
      </c>
      <c r="AM65" s="65">
        <f>A125636666T_Latest</f>
        <v>0</v>
      </c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</row>
    <row r="66" spans="1:57" hidden="1">
      <c r="A66" s="48"/>
      <c r="B66" s="51" t="s">
        <v>3247</v>
      </c>
      <c r="C66" s="59">
        <v>10</v>
      </c>
      <c r="D66" s="65">
        <f>A125650312W_Latest</f>
        <v>18.009</v>
      </c>
      <c r="E66" s="65">
        <f>A125642104C_Latest</f>
        <v>9.4480000000000004</v>
      </c>
      <c r="F66" s="65">
        <f>A125633896V_Latest</f>
        <v>8.5609999999999999</v>
      </c>
      <c r="G66" s="65">
        <f>A125650314A_Latest</f>
        <v>15</v>
      </c>
      <c r="H66" s="65">
        <f>A125642106J_Latest</f>
        <v>15</v>
      </c>
      <c r="I66" s="65">
        <f>A125633898X_Latest</f>
        <v>10</v>
      </c>
      <c r="J66" s="65">
        <f>A125654416L_Latest</f>
        <v>17.385999999999999</v>
      </c>
      <c r="K66" s="65">
        <f>A125646208V_Latest</f>
        <v>9.4480000000000004</v>
      </c>
      <c r="L66" s="65">
        <f>A125638000J_Latest</f>
        <v>7.9379999999999997</v>
      </c>
      <c r="M66" s="65">
        <f>A125654418T_Latest</f>
        <v>15</v>
      </c>
      <c r="N66" s="65">
        <f>A125646210F_Latest</f>
        <v>15</v>
      </c>
      <c r="O66" s="65">
        <f>A125638002L_Latest</f>
        <v>9.9610000000000003</v>
      </c>
      <c r="P66" s="65">
        <f>A125651680V_Latest</f>
        <v>10.430999999999999</v>
      </c>
      <c r="Q66" s="65">
        <f>A125643472A_Latest</f>
        <v>5.1710000000000003</v>
      </c>
      <c r="R66" s="65">
        <f>A125635264J_Latest</f>
        <v>5.26</v>
      </c>
      <c r="S66" s="65">
        <f>A125651682X_Latest</f>
        <v>15</v>
      </c>
      <c r="T66" s="65">
        <f>A125643474F_Latest</f>
        <v>15.662000000000001</v>
      </c>
      <c r="U66" s="65">
        <f>A125635266L_Latest</f>
        <v>12.298</v>
      </c>
      <c r="V66" s="65">
        <f>A125655784K_Latest</f>
        <v>4.1639999999999997</v>
      </c>
      <c r="W66" s="65">
        <f>A125647576T_Latest</f>
        <v>3.1150000000000002</v>
      </c>
      <c r="X66" s="65">
        <f>A125639368X_Latest</f>
        <v>1.0489999999999999</v>
      </c>
      <c r="Y66" s="65">
        <f>A125655786R_Latest</f>
        <v>18</v>
      </c>
      <c r="Z66" s="65">
        <f>A125647578W_Latest</f>
        <v>19.268999999999998</v>
      </c>
      <c r="AA66" s="65">
        <f>A125639370K_Latest</f>
        <v>11.734999999999999</v>
      </c>
      <c r="AB66" s="65">
        <f>A125657152X_Latest</f>
        <v>2.79</v>
      </c>
      <c r="AC66" s="65">
        <f>A125648944C_Latest</f>
        <v>1.1619999999999999</v>
      </c>
      <c r="AD66" s="65">
        <f>A125640736R_Latest</f>
        <v>1.629</v>
      </c>
      <c r="AE66" s="65">
        <f>A125657154C_Latest</f>
        <v>7.9569999999999999</v>
      </c>
      <c r="AF66" s="65">
        <f>A125648946J_Latest</f>
        <v>12.776</v>
      </c>
      <c r="AG66" s="65">
        <f>A125640738V_Latest</f>
        <v>6.3769999999999998</v>
      </c>
      <c r="AH66" s="65">
        <f>A125653048A_Latest</f>
        <v>0.623</v>
      </c>
      <c r="AI66" s="65">
        <f>A125644840L_Latest</f>
        <v>0</v>
      </c>
      <c r="AJ66" s="65">
        <f>A125636632V_Latest</f>
        <v>0.623</v>
      </c>
      <c r="AK66" s="65">
        <f>A125653050L_Latest</f>
        <v>0</v>
      </c>
      <c r="AL66" s="65">
        <f>A125644842T_Latest</f>
        <v>0</v>
      </c>
      <c r="AM66" s="65">
        <f>A125636634X_Latest</f>
        <v>0</v>
      </c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</row>
    <row r="67" spans="1:57" hidden="1">
      <c r="A67" s="48"/>
      <c r="B67" s="51" t="s">
        <v>3248</v>
      </c>
      <c r="C67" s="59">
        <v>11</v>
      </c>
      <c r="D67" s="65">
        <f>A125650352R_Latest</f>
        <v>17.530999999999999</v>
      </c>
      <c r="E67" s="65">
        <f>A125642144W_Latest</f>
        <v>6.673</v>
      </c>
      <c r="F67" s="65">
        <f>A125633936A_Latest</f>
        <v>10.858000000000001</v>
      </c>
      <c r="G67" s="65">
        <f>A125650354V_Latest</f>
        <v>13.045</v>
      </c>
      <c r="H67" s="65">
        <f>A125642146A_Latest</f>
        <v>18.463999999999999</v>
      </c>
      <c r="I67" s="65">
        <f>A125633938F_Latest</f>
        <v>7.7060000000000004</v>
      </c>
      <c r="J67" s="65">
        <f>A125654456F_Latest</f>
        <v>17.349</v>
      </c>
      <c r="K67" s="65">
        <f>A125646248L_Latest</f>
        <v>6.4909999999999997</v>
      </c>
      <c r="L67" s="65">
        <f>A125638040A_Latest</f>
        <v>10.858000000000001</v>
      </c>
      <c r="M67" s="65">
        <f>A125654458K_Latest</f>
        <v>13.159000000000001</v>
      </c>
      <c r="N67" s="65">
        <f>A125646250X_Latest</f>
        <v>18.989000000000001</v>
      </c>
      <c r="O67" s="65">
        <f>A125638042F_Latest</f>
        <v>7.7060000000000004</v>
      </c>
      <c r="P67" s="65">
        <f>A125651720A_Latest</f>
        <v>3.9369999999999998</v>
      </c>
      <c r="Q67" s="65">
        <f>A125643512J_Latest</f>
        <v>0.68899999999999995</v>
      </c>
      <c r="R67" s="65">
        <f>A125635304R_Latest</f>
        <v>3.2469999999999999</v>
      </c>
      <c r="S67" s="65">
        <f>A125651722F_Latest</f>
        <v>15.478</v>
      </c>
      <c r="T67" s="65">
        <f>A125643514L_Latest</f>
        <v>34.433999999999997</v>
      </c>
      <c r="U67" s="65">
        <f>A125635306V_Latest</f>
        <v>14.023</v>
      </c>
      <c r="V67" s="65">
        <f>A125655824T_Latest</f>
        <v>7.0309999999999997</v>
      </c>
      <c r="W67" s="65">
        <f>A125647616X_Latest</f>
        <v>3.5840000000000001</v>
      </c>
      <c r="X67" s="65">
        <f>A125639408F_Latest</f>
        <v>3.4470000000000001</v>
      </c>
      <c r="Y67" s="65">
        <f>A125655826W_Latest</f>
        <v>13.792999999999999</v>
      </c>
      <c r="Z67" s="65">
        <f>A125647618C_Latest</f>
        <v>18.956</v>
      </c>
      <c r="AA67" s="65">
        <f>A125639410T_Latest</f>
        <v>5.9</v>
      </c>
      <c r="AB67" s="65">
        <f>A125657192T_Latest</f>
        <v>6.3819999999999997</v>
      </c>
      <c r="AC67" s="65">
        <f>A125648984W_Latest</f>
        <v>2.2170000000000001</v>
      </c>
      <c r="AD67" s="65">
        <f>A125640776J_Latest</f>
        <v>4.1639999999999997</v>
      </c>
      <c r="AE67" s="65">
        <f>A125657194W_Latest</f>
        <v>6.157</v>
      </c>
      <c r="AF67" s="65">
        <f>A125648986A_Latest</f>
        <v>8.202</v>
      </c>
      <c r="AG67" s="65">
        <f>A125640778L_Latest</f>
        <v>4.96</v>
      </c>
      <c r="AH67" s="65">
        <f>A125653088V_Latest</f>
        <v>0.182</v>
      </c>
      <c r="AI67" s="65">
        <f>A125644880F_Latest</f>
        <v>0.182</v>
      </c>
      <c r="AJ67" s="65">
        <f>A125636672L_Latest</f>
        <v>0</v>
      </c>
      <c r="AK67" s="65">
        <f>A125653090F_Latest</f>
        <v>0</v>
      </c>
      <c r="AL67" s="65">
        <f>A125644882K_Latest</f>
        <v>0</v>
      </c>
      <c r="AM67" s="65">
        <f>A125636674T_Latest</f>
        <v>0</v>
      </c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</row>
    <row r="68" spans="1:57" hidden="1">
      <c r="A68" s="48"/>
      <c r="B68" s="51" t="s">
        <v>3249</v>
      </c>
      <c r="C68" s="59">
        <v>12</v>
      </c>
      <c r="D68" s="65">
        <f>A125650248R_Latest</f>
        <v>3.91</v>
      </c>
      <c r="E68" s="65">
        <f>A125642040C_Latest</f>
        <v>2.827</v>
      </c>
      <c r="F68" s="65">
        <f>A125633832J_Latest</f>
        <v>1.083</v>
      </c>
      <c r="G68" s="65">
        <f>A125650250A_Latest</f>
        <v>15.763999999999999</v>
      </c>
      <c r="H68" s="65">
        <f>A125642042J_Latest</f>
        <v>17.571999999999999</v>
      </c>
      <c r="I68" s="65">
        <f>A125633834L_Latest</f>
        <v>8.9160000000000004</v>
      </c>
      <c r="J68" s="65">
        <f>A125654352L_Latest</f>
        <v>3.91</v>
      </c>
      <c r="K68" s="65">
        <f>A125646144V_Latest</f>
        <v>2.827</v>
      </c>
      <c r="L68" s="65">
        <f>A125637936X_Latest</f>
        <v>1.083</v>
      </c>
      <c r="M68" s="65">
        <f>A125654354T_Latest</f>
        <v>15.763999999999999</v>
      </c>
      <c r="N68" s="65">
        <f>A125646146X_Latest</f>
        <v>17.571999999999999</v>
      </c>
      <c r="O68" s="65">
        <f>A125637938C_Latest</f>
        <v>8.9160000000000004</v>
      </c>
      <c r="P68" s="65">
        <f>A125651616A_Latest</f>
        <v>0</v>
      </c>
      <c r="Q68" s="65">
        <f>A125643408J_Latest</f>
        <v>0</v>
      </c>
      <c r="R68" s="65">
        <f>A125635200W_Latest</f>
        <v>0</v>
      </c>
      <c r="S68" s="65">
        <f>A125651618F_Latest</f>
        <v>0</v>
      </c>
      <c r="T68" s="65">
        <f>A125643410V_Latest</f>
        <v>0</v>
      </c>
      <c r="U68" s="65">
        <f>A125635202A_Latest</f>
        <v>0</v>
      </c>
      <c r="V68" s="65">
        <f>A125655720X_Latest</f>
        <v>3.214</v>
      </c>
      <c r="W68" s="65">
        <f>A125647512F_Latest</f>
        <v>2.1309999999999998</v>
      </c>
      <c r="X68" s="65">
        <f>A125639304L_Latest</f>
        <v>1.083</v>
      </c>
      <c r="Y68" s="65">
        <f>A125655722C_Latest</f>
        <v>15.226000000000001</v>
      </c>
      <c r="Z68" s="65">
        <f>A125647514K_Latest</f>
        <v>15.815</v>
      </c>
      <c r="AA68" s="65">
        <f>A125639306T_Latest</f>
        <v>8.9160000000000004</v>
      </c>
      <c r="AB68" s="65">
        <f>A125657088T_Latest</f>
        <v>0.69599999999999995</v>
      </c>
      <c r="AC68" s="65">
        <f>A125648880C_Latest</f>
        <v>0.69599999999999995</v>
      </c>
      <c r="AD68" s="65">
        <f>A125640672R_Latest</f>
        <v>0</v>
      </c>
      <c r="AE68" s="65">
        <f>A125657090C_Latest</f>
        <v>0</v>
      </c>
      <c r="AF68" s="65">
        <f>A125648882J_Latest</f>
        <v>0</v>
      </c>
      <c r="AG68" s="65">
        <f>A125640674V_Latest</f>
        <v>0</v>
      </c>
      <c r="AH68" s="65">
        <f>A125652984X_Latest</f>
        <v>0</v>
      </c>
      <c r="AI68" s="65">
        <f>A125644776F_Latest</f>
        <v>0</v>
      </c>
      <c r="AJ68" s="65">
        <f>A125636568L_Latest</f>
        <v>0</v>
      </c>
      <c r="AK68" s="65">
        <f>A125652986C_Latest</f>
        <v>0</v>
      </c>
      <c r="AL68" s="65">
        <f>A125644778K_Latest</f>
        <v>0</v>
      </c>
      <c r="AM68" s="65">
        <f>A125636570X_Latest</f>
        <v>0</v>
      </c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</row>
    <row r="69" spans="1:57" hidden="1">
      <c r="A69" s="48"/>
      <c r="B69" s="51" t="s">
        <v>3250</v>
      </c>
      <c r="C69" s="59">
        <v>13</v>
      </c>
      <c r="D69" s="65">
        <f>A125650216W_Latest</f>
        <v>28.512</v>
      </c>
      <c r="E69" s="65">
        <f>A125642008C_Latest</f>
        <v>7.1260000000000003</v>
      </c>
      <c r="F69" s="65">
        <f>A125633800R_Latest</f>
        <v>21.385000000000002</v>
      </c>
      <c r="G69" s="65">
        <f>A125650218A_Latest</f>
        <v>11.842000000000001</v>
      </c>
      <c r="H69" s="65">
        <f>A125642010R_Latest</f>
        <v>10.28</v>
      </c>
      <c r="I69" s="65">
        <f>A125633802V_Latest</f>
        <v>12</v>
      </c>
      <c r="J69" s="65">
        <f>A125654320V_Latest</f>
        <v>28.512</v>
      </c>
      <c r="K69" s="65">
        <f>A125646112A_Latest</f>
        <v>7.1260000000000003</v>
      </c>
      <c r="L69" s="65">
        <f>A125637904F_Latest</f>
        <v>21.385000000000002</v>
      </c>
      <c r="M69" s="65">
        <f>A125654322X_Latest</f>
        <v>11.842000000000001</v>
      </c>
      <c r="N69" s="65">
        <f>A125646114F_Latest</f>
        <v>10.28</v>
      </c>
      <c r="O69" s="65">
        <f>A125637906K_Latest</f>
        <v>12</v>
      </c>
      <c r="P69" s="65">
        <f>A125651584V_Latest</f>
        <v>11.656000000000001</v>
      </c>
      <c r="Q69" s="65">
        <f>A125643376A_Latest</f>
        <v>3.7919999999999998</v>
      </c>
      <c r="R69" s="65">
        <f>A125635168J_Latest</f>
        <v>7.8630000000000004</v>
      </c>
      <c r="S69" s="65">
        <f>A125651586X_Latest</f>
        <v>10.654</v>
      </c>
      <c r="T69" s="65">
        <f>A125643378F_Latest</f>
        <v>10</v>
      </c>
      <c r="U69" s="65">
        <f>A125635170V_Latest</f>
        <v>14.321999999999999</v>
      </c>
      <c r="V69" s="65">
        <f>A125655688K_Latest</f>
        <v>10.39</v>
      </c>
      <c r="W69" s="65">
        <f>A125647480X_Latest</f>
        <v>3.3340000000000001</v>
      </c>
      <c r="X69" s="65">
        <f>A125639272F_Latest</f>
        <v>7.056</v>
      </c>
      <c r="Y69" s="65">
        <f>A125655690W_Latest</f>
        <v>12</v>
      </c>
      <c r="Z69" s="65">
        <f>A125647482C_Latest</f>
        <v>15.734</v>
      </c>
      <c r="AA69" s="65">
        <f>A125639274K_Latest</f>
        <v>10.749000000000001</v>
      </c>
      <c r="AB69" s="65">
        <f>A125657056X_Latest</f>
        <v>6.4660000000000002</v>
      </c>
      <c r="AC69" s="65">
        <f>A125648848C_Latest</f>
        <v>0</v>
      </c>
      <c r="AD69" s="65">
        <f>A125640640W_Latest</f>
        <v>6.4660000000000002</v>
      </c>
      <c r="AE69" s="65">
        <f>A125657058C_Latest</f>
        <v>10.59</v>
      </c>
      <c r="AF69" s="65">
        <f>A125648850R_Latest</f>
        <v>0</v>
      </c>
      <c r="AG69" s="65">
        <f>A125640642A_Latest</f>
        <v>10.59</v>
      </c>
      <c r="AH69" s="65">
        <f>A125652952F_Latest</f>
        <v>0</v>
      </c>
      <c r="AI69" s="65">
        <f>A125644744L_Latest</f>
        <v>0</v>
      </c>
      <c r="AJ69" s="65">
        <f>A125636536V_Latest</f>
        <v>0</v>
      </c>
      <c r="AK69" s="65">
        <f>A125652954K_Latest</f>
        <v>0</v>
      </c>
      <c r="AL69" s="65">
        <f>A125644746T_Latest</f>
        <v>0</v>
      </c>
      <c r="AM69" s="65">
        <f>A125636538X_Latest</f>
        <v>0</v>
      </c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</row>
    <row r="70" spans="1:57" hidden="1">
      <c r="A70" s="48"/>
      <c r="B70" s="51" t="s">
        <v>3251</v>
      </c>
      <c r="C70" s="59">
        <v>14</v>
      </c>
      <c r="D70" s="65">
        <f>A125650224W_Latest</f>
        <v>25.218</v>
      </c>
      <c r="E70" s="65">
        <f>A125642016C_Latest</f>
        <v>5.4429999999999996</v>
      </c>
      <c r="F70" s="65">
        <f>A125633808J_Latest</f>
        <v>19.774999999999999</v>
      </c>
      <c r="G70" s="65">
        <f>A125650226A_Latest</f>
        <v>10</v>
      </c>
      <c r="H70" s="65">
        <f>A125642018J_Latest</f>
        <v>17.407</v>
      </c>
      <c r="I70" s="65">
        <f>A125633810V_Latest</f>
        <v>10</v>
      </c>
      <c r="J70" s="65">
        <f>A125654328L_Latest</f>
        <v>24.352</v>
      </c>
      <c r="K70" s="65">
        <f>A125646120A_Latest</f>
        <v>5.4429999999999996</v>
      </c>
      <c r="L70" s="65">
        <f>A125637912F_Latest</f>
        <v>18.908999999999999</v>
      </c>
      <c r="M70" s="65">
        <f>A125654330X_Latest</f>
        <v>10</v>
      </c>
      <c r="N70" s="65">
        <f>A125646122F_Latest</f>
        <v>17.407</v>
      </c>
      <c r="O70" s="65">
        <f>A125637914K_Latest</f>
        <v>9.6549999999999994</v>
      </c>
      <c r="P70" s="65">
        <f>A125651592V_Latest</f>
        <v>2.923</v>
      </c>
      <c r="Q70" s="65">
        <f>A125643384A_Latest</f>
        <v>1.6240000000000001</v>
      </c>
      <c r="R70" s="65">
        <f>A125635176J_Latest</f>
        <v>1.3</v>
      </c>
      <c r="S70" s="65">
        <f>A125651594X_Latest</f>
        <v>10.712999999999999</v>
      </c>
      <c r="T70" s="65">
        <f>A125643386F_Latest</f>
        <v>9.6470000000000002</v>
      </c>
      <c r="U70" s="65">
        <f>A125635178L_Latest</f>
        <v>0</v>
      </c>
      <c r="V70" s="65">
        <f>A125655696K_Latest</f>
        <v>12.391</v>
      </c>
      <c r="W70" s="65">
        <f>A125647488T_Latest</f>
        <v>3.2</v>
      </c>
      <c r="X70" s="65">
        <f>A125639280F_Latest</f>
        <v>9.1910000000000007</v>
      </c>
      <c r="Y70" s="65">
        <f>A125655698R_Latest</f>
        <v>10.401</v>
      </c>
      <c r="Z70" s="65">
        <f>A125647490C_Latest</f>
        <v>20</v>
      </c>
      <c r="AA70" s="65">
        <f>A125639282K_Latest</f>
        <v>8.9190000000000005</v>
      </c>
      <c r="AB70" s="65">
        <f>A125657064X_Latest</f>
        <v>9.0380000000000003</v>
      </c>
      <c r="AC70" s="65">
        <f>A125648856C_Latest</f>
        <v>0.62</v>
      </c>
      <c r="AD70" s="65">
        <f>A125640648R_Latest</f>
        <v>8.4179999999999993</v>
      </c>
      <c r="AE70" s="65">
        <f>A125657066C_Latest</f>
        <v>9.7189999999999994</v>
      </c>
      <c r="AF70" s="65">
        <f>A125648858J_Latest</f>
        <v>0</v>
      </c>
      <c r="AG70" s="65">
        <f>A125640650A_Latest</f>
        <v>9.0879999999999992</v>
      </c>
      <c r="AH70" s="65">
        <f>A125652960F_Latest</f>
        <v>0.86599999999999999</v>
      </c>
      <c r="AI70" s="65">
        <f>A125644752L_Latest</f>
        <v>0</v>
      </c>
      <c r="AJ70" s="65">
        <f>A125636544V_Latest</f>
        <v>0.86599999999999999</v>
      </c>
      <c r="AK70" s="65">
        <f>A125652962K_Latest</f>
        <v>0</v>
      </c>
      <c r="AL70" s="65">
        <f>A125644754T_Latest</f>
        <v>0</v>
      </c>
      <c r="AM70" s="65">
        <f>A125636546X_Latest</f>
        <v>0</v>
      </c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</row>
    <row r="71" spans="1:57" hidden="1">
      <c r="A71" s="48"/>
      <c r="B71" s="51" t="s">
        <v>3252</v>
      </c>
      <c r="C71" s="59">
        <v>15</v>
      </c>
      <c r="D71" s="65">
        <f>A125650280R_Latest</f>
        <v>2.8239999999999998</v>
      </c>
      <c r="E71" s="65">
        <f>A125642072W_Latest</f>
        <v>0.92900000000000005</v>
      </c>
      <c r="F71" s="65">
        <f>A125633864A_Latest</f>
        <v>1.8959999999999999</v>
      </c>
      <c r="G71" s="65">
        <f>A125650282V_Latest</f>
        <v>12.090999999999999</v>
      </c>
      <c r="H71" s="65">
        <f>A125642074A_Latest</f>
        <v>0</v>
      </c>
      <c r="I71" s="65">
        <f>A125633866F_Latest</f>
        <v>15.375999999999999</v>
      </c>
      <c r="J71" s="65">
        <f>A125654384F_Latest</f>
        <v>2.8239999999999998</v>
      </c>
      <c r="K71" s="65">
        <f>A125646176L_Latest</f>
        <v>0.92900000000000005</v>
      </c>
      <c r="L71" s="65">
        <f>A125637968T_Latest</f>
        <v>1.8959999999999999</v>
      </c>
      <c r="M71" s="65">
        <f>A125654386K_Latest</f>
        <v>12.090999999999999</v>
      </c>
      <c r="N71" s="65">
        <f>A125646178T_Latest</f>
        <v>0</v>
      </c>
      <c r="O71" s="65">
        <f>A125637970C_Latest</f>
        <v>15.375999999999999</v>
      </c>
      <c r="P71" s="65">
        <f>A125651648V_Latest</f>
        <v>1.8169999999999999</v>
      </c>
      <c r="Q71" s="65">
        <f>A125643440J_Latest</f>
        <v>0.92900000000000005</v>
      </c>
      <c r="R71" s="65">
        <f>A125635232R_Latest</f>
        <v>0.88900000000000001</v>
      </c>
      <c r="S71" s="65">
        <f>A125651650F_Latest</f>
        <v>10.847</v>
      </c>
      <c r="T71" s="65">
        <f>A125643442L_Latest</f>
        <v>0</v>
      </c>
      <c r="U71" s="65">
        <f>A125635234V_Latest</f>
        <v>11.523</v>
      </c>
      <c r="V71" s="65">
        <f>A125655752T_Latest</f>
        <v>1.0069999999999999</v>
      </c>
      <c r="W71" s="65">
        <f>A125647544X_Latest</f>
        <v>0</v>
      </c>
      <c r="X71" s="65">
        <f>A125639336F_Latest</f>
        <v>1.0069999999999999</v>
      </c>
      <c r="Y71" s="65">
        <f>A125655754W_Latest</f>
        <v>20.143999999999998</v>
      </c>
      <c r="Z71" s="65">
        <f>A125647546C_Latest</f>
        <v>0</v>
      </c>
      <c r="AA71" s="65">
        <f>A125639338K_Latest</f>
        <v>20.143999999999998</v>
      </c>
      <c r="AB71" s="65">
        <f>A125657120F_Latest</f>
        <v>0</v>
      </c>
      <c r="AC71" s="65">
        <f>A125648912K_Latest</f>
        <v>0</v>
      </c>
      <c r="AD71" s="65">
        <f>A125640704W_Latest</f>
        <v>0</v>
      </c>
      <c r="AE71" s="65">
        <f>A125657122K_Latest</f>
        <v>0</v>
      </c>
      <c r="AF71" s="65">
        <f>A125648914R_Latest</f>
        <v>0</v>
      </c>
      <c r="AG71" s="65">
        <f>A125640706A_Latest</f>
        <v>0</v>
      </c>
      <c r="AH71" s="65">
        <f>A125653016J_Latest</f>
        <v>0</v>
      </c>
      <c r="AI71" s="65">
        <f>A125644808L_Latest</f>
        <v>0</v>
      </c>
      <c r="AJ71" s="65">
        <f>A125636600A_Latest</f>
        <v>0</v>
      </c>
      <c r="AK71" s="65">
        <f>A125653018L_Latest</f>
        <v>0</v>
      </c>
      <c r="AL71" s="65">
        <f>A125644810X_Latest</f>
        <v>0</v>
      </c>
      <c r="AM71" s="65">
        <f>A125636602F_Latest</f>
        <v>0</v>
      </c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</row>
    <row r="72" spans="1:57" hidden="1">
      <c r="A72" s="44"/>
      <c r="B72" s="52" t="s">
        <v>3253</v>
      </c>
      <c r="C72" s="59">
        <v>16</v>
      </c>
      <c r="D72" s="65">
        <f>A125650232W_Latest</f>
        <v>64.549000000000007</v>
      </c>
      <c r="E72" s="65">
        <f>A125642024C_Latest</f>
        <v>27.18</v>
      </c>
      <c r="F72" s="65">
        <f>A125633816J_Latest</f>
        <v>37.369</v>
      </c>
      <c r="G72" s="65">
        <f>A125650234A_Latest</f>
        <v>10</v>
      </c>
      <c r="H72" s="65">
        <f>A125642026J_Latest</f>
        <v>10</v>
      </c>
      <c r="I72" s="65">
        <f>A125633818L_Latest</f>
        <v>11</v>
      </c>
      <c r="J72" s="65">
        <f>A125654336L_Latest</f>
        <v>61.006999999999998</v>
      </c>
      <c r="K72" s="65">
        <f>A125646128V_Latest</f>
        <v>24.867000000000001</v>
      </c>
      <c r="L72" s="65">
        <f>A125637920F_Latest</f>
        <v>36.14</v>
      </c>
      <c r="M72" s="65">
        <f>A125654338T_Latest</f>
        <v>10</v>
      </c>
      <c r="N72" s="65">
        <f>A125646130F_Latest</f>
        <v>10</v>
      </c>
      <c r="O72" s="65">
        <f>A125637922K_Latest</f>
        <v>10.394</v>
      </c>
      <c r="P72" s="65">
        <f>A125651600J_Latest</f>
        <v>18.954000000000001</v>
      </c>
      <c r="Q72" s="65">
        <f>A125643392A_Latest</f>
        <v>9.5619999999999994</v>
      </c>
      <c r="R72" s="65">
        <f>A125635184J_Latest</f>
        <v>9.3930000000000007</v>
      </c>
      <c r="S72" s="65">
        <f>A125651602L_Latest</f>
        <v>10.865</v>
      </c>
      <c r="T72" s="65">
        <f>A125643394F_Latest</f>
        <v>11.487</v>
      </c>
      <c r="U72" s="65">
        <f>A125635186L_Latest</f>
        <v>10.532</v>
      </c>
      <c r="V72" s="65">
        <f>A125655704X_Latest</f>
        <v>25.684000000000001</v>
      </c>
      <c r="W72" s="65">
        <f>A125647496T_Latest</f>
        <v>9.3439999999999994</v>
      </c>
      <c r="X72" s="65">
        <f>A125639288X_Latest</f>
        <v>16.341000000000001</v>
      </c>
      <c r="Y72" s="65">
        <f>A125655706C_Latest</f>
        <v>10</v>
      </c>
      <c r="Z72" s="65">
        <f>A125647498W_Latest</f>
        <v>10</v>
      </c>
      <c r="AA72" s="65">
        <f>A125639290K_Latest</f>
        <v>12</v>
      </c>
      <c r="AB72" s="65">
        <f>A125657072X_Latest</f>
        <v>16.369</v>
      </c>
      <c r="AC72" s="65">
        <f>A125648864C_Latest</f>
        <v>5.9619999999999997</v>
      </c>
      <c r="AD72" s="65">
        <f>A125640656R_Latest</f>
        <v>10.406000000000001</v>
      </c>
      <c r="AE72" s="65">
        <f>A125657074C_Latest</f>
        <v>10</v>
      </c>
      <c r="AF72" s="65">
        <f>A125648866J_Latest</f>
        <v>6.2149999999999999</v>
      </c>
      <c r="AG72" s="65">
        <f>A125640658V_Latest</f>
        <v>10</v>
      </c>
      <c r="AH72" s="65">
        <f>A125652968X_Latest</f>
        <v>3.5419999999999998</v>
      </c>
      <c r="AI72" s="65">
        <f>A125644760L_Latest</f>
        <v>2.3119999999999998</v>
      </c>
      <c r="AJ72" s="65">
        <f>A125636552V_Latest</f>
        <v>1.2290000000000001</v>
      </c>
      <c r="AK72" s="65">
        <f>A125652970K_Latest</f>
        <v>12</v>
      </c>
      <c r="AL72" s="65">
        <f>A125644762T_Latest</f>
        <v>19.271000000000001</v>
      </c>
      <c r="AM72" s="65">
        <f>A125636554X_Latest</f>
        <v>12</v>
      </c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</row>
    <row r="73" spans="1:57" hidden="1">
      <c r="A73" s="53"/>
      <c r="B73" s="50" t="s">
        <v>3254</v>
      </c>
      <c r="C73" s="59">
        <v>17</v>
      </c>
      <c r="D73" s="65">
        <f>A125650288J_Latest</f>
        <v>61.904000000000003</v>
      </c>
      <c r="E73" s="65">
        <f>A125642080W_Latest</f>
        <v>21.693000000000001</v>
      </c>
      <c r="F73" s="65">
        <f>A125633872A_Latest</f>
        <v>40.210999999999999</v>
      </c>
      <c r="G73" s="65">
        <f>A125650290V_Latest</f>
        <v>10</v>
      </c>
      <c r="H73" s="65">
        <f>A125642082A_Latest</f>
        <v>10</v>
      </c>
      <c r="I73" s="65">
        <f>A125633874F_Latest</f>
        <v>10</v>
      </c>
      <c r="J73" s="65">
        <f>A125654392F_Latest</f>
        <v>61.253999999999998</v>
      </c>
      <c r="K73" s="65">
        <f>A125646184L_Latest</f>
        <v>21.693000000000001</v>
      </c>
      <c r="L73" s="65">
        <f>A125637976T_Latest</f>
        <v>39.561</v>
      </c>
      <c r="M73" s="65">
        <f>A125654394K_Latest</f>
        <v>10</v>
      </c>
      <c r="N73" s="65">
        <f>A125646186T_Latest</f>
        <v>10</v>
      </c>
      <c r="O73" s="65">
        <f>A125637978W_Latest</f>
        <v>10</v>
      </c>
      <c r="P73" s="65">
        <f>A125651656V_Latest</f>
        <v>28.155000000000001</v>
      </c>
      <c r="Q73" s="65">
        <f>A125643448A_Latest</f>
        <v>8.1839999999999993</v>
      </c>
      <c r="R73" s="65">
        <f>A125635240R_Latest</f>
        <v>19.971</v>
      </c>
      <c r="S73" s="65">
        <f>A125651658X_Latest</f>
        <v>10</v>
      </c>
      <c r="T73" s="65">
        <f>A125643450L_Latest</f>
        <v>10</v>
      </c>
      <c r="U73" s="65">
        <f>A125635242V_Latest</f>
        <v>10</v>
      </c>
      <c r="V73" s="65">
        <f>A125655760T_Latest</f>
        <v>20.324000000000002</v>
      </c>
      <c r="W73" s="65">
        <f>A125647552X_Latest</f>
        <v>9.0050000000000008</v>
      </c>
      <c r="X73" s="65">
        <f>A125639344F_Latest</f>
        <v>11.319000000000001</v>
      </c>
      <c r="Y73" s="65">
        <f>A125655762W_Latest</f>
        <v>10</v>
      </c>
      <c r="Z73" s="65">
        <f>A125647554C_Latest</f>
        <v>11.708</v>
      </c>
      <c r="AA73" s="65">
        <f>A125639346K_Latest</f>
        <v>10</v>
      </c>
      <c r="AB73" s="65">
        <f>A125657128X_Latest</f>
        <v>12.775</v>
      </c>
      <c r="AC73" s="65">
        <f>A125648920K_Latest</f>
        <v>4.5039999999999996</v>
      </c>
      <c r="AD73" s="65">
        <f>A125640712W_Latest</f>
        <v>8.2710000000000008</v>
      </c>
      <c r="AE73" s="65">
        <f>A125657130K_Latest</f>
        <v>8</v>
      </c>
      <c r="AF73" s="65">
        <f>A125648922R_Latest</f>
        <v>11.223000000000001</v>
      </c>
      <c r="AG73" s="65">
        <f>A125640714A_Latest</f>
        <v>7</v>
      </c>
      <c r="AH73" s="65">
        <f>A125653024J_Latest</f>
        <v>0.64900000000000002</v>
      </c>
      <c r="AI73" s="65">
        <f>A125644816L_Latest</f>
        <v>0</v>
      </c>
      <c r="AJ73" s="65">
        <f>A125636608V_Latest</f>
        <v>0.64900000000000002</v>
      </c>
      <c r="AK73" s="65">
        <f>A125653026L_Latest</f>
        <v>0</v>
      </c>
      <c r="AL73" s="65">
        <f>A125644818T_Latest</f>
        <v>0</v>
      </c>
      <c r="AM73" s="65">
        <f>A125636610F_Latest</f>
        <v>0</v>
      </c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</row>
    <row r="74" spans="1:57" hidden="1">
      <c r="A74" s="48"/>
      <c r="B74" s="53" t="s">
        <v>3255</v>
      </c>
      <c r="C74" s="59">
        <v>18</v>
      </c>
      <c r="D74" s="65">
        <f>A125650296J_Latest</f>
        <v>419.37299999999999</v>
      </c>
      <c r="E74" s="65">
        <f>A125642088R_Latest</f>
        <v>180.99100000000001</v>
      </c>
      <c r="F74" s="65">
        <f>A125633880A_Latest</f>
        <v>238.38200000000001</v>
      </c>
      <c r="G74" s="65">
        <f>A125650298L_Latest</f>
        <v>10</v>
      </c>
      <c r="H74" s="65">
        <f>A125642090A_Latest</f>
        <v>10</v>
      </c>
      <c r="I74" s="65">
        <f>A125633882F_Latest</f>
        <v>10</v>
      </c>
      <c r="J74" s="65">
        <f>A125654400V_Latest</f>
        <v>398.01600000000002</v>
      </c>
      <c r="K74" s="65">
        <f>A125646192L_Latest</f>
        <v>167.39</v>
      </c>
      <c r="L74" s="65">
        <f>A125637984T_Latest</f>
        <v>230.626</v>
      </c>
      <c r="M74" s="65">
        <f>A125654402X_Latest</f>
        <v>10</v>
      </c>
      <c r="N74" s="65">
        <f>A125646194T_Latest</f>
        <v>10</v>
      </c>
      <c r="O74" s="65">
        <f>A125637986W_Latest</f>
        <v>10</v>
      </c>
      <c r="P74" s="65">
        <f>A125651664V_Latest</f>
        <v>170.077</v>
      </c>
      <c r="Q74" s="65">
        <f>A125643456A_Latest</f>
        <v>81.792000000000002</v>
      </c>
      <c r="R74" s="65">
        <f>A125635248J_Latest</f>
        <v>88.284999999999997</v>
      </c>
      <c r="S74" s="65">
        <f>A125651666X_Latest</f>
        <v>8</v>
      </c>
      <c r="T74" s="65">
        <f>A125643458F_Latest</f>
        <v>8</v>
      </c>
      <c r="U74" s="65">
        <f>A125635250V_Latest</f>
        <v>8</v>
      </c>
      <c r="V74" s="65">
        <f>A125655768K_Latest</f>
        <v>127.03700000000001</v>
      </c>
      <c r="W74" s="65">
        <f>A125647560X_Latest</f>
        <v>49.134</v>
      </c>
      <c r="X74" s="65">
        <f>A125639352F_Latest</f>
        <v>77.903000000000006</v>
      </c>
      <c r="Y74" s="65">
        <f>A125655770W_Latest</f>
        <v>10</v>
      </c>
      <c r="Z74" s="65">
        <f>A125647562C_Latest</f>
        <v>11</v>
      </c>
      <c r="AA74" s="65">
        <f>A125639354K_Latest</f>
        <v>10</v>
      </c>
      <c r="AB74" s="65">
        <f>A125657136X_Latest</f>
        <v>100.902</v>
      </c>
      <c r="AC74" s="65">
        <f>A125648928C_Latest</f>
        <v>36.463999999999999</v>
      </c>
      <c r="AD74" s="65">
        <f>A125640720W_Latest</f>
        <v>64.438000000000002</v>
      </c>
      <c r="AE74" s="65">
        <f>A125657138C_Latest</f>
        <v>10</v>
      </c>
      <c r="AF74" s="65">
        <f>A125648930R_Latest</f>
        <v>10</v>
      </c>
      <c r="AG74" s="65">
        <f>A125640722A_Latest</f>
        <v>9</v>
      </c>
      <c r="AH74" s="65">
        <f>A125653032J_Latest</f>
        <v>21.356999999999999</v>
      </c>
      <c r="AI74" s="65">
        <f>A125644824L_Latest</f>
        <v>13.601000000000001</v>
      </c>
      <c r="AJ74" s="65">
        <f>A125636616V_Latest</f>
        <v>7.7560000000000002</v>
      </c>
      <c r="AK74" s="65">
        <f>A125653034L_Latest</f>
        <v>10</v>
      </c>
      <c r="AL74" s="65">
        <f>A125644826T_Latest</f>
        <v>10</v>
      </c>
      <c r="AM74" s="65">
        <f>A125636618X_Latest</f>
        <v>8</v>
      </c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</row>
    <row r="75" spans="1:57" hidden="1">
      <c r="A75" s="54" t="s">
        <v>3256</v>
      </c>
      <c r="B75" s="50"/>
      <c r="C75" s="59">
        <v>19</v>
      </c>
      <c r="D75" s="65">
        <f>A125650360R_Latest</f>
        <v>792.19899999999996</v>
      </c>
      <c r="E75" s="65">
        <f>A125642152W_Latest</f>
        <v>326.39400000000001</v>
      </c>
      <c r="F75" s="65">
        <f>A125633944A_Latest</f>
        <v>465.80500000000001</v>
      </c>
      <c r="G75" s="65">
        <f>A125650362V_Latest</f>
        <v>10</v>
      </c>
      <c r="H75" s="65">
        <f>A125642154A_Latest</f>
        <v>10</v>
      </c>
      <c r="I75" s="65">
        <f>A125633946F_Latest</f>
        <v>10</v>
      </c>
      <c r="J75" s="65">
        <f>A125654464F_Latest</f>
        <v>757.29399999999998</v>
      </c>
      <c r="K75" s="65">
        <f>A125646256L_Latest</f>
        <v>306.98099999999999</v>
      </c>
      <c r="L75" s="65">
        <f>A125638048V_Latest</f>
        <v>450.31299999999999</v>
      </c>
      <c r="M75" s="65">
        <f>A125654466K_Latest</f>
        <v>10</v>
      </c>
      <c r="N75" s="65">
        <f>A125646258T_Latest</f>
        <v>10</v>
      </c>
      <c r="O75" s="65">
        <f>A125638050F_Latest</f>
        <v>10</v>
      </c>
      <c r="P75" s="65">
        <f>A125651728V_Latest</f>
        <v>314.61599999999999</v>
      </c>
      <c r="Q75" s="65">
        <f>A125643520J_Latest</f>
        <v>142.512</v>
      </c>
      <c r="R75" s="65">
        <f>A125635312R_Latest</f>
        <v>172.10400000000001</v>
      </c>
      <c r="S75" s="65">
        <f>A125651730F_Latest</f>
        <v>10</v>
      </c>
      <c r="T75" s="65">
        <f>A125643522L_Latest</f>
        <v>10</v>
      </c>
      <c r="U75" s="65">
        <f>A125635314V_Latest</f>
        <v>10</v>
      </c>
      <c r="V75" s="65">
        <f>A125655832T_Latest</f>
        <v>253.53200000000001</v>
      </c>
      <c r="W75" s="65">
        <f>A125647624X_Latest</f>
        <v>99.85</v>
      </c>
      <c r="X75" s="65">
        <f>A125639416F_Latest</f>
        <v>153.68199999999999</v>
      </c>
      <c r="Y75" s="65">
        <f>A125655834W_Latest</f>
        <v>10</v>
      </c>
      <c r="Z75" s="65">
        <f>A125647626C_Latest</f>
        <v>14</v>
      </c>
      <c r="AA75" s="65">
        <f>A125639418K_Latest</f>
        <v>10</v>
      </c>
      <c r="AB75" s="65">
        <f>A125657200F_Latest</f>
        <v>189.14599999999999</v>
      </c>
      <c r="AC75" s="65">
        <f>A125648992W_Latest</f>
        <v>64.619</v>
      </c>
      <c r="AD75" s="65">
        <f>A125640784J_Latest</f>
        <v>124.527</v>
      </c>
      <c r="AE75" s="65">
        <f>A125657202K_Latest</f>
        <v>10</v>
      </c>
      <c r="AF75" s="65">
        <f>A125648994A_Latest</f>
        <v>10</v>
      </c>
      <c r="AG75" s="65">
        <f>A125640786L_Latest</f>
        <v>10</v>
      </c>
      <c r="AH75" s="65">
        <f>A125653096V_Latest</f>
        <v>34.905000000000001</v>
      </c>
      <c r="AI75" s="65">
        <f>A125644888X_Latest</f>
        <v>19.413</v>
      </c>
      <c r="AJ75" s="65">
        <f>A125636680L_Latest</f>
        <v>15.492000000000001</v>
      </c>
      <c r="AK75" s="65">
        <f>A125653098X_Latest</f>
        <v>10</v>
      </c>
      <c r="AL75" s="65">
        <f>A125644890K_Latest</f>
        <v>10</v>
      </c>
      <c r="AM75" s="65">
        <f>A125636682T_Latest</f>
        <v>10</v>
      </c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</row>
    <row r="76" spans="1:57" hidden="1">
      <c r="A76" s="66"/>
      <c r="B76" s="67"/>
      <c r="C76" s="6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</row>
    <row r="77" spans="1:57" hidden="1">
      <c r="A77" s="66"/>
      <c r="B77" s="67"/>
      <c r="C77" s="6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</row>
    <row r="78" spans="1:57" hidden="1">
      <c r="A78" s="66"/>
      <c r="B78" s="67"/>
      <c r="C78" s="6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</row>
    <row r="79" spans="1:57" hidden="1">
      <c r="A79" s="58"/>
      <c r="B79" s="56"/>
      <c r="C79" s="56"/>
      <c r="D79" s="60">
        <v>1</v>
      </c>
      <c r="E79" s="60">
        <v>2</v>
      </c>
      <c r="F79" s="60">
        <v>3</v>
      </c>
      <c r="G79" s="60">
        <v>4</v>
      </c>
      <c r="H79" s="60">
        <v>5</v>
      </c>
      <c r="I79" s="60">
        <v>6</v>
      </c>
      <c r="J79" s="60">
        <v>7</v>
      </c>
      <c r="K79" s="60">
        <v>8</v>
      </c>
      <c r="L79" s="60">
        <v>9</v>
      </c>
      <c r="M79" s="60">
        <v>10</v>
      </c>
      <c r="N79" s="60">
        <v>11</v>
      </c>
      <c r="O79" s="60">
        <v>12</v>
      </c>
      <c r="P79" s="60">
        <v>13</v>
      </c>
      <c r="Q79" s="60">
        <v>14</v>
      </c>
      <c r="R79" s="60">
        <v>15</v>
      </c>
      <c r="S79" s="60">
        <v>16</v>
      </c>
      <c r="T79" s="60">
        <v>17</v>
      </c>
      <c r="U79" s="60">
        <v>18</v>
      </c>
      <c r="V79" s="60">
        <v>19</v>
      </c>
      <c r="W79" s="60">
        <v>20</v>
      </c>
      <c r="X79" s="60">
        <v>21</v>
      </c>
      <c r="Y79" s="60">
        <v>22</v>
      </c>
      <c r="Z79" s="60">
        <v>23</v>
      </c>
      <c r="AA79" s="60">
        <v>24</v>
      </c>
      <c r="AB79" s="60">
        <v>25</v>
      </c>
      <c r="AC79" s="60">
        <v>26</v>
      </c>
      <c r="AD79" s="60">
        <v>27</v>
      </c>
      <c r="AE79" s="60">
        <v>28</v>
      </c>
      <c r="AF79" s="60">
        <v>29</v>
      </c>
      <c r="AG79" s="60">
        <v>30</v>
      </c>
      <c r="AH79" s="60">
        <v>31</v>
      </c>
      <c r="AI79" s="60">
        <v>32</v>
      </c>
      <c r="AJ79" s="60">
        <v>33</v>
      </c>
      <c r="AK79" s="60">
        <v>34</v>
      </c>
      <c r="AL79" s="60">
        <v>35</v>
      </c>
      <c r="AM79" s="60">
        <v>36</v>
      </c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</row>
    <row r="80" spans="1:57" ht="15" hidden="1" customHeight="1">
      <c r="A80" s="36"/>
      <c r="B80" s="36"/>
      <c r="C80" s="36"/>
      <c r="D80" s="83" t="s">
        <v>3228</v>
      </c>
      <c r="E80" s="83"/>
      <c r="F80" s="83"/>
      <c r="G80" s="83"/>
      <c r="H80" s="83"/>
      <c r="I80" s="83"/>
      <c r="J80" s="83" t="s">
        <v>3257</v>
      </c>
      <c r="K80" s="83"/>
      <c r="L80" s="83"/>
      <c r="M80" s="83"/>
      <c r="N80" s="83"/>
      <c r="O80" s="83"/>
      <c r="P80" s="83" t="s">
        <v>3258</v>
      </c>
      <c r="Q80" s="83"/>
      <c r="R80" s="83"/>
      <c r="S80" s="83"/>
      <c r="T80" s="83"/>
      <c r="U80" s="83"/>
      <c r="V80" s="83" t="s">
        <v>3269</v>
      </c>
      <c r="W80" s="83"/>
      <c r="X80" s="83"/>
      <c r="Y80" s="83"/>
      <c r="Z80" s="83"/>
      <c r="AA80" s="83"/>
      <c r="AB80" s="83" t="s">
        <v>3260</v>
      </c>
      <c r="AC80" s="83"/>
      <c r="AD80" s="83"/>
      <c r="AE80" s="83"/>
      <c r="AF80" s="83"/>
      <c r="AG80" s="83"/>
      <c r="AH80" s="83" t="s">
        <v>3261</v>
      </c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4"/>
      <c r="BA80" s="84"/>
      <c r="BB80" s="84"/>
      <c r="BC80" s="84"/>
      <c r="BD80" s="84"/>
      <c r="BE80" s="84"/>
    </row>
    <row r="81" spans="1:57" ht="15" hidden="1" customHeight="1">
      <c r="A81" s="36"/>
      <c r="B81" s="36"/>
      <c r="C81" s="36"/>
      <c r="D81" s="62"/>
      <c r="E81" s="62"/>
      <c r="F81" s="62"/>
      <c r="G81" s="85" t="s">
        <v>3231</v>
      </c>
      <c r="H81" s="85"/>
      <c r="I81" s="85"/>
      <c r="J81" s="62"/>
      <c r="K81" s="62"/>
      <c r="L81" s="62"/>
      <c r="M81" s="85" t="s">
        <v>3231</v>
      </c>
      <c r="N81" s="85"/>
      <c r="O81" s="85"/>
      <c r="P81" s="62"/>
      <c r="Q81" s="62"/>
      <c r="R81" s="62"/>
      <c r="S81" s="85" t="s">
        <v>3231</v>
      </c>
      <c r="T81" s="85"/>
      <c r="U81" s="85"/>
      <c r="V81" s="62"/>
      <c r="W81" s="62"/>
      <c r="X81" s="62"/>
      <c r="Y81" s="85" t="s">
        <v>3231</v>
      </c>
      <c r="Z81" s="85"/>
      <c r="AA81" s="85"/>
      <c r="AB81" s="62"/>
      <c r="AC81" s="62"/>
      <c r="AD81" s="62"/>
      <c r="AE81" s="85" t="s">
        <v>3231</v>
      </c>
      <c r="AF81" s="85"/>
      <c r="AG81" s="85"/>
      <c r="AH81" s="62"/>
      <c r="AI81" s="62"/>
      <c r="AJ81" s="62"/>
      <c r="AK81" s="85" t="s">
        <v>3231</v>
      </c>
      <c r="AL81" s="85"/>
      <c r="AM81" s="85"/>
      <c r="AN81" s="62"/>
      <c r="AO81" s="62"/>
      <c r="AP81" s="62"/>
      <c r="AQ81" s="85"/>
      <c r="AR81" s="85"/>
      <c r="AS81" s="85"/>
      <c r="AT81" s="62"/>
      <c r="AU81" s="62"/>
      <c r="AV81" s="62"/>
      <c r="AW81" s="85"/>
      <c r="AX81" s="85"/>
      <c r="AY81" s="85"/>
      <c r="AZ81" s="62"/>
      <c r="BA81" s="62"/>
      <c r="BB81" s="62"/>
      <c r="BC81" s="85"/>
      <c r="BD81" s="85"/>
      <c r="BE81" s="85"/>
    </row>
    <row r="82" spans="1:57" hidden="1">
      <c r="A82" s="36"/>
      <c r="B82" s="36"/>
      <c r="C82" s="36"/>
      <c r="D82" s="42" t="s">
        <v>3232</v>
      </c>
      <c r="E82" s="42" t="s">
        <v>3233</v>
      </c>
      <c r="F82" s="42" t="s">
        <v>3234</v>
      </c>
      <c r="G82" s="42" t="s">
        <v>3232</v>
      </c>
      <c r="H82" s="42" t="s">
        <v>3233</v>
      </c>
      <c r="I82" s="42" t="s">
        <v>3234</v>
      </c>
      <c r="J82" s="42" t="s">
        <v>3232</v>
      </c>
      <c r="K82" s="42" t="s">
        <v>3233</v>
      </c>
      <c r="L82" s="42" t="s">
        <v>3234</v>
      </c>
      <c r="M82" s="42" t="s">
        <v>3232</v>
      </c>
      <c r="N82" s="42" t="s">
        <v>3233</v>
      </c>
      <c r="O82" s="42" t="s">
        <v>3234</v>
      </c>
      <c r="P82" s="42" t="s">
        <v>3232</v>
      </c>
      <c r="Q82" s="42" t="s">
        <v>3233</v>
      </c>
      <c r="R82" s="42" t="s">
        <v>3234</v>
      </c>
      <c r="S82" s="42" t="s">
        <v>3232</v>
      </c>
      <c r="T82" s="42" t="s">
        <v>3233</v>
      </c>
      <c r="U82" s="42" t="s">
        <v>3234</v>
      </c>
      <c r="V82" s="42" t="s">
        <v>3232</v>
      </c>
      <c r="W82" s="42" t="s">
        <v>3233</v>
      </c>
      <c r="X82" s="42" t="s">
        <v>3234</v>
      </c>
      <c r="Y82" s="42" t="s">
        <v>3232</v>
      </c>
      <c r="Z82" s="42" t="s">
        <v>3233</v>
      </c>
      <c r="AA82" s="42" t="s">
        <v>3234</v>
      </c>
      <c r="AB82" s="42" t="s">
        <v>3232</v>
      </c>
      <c r="AC82" s="42" t="s">
        <v>3233</v>
      </c>
      <c r="AD82" s="42" t="s">
        <v>3234</v>
      </c>
      <c r="AE82" s="42" t="s">
        <v>3232</v>
      </c>
      <c r="AF82" s="42" t="s">
        <v>3233</v>
      </c>
      <c r="AG82" s="42" t="s">
        <v>3234</v>
      </c>
      <c r="AH82" s="42" t="s">
        <v>3232</v>
      </c>
      <c r="AI82" s="42" t="s">
        <v>3233</v>
      </c>
      <c r="AJ82" s="42" t="s">
        <v>3234</v>
      </c>
      <c r="AK82" s="42" t="s">
        <v>3232</v>
      </c>
      <c r="AL82" s="42" t="s">
        <v>3233</v>
      </c>
      <c r="AM82" s="42" t="s">
        <v>3234</v>
      </c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</row>
    <row r="83" spans="1:57" hidden="1">
      <c r="A83" s="36"/>
      <c r="B83" s="36"/>
      <c r="C83" s="36"/>
      <c r="D83" s="43" t="s">
        <v>3235</v>
      </c>
      <c r="E83" s="43" t="s">
        <v>3235</v>
      </c>
      <c r="F83" s="43" t="s">
        <v>3235</v>
      </c>
      <c r="G83" s="43" t="s">
        <v>3235</v>
      </c>
      <c r="H83" s="43" t="s">
        <v>3235</v>
      </c>
      <c r="I83" s="43" t="s">
        <v>3268</v>
      </c>
      <c r="J83" s="43" t="s">
        <v>3235</v>
      </c>
      <c r="K83" s="43" t="s">
        <v>3235</v>
      </c>
      <c r="L83" s="43" t="s">
        <v>3235</v>
      </c>
      <c r="M83" s="43" t="s">
        <v>3235</v>
      </c>
      <c r="N83" s="43" t="s">
        <v>3235</v>
      </c>
      <c r="O83" s="43" t="s">
        <v>3268</v>
      </c>
      <c r="P83" s="43" t="s">
        <v>3235</v>
      </c>
      <c r="Q83" s="43" t="s">
        <v>3235</v>
      </c>
      <c r="R83" s="43" t="s">
        <v>3235</v>
      </c>
      <c r="S83" s="43" t="s">
        <v>3235</v>
      </c>
      <c r="T83" s="43" t="s">
        <v>3235</v>
      </c>
      <c r="U83" s="43" t="s">
        <v>3268</v>
      </c>
      <c r="V83" s="43" t="s">
        <v>3235</v>
      </c>
      <c r="W83" s="43" t="s">
        <v>3235</v>
      </c>
      <c r="X83" s="43" t="s">
        <v>3235</v>
      </c>
      <c r="Y83" s="43" t="s">
        <v>3235</v>
      </c>
      <c r="Z83" s="43" t="s">
        <v>3235</v>
      </c>
      <c r="AA83" s="43" t="s">
        <v>3268</v>
      </c>
      <c r="AB83" s="43" t="s">
        <v>3235</v>
      </c>
      <c r="AC83" s="43" t="s">
        <v>3235</v>
      </c>
      <c r="AD83" s="43" t="s">
        <v>3235</v>
      </c>
      <c r="AE83" s="43" t="s">
        <v>3235</v>
      </c>
      <c r="AF83" s="43" t="s">
        <v>3235</v>
      </c>
      <c r="AG83" s="43" t="s">
        <v>3268</v>
      </c>
      <c r="AH83" s="43" t="s">
        <v>3235</v>
      </c>
      <c r="AI83" s="43" t="s">
        <v>3235</v>
      </c>
      <c r="AJ83" s="43" t="s">
        <v>3235</v>
      </c>
      <c r="AK83" s="43" t="s">
        <v>3235</v>
      </c>
      <c r="AL83" s="43" t="s">
        <v>3235</v>
      </c>
      <c r="AM83" s="43" t="s">
        <v>3268</v>
      </c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</row>
    <row r="84" spans="1:57" hidden="1">
      <c r="A84" s="44" t="s">
        <v>3237</v>
      </c>
      <c r="B84" s="45"/>
      <c r="C84" s="36"/>
      <c r="D84" s="43"/>
      <c r="E84" s="43"/>
      <c r="F84" s="43"/>
      <c r="G84" s="63"/>
      <c r="H84" s="63"/>
      <c r="I84" s="64"/>
      <c r="J84" s="43"/>
      <c r="K84" s="43"/>
      <c r="L84" s="43"/>
      <c r="M84" s="63"/>
      <c r="N84" s="63"/>
      <c r="O84" s="64"/>
      <c r="P84" s="43"/>
      <c r="Q84" s="43"/>
      <c r="R84" s="43"/>
      <c r="S84" s="43"/>
      <c r="T84" s="63"/>
      <c r="U84" s="64"/>
      <c r="V84" s="43"/>
      <c r="W84" s="43"/>
      <c r="X84" s="43"/>
      <c r="Y84" s="43"/>
      <c r="Z84" s="63"/>
      <c r="AA84" s="64"/>
      <c r="AB84" s="43"/>
      <c r="AC84" s="43"/>
      <c r="AD84" s="43"/>
      <c r="AE84" s="43"/>
      <c r="AF84" s="63"/>
      <c r="AG84" s="64"/>
      <c r="AH84" s="43"/>
      <c r="AI84" s="43"/>
      <c r="AJ84" s="43"/>
      <c r="AK84" s="43"/>
      <c r="AL84" s="63"/>
      <c r="AM84" s="64"/>
      <c r="AN84" s="43"/>
      <c r="AO84" s="43"/>
      <c r="AP84" s="43"/>
      <c r="AQ84" s="43"/>
      <c r="AR84" s="63"/>
      <c r="AS84" s="64"/>
      <c r="AT84" s="43"/>
      <c r="AU84" s="43"/>
      <c r="AV84" s="43"/>
      <c r="AW84" s="43"/>
      <c r="AX84" s="63"/>
      <c r="AY84" s="64"/>
      <c r="AZ84" s="43"/>
      <c r="BA84" s="43"/>
      <c r="BB84" s="43"/>
      <c r="BC84" s="63"/>
      <c r="BD84" s="64"/>
    </row>
    <row r="85" spans="1:57" hidden="1">
      <c r="A85" s="45"/>
      <c r="B85" s="48" t="s">
        <v>3238</v>
      </c>
      <c r="C85" s="59">
        <v>1</v>
      </c>
      <c r="D85" s="49" t="s">
        <v>265</v>
      </c>
      <c r="E85" s="49" t="s">
        <v>266</v>
      </c>
      <c r="F85" s="49" t="s">
        <v>267</v>
      </c>
      <c r="G85" s="49" t="s">
        <v>323</v>
      </c>
      <c r="H85" s="49" t="s">
        <v>324</v>
      </c>
      <c r="I85" s="49" t="s">
        <v>325</v>
      </c>
      <c r="J85" s="49" t="s">
        <v>380</v>
      </c>
      <c r="K85" s="49" t="s">
        <v>381</v>
      </c>
      <c r="L85" s="49" t="s">
        <v>382</v>
      </c>
      <c r="M85" s="49" t="s">
        <v>437</v>
      </c>
      <c r="N85" s="49" t="s">
        <v>438</v>
      </c>
      <c r="O85" s="49" t="s">
        <v>439</v>
      </c>
      <c r="P85" s="49" t="s">
        <v>494</v>
      </c>
      <c r="Q85" s="49" t="s">
        <v>495</v>
      </c>
      <c r="R85" s="49" t="s">
        <v>496</v>
      </c>
      <c r="S85" s="49" t="s">
        <v>801</v>
      </c>
      <c r="T85" s="49" t="s">
        <v>802</v>
      </c>
      <c r="U85" s="49" t="s">
        <v>803</v>
      </c>
      <c r="V85" s="49" t="s">
        <v>858</v>
      </c>
      <c r="W85" s="49" t="s">
        <v>859</v>
      </c>
      <c r="X85" s="49" t="s">
        <v>860</v>
      </c>
      <c r="Y85" s="49" t="s">
        <v>915</v>
      </c>
      <c r="Z85" s="49" t="s">
        <v>916</v>
      </c>
      <c r="AA85" s="49" t="s">
        <v>917</v>
      </c>
      <c r="AB85" s="49" t="s">
        <v>972</v>
      </c>
      <c r="AC85" s="49" t="s">
        <v>973</v>
      </c>
      <c r="AD85" s="49" t="s">
        <v>974</v>
      </c>
      <c r="AE85" s="49" t="s">
        <v>1279</v>
      </c>
      <c r="AF85" s="49" t="s">
        <v>1280</v>
      </c>
      <c r="AG85" s="49" t="s">
        <v>1281</v>
      </c>
      <c r="AH85" s="49" t="s">
        <v>1336</v>
      </c>
      <c r="AI85" s="49" t="s">
        <v>1337</v>
      </c>
      <c r="AJ85" s="49" t="s">
        <v>1338</v>
      </c>
      <c r="AK85" s="49" t="s">
        <v>1393</v>
      </c>
      <c r="AL85" s="49" t="s">
        <v>1394</v>
      </c>
      <c r="AM85" s="49" t="s">
        <v>1395</v>
      </c>
    </row>
    <row r="86" spans="1:57" hidden="1">
      <c r="A86" s="48"/>
      <c r="B86" s="50" t="s">
        <v>3239</v>
      </c>
      <c r="C86" s="59">
        <v>2</v>
      </c>
      <c r="D86" s="49" t="s">
        <v>268</v>
      </c>
      <c r="E86" s="49" t="s">
        <v>269</v>
      </c>
      <c r="F86" s="49" t="s">
        <v>270</v>
      </c>
      <c r="G86" s="49" t="s">
        <v>326</v>
      </c>
      <c r="H86" s="49" t="s">
        <v>327</v>
      </c>
      <c r="I86" s="49" t="s">
        <v>328</v>
      </c>
      <c r="J86" s="49" t="s">
        <v>383</v>
      </c>
      <c r="K86" s="49" t="s">
        <v>384</v>
      </c>
      <c r="L86" s="49" t="s">
        <v>385</v>
      </c>
      <c r="M86" s="49" t="s">
        <v>440</v>
      </c>
      <c r="N86" s="49" t="s">
        <v>441</v>
      </c>
      <c r="O86" s="49" t="s">
        <v>442</v>
      </c>
      <c r="P86" s="49" t="s">
        <v>497</v>
      </c>
      <c r="Q86" s="49" t="s">
        <v>498</v>
      </c>
      <c r="R86" s="49" t="s">
        <v>499</v>
      </c>
      <c r="S86" s="49" t="s">
        <v>804</v>
      </c>
      <c r="T86" s="49" t="s">
        <v>805</v>
      </c>
      <c r="U86" s="49" t="s">
        <v>806</v>
      </c>
      <c r="V86" s="49" t="s">
        <v>861</v>
      </c>
      <c r="W86" s="49" t="s">
        <v>862</v>
      </c>
      <c r="X86" s="49" t="s">
        <v>863</v>
      </c>
      <c r="Y86" s="49" t="s">
        <v>918</v>
      </c>
      <c r="Z86" s="49" t="s">
        <v>919</v>
      </c>
      <c r="AA86" s="49" t="s">
        <v>920</v>
      </c>
      <c r="AB86" s="49" t="s">
        <v>975</v>
      </c>
      <c r="AC86" s="49" t="s">
        <v>976</v>
      </c>
      <c r="AD86" s="49" t="s">
        <v>977</v>
      </c>
      <c r="AE86" s="49" t="s">
        <v>1282</v>
      </c>
      <c r="AF86" s="49" t="s">
        <v>1283</v>
      </c>
      <c r="AG86" s="49" t="s">
        <v>1284</v>
      </c>
      <c r="AH86" s="49" t="s">
        <v>1339</v>
      </c>
      <c r="AI86" s="49" t="s">
        <v>1340</v>
      </c>
      <c r="AJ86" s="49" t="s">
        <v>1341</v>
      </c>
      <c r="AK86" s="49" t="s">
        <v>1396</v>
      </c>
      <c r="AL86" s="49" t="s">
        <v>1397</v>
      </c>
      <c r="AM86" s="49" t="s">
        <v>1398</v>
      </c>
    </row>
    <row r="87" spans="1:57" hidden="1">
      <c r="A87" s="48"/>
      <c r="B87" s="51" t="s">
        <v>3240</v>
      </c>
      <c r="C87" s="59">
        <v>3</v>
      </c>
      <c r="D87" s="49" t="s">
        <v>271</v>
      </c>
      <c r="E87" s="49" t="s">
        <v>272</v>
      </c>
      <c r="F87" s="49" t="s">
        <v>273</v>
      </c>
      <c r="G87" s="49" t="s">
        <v>329</v>
      </c>
      <c r="H87" s="49" t="s">
        <v>330</v>
      </c>
      <c r="I87" s="49" t="s">
        <v>331</v>
      </c>
      <c r="J87" s="49" t="s">
        <v>386</v>
      </c>
      <c r="K87" s="49" t="s">
        <v>387</v>
      </c>
      <c r="L87" s="49" t="s">
        <v>388</v>
      </c>
      <c r="M87" s="49" t="s">
        <v>443</v>
      </c>
      <c r="N87" s="49" t="s">
        <v>444</v>
      </c>
      <c r="O87" s="49" t="s">
        <v>445</v>
      </c>
      <c r="P87" s="49" t="s">
        <v>500</v>
      </c>
      <c r="Q87" s="49" t="s">
        <v>501</v>
      </c>
      <c r="R87" s="49" t="s">
        <v>502</v>
      </c>
      <c r="S87" s="49" t="s">
        <v>807</v>
      </c>
      <c r="T87" s="49" t="s">
        <v>808</v>
      </c>
      <c r="U87" s="49" t="s">
        <v>809</v>
      </c>
      <c r="V87" s="49" t="s">
        <v>864</v>
      </c>
      <c r="W87" s="49" t="s">
        <v>865</v>
      </c>
      <c r="X87" s="49" t="s">
        <v>866</v>
      </c>
      <c r="Y87" s="49" t="s">
        <v>921</v>
      </c>
      <c r="Z87" s="49" t="s">
        <v>922</v>
      </c>
      <c r="AA87" s="49" t="s">
        <v>923</v>
      </c>
      <c r="AB87" s="49" t="s">
        <v>978</v>
      </c>
      <c r="AC87" s="49" t="s">
        <v>979</v>
      </c>
      <c r="AD87" s="49" t="s">
        <v>980</v>
      </c>
      <c r="AE87" s="49" t="s">
        <v>1285</v>
      </c>
      <c r="AF87" s="49" t="s">
        <v>1286</v>
      </c>
      <c r="AG87" s="49" t="s">
        <v>1287</v>
      </c>
      <c r="AH87" s="49" t="s">
        <v>1342</v>
      </c>
      <c r="AI87" s="49" t="s">
        <v>1343</v>
      </c>
      <c r="AJ87" s="49" t="s">
        <v>1344</v>
      </c>
      <c r="AK87" s="49" t="s">
        <v>1399</v>
      </c>
      <c r="AL87" s="49" t="s">
        <v>1400</v>
      </c>
      <c r="AM87" s="49" t="s">
        <v>1401</v>
      </c>
    </row>
    <row r="88" spans="1:57" hidden="1">
      <c r="A88" s="48"/>
      <c r="B88" s="51" t="s">
        <v>3241</v>
      </c>
      <c r="C88" s="59">
        <v>4</v>
      </c>
      <c r="D88" s="49" t="s">
        <v>274</v>
      </c>
      <c r="E88" s="49" t="s">
        <v>275</v>
      </c>
      <c r="F88" s="49" t="s">
        <v>276</v>
      </c>
      <c r="G88" s="49" t="s">
        <v>332</v>
      </c>
      <c r="H88" s="49" t="s">
        <v>333</v>
      </c>
      <c r="I88" s="49" t="s">
        <v>334</v>
      </c>
      <c r="J88" s="49" t="s">
        <v>389</v>
      </c>
      <c r="K88" s="49" t="s">
        <v>390</v>
      </c>
      <c r="L88" s="49" t="s">
        <v>391</v>
      </c>
      <c r="M88" s="49" t="s">
        <v>446</v>
      </c>
      <c r="N88" s="49" t="s">
        <v>447</v>
      </c>
      <c r="O88" s="49" t="s">
        <v>448</v>
      </c>
      <c r="P88" s="49" t="s">
        <v>503</v>
      </c>
      <c r="Q88" s="49" t="s">
        <v>504</v>
      </c>
      <c r="R88" s="49" t="s">
        <v>505</v>
      </c>
      <c r="S88" s="49" t="s">
        <v>810</v>
      </c>
      <c r="T88" s="49" t="s">
        <v>811</v>
      </c>
      <c r="U88" s="49" t="s">
        <v>812</v>
      </c>
      <c r="V88" s="49" t="s">
        <v>867</v>
      </c>
      <c r="W88" s="49" t="s">
        <v>868</v>
      </c>
      <c r="X88" s="49" t="s">
        <v>869</v>
      </c>
      <c r="Y88" s="49" t="s">
        <v>924</v>
      </c>
      <c r="Z88" s="49" t="s">
        <v>925</v>
      </c>
      <c r="AA88" s="49" t="s">
        <v>926</v>
      </c>
      <c r="AB88" s="49" t="s">
        <v>981</v>
      </c>
      <c r="AC88" s="49" t="s">
        <v>982</v>
      </c>
      <c r="AD88" s="49" t="s">
        <v>983</v>
      </c>
      <c r="AE88" s="49" t="s">
        <v>1288</v>
      </c>
      <c r="AF88" s="49" t="s">
        <v>1289</v>
      </c>
      <c r="AG88" s="49" t="s">
        <v>1290</v>
      </c>
      <c r="AH88" s="49" t="s">
        <v>1345</v>
      </c>
      <c r="AI88" s="49" t="s">
        <v>1346</v>
      </c>
      <c r="AJ88" s="49" t="s">
        <v>1347</v>
      </c>
      <c r="AK88" s="49" t="s">
        <v>1402</v>
      </c>
      <c r="AL88" s="49" t="s">
        <v>1403</v>
      </c>
      <c r="AM88" s="49" t="s">
        <v>1404</v>
      </c>
    </row>
    <row r="89" spans="1:57" hidden="1">
      <c r="A89" s="48"/>
      <c r="B89" s="51" t="s">
        <v>3242</v>
      </c>
      <c r="C89" s="59">
        <v>5</v>
      </c>
      <c r="D89" s="49" t="s">
        <v>277</v>
      </c>
      <c r="E89" s="49" t="s">
        <v>278</v>
      </c>
      <c r="F89" s="49" t="s">
        <v>279</v>
      </c>
      <c r="G89" s="49" t="s">
        <v>335</v>
      </c>
      <c r="H89" s="49" t="s">
        <v>336</v>
      </c>
      <c r="I89" s="49" t="s">
        <v>337</v>
      </c>
      <c r="J89" s="49" t="s">
        <v>392</v>
      </c>
      <c r="K89" s="49" t="s">
        <v>393</v>
      </c>
      <c r="L89" s="49" t="s">
        <v>394</v>
      </c>
      <c r="M89" s="49" t="s">
        <v>449</v>
      </c>
      <c r="N89" s="49" t="s">
        <v>450</v>
      </c>
      <c r="O89" s="49" t="s">
        <v>451</v>
      </c>
      <c r="P89" s="49" t="s">
        <v>506</v>
      </c>
      <c r="Q89" s="49" t="s">
        <v>507</v>
      </c>
      <c r="R89" s="49" t="s">
        <v>508</v>
      </c>
      <c r="S89" s="49" t="s">
        <v>813</v>
      </c>
      <c r="T89" s="49" t="s">
        <v>814</v>
      </c>
      <c r="U89" s="49" t="s">
        <v>815</v>
      </c>
      <c r="V89" s="49" t="s">
        <v>870</v>
      </c>
      <c r="W89" s="49" t="s">
        <v>871</v>
      </c>
      <c r="X89" s="49" t="s">
        <v>872</v>
      </c>
      <c r="Y89" s="49" t="s">
        <v>927</v>
      </c>
      <c r="Z89" s="49" t="s">
        <v>928</v>
      </c>
      <c r="AA89" s="49" t="s">
        <v>929</v>
      </c>
      <c r="AB89" s="49" t="s">
        <v>984</v>
      </c>
      <c r="AC89" s="49" t="s">
        <v>985</v>
      </c>
      <c r="AD89" s="49" t="s">
        <v>986</v>
      </c>
      <c r="AE89" s="49" t="s">
        <v>1291</v>
      </c>
      <c r="AF89" s="49" t="s">
        <v>1292</v>
      </c>
      <c r="AG89" s="49" t="s">
        <v>1293</v>
      </c>
      <c r="AH89" s="49" t="s">
        <v>1348</v>
      </c>
      <c r="AI89" s="49" t="s">
        <v>1349</v>
      </c>
      <c r="AJ89" s="49" t="s">
        <v>1350</v>
      </c>
      <c r="AK89" s="49" t="s">
        <v>1405</v>
      </c>
      <c r="AL89" s="49" t="s">
        <v>1406</v>
      </c>
      <c r="AM89" s="49" t="s">
        <v>1407</v>
      </c>
    </row>
    <row r="90" spans="1:57" hidden="1">
      <c r="A90" s="48"/>
      <c r="B90" s="51" t="s">
        <v>3243</v>
      </c>
      <c r="C90" s="59">
        <v>6</v>
      </c>
      <c r="D90" s="49" t="s">
        <v>280</v>
      </c>
      <c r="E90" s="49" t="s">
        <v>281</v>
      </c>
      <c r="F90" s="49" t="s">
        <v>282</v>
      </c>
      <c r="G90" s="49" t="s">
        <v>338</v>
      </c>
      <c r="H90" s="49" t="s">
        <v>339</v>
      </c>
      <c r="I90" s="49" t="s">
        <v>340</v>
      </c>
      <c r="J90" s="49" t="s">
        <v>395</v>
      </c>
      <c r="K90" s="49" t="s">
        <v>396</v>
      </c>
      <c r="L90" s="49" t="s">
        <v>397</v>
      </c>
      <c r="M90" s="49" t="s">
        <v>452</v>
      </c>
      <c r="N90" s="49" t="s">
        <v>453</v>
      </c>
      <c r="O90" s="49" t="s">
        <v>454</v>
      </c>
      <c r="P90" s="49" t="s">
        <v>509</v>
      </c>
      <c r="Q90" s="49" t="s">
        <v>510</v>
      </c>
      <c r="R90" s="49" t="s">
        <v>511</v>
      </c>
      <c r="S90" s="49" t="s">
        <v>816</v>
      </c>
      <c r="T90" s="49" t="s">
        <v>817</v>
      </c>
      <c r="U90" s="49" t="s">
        <v>818</v>
      </c>
      <c r="V90" s="49" t="s">
        <v>873</v>
      </c>
      <c r="W90" s="49" t="s">
        <v>874</v>
      </c>
      <c r="X90" s="49" t="s">
        <v>875</v>
      </c>
      <c r="Y90" s="49" t="s">
        <v>930</v>
      </c>
      <c r="Z90" s="49" t="s">
        <v>931</v>
      </c>
      <c r="AA90" s="49" t="s">
        <v>932</v>
      </c>
      <c r="AB90" s="49" t="s">
        <v>987</v>
      </c>
      <c r="AC90" s="49" t="s">
        <v>988</v>
      </c>
      <c r="AD90" s="49" t="s">
        <v>989</v>
      </c>
      <c r="AE90" s="49" t="s">
        <v>1294</v>
      </c>
      <c r="AF90" s="49" t="s">
        <v>1295</v>
      </c>
      <c r="AG90" s="49" t="s">
        <v>1296</v>
      </c>
      <c r="AH90" s="49" t="s">
        <v>1351</v>
      </c>
      <c r="AI90" s="49" t="s">
        <v>1352</v>
      </c>
      <c r="AJ90" s="49" t="s">
        <v>1353</v>
      </c>
      <c r="AK90" s="49" t="s">
        <v>1408</v>
      </c>
      <c r="AL90" s="49" t="s">
        <v>1409</v>
      </c>
      <c r="AM90" s="49" t="s">
        <v>1410</v>
      </c>
    </row>
    <row r="91" spans="1:57" hidden="1">
      <c r="A91" s="48"/>
      <c r="B91" s="51" t="s">
        <v>3244</v>
      </c>
      <c r="C91" s="59">
        <v>7</v>
      </c>
      <c r="D91" s="49" t="s">
        <v>283</v>
      </c>
      <c r="E91" s="49" t="s">
        <v>284</v>
      </c>
      <c r="F91" s="49" t="s">
        <v>285</v>
      </c>
      <c r="G91" s="49" t="s">
        <v>341</v>
      </c>
      <c r="H91" s="49" t="s">
        <v>342</v>
      </c>
      <c r="I91" s="49" t="s">
        <v>343</v>
      </c>
      <c r="J91" s="49" t="s">
        <v>398</v>
      </c>
      <c r="K91" s="49" t="s">
        <v>399</v>
      </c>
      <c r="L91" s="49" t="s">
        <v>400</v>
      </c>
      <c r="M91" s="49" t="s">
        <v>455</v>
      </c>
      <c r="N91" s="49" t="s">
        <v>456</v>
      </c>
      <c r="O91" s="49" t="s">
        <v>457</v>
      </c>
      <c r="P91" s="49" t="s">
        <v>512</v>
      </c>
      <c r="Q91" s="49" t="s">
        <v>763</v>
      </c>
      <c r="R91" s="49" t="s">
        <v>764</v>
      </c>
      <c r="S91" s="49" t="s">
        <v>819</v>
      </c>
      <c r="T91" s="49" t="s">
        <v>820</v>
      </c>
      <c r="U91" s="49" t="s">
        <v>821</v>
      </c>
      <c r="V91" s="49" t="s">
        <v>876</v>
      </c>
      <c r="W91" s="49" t="s">
        <v>877</v>
      </c>
      <c r="X91" s="49" t="s">
        <v>878</v>
      </c>
      <c r="Y91" s="49" t="s">
        <v>933</v>
      </c>
      <c r="Z91" s="49" t="s">
        <v>934</v>
      </c>
      <c r="AA91" s="49" t="s">
        <v>935</v>
      </c>
      <c r="AB91" s="49" t="s">
        <v>990</v>
      </c>
      <c r="AC91" s="49" t="s">
        <v>991</v>
      </c>
      <c r="AD91" s="49" t="s">
        <v>992</v>
      </c>
      <c r="AE91" s="49" t="s">
        <v>1297</v>
      </c>
      <c r="AF91" s="49" t="s">
        <v>1298</v>
      </c>
      <c r="AG91" s="49" t="s">
        <v>1299</v>
      </c>
      <c r="AH91" s="49" t="s">
        <v>1354</v>
      </c>
      <c r="AI91" s="49" t="s">
        <v>1355</v>
      </c>
      <c r="AJ91" s="49" t="s">
        <v>1356</v>
      </c>
      <c r="AK91" s="49" t="s">
        <v>1411</v>
      </c>
      <c r="AL91" s="49" t="s">
        <v>1412</v>
      </c>
      <c r="AM91" s="49" t="s">
        <v>1413</v>
      </c>
    </row>
    <row r="92" spans="1:57" hidden="1">
      <c r="A92" s="48"/>
      <c r="B92" s="51" t="s">
        <v>3245</v>
      </c>
      <c r="C92" s="59">
        <v>8</v>
      </c>
      <c r="D92" s="49" t="s">
        <v>286</v>
      </c>
      <c r="E92" s="49" t="s">
        <v>287</v>
      </c>
      <c r="F92" s="49" t="s">
        <v>288</v>
      </c>
      <c r="G92" s="49" t="s">
        <v>344</v>
      </c>
      <c r="H92" s="49" t="s">
        <v>345</v>
      </c>
      <c r="I92" s="49" t="s">
        <v>346</v>
      </c>
      <c r="J92" s="49" t="s">
        <v>401</v>
      </c>
      <c r="K92" s="49" t="s">
        <v>402</v>
      </c>
      <c r="L92" s="49" t="s">
        <v>403</v>
      </c>
      <c r="M92" s="49" t="s">
        <v>458</v>
      </c>
      <c r="N92" s="49" t="s">
        <v>459</v>
      </c>
      <c r="O92" s="49" t="s">
        <v>460</v>
      </c>
      <c r="P92" s="49" t="s">
        <v>765</v>
      </c>
      <c r="Q92" s="49" t="s">
        <v>766</v>
      </c>
      <c r="R92" s="49" t="s">
        <v>767</v>
      </c>
      <c r="S92" s="49" t="s">
        <v>822</v>
      </c>
      <c r="T92" s="49" t="s">
        <v>823</v>
      </c>
      <c r="U92" s="49" t="s">
        <v>824</v>
      </c>
      <c r="V92" s="49" t="s">
        <v>879</v>
      </c>
      <c r="W92" s="49" t="s">
        <v>880</v>
      </c>
      <c r="X92" s="49" t="s">
        <v>881</v>
      </c>
      <c r="Y92" s="49" t="s">
        <v>936</v>
      </c>
      <c r="Z92" s="49" t="s">
        <v>937</v>
      </c>
      <c r="AA92" s="49" t="s">
        <v>938</v>
      </c>
      <c r="AB92" s="49" t="s">
        <v>993</v>
      </c>
      <c r="AC92" s="49" t="s">
        <v>994</v>
      </c>
      <c r="AD92" s="49" t="s">
        <v>995</v>
      </c>
      <c r="AE92" s="49" t="s">
        <v>1300</v>
      </c>
      <c r="AF92" s="49" t="s">
        <v>1301</v>
      </c>
      <c r="AG92" s="49" t="s">
        <v>1302</v>
      </c>
      <c r="AH92" s="49" t="s">
        <v>1357</v>
      </c>
      <c r="AI92" s="49" t="s">
        <v>1358</v>
      </c>
      <c r="AJ92" s="49" t="s">
        <v>1359</v>
      </c>
      <c r="AK92" s="49" t="s">
        <v>1414</v>
      </c>
      <c r="AL92" s="49" t="s">
        <v>1415</v>
      </c>
      <c r="AM92" s="49" t="s">
        <v>1416</v>
      </c>
    </row>
    <row r="93" spans="1:57" hidden="1">
      <c r="A93" s="44"/>
      <c r="B93" s="52" t="s">
        <v>3246</v>
      </c>
      <c r="C93" s="59">
        <v>9</v>
      </c>
      <c r="D93" s="49" t="s">
        <v>289</v>
      </c>
      <c r="E93" s="49" t="s">
        <v>290</v>
      </c>
      <c r="F93" s="49" t="s">
        <v>291</v>
      </c>
      <c r="G93" s="49" t="s">
        <v>347</v>
      </c>
      <c r="H93" s="49" t="s">
        <v>348</v>
      </c>
      <c r="I93" s="49" t="s">
        <v>349</v>
      </c>
      <c r="J93" s="49" t="s">
        <v>404</v>
      </c>
      <c r="K93" s="49" t="s">
        <v>405</v>
      </c>
      <c r="L93" s="49" t="s">
        <v>406</v>
      </c>
      <c r="M93" s="49" t="s">
        <v>461</v>
      </c>
      <c r="N93" s="49" t="s">
        <v>462</v>
      </c>
      <c r="O93" s="49" t="s">
        <v>463</v>
      </c>
      <c r="P93" s="49" t="s">
        <v>768</v>
      </c>
      <c r="Q93" s="49" t="s">
        <v>769</v>
      </c>
      <c r="R93" s="49" t="s">
        <v>770</v>
      </c>
      <c r="S93" s="49" t="s">
        <v>825</v>
      </c>
      <c r="T93" s="49" t="s">
        <v>826</v>
      </c>
      <c r="U93" s="49" t="s">
        <v>827</v>
      </c>
      <c r="V93" s="49" t="s">
        <v>882</v>
      </c>
      <c r="W93" s="49" t="s">
        <v>883</v>
      </c>
      <c r="X93" s="49" t="s">
        <v>884</v>
      </c>
      <c r="Y93" s="49" t="s">
        <v>939</v>
      </c>
      <c r="Z93" s="49" t="s">
        <v>940</v>
      </c>
      <c r="AA93" s="49" t="s">
        <v>941</v>
      </c>
      <c r="AB93" s="49" t="s">
        <v>996</v>
      </c>
      <c r="AC93" s="49" t="s">
        <v>997</v>
      </c>
      <c r="AD93" s="49" t="s">
        <v>998</v>
      </c>
      <c r="AE93" s="49" t="s">
        <v>1303</v>
      </c>
      <c r="AF93" s="49" t="s">
        <v>1304</v>
      </c>
      <c r="AG93" s="49" t="s">
        <v>1305</v>
      </c>
      <c r="AH93" s="49" t="s">
        <v>1360</v>
      </c>
      <c r="AI93" s="49" t="s">
        <v>1361</v>
      </c>
      <c r="AJ93" s="49" t="s">
        <v>1362</v>
      </c>
      <c r="AK93" s="49" t="s">
        <v>1417</v>
      </c>
      <c r="AL93" s="49" t="s">
        <v>1418</v>
      </c>
      <c r="AM93" s="49" t="s">
        <v>1419</v>
      </c>
    </row>
    <row r="94" spans="1:57" hidden="1">
      <c r="A94" s="48"/>
      <c r="B94" s="51" t="s">
        <v>3247</v>
      </c>
      <c r="C94" s="59">
        <v>10</v>
      </c>
      <c r="D94" s="49" t="s">
        <v>292</v>
      </c>
      <c r="E94" s="49" t="s">
        <v>293</v>
      </c>
      <c r="F94" s="49" t="s">
        <v>294</v>
      </c>
      <c r="G94" s="49" t="s">
        <v>350</v>
      </c>
      <c r="H94" s="49" t="s">
        <v>351</v>
      </c>
      <c r="I94" s="49" t="s">
        <v>352</v>
      </c>
      <c r="J94" s="49" t="s">
        <v>407</v>
      </c>
      <c r="K94" s="49" t="s">
        <v>408</v>
      </c>
      <c r="L94" s="49" t="s">
        <v>409</v>
      </c>
      <c r="M94" s="49" t="s">
        <v>464</v>
      </c>
      <c r="N94" s="49" t="s">
        <v>465</v>
      </c>
      <c r="O94" s="49" t="s">
        <v>466</v>
      </c>
      <c r="P94" s="49" t="s">
        <v>771</v>
      </c>
      <c r="Q94" s="49" t="s">
        <v>772</v>
      </c>
      <c r="R94" s="49" t="s">
        <v>773</v>
      </c>
      <c r="S94" s="49" t="s">
        <v>828</v>
      </c>
      <c r="T94" s="49" t="s">
        <v>829</v>
      </c>
      <c r="U94" s="49" t="s">
        <v>830</v>
      </c>
      <c r="V94" s="49" t="s">
        <v>885</v>
      </c>
      <c r="W94" s="49" t="s">
        <v>886</v>
      </c>
      <c r="X94" s="49" t="s">
        <v>887</v>
      </c>
      <c r="Y94" s="49" t="s">
        <v>942</v>
      </c>
      <c r="Z94" s="49" t="s">
        <v>943</v>
      </c>
      <c r="AA94" s="49" t="s">
        <v>944</v>
      </c>
      <c r="AB94" s="49" t="s">
        <v>999</v>
      </c>
      <c r="AC94" s="49" t="s">
        <v>1000</v>
      </c>
      <c r="AD94" s="49" t="s">
        <v>1001</v>
      </c>
      <c r="AE94" s="49" t="s">
        <v>1306</v>
      </c>
      <c r="AF94" s="49" t="s">
        <v>1307</v>
      </c>
      <c r="AG94" s="49" t="s">
        <v>1308</v>
      </c>
      <c r="AH94" s="49" t="s">
        <v>1363</v>
      </c>
      <c r="AI94" s="49" t="s">
        <v>1364</v>
      </c>
      <c r="AJ94" s="49" t="s">
        <v>1365</v>
      </c>
      <c r="AK94" s="49" t="s">
        <v>1420</v>
      </c>
      <c r="AL94" s="49" t="s">
        <v>1421</v>
      </c>
      <c r="AM94" s="49" t="s">
        <v>1422</v>
      </c>
    </row>
    <row r="95" spans="1:57" hidden="1">
      <c r="A95" s="48"/>
      <c r="B95" s="51" t="s">
        <v>3248</v>
      </c>
      <c r="C95" s="59">
        <v>11</v>
      </c>
      <c r="D95" s="49" t="s">
        <v>295</v>
      </c>
      <c r="E95" s="49" t="s">
        <v>296</v>
      </c>
      <c r="F95" s="49" t="s">
        <v>297</v>
      </c>
      <c r="G95" s="49" t="s">
        <v>353</v>
      </c>
      <c r="H95" s="49" t="s">
        <v>354</v>
      </c>
      <c r="I95" s="49" t="s">
        <v>355</v>
      </c>
      <c r="J95" s="49" t="s">
        <v>410</v>
      </c>
      <c r="K95" s="49" t="s">
        <v>411</v>
      </c>
      <c r="L95" s="49" t="s">
        <v>412</v>
      </c>
      <c r="M95" s="49" t="s">
        <v>467</v>
      </c>
      <c r="N95" s="49" t="s">
        <v>468</v>
      </c>
      <c r="O95" s="49" t="s">
        <v>469</v>
      </c>
      <c r="P95" s="49" t="s">
        <v>774</v>
      </c>
      <c r="Q95" s="49" t="s">
        <v>775</v>
      </c>
      <c r="R95" s="49" t="s">
        <v>776</v>
      </c>
      <c r="S95" s="49" t="s">
        <v>831</v>
      </c>
      <c r="T95" s="49" t="s">
        <v>832</v>
      </c>
      <c r="U95" s="49" t="s">
        <v>833</v>
      </c>
      <c r="V95" s="49" t="s">
        <v>888</v>
      </c>
      <c r="W95" s="49" t="s">
        <v>889</v>
      </c>
      <c r="X95" s="49" t="s">
        <v>890</v>
      </c>
      <c r="Y95" s="49" t="s">
        <v>945</v>
      </c>
      <c r="Z95" s="49" t="s">
        <v>946</v>
      </c>
      <c r="AA95" s="49" t="s">
        <v>947</v>
      </c>
      <c r="AB95" s="49" t="s">
        <v>1002</v>
      </c>
      <c r="AC95" s="49" t="s">
        <v>1003</v>
      </c>
      <c r="AD95" s="49" t="s">
        <v>1004</v>
      </c>
      <c r="AE95" s="49" t="s">
        <v>1309</v>
      </c>
      <c r="AF95" s="49" t="s">
        <v>1310</v>
      </c>
      <c r="AG95" s="49" t="s">
        <v>1311</v>
      </c>
      <c r="AH95" s="49" t="s">
        <v>1366</v>
      </c>
      <c r="AI95" s="49" t="s">
        <v>1367</v>
      </c>
      <c r="AJ95" s="49" t="s">
        <v>1368</v>
      </c>
      <c r="AK95" s="49" t="s">
        <v>1423</v>
      </c>
      <c r="AL95" s="49" t="s">
        <v>1424</v>
      </c>
      <c r="AM95" s="49" t="s">
        <v>1425</v>
      </c>
    </row>
    <row r="96" spans="1:57" hidden="1">
      <c r="A96" s="48"/>
      <c r="B96" s="51" t="s">
        <v>3249</v>
      </c>
      <c r="C96" s="59">
        <v>12</v>
      </c>
      <c r="D96" s="49" t="s">
        <v>298</v>
      </c>
      <c r="E96" s="49" t="s">
        <v>299</v>
      </c>
      <c r="F96" s="49" t="s">
        <v>300</v>
      </c>
      <c r="G96" s="49" t="s">
        <v>356</v>
      </c>
      <c r="H96" s="49" t="s">
        <v>357</v>
      </c>
      <c r="I96" s="49" t="s">
        <v>358</v>
      </c>
      <c r="J96" s="49" t="s">
        <v>413</v>
      </c>
      <c r="K96" s="49" t="s">
        <v>414</v>
      </c>
      <c r="L96" s="49" t="s">
        <v>415</v>
      </c>
      <c r="M96" s="49" t="s">
        <v>470</v>
      </c>
      <c r="N96" s="49" t="s">
        <v>471</v>
      </c>
      <c r="O96" s="49" t="s">
        <v>472</v>
      </c>
      <c r="P96" s="49" t="s">
        <v>777</v>
      </c>
      <c r="Q96" s="49" t="s">
        <v>778</v>
      </c>
      <c r="R96" s="49" t="s">
        <v>779</v>
      </c>
      <c r="S96" s="49" t="s">
        <v>834</v>
      </c>
      <c r="T96" s="49" t="s">
        <v>835</v>
      </c>
      <c r="U96" s="49" t="s">
        <v>836</v>
      </c>
      <c r="V96" s="49" t="s">
        <v>891</v>
      </c>
      <c r="W96" s="49" t="s">
        <v>892</v>
      </c>
      <c r="X96" s="49" t="s">
        <v>893</v>
      </c>
      <c r="Y96" s="49" t="s">
        <v>948</v>
      </c>
      <c r="Z96" s="49" t="s">
        <v>949</v>
      </c>
      <c r="AA96" s="49" t="s">
        <v>950</v>
      </c>
      <c r="AB96" s="49" t="s">
        <v>1005</v>
      </c>
      <c r="AC96" s="49" t="s">
        <v>1006</v>
      </c>
      <c r="AD96" s="49" t="s">
        <v>1007</v>
      </c>
      <c r="AE96" s="49" t="s">
        <v>1312</v>
      </c>
      <c r="AF96" s="49" t="s">
        <v>1313</v>
      </c>
      <c r="AG96" s="49" t="s">
        <v>1314</v>
      </c>
      <c r="AH96" s="49" t="s">
        <v>1369</v>
      </c>
      <c r="AI96" s="49" t="s">
        <v>1370</v>
      </c>
      <c r="AJ96" s="49" t="s">
        <v>1371</v>
      </c>
      <c r="AK96" s="49" t="s">
        <v>1426</v>
      </c>
      <c r="AL96" s="49" t="s">
        <v>1427</v>
      </c>
      <c r="AM96" s="49" t="s">
        <v>1428</v>
      </c>
    </row>
    <row r="97" spans="1:57" hidden="1">
      <c r="A97" s="48"/>
      <c r="B97" s="51" t="s">
        <v>3250</v>
      </c>
      <c r="C97" s="59">
        <v>13</v>
      </c>
      <c r="D97" s="49" t="s">
        <v>301</v>
      </c>
      <c r="E97" s="49" t="s">
        <v>302</v>
      </c>
      <c r="F97" s="49" t="s">
        <v>303</v>
      </c>
      <c r="G97" s="49" t="s">
        <v>359</v>
      </c>
      <c r="H97" s="49" t="s">
        <v>360</v>
      </c>
      <c r="I97" s="49" t="s">
        <v>361</v>
      </c>
      <c r="J97" s="49" t="s">
        <v>416</v>
      </c>
      <c r="K97" s="49" t="s">
        <v>417</v>
      </c>
      <c r="L97" s="49" t="s">
        <v>418</v>
      </c>
      <c r="M97" s="49" t="s">
        <v>473</v>
      </c>
      <c r="N97" s="49" t="s">
        <v>474</v>
      </c>
      <c r="O97" s="49" t="s">
        <v>475</v>
      </c>
      <c r="P97" s="49" t="s">
        <v>780</v>
      </c>
      <c r="Q97" s="49" t="s">
        <v>781</v>
      </c>
      <c r="R97" s="49" t="s">
        <v>782</v>
      </c>
      <c r="S97" s="49" t="s">
        <v>837</v>
      </c>
      <c r="T97" s="49" t="s">
        <v>838</v>
      </c>
      <c r="U97" s="49" t="s">
        <v>839</v>
      </c>
      <c r="V97" s="49" t="s">
        <v>894</v>
      </c>
      <c r="W97" s="49" t="s">
        <v>895</v>
      </c>
      <c r="X97" s="49" t="s">
        <v>896</v>
      </c>
      <c r="Y97" s="49" t="s">
        <v>951</v>
      </c>
      <c r="Z97" s="49" t="s">
        <v>952</v>
      </c>
      <c r="AA97" s="49" t="s">
        <v>953</v>
      </c>
      <c r="AB97" s="49" t="s">
        <v>1008</v>
      </c>
      <c r="AC97" s="49" t="s">
        <v>1009</v>
      </c>
      <c r="AD97" s="49" t="s">
        <v>1010</v>
      </c>
      <c r="AE97" s="49" t="s">
        <v>1315</v>
      </c>
      <c r="AF97" s="49" t="s">
        <v>1316</v>
      </c>
      <c r="AG97" s="49" t="s">
        <v>1317</v>
      </c>
      <c r="AH97" s="49" t="s">
        <v>1372</v>
      </c>
      <c r="AI97" s="49" t="s">
        <v>1373</v>
      </c>
      <c r="AJ97" s="49" t="s">
        <v>1374</v>
      </c>
      <c r="AK97" s="49" t="s">
        <v>1429</v>
      </c>
      <c r="AL97" s="49" t="s">
        <v>1430</v>
      </c>
      <c r="AM97" s="49" t="s">
        <v>1431</v>
      </c>
    </row>
    <row r="98" spans="1:57" hidden="1">
      <c r="A98" s="48"/>
      <c r="B98" s="51" t="s">
        <v>3251</v>
      </c>
      <c r="C98" s="59">
        <v>14</v>
      </c>
      <c r="D98" s="49" t="s">
        <v>304</v>
      </c>
      <c r="E98" s="49" t="s">
        <v>305</v>
      </c>
      <c r="F98" s="49" t="s">
        <v>306</v>
      </c>
      <c r="G98" s="49" t="s">
        <v>362</v>
      </c>
      <c r="H98" s="49" t="s">
        <v>363</v>
      </c>
      <c r="I98" s="49" t="s">
        <v>364</v>
      </c>
      <c r="J98" s="49" t="s">
        <v>419</v>
      </c>
      <c r="K98" s="49" t="s">
        <v>420</v>
      </c>
      <c r="L98" s="49" t="s">
        <v>421</v>
      </c>
      <c r="M98" s="49" t="s">
        <v>476</v>
      </c>
      <c r="N98" s="49" t="s">
        <v>477</v>
      </c>
      <c r="O98" s="49" t="s">
        <v>478</v>
      </c>
      <c r="P98" s="49" t="s">
        <v>783</v>
      </c>
      <c r="Q98" s="49" t="s">
        <v>784</v>
      </c>
      <c r="R98" s="49" t="s">
        <v>785</v>
      </c>
      <c r="S98" s="49" t="s">
        <v>840</v>
      </c>
      <c r="T98" s="49" t="s">
        <v>841</v>
      </c>
      <c r="U98" s="49" t="s">
        <v>842</v>
      </c>
      <c r="V98" s="49" t="s">
        <v>897</v>
      </c>
      <c r="W98" s="49" t="s">
        <v>898</v>
      </c>
      <c r="X98" s="49" t="s">
        <v>899</v>
      </c>
      <c r="Y98" s="49" t="s">
        <v>954</v>
      </c>
      <c r="Z98" s="49" t="s">
        <v>955</v>
      </c>
      <c r="AA98" s="49" t="s">
        <v>956</v>
      </c>
      <c r="AB98" s="49" t="s">
        <v>1011</v>
      </c>
      <c r="AC98" s="49" t="s">
        <v>1012</v>
      </c>
      <c r="AD98" s="49" t="s">
        <v>1263</v>
      </c>
      <c r="AE98" s="49" t="s">
        <v>1318</v>
      </c>
      <c r="AF98" s="49" t="s">
        <v>1319</v>
      </c>
      <c r="AG98" s="49" t="s">
        <v>1320</v>
      </c>
      <c r="AH98" s="49" t="s">
        <v>1375</v>
      </c>
      <c r="AI98" s="49" t="s">
        <v>1376</v>
      </c>
      <c r="AJ98" s="49" t="s">
        <v>1377</v>
      </c>
      <c r="AK98" s="49" t="s">
        <v>1432</v>
      </c>
      <c r="AL98" s="49" t="s">
        <v>1433</v>
      </c>
      <c r="AM98" s="49" t="s">
        <v>1434</v>
      </c>
    </row>
    <row r="99" spans="1:57" hidden="1">
      <c r="A99" s="48"/>
      <c r="B99" s="51" t="s">
        <v>3252</v>
      </c>
      <c r="C99" s="59">
        <v>15</v>
      </c>
      <c r="D99" s="49" t="s">
        <v>307</v>
      </c>
      <c r="E99" s="49" t="s">
        <v>308</v>
      </c>
      <c r="F99" s="49" t="s">
        <v>309</v>
      </c>
      <c r="G99" s="49" t="s">
        <v>365</v>
      </c>
      <c r="H99" s="49" t="s">
        <v>366</v>
      </c>
      <c r="I99" s="49" t="s">
        <v>367</v>
      </c>
      <c r="J99" s="49" t="s">
        <v>422</v>
      </c>
      <c r="K99" s="49" t="s">
        <v>423</v>
      </c>
      <c r="L99" s="49" t="s">
        <v>424</v>
      </c>
      <c r="M99" s="49" t="s">
        <v>479</v>
      </c>
      <c r="N99" s="49" t="s">
        <v>480</v>
      </c>
      <c r="O99" s="49" t="s">
        <v>481</v>
      </c>
      <c r="P99" s="49" t="s">
        <v>786</v>
      </c>
      <c r="Q99" s="49" t="s">
        <v>787</v>
      </c>
      <c r="R99" s="49" t="s">
        <v>788</v>
      </c>
      <c r="S99" s="49" t="s">
        <v>843</v>
      </c>
      <c r="T99" s="49" t="s">
        <v>844</v>
      </c>
      <c r="U99" s="49" t="s">
        <v>845</v>
      </c>
      <c r="V99" s="49" t="s">
        <v>900</v>
      </c>
      <c r="W99" s="49" t="s">
        <v>901</v>
      </c>
      <c r="X99" s="49" t="s">
        <v>902</v>
      </c>
      <c r="Y99" s="49" t="s">
        <v>957</v>
      </c>
      <c r="Z99" s="49" t="s">
        <v>958</v>
      </c>
      <c r="AA99" s="49" t="s">
        <v>959</v>
      </c>
      <c r="AB99" s="49" t="s">
        <v>1264</v>
      </c>
      <c r="AC99" s="49" t="s">
        <v>1265</v>
      </c>
      <c r="AD99" s="49" t="s">
        <v>1266</v>
      </c>
      <c r="AE99" s="49" t="s">
        <v>1321</v>
      </c>
      <c r="AF99" s="49" t="s">
        <v>1322</v>
      </c>
      <c r="AG99" s="49" t="s">
        <v>1323</v>
      </c>
      <c r="AH99" s="49" t="s">
        <v>1378</v>
      </c>
      <c r="AI99" s="49" t="s">
        <v>1379</v>
      </c>
      <c r="AJ99" s="49" t="s">
        <v>1380</v>
      </c>
      <c r="AK99" s="49" t="s">
        <v>1435</v>
      </c>
      <c r="AL99" s="49" t="s">
        <v>1436</v>
      </c>
      <c r="AM99" s="49" t="s">
        <v>1437</v>
      </c>
    </row>
    <row r="100" spans="1:57" hidden="1">
      <c r="A100" s="44"/>
      <c r="B100" s="52" t="s">
        <v>3253</v>
      </c>
      <c r="C100" s="59">
        <v>16</v>
      </c>
      <c r="D100" s="49" t="s">
        <v>310</v>
      </c>
      <c r="E100" s="49" t="s">
        <v>311</v>
      </c>
      <c r="F100" s="49" t="s">
        <v>312</v>
      </c>
      <c r="G100" s="49" t="s">
        <v>368</v>
      </c>
      <c r="H100" s="49" t="s">
        <v>369</v>
      </c>
      <c r="I100" s="49" t="s">
        <v>370</v>
      </c>
      <c r="J100" s="49" t="s">
        <v>425</v>
      </c>
      <c r="K100" s="49" t="s">
        <v>426</v>
      </c>
      <c r="L100" s="49" t="s">
        <v>427</v>
      </c>
      <c r="M100" s="49" t="s">
        <v>482</v>
      </c>
      <c r="N100" s="49" t="s">
        <v>483</v>
      </c>
      <c r="O100" s="49" t="s">
        <v>484</v>
      </c>
      <c r="P100" s="49" t="s">
        <v>789</v>
      </c>
      <c r="Q100" s="49" t="s">
        <v>790</v>
      </c>
      <c r="R100" s="49" t="s">
        <v>791</v>
      </c>
      <c r="S100" s="49" t="s">
        <v>846</v>
      </c>
      <c r="T100" s="49" t="s">
        <v>847</v>
      </c>
      <c r="U100" s="49" t="s">
        <v>848</v>
      </c>
      <c r="V100" s="49" t="s">
        <v>903</v>
      </c>
      <c r="W100" s="49" t="s">
        <v>904</v>
      </c>
      <c r="X100" s="49" t="s">
        <v>905</v>
      </c>
      <c r="Y100" s="49" t="s">
        <v>960</v>
      </c>
      <c r="Z100" s="49" t="s">
        <v>961</v>
      </c>
      <c r="AA100" s="49" t="s">
        <v>962</v>
      </c>
      <c r="AB100" s="49" t="s">
        <v>1267</v>
      </c>
      <c r="AC100" s="49" t="s">
        <v>1268</v>
      </c>
      <c r="AD100" s="49" t="s">
        <v>1269</v>
      </c>
      <c r="AE100" s="49" t="s">
        <v>1324</v>
      </c>
      <c r="AF100" s="49" t="s">
        <v>1325</v>
      </c>
      <c r="AG100" s="49" t="s">
        <v>1326</v>
      </c>
      <c r="AH100" s="49" t="s">
        <v>1381</v>
      </c>
      <c r="AI100" s="49" t="s">
        <v>1382</v>
      </c>
      <c r="AJ100" s="49" t="s">
        <v>1383</v>
      </c>
      <c r="AK100" s="49" t="s">
        <v>1438</v>
      </c>
      <c r="AL100" s="49" t="s">
        <v>1439</v>
      </c>
      <c r="AM100" s="49" t="s">
        <v>1440</v>
      </c>
    </row>
    <row r="101" spans="1:57" hidden="1">
      <c r="A101" s="53"/>
      <c r="B101" s="50" t="s">
        <v>3254</v>
      </c>
      <c r="C101" s="59">
        <v>17</v>
      </c>
      <c r="D101" s="49" t="s">
        <v>313</v>
      </c>
      <c r="E101" s="49" t="s">
        <v>314</v>
      </c>
      <c r="F101" s="49" t="s">
        <v>315</v>
      </c>
      <c r="G101" s="49" t="s">
        <v>371</v>
      </c>
      <c r="H101" s="49" t="s">
        <v>372</v>
      </c>
      <c r="I101" s="49" t="s">
        <v>373</v>
      </c>
      <c r="J101" s="49" t="s">
        <v>428</v>
      </c>
      <c r="K101" s="49" t="s">
        <v>429</v>
      </c>
      <c r="L101" s="49" t="s">
        <v>430</v>
      </c>
      <c r="M101" s="49" t="s">
        <v>485</v>
      </c>
      <c r="N101" s="49" t="s">
        <v>486</v>
      </c>
      <c r="O101" s="49" t="s">
        <v>487</v>
      </c>
      <c r="P101" s="49" t="s">
        <v>792</v>
      </c>
      <c r="Q101" s="49" t="s">
        <v>793</v>
      </c>
      <c r="R101" s="49" t="s">
        <v>794</v>
      </c>
      <c r="S101" s="49" t="s">
        <v>849</v>
      </c>
      <c r="T101" s="49" t="s">
        <v>850</v>
      </c>
      <c r="U101" s="49" t="s">
        <v>851</v>
      </c>
      <c r="V101" s="49" t="s">
        <v>906</v>
      </c>
      <c r="W101" s="49" t="s">
        <v>907</v>
      </c>
      <c r="X101" s="49" t="s">
        <v>908</v>
      </c>
      <c r="Y101" s="49" t="s">
        <v>963</v>
      </c>
      <c r="Z101" s="49" t="s">
        <v>964</v>
      </c>
      <c r="AA101" s="49" t="s">
        <v>965</v>
      </c>
      <c r="AB101" s="49" t="s">
        <v>1270</v>
      </c>
      <c r="AC101" s="49" t="s">
        <v>1271</v>
      </c>
      <c r="AD101" s="49" t="s">
        <v>1272</v>
      </c>
      <c r="AE101" s="49" t="s">
        <v>1327</v>
      </c>
      <c r="AF101" s="49" t="s">
        <v>1328</v>
      </c>
      <c r="AG101" s="49" t="s">
        <v>1329</v>
      </c>
      <c r="AH101" s="49" t="s">
        <v>1384</v>
      </c>
      <c r="AI101" s="49" t="s">
        <v>1385</v>
      </c>
      <c r="AJ101" s="49" t="s">
        <v>1386</v>
      </c>
      <c r="AK101" s="49" t="s">
        <v>1441</v>
      </c>
      <c r="AL101" s="49" t="s">
        <v>1442</v>
      </c>
      <c r="AM101" s="49" t="s">
        <v>1443</v>
      </c>
    </row>
    <row r="102" spans="1:57" hidden="1">
      <c r="A102" s="48"/>
      <c r="B102" s="53" t="s">
        <v>3255</v>
      </c>
      <c r="C102" s="59">
        <v>18</v>
      </c>
      <c r="D102" s="49" t="s">
        <v>316</v>
      </c>
      <c r="E102" s="49" t="s">
        <v>317</v>
      </c>
      <c r="F102" s="49" t="s">
        <v>318</v>
      </c>
      <c r="G102" s="49" t="s">
        <v>374</v>
      </c>
      <c r="H102" s="49" t="s">
        <v>375</v>
      </c>
      <c r="I102" s="49" t="s">
        <v>376</v>
      </c>
      <c r="J102" s="49" t="s">
        <v>431</v>
      </c>
      <c r="K102" s="49" t="s">
        <v>432</v>
      </c>
      <c r="L102" s="49" t="s">
        <v>433</v>
      </c>
      <c r="M102" s="49" t="s">
        <v>488</v>
      </c>
      <c r="N102" s="49" t="s">
        <v>489</v>
      </c>
      <c r="O102" s="49" t="s">
        <v>490</v>
      </c>
      <c r="P102" s="49" t="s">
        <v>795</v>
      </c>
      <c r="Q102" s="49" t="s">
        <v>796</v>
      </c>
      <c r="R102" s="49" t="s">
        <v>797</v>
      </c>
      <c r="S102" s="49" t="s">
        <v>852</v>
      </c>
      <c r="T102" s="49" t="s">
        <v>853</v>
      </c>
      <c r="U102" s="49" t="s">
        <v>854</v>
      </c>
      <c r="V102" s="49" t="s">
        <v>909</v>
      </c>
      <c r="W102" s="49" t="s">
        <v>910</v>
      </c>
      <c r="X102" s="49" t="s">
        <v>911</v>
      </c>
      <c r="Y102" s="49" t="s">
        <v>966</v>
      </c>
      <c r="Z102" s="49" t="s">
        <v>967</v>
      </c>
      <c r="AA102" s="49" t="s">
        <v>968</v>
      </c>
      <c r="AB102" s="49" t="s">
        <v>1273</v>
      </c>
      <c r="AC102" s="49" t="s">
        <v>1274</v>
      </c>
      <c r="AD102" s="49" t="s">
        <v>1275</v>
      </c>
      <c r="AE102" s="49" t="s">
        <v>1330</v>
      </c>
      <c r="AF102" s="49" t="s">
        <v>1331</v>
      </c>
      <c r="AG102" s="49" t="s">
        <v>1332</v>
      </c>
      <c r="AH102" s="49" t="s">
        <v>1387</v>
      </c>
      <c r="AI102" s="49" t="s">
        <v>1388</v>
      </c>
      <c r="AJ102" s="49" t="s">
        <v>1389</v>
      </c>
      <c r="AK102" s="49" t="s">
        <v>1444</v>
      </c>
      <c r="AL102" s="49" t="s">
        <v>1445</v>
      </c>
      <c r="AM102" s="49" t="s">
        <v>1446</v>
      </c>
    </row>
    <row r="103" spans="1:57" hidden="1">
      <c r="A103" s="54" t="s">
        <v>3256</v>
      </c>
      <c r="B103" s="50"/>
      <c r="C103" s="59">
        <v>19</v>
      </c>
      <c r="D103" s="49" t="s">
        <v>262</v>
      </c>
      <c r="E103" s="49" t="s">
        <v>263</v>
      </c>
      <c r="F103" s="49" t="s">
        <v>264</v>
      </c>
      <c r="G103" s="49" t="s">
        <v>320</v>
      </c>
      <c r="H103" s="49" t="s">
        <v>321</v>
      </c>
      <c r="I103" s="49" t="s">
        <v>322</v>
      </c>
      <c r="J103" s="49" t="s">
        <v>377</v>
      </c>
      <c r="K103" s="49" t="s">
        <v>378</v>
      </c>
      <c r="L103" s="49" t="s">
        <v>379</v>
      </c>
      <c r="M103" s="49" t="s">
        <v>434</v>
      </c>
      <c r="N103" s="49" t="s">
        <v>435</v>
      </c>
      <c r="O103" s="49" t="s">
        <v>436</v>
      </c>
      <c r="P103" s="49" t="s">
        <v>491</v>
      </c>
      <c r="Q103" s="49" t="s">
        <v>492</v>
      </c>
      <c r="R103" s="49" t="s">
        <v>493</v>
      </c>
      <c r="S103" s="49" t="s">
        <v>798</v>
      </c>
      <c r="T103" s="49" t="s">
        <v>799</v>
      </c>
      <c r="U103" s="49" t="s">
        <v>800</v>
      </c>
      <c r="V103" s="49" t="s">
        <v>855</v>
      </c>
      <c r="W103" s="49" t="s">
        <v>856</v>
      </c>
      <c r="X103" s="49" t="s">
        <v>857</v>
      </c>
      <c r="Y103" s="49" t="s">
        <v>912</v>
      </c>
      <c r="Z103" s="49" t="s">
        <v>913</v>
      </c>
      <c r="AA103" s="49" t="s">
        <v>914</v>
      </c>
      <c r="AB103" s="49" t="s">
        <v>969</v>
      </c>
      <c r="AC103" s="49" t="s">
        <v>970</v>
      </c>
      <c r="AD103" s="49" t="s">
        <v>971</v>
      </c>
      <c r="AE103" s="49" t="s">
        <v>1276</v>
      </c>
      <c r="AF103" s="49" t="s">
        <v>1277</v>
      </c>
      <c r="AG103" s="49" t="s">
        <v>1278</v>
      </c>
      <c r="AH103" s="49" t="s">
        <v>1333</v>
      </c>
      <c r="AI103" s="49" t="s">
        <v>1334</v>
      </c>
      <c r="AJ103" s="49" t="s">
        <v>1335</v>
      </c>
      <c r="AK103" s="49" t="s">
        <v>1390</v>
      </c>
      <c r="AL103" s="49" t="s">
        <v>1391</v>
      </c>
      <c r="AM103" s="49" t="s">
        <v>1392</v>
      </c>
    </row>
    <row r="104" spans="1:57" ht="15" hidden="1" customHeight="1"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</row>
    <row r="105" spans="1:57" ht="15" hidden="1" customHeight="1"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</row>
    <row r="106" spans="1:57" ht="15" hidden="1" customHeight="1"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</row>
    <row r="107" spans="1:57" ht="15" hidden="1" customHeight="1"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</row>
    <row r="108" spans="1:57" ht="15" customHeight="1"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</row>
    <row r="109" spans="1:57" ht="15" customHeight="1"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</row>
    <row r="110" spans="1:57" ht="15" customHeight="1"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</row>
    <row r="111" spans="1:57" ht="15" customHeight="1"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</row>
    <row r="112" spans="1:57" ht="15" customHeight="1"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</row>
    <row r="113" spans="4:57" ht="15" customHeight="1"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</row>
    <row r="114" spans="4:57" ht="15" customHeight="1"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</row>
    <row r="115" spans="4:57" ht="15" customHeight="1"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</row>
    <row r="116" spans="4:57" ht="15" customHeight="1"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</row>
    <row r="117" spans="4:57" ht="15" customHeight="1"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</row>
    <row r="118" spans="4:57" ht="15" customHeight="1"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</row>
    <row r="119" spans="4:57" ht="15" customHeight="1"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</row>
    <row r="120" spans="4:57" ht="15" customHeight="1"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</row>
    <row r="121" spans="4:57" ht="15" customHeight="1"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</row>
    <row r="122" spans="4:57" ht="15" customHeight="1"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</row>
    <row r="123" spans="4:57" ht="15" customHeight="1"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</row>
    <row r="124" spans="4:57" ht="15" customHeight="1"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</row>
    <row r="125" spans="4:57" ht="15" customHeight="1"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</row>
    <row r="126" spans="4:57" ht="15" customHeight="1"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</row>
    <row r="127" spans="4:57" ht="15" customHeight="1"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</row>
    <row r="128" spans="4:57" ht="15" customHeight="1"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</row>
    <row r="129" spans="4:57" ht="15" customHeight="1"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</row>
    <row r="130" spans="4:57" ht="15" customHeight="1"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</row>
    <row r="131" spans="4:57" ht="15" customHeight="1"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</row>
    <row r="132" spans="4:57" ht="15" customHeight="1"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</row>
    <row r="133" spans="4:57" ht="15" customHeight="1"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</row>
    <row r="134" spans="4:57" ht="15" customHeight="1"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</row>
    <row r="135" spans="4:57" ht="15" customHeight="1"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</row>
    <row r="136" spans="4:57" ht="15" customHeight="1"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</row>
    <row r="137" spans="4:57" ht="15" customHeight="1"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</row>
    <row r="138" spans="4:57" ht="15" customHeight="1"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</row>
    <row r="139" spans="4:57" ht="15" customHeight="1"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</row>
    <row r="140" spans="4:57" ht="15" customHeight="1"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</row>
    <row r="141" spans="4:57" ht="15" customHeight="1"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</row>
    <row r="142" spans="4:57" ht="15" customHeight="1"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</row>
    <row r="143" spans="4:57" ht="15" customHeight="1"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</row>
    <row r="144" spans="4:57" ht="15" customHeight="1"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</row>
    <row r="145" spans="4:57" ht="15" customHeight="1"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</row>
    <row r="146" spans="4:57" ht="15" customHeight="1"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</row>
    <row r="147" spans="4:57" ht="15" customHeight="1"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</row>
    <row r="148" spans="4:57" ht="15" customHeight="1"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</row>
    <row r="149" spans="4:57" ht="15" customHeight="1"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</row>
    <row r="150" spans="4:57" ht="15" customHeight="1"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</row>
    <row r="151" spans="4:57" ht="15" customHeight="1"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</row>
    <row r="152" spans="4:57" ht="15" customHeight="1"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</row>
    <row r="153" spans="4:57" ht="15" customHeight="1"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</row>
    <row r="154" spans="4:57" ht="15" customHeight="1"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</row>
    <row r="155" spans="4:57" ht="15" customHeight="1"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</row>
    <row r="156" spans="4:57" ht="15" customHeight="1"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</row>
    <row r="157" spans="4:57" ht="15" customHeight="1"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</row>
    <row r="158" spans="4:57" ht="15" customHeight="1"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</row>
    <row r="159" spans="4:57" ht="15" customHeight="1"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</row>
    <row r="160" spans="4:57" ht="15" customHeight="1"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</row>
    <row r="161" spans="4:57" ht="15" customHeight="1"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</row>
    <row r="162" spans="4:57" ht="15" customHeight="1"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</row>
    <row r="163" spans="4:57" ht="15" customHeight="1"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</row>
    <row r="164" spans="4:57" ht="15" customHeight="1"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</row>
    <row r="165" spans="4:57" ht="15" customHeight="1"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</row>
    <row r="166" spans="4:57" ht="15" customHeight="1"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</row>
    <row r="167" spans="4:57" ht="15" customHeight="1"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</row>
    <row r="168" spans="4:57" ht="15" customHeight="1"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</row>
    <row r="169" spans="4:57" ht="15" customHeight="1"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</row>
    <row r="170" spans="4:57" ht="15" customHeight="1"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</row>
    <row r="171" spans="4:57" ht="15" customHeight="1"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</row>
    <row r="172" spans="4:57" ht="15" customHeight="1"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</row>
    <row r="173" spans="4:57" ht="15" customHeight="1"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</row>
    <row r="174" spans="4:57" ht="15" customHeight="1"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</row>
    <row r="175" spans="4:57" ht="15" customHeight="1"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</row>
    <row r="176" spans="4:57" ht="15" customHeight="1"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</row>
    <row r="177" spans="4:57" ht="15" customHeight="1"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</row>
    <row r="178" spans="4:57" ht="15" customHeight="1"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</row>
    <row r="179" spans="4:57" ht="15" customHeight="1"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</row>
    <row r="180" spans="4:57" ht="15" customHeight="1"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</row>
    <row r="181" spans="4:57" ht="15" customHeight="1"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</row>
    <row r="182" spans="4:57" ht="15" customHeight="1"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</row>
    <row r="183" spans="4:57" ht="15" customHeight="1"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</row>
    <row r="184" spans="4:57" ht="15" customHeight="1"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</row>
    <row r="185" spans="4:57" ht="15" customHeight="1"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</row>
    <row r="186" spans="4:57" ht="15" customHeight="1"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</row>
    <row r="187" spans="4:57" ht="15" customHeight="1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</row>
    <row r="188" spans="4:57" ht="15" customHeight="1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</row>
    <row r="189" spans="4:57" ht="15" customHeight="1"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</row>
    <row r="190" spans="4:57" ht="15" customHeight="1"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</row>
    <row r="191" spans="4:57" ht="15" customHeight="1"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</row>
    <row r="192" spans="4:57" ht="15" customHeight="1"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</row>
    <row r="193" spans="4:23" ht="15" customHeight="1"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</row>
    <row r="194" spans="4:23" ht="15" customHeight="1"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</row>
    <row r="195" spans="4:23" ht="15" customHeight="1"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</row>
    <row r="196" spans="4:23" ht="15" customHeight="1"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</row>
    <row r="197" spans="4:23" ht="15" customHeight="1"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</row>
    <row r="198" spans="4:23" ht="15" customHeight="1"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</row>
    <row r="199" spans="4:23" ht="15" customHeight="1"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</row>
    <row r="200" spans="4:23" ht="15" customHeight="1"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</row>
    <row r="201" spans="4:23" ht="15" customHeight="1"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</row>
    <row r="202" spans="4:23" ht="15" customHeight="1"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</row>
    <row r="203" spans="4:23" ht="15" customHeight="1"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</row>
    <row r="204" spans="4:23" ht="15" customHeight="1"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</row>
    <row r="205" spans="4:23" ht="15" customHeight="1"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</row>
    <row r="206" spans="4:23" ht="15" customHeight="1"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</row>
    <row r="207" spans="4:23" ht="15" customHeight="1"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</row>
    <row r="208" spans="4:23" ht="15" customHeight="1"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</row>
    <row r="209" spans="4:23" ht="15" customHeight="1"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</row>
    <row r="210" spans="4:23" ht="15" customHeight="1"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</row>
    <row r="211" spans="4:23" ht="15" customHeight="1"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</row>
    <row r="212" spans="4:23" ht="15" customHeight="1"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</row>
    <row r="213" spans="4:23" ht="15" customHeight="1"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</row>
    <row r="214" spans="4:23" ht="15" customHeight="1"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</row>
    <row r="215" spans="4:23" ht="15" customHeight="1"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</row>
    <row r="216" spans="4:23" ht="15" customHeight="1"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</row>
    <row r="217" spans="4:23" ht="15" customHeight="1"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4:23" ht="15" customHeight="1"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</row>
    <row r="219" spans="4:23" ht="15" customHeight="1"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</row>
    <row r="220" spans="4:23" ht="15" customHeight="1"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</row>
    <row r="221" spans="4:23" ht="15" customHeight="1"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</row>
    <row r="222" spans="4:23" ht="15" customHeight="1"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</row>
    <row r="223" spans="4:23" ht="15" customHeight="1"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</row>
    <row r="224" spans="4:23" ht="15" customHeight="1"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</row>
    <row r="225" spans="4:23" ht="15" customHeight="1"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</row>
    <row r="226" spans="4:23" ht="15" customHeight="1"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</row>
  </sheetData>
  <mergeCells count="47">
    <mergeCell ref="AW81:AY81"/>
    <mergeCell ref="BC81:BE81"/>
    <mergeCell ref="AN80:AS80"/>
    <mergeCell ref="AT80:AY80"/>
    <mergeCell ref="AZ80:BE80"/>
    <mergeCell ref="AK81:AM81"/>
    <mergeCell ref="AQ81:AS81"/>
    <mergeCell ref="D80:I80"/>
    <mergeCell ref="J80:O80"/>
    <mergeCell ref="P80:U80"/>
    <mergeCell ref="V80:AA80"/>
    <mergeCell ref="AB80:AG80"/>
    <mergeCell ref="AH80:AM80"/>
    <mergeCell ref="G81:I81"/>
    <mergeCell ref="M81:O81"/>
    <mergeCell ref="S81:U81"/>
    <mergeCell ref="Y81:AA81"/>
    <mergeCell ref="AE81:AG81"/>
    <mergeCell ref="AZ52:BE52"/>
    <mergeCell ref="G53:I53"/>
    <mergeCell ref="M53:O53"/>
    <mergeCell ref="S53:U53"/>
    <mergeCell ref="Y53:AA53"/>
    <mergeCell ref="AE53:AG53"/>
    <mergeCell ref="AK53:AM53"/>
    <mergeCell ref="AQ53:AS53"/>
    <mergeCell ref="AW53:AY53"/>
    <mergeCell ref="BC53:BE53"/>
    <mergeCell ref="P52:U52"/>
    <mergeCell ref="V52:AA52"/>
    <mergeCell ref="AB52:AG52"/>
    <mergeCell ref="AH52:AM52"/>
    <mergeCell ref="AN52:AS52"/>
    <mergeCell ref="AT52:AY52"/>
    <mergeCell ref="C11:E11"/>
    <mergeCell ref="F11:H11"/>
    <mergeCell ref="J11:L11"/>
    <mergeCell ref="M11:O11"/>
    <mergeCell ref="D52:I52"/>
    <mergeCell ref="J52:O52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60E9349E-E654-4AC3-8790-39038A3CB8C1}">
      <formula1>$B$38:$B$43</formula1>
    </dataValidation>
  </dataValidations>
  <hyperlinks>
    <hyperlink ref="A36" r:id="rId1" display="http://www.abs.gov.au/websitedbs/d3310114.nsf/Home/©+Copyright?OpenDocument" xr:uid="{4C56962F-C5CF-439A-A665-AEE916B36962}"/>
    <hyperlink ref="D103" location="A125650360R" display="A125650360R" xr:uid="{4E21A24E-33B6-4E3D-85B0-20AA1B013101}"/>
    <hyperlink ref="E103" location="A125642152W" display="A125642152W" xr:uid="{A1AAA642-7E0D-4D7D-A42D-CA05631F03FB}"/>
    <hyperlink ref="F103" location="A125633944A" display="A125633944A" xr:uid="{D22FA45C-0F86-4879-9154-1BC66261A436}"/>
    <hyperlink ref="D85" location="A125650320W" display="A125650320W" xr:uid="{FF7B1CF2-6955-40D8-AB84-E3410E565B37}"/>
    <hyperlink ref="E85" location="A125642112C" display="A125642112C" xr:uid="{97267F35-F189-4FAF-B25B-E0FF6EC38F3D}"/>
    <hyperlink ref="F85" location="A125633904J" display="A125633904J" xr:uid="{DB8EFFE1-352A-4D8F-97DB-B6C424B17236}"/>
    <hyperlink ref="D86" location="A125650256R" display="A125650256R" xr:uid="{CD2E3AD1-E34A-42F5-9B3C-7187831A07DF}"/>
    <hyperlink ref="E86" location="A125642048W" display="A125642048W" xr:uid="{D3B1C5EA-C39E-4A7A-B3DA-E9C7CF7D3358}"/>
    <hyperlink ref="F86" location="A125633840J" display="A125633840J" xr:uid="{C02D78F6-3E79-420B-A09B-965416304338}"/>
    <hyperlink ref="D87" location="A125650328R" display="A125650328R" xr:uid="{DD64B77E-10BE-46EA-A930-B809956AD292}"/>
    <hyperlink ref="E87" location="A125642120C" display="A125642120C" xr:uid="{C9FC9215-A904-4327-BD76-8F5272F9473C}"/>
    <hyperlink ref="F87" location="A125633912J" display="A125633912J" xr:uid="{411D8B71-B602-46BD-96D7-930FB3D2B355}"/>
    <hyperlink ref="D88" location="A125650336R" display="A125650336R" xr:uid="{C24A28D3-D388-45B5-BB68-60BE37263DE9}"/>
    <hyperlink ref="E88" location="A125642128W" display="A125642128W" xr:uid="{C4BD4CC5-1204-4DEE-80B4-E695E81511D3}"/>
    <hyperlink ref="F88" location="A125633920J" display="A125633920J" xr:uid="{355C1844-10BB-46CD-B72E-8E882E607C81}"/>
    <hyperlink ref="D89" location="A125650264R" display="A125650264R" xr:uid="{77C1DB51-0D82-4987-ADCD-4C1441154422}"/>
    <hyperlink ref="E89" location="A125642056W" display="A125642056W" xr:uid="{CB40A49A-A61D-4ED0-864A-B372B49893B9}"/>
    <hyperlink ref="F89" location="A125633848A" display="A125633848A" xr:uid="{37E4E8C1-8AEF-4434-9036-D05A002CA059}"/>
    <hyperlink ref="D90" location="A125650272R" display="A125650272R" xr:uid="{897411E5-525B-4B46-8F56-0F9B18768966}"/>
    <hyperlink ref="E90" location="A125642064W" display="A125642064W" xr:uid="{1455AF6F-BB39-43FA-9B83-C5F2AF26CEE0}"/>
    <hyperlink ref="F90" location="A125633856A" display="A125633856A" xr:uid="{BB740FD7-4633-41B7-B708-150D78EACD82}"/>
    <hyperlink ref="D91" location="A125650304W" display="A125650304W" xr:uid="{48331954-2F7A-4B93-B491-E74FDEB4B98D}"/>
    <hyperlink ref="E91" location="A125642096R" display="A125642096R" xr:uid="{D758F8BC-E2F0-42EF-AC3F-810A3BE796CB}"/>
    <hyperlink ref="F91" location="A125633888V" display="A125633888V" xr:uid="{A5B51E90-C122-4E8D-8530-DC86BFD4709D}"/>
    <hyperlink ref="D92" location="A125650240W" display="A125650240W" xr:uid="{F47DDB69-E545-4632-A50D-A46CFF6B515A}"/>
    <hyperlink ref="E92" location="A125642032C" display="A125642032C" xr:uid="{DCCC4D96-1868-427F-9652-3A97422330CE}"/>
    <hyperlink ref="F92" location="A125633824J" display="A125633824J" xr:uid="{DA50076C-A20D-4EB3-BCFC-0E97FDA5305C}"/>
    <hyperlink ref="D93" location="A125650344R" display="A125650344R" xr:uid="{427AAE23-0AB2-4315-A015-B43BFCC599F6}"/>
    <hyperlink ref="E93" location="A125642136W" display="A125642136W" xr:uid="{27EFFC93-6E88-464F-AD60-EBC075BBB6B1}"/>
    <hyperlink ref="F93" location="A125633928A" display="A125633928A" xr:uid="{EF54F66B-FBDC-4030-A32C-A5F2F4F91AC5}"/>
    <hyperlink ref="D94" location="A125650312W" display="A125650312W" xr:uid="{3DDD5200-F3D5-4FB1-9CCC-0046FDBE18DB}"/>
    <hyperlink ref="E94" location="A125642104C" display="A125642104C" xr:uid="{7C427BA8-C269-4D4A-8F07-A31C8CB1CA82}"/>
    <hyperlink ref="F94" location="A125633896V" display="A125633896V" xr:uid="{D42411C3-ECA1-4A3A-BE2F-4CB1DEB1BB94}"/>
    <hyperlink ref="D95" location="A125650352R" display="A125650352R" xr:uid="{90991CA6-BF95-41C9-81D6-4B0C7BBDABD9}"/>
    <hyperlink ref="E95" location="A125642144W" display="A125642144W" xr:uid="{E56D800F-4C61-4A81-B26D-D389E9847EF0}"/>
    <hyperlink ref="F95" location="A125633936A" display="A125633936A" xr:uid="{E6625AAC-77E2-4C25-B634-CABB90776C78}"/>
    <hyperlink ref="D96" location="A125650248R" display="A125650248R" xr:uid="{290345B3-B8E5-41C4-AD9D-3E05946A6C7B}"/>
    <hyperlink ref="E96" location="A125642040C" display="A125642040C" xr:uid="{A3B3A30B-4FE7-458D-BE33-B545699559C0}"/>
    <hyperlink ref="F96" location="A125633832J" display="A125633832J" xr:uid="{F89A0965-9A0E-43DF-BA2C-4FFFCEE3D655}"/>
    <hyperlink ref="D97" location="A125650216W" display="A125650216W" xr:uid="{AA6BD10C-DEF6-409B-B4DB-9D7A1D488C3E}"/>
    <hyperlink ref="E97" location="A125642008C" display="A125642008C" xr:uid="{9DAAE10F-43D1-478E-BEF3-6E6CD47C5945}"/>
    <hyperlink ref="F97" location="A125633800R" display="A125633800R" xr:uid="{9E71E6D2-E72F-4B51-9879-69620E6059B3}"/>
    <hyperlink ref="D98" location="A125650224W" display="A125650224W" xr:uid="{AC484BDA-010E-484D-8E91-1CE30A598CD9}"/>
    <hyperlink ref="E98" location="A125642016C" display="A125642016C" xr:uid="{1F54C518-3485-44D0-A1BD-3C221A64A8C6}"/>
    <hyperlink ref="F98" location="A125633808J" display="A125633808J" xr:uid="{2AE040AE-4CAC-4A1C-BF3E-1900B15027DC}"/>
    <hyperlink ref="D99" location="A125650280R" display="A125650280R" xr:uid="{AFA6FC2C-07C1-454D-A433-9070FE0265DD}"/>
    <hyperlink ref="E99" location="A125642072W" display="A125642072W" xr:uid="{76154150-CEDF-485E-A521-8317DA94610E}"/>
    <hyperlink ref="F99" location="A125633864A" display="A125633864A" xr:uid="{F626ED23-3E96-4A99-97AB-6D7E47711B54}"/>
    <hyperlink ref="D100" location="A125650232W" display="A125650232W" xr:uid="{23389B69-8652-48CF-A643-27FF641651E5}"/>
    <hyperlink ref="E100" location="A125642024C" display="A125642024C" xr:uid="{126A7466-8C63-4E5E-AE6F-951B0CF278A5}"/>
    <hyperlink ref="F100" location="A125633816J" display="A125633816J" xr:uid="{5EFC58A4-66BA-4FD7-8677-3881AB9848DD}"/>
    <hyperlink ref="D101" location="A125650288J" display="A125650288J" xr:uid="{8D831FA7-9806-472D-8F9D-96177692AF0A}"/>
    <hyperlink ref="E101" location="A125642080W" display="A125642080W" xr:uid="{7BB2FD04-444E-4EE9-AEB8-4F071041D055}"/>
    <hyperlink ref="F101" location="A125633872A" display="A125633872A" xr:uid="{32D5EFF7-EFC0-4EA5-A966-2FD9F093A61E}"/>
    <hyperlink ref="D102" location="A125650296J" display="A125650296J" xr:uid="{422C9143-E619-4D4E-8A17-2EB92124E094}"/>
    <hyperlink ref="E102" location="A125642088R" display="A125642088R" xr:uid="{B5D6154D-A38E-4431-93CB-9385E72C0B47}"/>
    <hyperlink ref="F102" location="A125633880A" display="A125633880A" xr:uid="{6B41D2EB-83AB-404F-BE35-0552DA2D4253}"/>
    <hyperlink ref="G103" location="A125650362V" display="A125650362V" xr:uid="{DA857139-19EF-4CAF-A0DA-6A96897FE2EB}"/>
    <hyperlink ref="H103" location="A125642154A" display="A125642154A" xr:uid="{47C1DABB-5C10-4E9E-ACD9-B18250E8969B}"/>
    <hyperlink ref="I103" location="A125633946F" display="A125633946F" xr:uid="{75B352B9-AE2B-4200-84DB-4271C98EDA55}"/>
    <hyperlink ref="G85" location="A125650322A" display="A125650322A" xr:uid="{474195D4-6348-45A1-96E1-7AA22A9CE75E}"/>
    <hyperlink ref="H85" location="A125642114J" display="A125642114J" xr:uid="{085A4E5F-C887-4238-8F36-382F8BE5AD0C}"/>
    <hyperlink ref="I85" location="A125633906L" display="A125633906L" xr:uid="{2A567B3F-EE9B-4964-A30E-83748351AECA}"/>
    <hyperlink ref="G86" location="A125650258V" display="A125650258V" xr:uid="{228A17AC-2A18-41C1-9687-4838C7AD0A75}"/>
    <hyperlink ref="H86" location="A125642050J" display="A125642050J" xr:uid="{DC3ECDCE-AED2-4378-A2B5-35179275F24C}"/>
    <hyperlink ref="I86" location="A125633842L" display="A125633842L" xr:uid="{78C709C1-F40F-433E-8C6E-977DF5EFB699}"/>
    <hyperlink ref="G87" location="A125650330A" display="A125650330A" xr:uid="{39FE5AD1-DC70-403D-B242-EE5AAD323250}"/>
    <hyperlink ref="H87" location="A125642122J" display="A125642122J" xr:uid="{B93B05F9-3E06-4619-889C-C99BCA9606C4}"/>
    <hyperlink ref="I87" location="A125633914L" display="A125633914L" xr:uid="{1BA0C558-E513-4500-BDDD-9D935AC8D8FC}"/>
    <hyperlink ref="G88" location="A125650338V" display="A125650338V" xr:uid="{17521F18-9DFC-471F-BA98-97954A265E13}"/>
    <hyperlink ref="H88" location="A125642130J" display="A125642130J" xr:uid="{A8A5888F-018A-489F-BDAE-6620DA3533CD}"/>
    <hyperlink ref="I88" location="A125633922L" display="A125633922L" xr:uid="{6DBFF1C5-6C9E-46DD-A562-571A6F6539F6}"/>
    <hyperlink ref="G89" location="A125650266V" display="A125650266V" xr:uid="{E6DB3B96-D615-4D5F-B022-7444D2440110}"/>
    <hyperlink ref="H89" location="A125642058A" display="A125642058A" xr:uid="{90A981C9-703C-4E99-9B21-0B5C6FA5892C}"/>
    <hyperlink ref="I89" location="A125633850L" display="A125633850L" xr:uid="{4A623EB6-3107-4C36-9F78-E1D86427BFC3}"/>
    <hyperlink ref="G90" location="A125650274V" display="A125650274V" xr:uid="{FBAC8BF1-F864-4EAD-A3C2-64EDB6BC0F3F}"/>
    <hyperlink ref="H90" location="A125642066A" display="A125642066A" xr:uid="{EE96AD28-28DA-4ADD-9C90-D4E9F88FCA8C}"/>
    <hyperlink ref="I90" location="A125633858F" display="A125633858F" xr:uid="{270B01E2-FD55-43D6-AC40-8143B3323C25}"/>
    <hyperlink ref="G91" location="A125650306A" display="A125650306A" xr:uid="{8A009F11-FAB9-4B7F-8FE5-371EC1C76BEA}"/>
    <hyperlink ref="H91" location="A125642098V" display="A125642098V" xr:uid="{61C12AB1-246B-4108-B75D-9E6A8AAFB649}"/>
    <hyperlink ref="I91" location="A125633890F" display="A125633890F" xr:uid="{C2FAA480-10FF-4787-99B1-A600B66A807A}"/>
    <hyperlink ref="G92" location="A125650242A" display="A125650242A" xr:uid="{FCBBD427-B33E-402D-B9BC-4F0265E10ED0}"/>
    <hyperlink ref="H92" location="A125642034J" display="A125642034J" xr:uid="{7FAECE68-8AFB-4512-ACA5-C90563A6FC15}"/>
    <hyperlink ref="I92" location="A125633826L" display="A125633826L" xr:uid="{22CF0C8F-AF3B-4837-B12F-15225E96A884}"/>
    <hyperlink ref="G93" location="A125650346V" display="A125650346V" xr:uid="{D8AD6665-82AF-493C-A896-1C1B2E58C1A5}"/>
    <hyperlink ref="H93" location="A125642138A" display="A125642138A" xr:uid="{5942978A-0CD8-4F44-B202-4C295B5EFCB1}"/>
    <hyperlink ref="I93" location="A125633930L" display="A125633930L" xr:uid="{B57E68C9-F94A-4860-A12B-58A0894489E5}"/>
    <hyperlink ref="G94" location="A125650314A" display="A125650314A" xr:uid="{31DF16C0-D08E-4273-945D-55C91854450C}"/>
    <hyperlink ref="H94" location="A125642106J" display="A125642106J" xr:uid="{E4CF45A9-7390-4C15-8E11-BFB5E98A9694}"/>
    <hyperlink ref="I94" location="A125633898X" display="A125633898X" xr:uid="{3A31D96B-0677-4989-B900-65EC8F0E7A09}"/>
    <hyperlink ref="G95" location="A125650354V" display="A125650354V" xr:uid="{CC7A4B59-15F8-4E81-91FF-A63F8B8EBEB9}"/>
    <hyperlink ref="H95" location="A125642146A" display="A125642146A" xr:uid="{B7A1780C-C863-4014-A3A7-513C9D2EFD43}"/>
    <hyperlink ref="I95" location="A125633938F" display="A125633938F" xr:uid="{6E676FEA-BF50-4870-806E-EBCD51753113}"/>
    <hyperlink ref="G96" location="A125650250A" display="A125650250A" xr:uid="{D8970CA9-FAF8-427B-9474-DF997B9EFEA3}"/>
    <hyperlink ref="H96" location="A125642042J" display="A125642042J" xr:uid="{072D6F0B-D5FE-47F2-A2B3-74F44FF8FF54}"/>
    <hyperlink ref="I96" location="A125633834L" display="A125633834L" xr:uid="{39D07F82-0B4D-4BED-AA6E-FA1CB29C868A}"/>
    <hyperlink ref="G97" location="A125650218A" display="A125650218A" xr:uid="{97466DE1-8B85-4834-BB93-92187D49E510}"/>
    <hyperlink ref="H97" location="A125642010R" display="A125642010R" xr:uid="{38CA1679-1704-4E9C-8A12-63600D713564}"/>
    <hyperlink ref="I97" location="A125633802V" display="A125633802V" xr:uid="{C479CB50-7468-49B8-ADE2-DEC8F2C0DFD4}"/>
    <hyperlink ref="G98" location="A125650226A" display="A125650226A" xr:uid="{B503CB8C-2B98-4A1B-B283-43135AE5CC1C}"/>
    <hyperlink ref="H98" location="A125642018J" display="A125642018J" xr:uid="{A46E310E-564C-49F3-A32C-592ECBA81BCA}"/>
    <hyperlink ref="I98" location="A125633810V" display="A125633810V" xr:uid="{FB088EE3-8AD7-4CC0-AAD3-2AC064649D00}"/>
    <hyperlink ref="G99" location="A125650282V" display="A125650282V" xr:uid="{3F3BDF79-3009-4F30-BA50-80F49681FBBD}"/>
    <hyperlink ref="H99" location="A125642074A" display="A125642074A" xr:uid="{A477A2C5-B2F3-4E9B-8B9A-6E28804CC3F8}"/>
    <hyperlink ref="I99" location="A125633866F" display="A125633866F" xr:uid="{3A38ACBB-609A-4AB8-8D65-731D358BE6B6}"/>
    <hyperlink ref="G100" location="A125650234A" display="A125650234A" xr:uid="{B4380431-8107-43DD-B9E6-B18BCF73B72B}"/>
    <hyperlink ref="H100" location="A125642026J" display="A125642026J" xr:uid="{488984DF-3D64-43DD-911E-1E4BB5696EE4}"/>
    <hyperlink ref="I100" location="A125633818L" display="A125633818L" xr:uid="{EAE21567-22D5-464D-991B-DF8C5EF5C4BB}"/>
    <hyperlink ref="G101" location="A125650290V" display="A125650290V" xr:uid="{ED76CBDD-0336-40D2-9DDE-E62E27C1315C}"/>
    <hyperlink ref="H101" location="A125642082A" display="A125642082A" xr:uid="{04B31E4C-2946-426D-B3AF-7ABD4D5CE5AE}"/>
    <hyperlink ref="I101" location="A125633874F" display="A125633874F" xr:uid="{492DBA94-260F-49D8-ABEC-E4184E984ED0}"/>
    <hyperlink ref="G102" location="A125650298L" display="A125650298L" xr:uid="{D9E18831-1093-4728-8074-34F3E213D54E}"/>
    <hyperlink ref="H102" location="A125642090A" display="A125642090A" xr:uid="{6DC0B85C-AA99-4543-B885-C0E30A000C3E}"/>
    <hyperlink ref="I102" location="A125633882F" display="A125633882F" xr:uid="{6298C57D-8797-4B0C-A5FF-4E3F9818C8C1}"/>
    <hyperlink ref="J103" location="A125654464F" display="A125654464F" xr:uid="{E1DDBA43-F1A0-4F95-BF7B-ABA3BCC73590}"/>
    <hyperlink ref="K103" location="A125646256L" display="A125646256L" xr:uid="{01194DC3-9789-451B-BB68-D80937678434}"/>
    <hyperlink ref="L103" location="A125638048V" display="A125638048V" xr:uid="{28992EF9-5E22-4F07-A750-F02177573CF3}"/>
    <hyperlink ref="J85" location="A125654424L" display="A125654424L" xr:uid="{35F30FDB-D249-4D42-935E-3A8C827D7743}"/>
    <hyperlink ref="K85" location="A125646216V" display="A125646216V" xr:uid="{639A586C-4E4A-4822-820F-172007171390}"/>
    <hyperlink ref="L85" location="A125638008A" display="A125638008A" xr:uid="{F596E4A1-38AA-4758-97F9-0E1B7C0604B7}"/>
    <hyperlink ref="J86" location="A125654360L" display="A125654360L" xr:uid="{065E67E9-B6A8-4EFC-B102-2D1F5EE03402}"/>
    <hyperlink ref="K86" location="A125646152V" display="A125646152V" xr:uid="{730FCB8B-4AF6-485D-B369-A69864505A6A}"/>
    <hyperlink ref="L86" location="A125637944X" display="A125637944X" xr:uid="{80012C0D-3496-4558-946B-6758F790FEDB}"/>
    <hyperlink ref="J87" location="A125654432L" display="A125654432L" xr:uid="{47BD0022-5210-488B-BC01-133EBE02894E}"/>
    <hyperlink ref="K87" location="A125646224V" display="A125646224V" xr:uid="{42456400-F2E6-482F-A465-6AE02E659EEE}"/>
    <hyperlink ref="L87" location="A125638016A" display="A125638016A" xr:uid="{74528B25-32B0-4512-84DB-61F07CE260AB}"/>
    <hyperlink ref="J88" location="A125654440L" display="A125654440L" xr:uid="{E1D566E5-1C48-4579-94C9-E358F9626742}"/>
    <hyperlink ref="K88" location="A125646232V" display="A125646232V" xr:uid="{90A1AB53-C6E0-4D82-B59A-492B30AEA98C}"/>
    <hyperlink ref="L88" location="A125638024A" display="A125638024A" xr:uid="{CCE28A89-EFF4-407F-B409-B4CD849FAE86}"/>
    <hyperlink ref="J89" location="A125654368F" display="A125654368F" xr:uid="{C16685F7-326D-4BD6-B6A5-9FC206E17E2F}"/>
    <hyperlink ref="K89" location="A125646160V" display="A125646160V" xr:uid="{9CF404C3-47E4-4091-9D79-2AA0283849B9}"/>
    <hyperlink ref="L89" location="A125637952X" display="A125637952X" xr:uid="{D8BF948D-276D-4654-97FD-A8896AD2486F}"/>
    <hyperlink ref="J90" location="A125654376F" display="A125654376F" xr:uid="{32E33FA1-4505-4C82-A3BA-C3A2D82FB15C}"/>
    <hyperlink ref="K90" location="A125646168L" display="A125646168L" xr:uid="{886D7E1F-E733-4703-9F46-2F86FA94976D}"/>
    <hyperlink ref="L90" location="A125637960X" display="A125637960X" xr:uid="{79430B2F-9A52-404F-8CAF-7FE0A9B9987B}"/>
    <hyperlink ref="J91" location="A125654408L" display="A125654408L" xr:uid="{F273DC59-9BE4-422E-AA48-31D6713576B1}"/>
    <hyperlink ref="K91" location="A125646200A" display="A125646200A" xr:uid="{1ACC41F3-1E16-49BC-A21C-183BE62F110A}"/>
    <hyperlink ref="L91" location="A125637992T" display="A125637992T" xr:uid="{C884B0DF-C365-4D90-BE1B-F9095D1E65D7}"/>
    <hyperlink ref="J92" location="A125654344L" display="A125654344L" xr:uid="{2353C1E1-B67D-4846-96E9-D60429EEAEDA}"/>
    <hyperlink ref="K92" location="A125646136V" display="A125646136V" xr:uid="{20972CC9-4D5C-47A5-BB1D-BE047F1F9401}"/>
    <hyperlink ref="L92" location="A125637928X" display="A125637928X" xr:uid="{63168DF6-BAE7-493F-98D8-EEDF1F0B4F7E}"/>
    <hyperlink ref="J93" location="A125654448F" display="A125654448F" xr:uid="{87704634-C59E-459B-BE10-E68EE3B0509E}"/>
    <hyperlink ref="K93" location="A125646240V" display="A125646240V" xr:uid="{27C5AECA-835B-4BFB-958D-51DD5CB22E8D}"/>
    <hyperlink ref="L93" location="A125638032A" display="A125638032A" xr:uid="{E1DAE550-E640-4740-8F26-F83EEAD7DBC0}"/>
    <hyperlink ref="J94" location="A125654416L" display="A125654416L" xr:uid="{82F52FEB-9BDB-41F4-9545-36082CE729DF}"/>
    <hyperlink ref="K94" location="A125646208V" display="A125646208V" xr:uid="{1441090E-6453-4212-93FD-39C5C412453A}"/>
    <hyperlink ref="L94" location="A125638000J" display="A125638000J" xr:uid="{6548076B-F78F-443E-9B0C-769BBF7FEB7B}"/>
    <hyperlink ref="J95" location="A125654456F" display="A125654456F" xr:uid="{C2AD05D6-7CB6-42DA-B766-98DECFC71131}"/>
    <hyperlink ref="K95" location="A125646248L" display="A125646248L" xr:uid="{EDE7B5F0-7DA4-4AFF-8BD1-E2E4865536C2}"/>
    <hyperlink ref="L95" location="A125638040A" display="A125638040A" xr:uid="{A4D6B64E-735E-4457-AE4C-330C2E298183}"/>
    <hyperlink ref="J96" location="A125654352L" display="A125654352L" xr:uid="{D2306CC0-0490-4A79-A807-DC52C6EAA246}"/>
    <hyperlink ref="K96" location="A125646144V" display="A125646144V" xr:uid="{E644689B-B8CB-4F38-A005-13635EAF083D}"/>
    <hyperlink ref="L96" location="A125637936X" display="A125637936X" xr:uid="{BEF82698-1512-43A5-84DD-1F2E92501CA9}"/>
    <hyperlink ref="J97" location="A125654320V" display="A125654320V" xr:uid="{433B1BAE-A153-4E72-ABE2-0F8ED48BD366}"/>
    <hyperlink ref="K97" location="A125646112A" display="A125646112A" xr:uid="{EB476DE6-D724-4148-881D-28285D7EF9FD}"/>
    <hyperlink ref="L97" location="A125637904F" display="A125637904F" xr:uid="{E022EF8F-B6FB-467B-8C4D-27025F6D62EF}"/>
    <hyperlink ref="J98" location="A125654328L" display="A125654328L" xr:uid="{8F168F59-4824-451F-A1B2-AF1B59993B00}"/>
    <hyperlink ref="K98" location="A125646120A" display="A125646120A" xr:uid="{7D6A2E8A-3C3F-42F9-A046-8356D9EA0629}"/>
    <hyperlink ref="L98" location="A125637912F" display="A125637912F" xr:uid="{09C66BEF-935F-4CDA-A2A8-2BE782AB87A3}"/>
    <hyperlink ref="J99" location="A125654384F" display="A125654384F" xr:uid="{C4300F8C-B075-4877-892A-E2AA26BC9B5C}"/>
    <hyperlink ref="K99" location="A125646176L" display="A125646176L" xr:uid="{A9BBF1BB-9015-40F8-A0E0-0C58735A993E}"/>
    <hyperlink ref="L99" location="A125637968T" display="A125637968T" xr:uid="{33AC519D-2EA9-415C-AB57-CFD1C536CB52}"/>
    <hyperlink ref="J100" location="A125654336L" display="A125654336L" xr:uid="{E87C01A1-8830-4946-9E3C-2F478A0B0F18}"/>
    <hyperlink ref="K100" location="A125646128V" display="A125646128V" xr:uid="{5098BEE0-BC1D-4174-A1C4-63621523E4FD}"/>
    <hyperlink ref="L100" location="A125637920F" display="A125637920F" xr:uid="{8DE9010C-432D-477F-B62C-AE213E923575}"/>
    <hyperlink ref="J101" location="A125654392F" display="A125654392F" xr:uid="{48100A4A-3FDA-47CE-9474-C1394DD8442E}"/>
    <hyperlink ref="K101" location="A125646184L" display="A125646184L" xr:uid="{A5E275DB-89E2-456C-9F1C-F51CB004FA01}"/>
    <hyperlink ref="L101" location="A125637976T" display="A125637976T" xr:uid="{2D904371-3201-400C-999C-513DCE84E0D6}"/>
    <hyperlink ref="J102" location="A125654400V" display="A125654400V" xr:uid="{824D721E-BA50-410E-B742-8E8EA44AE500}"/>
    <hyperlink ref="K102" location="A125646192L" display="A125646192L" xr:uid="{04DF73A0-2B17-4649-A59A-962E1A97A0FE}"/>
    <hyperlink ref="L102" location="A125637984T" display="A125637984T" xr:uid="{84B9F631-7F1C-4EA8-B9AA-DE0DBB4DD794}"/>
    <hyperlink ref="M103" location="A125654466K" display="A125654466K" xr:uid="{127F19EE-22A3-4A18-B49F-71BE8F7A9531}"/>
    <hyperlink ref="N103" location="A125646258T" display="A125646258T" xr:uid="{A4D27B04-9E12-47DA-8134-0179FCB51E53}"/>
    <hyperlink ref="O103" location="A125638050F" display="A125638050F" xr:uid="{D58C511B-6106-4B1A-AAB9-BEBD5F1DE02A}"/>
    <hyperlink ref="M85" location="A125654426T" display="A125654426T" xr:uid="{11994DF4-FDF1-406B-9139-1033ACC0DBF6}"/>
    <hyperlink ref="N85" location="A125646218X" display="A125646218X" xr:uid="{E50545C8-3275-4576-BF08-1671DBD44ECF}"/>
    <hyperlink ref="O85" location="A125638010L" display="A125638010L" xr:uid="{A930D29C-625D-4C12-B5C0-F6D068D6B5F8}"/>
    <hyperlink ref="M86" location="A125654362T" display="A125654362T" xr:uid="{99998925-538F-40D7-9DB3-4B236C3545E6}"/>
    <hyperlink ref="N86" location="A125646154X" display="A125646154X" xr:uid="{04538C96-4EEC-4021-98DE-76AA7550361B}"/>
    <hyperlink ref="O86" location="A125637946C" display="A125637946C" xr:uid="{3CB5852A-8754-4B38-9D28-6F51D86D0A09}"/>
    <hyperlink ref="M87" location="A125654434T" display="A125654434T" xr:uid="{2CCF0BAE-7D6D-4422-9D3A-70A490233D65}"/>
    <hyperlink ref="N87" location="A125646226X" display="A125646226X" xr:uid="{590E0B48-4051-4B01-AE98-A324A7C0B247}"/>
    <hyperlink ref="O87" location="A125638018F" display="A125638018F" xr:uid="{1160F92B-044E-442E-91EC-FD90AC747C6C}"/>
    <hyperlink ref="M88" location="A125654442T" display="A125654442T" xr:uid="{F558D1E3-A717-4F3E-ACD4-B56F9A3F65FB}"/>
    <hyperlink ref="N88" location="A125646234X" display="A125646234X" xr:uid="{2F03B213-C100-41F0-90FC-B9FE60EED779}"/>
    <hyperlink ref="O88" location="A125638026F" display="A125638026F" xr:uid="{92A6F6B5-2F28-49EE-8EC8-508FB7C6D6B9}"/>
    <hyperlink ref="M89" location="A125654370T" display="A125654370T" xr:uid="{3372B3FA-60C1-4950-B3F6-23AEB4506068}"/>
    <hyperlink ref="N89" location="A125646162X" display="A125646162X" xr:uid="{65F29ADA-8F5B-48E2-8D6A-1DA005E8EC8B}"/>
    <hyperlink ref="O89" location="A125637954C" display="A125637954C" xr:uid="{005A7D42-768F-464F-A7DE-544026047E62}"/>
    <hyperlink ref="M90" location="A125654378K" display="A125654378K" xr:uid="{48320229-2FC1-4EE7-8AD3-BBC9E6F7C4BF}"/>
    <hyperlink ref="N90" location="A125646170X" display="A125646170X" xr:uid="{EA7A2A3E-9B24-4678-A13F-BC8260064B83}"/>
    <hyperlink ref="O90" location="A125637962C" display="A125637962C" xr:uid="{223BE908-C7A7-44D4-8FB0-2E842C79FF0D}"/>
    <hyperlink ref="M91" location="A125654410X" display="A125654410X" xr:uid="{CD1E7CBD-BE84-46AE-8AB3-0951C7BE624D}"/>
    <hyperlink ref="N91" location="A125646202F" display="A125646202F" xr:uid="{0ED305A4-88AF-4804-9E67-D88539AD6813}"/>
    <hyperlink ref="O91" location="A125637994W" display="A125637994W" xr:uid="{B54A22FC-CCFA-4A88-B593-0F3D3C21DDFA}"/>
    <hyperlink ref="M92" location="A125654346T" display="A125654346T" xr:uid="{44E97443-C22B-4C49-A07F-5BA60D7CF594}"/>
    <hyperlink ref="N92" location="A125646138X" display="A125646138X" xr:uid="{762393C7-393C-4AB1-8F86-826C5E49A343}"/>
    <hyperlink ref="O92" location="A125637930K" display="A125637930K" xr:uid="{37BE6820-6F77-4A9B-A5F4-825A54467742}"/>
    <hyperlink ref="M93" location="A125654450T" display="A125654450T" xr:uid="{9146D600-5899-49FF-B9E2-9A47961B4C7C}"/>
    <hyperlink ref="N93" location="A125646242X" display="A125646242X" xr:uid="{B452AA1F-2B8F-4EF9-9A45-C3D417D42726}"/>
    <hyperlink ref="O93" location="A125638034F" display="A125638034F" xr:uid="{ACF0DEE4-8FB7-463B-9213-72894BFB6E62}"/>
    <hyperlink ref="M94" location="A125654418T" display="A125654418T" xr:uid="{7F392F48-692E-4B93-9B0E-36EC99F9D9E6}"/>
    <hyperlink ref="N94" location="A125646210F" display="A125646210F" xr:uid="{F49B7F1A-F9C3-4685-BE38-A28ED7DA8407}"/>
    <hyperlink ref="O94" location="A125638002L" display="A125638002L" xr:uid="{9B1CDCBB-54F2-4015-B298-4186135D2C67}"/>
    <hyperlink ref="M95" location="A125654458K" display="A125654458K" xr:uid="{5BB76AAC-CFCD-4D92-9E80-ADBE3A00B678}"/>
    <hyperlink ref="N95" location="A125646250X" display="A125646250X" xr:uid="{022DAD25-5F75-4B9E-A4AB-2B8C8372CCE0}"/>
    <hyperlink ref="O95" location="A125638042F" display="A125638042F" xr:uid="{EEC1004E-29AF-4722-9E33-8AC5534D773D}"/>
    <hyperlink ref="M96" location="A125654354T" display="A125654354T" xr:uid="{E32BFBF4-67A6-4043-AB6D-D632EC2D7517}"/>
    <hyperlink ref="N96" location="A125646146X" display="A125646146X" xr:uid="{00729A4D-A233-43FF-9CBC-194D1BC2F276}"/>
    <hyperlink ref="O96" location="A125637938C" display="A125637938C" xr:uid="{E870278D-CDE7-4D06-A62F-7132B5C84BC8}"/>
    <hyperlink ref="M97" location="A125654322X" display="A125654322X" xr:uid="{0FB642C3-0275-44CE-891C-BD32473CD22D}"/>
    <hyperlink ref="N97" location="A125646114F" display="A125646114F" xr:uid="{48F845DF-6E61-4A1F-A06A-69BFCC0F7E9E}"/>
    <hyperlink ref="O97" location="A125637906K" display="A125637906K" xr:uid="{70D48B47-A412-44EE-86B9-8F38DD61F5DE}"/>
    <hyperlink ref="M98" location="A125654330X" display="A125654330X" xr:uid="{D493BB5E-AD7A-45C3-B60E-C40E84BEAC5B}"/>
    <hyperlink ref="N98" location="A125646122F" display="A125646122F" xr:uid="{5D71D202-8876-4564-9943-6C0D0A747E03}"/>
    <hyperlink ref="O98" location="A125637914K" display="A125637914K" xr:uid="{8F4837D1-C82D-429A-B951-82F6314597E4}"/>
    <hyperlink ref="M99" location="A125654386K" display="A125654386K" xr:uid="{DF2B999D-40DD-427E-B09A-EA8BB246E791}"/>
    <hyperlink ref="N99" location="A125646178T" display="A125646178T" xr:uid="{21B56973-B94E-4707-B87E-6C9E8BE8EB81}"/>
    <hyperlink ref="O99" location="A125637970C" display="A125637970C" xr:uid="{C24CAEC6-7245-4F6C-A58A-D0AFF0404ED7}"/>
    <hyperlink ref="M100" location="A125654338T" display="A125654338T" xr:uid="{FB051CAF-3EC8-477C-AA01-E593607ADA26}"/>
    <hyperlink ref="N100" location="A125646130F" display="A125646130F" xr:uid="{65EB73B0-F7B7-4EAC-B064-23035DCB94FF}"/>
    <hyperlink ref="O100" location="A125637922K" display="A125637922K" xr:uid="{2394D14E-D81D-4732-824D-C424A43D8DD7}"/>
    <hyperlink ref="M101" location="A125654394K" display="A125654394K" xr:uid="{9E86CDAF-471F-4A65-8A15-12EE170E9629}"/>
    <hyperlink ref="N101" location="A125646186T" display="A125646186T" xr:uid="{7132E91B-415E-442C-B713-4197D70BEE7C}"/>
    <hyperlink ref="O101" location="A125637978W" display="A125637978W" xr:uid="{63559450-DBAA-4389-AAC9-53890D3CC806}"/>
    <hyperlink ref="M102" location="A125654402X" display="A125654402X" xr:uid="{B3D508C0-6BDB-4234-A8F3-46A8BCAEDF0E}"/>
    <hyperlink ref="N102" location="A125646194T" display="A125646194T" xr:uid="{7378EF7D-344A-4C7C-BB76-750187D52F46}"/>
    <hyperlink ref="O102" location="A125637986W" display="A125637986W" xr:uid="{DF160220-0240-4945-9ACA-B4578F6E1877}"/>
    <hyperlink ref="P103" location="A125651728V" display="A125651728V" xr:uid="{1D7F95E5-73A5-4CBD-B35E-E4623E4C3267}"/>
    <hyperlink ref="Q103" location="A125643520J" display="A125643520J" xr:uid="{1D3A24AA-6C6E-4AE4-96A9-8075AABC818E}"/>
    <hyperlink ref="R103" location="A125635312R" display="A125635312R" xr:uid="{A951AF12-0EF3-4DB3-91F0-5832B6572AD3}"/>
    <hyperlink ref="P85" location="A125651688L" display="A125651688L" xr:uid="{CE486FE2-E0A6-4919-9CE0-A49305F28150}"/>
    <hyperlink ref="Q85" location="A125643480A" display="A125643480A" xr:uid="{D9381DF7-8A70-435A-A2CE-0894300AF716}"/>
    <hyperlink ref="R85" location="A125635272J" display="A125635272J" xr:uid="{FB71EC7A-ACAF-4213-99C8-4896B95CCF29}"/>
    <hyperlink ref="P86" location="A125651624A" display="A125651624A" xr:uid="{BE09C83D-C3B2-4934-BB5F-CDD8D6D842E9}"/>
    <hyperlink ref="Q86" location="A125643416J" display="A125643416J" xr:uid="{0C38633A-A890-4590-A82C-E1A3FE56CBF5}"/>
    <hyperlink ref="R86" location="A125635208R" display="A125635208R" xr:uid="{253E3CD0-A855-4D2E-8CD4-AA01D17BBB5B}"/>
    <hyperlink ref="P87" location="A125651696L" display="A125651696L" xr:uid="{F60DED86-5509-4F92-B2D3-BD7DAC657BEF}"/>
    <hyperlink ref="Q87" location="A125643488V" display="A125643488V" xr:uid="{93E0FB24-712C-4CEC-9E1E-BAE55B972703}"/>
    <hyperlink ref="R87" location="A125635280J" display="A125635280J" xr:uid="{AED8E8AE-346F-49F5-9CAA-63221911CA00}"/>
    <hyperlink ref="P88" location="A125651704A" display="A125651704A" xr:uid="{627FB51E-1C12-419B-9137-B59523CB8EAB}"/>
    <hyperlink ref="Q88" location="A125643496V" display="A125643496V" xr:uid="{B1B682BD-7929-4BDE-8FF4-A18572D4B11D}"/>
    <hyperlink ref="R88" location="A125635288A" display="A125635288A" xr:uid="{769F9EAF-1F64-48E8-9C59-20970161532F}"/>
    <hyperlink ref="P89" location="A125651632A" display="A125651632A" xr:uid="{FB3E47DD-CF98-4D39-9AE2-DD2C5873C1E1}"/>
    <hyperlink ref="Q89" location="A125643424J" display="A125643424J" xr:uid="{D105FD6D-3321-464E-9CCB-614BCC13C887}"/>
    <hyperlink ref="R89" location="A125635216R" display="A125635216R" xr:uid="{70924555-CC03-48A9-A202-4457B98EE034}"/>
    <hyperlink ref="P90" location="A125651640A" display="A125651640A" xr:uid="{7D7A3173-8381-4425-BA7A-57043EB616EC}"/>
    <hyperlink ref="Q90" location="A125643432J" display="A125643432J" xr:uid="{49B34F15-C306-41B5-AA9F-C151E8C5EA7F}"/>
    <hyperlink ref="R90" location="A125635224R" display="A125635224R" xr:uid="{9C8FD42E-52B7-4D51-9039-EA07510C9F84}"/>
    <hyperlink ref="P91" location="A125651672V" display="A125651672V" xr:uid="{88FBECED-6838-4A4D-BFD8-60525EAAB5D5}"/>
    <hyperlink ref="Q91" location="A125643464A" display="A125643464A" xr:uid="{DEC28A59-928A-4992-A165-21556EA3713B}"/>
    <hyperlink ref="R91" location="A125635256J" display="A125635256J" xr:uid="{9223CB7A-B888-474B-A652-58488E386614}"/>
    <hyperlink ref="P92" location="A125651608A" display="A125651608A" xr:uid="{97B884BE-85EA-4A85-90C0-A71099B7FE0E}"/>
    <hyperlink ref="Q92" location="A125643400R" display="A125643400R" xr:uid="{97F2444B-4AE4-490E-BF4F-05FCBCF8738E}"/>
    <hyperlink ref="R92" location="A125635192J" display="A125635192J" xr:uid="{D6EE3924-6563-4AD2-B0A6-ABC7985AEC74}"/>
    <hyperlink ref="P93" location="A125651712A" display="A125651712A" xr:uid="{FAC8F49B-F368-44EF-A039-C99FD3610E19}"/>
    <hyperlink ref="Q93" location="A125643504J" display="A125643504J" xr:uid="{010C6720-B43A-43DA-B8E3-5CC97034893A}"/>
    <hyperlink ref="R93" location="A125635296A" display="A125635296A" xr:uid="{BB13241C-DE42-4EB1-A323-64D6FD79B1F2}"/>
    <hyperlink ref="P94" location="A125651680V" display="A125651680V" xr:uid="{8B09788F-0D0F-4D29-8525-F9B92B3856DF}"/>
    <hyperlink ref="Q94" location="A125643472A" display="A125643472A" xr:uid="{7584062F-6B5A-4EB9-BD4F-DF417621BA42}"/>
    <hyperlink ref="R94" location="A125635264J" display="A125635264J" xr:uid="{937B1AB5-CFC6-4AF3-B601-6921E196687C}"/>
    <hyperlink ref="P95" location="A125651720A" display="A125651720A" xr:uid="{18D856F6-F681-4043-8C54-C8153E201095}"/>
    <hyperlink ref="Q95" location="A125643512J" display="A125643512J" xr:uid="{B2F2DA3E-C89F-45CF-982B-262251508331}"/>
    <hyperlink ref="R95" location="A125635304R" display="A125635304R" xr:uid="{818F4A96-030B-4FD4-9B70-88891964840A}"/>
    <hyperlink ref="P96" location="A125651616A" display="A125651616A" xr:uid="{D1A39663-EF05-45D7-82AF-9F3B1BDB9B53}"/>
    <hyperlink ref="Q96" location="A125643408J" display="A125643408J" xr:uid="{B4E31C52-E627-4214-82D0-80102849CF34}"/>
    <hyperlink ref="R96" location="A125635200W" display="A125635200W" xr:uid="{9004FBD9-A562-43FF-B207-2CE822A7D932}"/>
    <hyperlink ref="P97" location="A125651584V" display="A125651584V" xr:uid="{E926F126-61E8-40A7-898C-67F2F259D6F9}"/>
    <hyperlink ref="Q97" location="A125643376A" display="A125643376A" xr:uid="{CC28369D-96B8-4323-B210-462C4E41DDFA}"/>
    <hyperlink ref="R97" location="A125635168J" display="A125635168J" xr:uid="{7854F3DB-6F33-40BF-A30D-81B813AC2577}"/>
    <hyperlink ref="P98" location="A125651592V" display="A125651592V" xr:uid="{65D46180-E659-4731-BEB9-AA8DDF1E29A8}"/>
    <hyperlink ref="Q98" location="A125643384A" display="A125643384A" xr:uid="{70F932B5-AC5B-4176-B317-EB519415843B}"/>
    <hyperlink ref="R98" location="A125635176J" display="A125635176J" xr:uid="{C8DC66C7-1219-4732-80CD-AEB35EF248C3}"/>
    <hyperlink ref="P99" location="A125651648V" display="A125651648V" xr:uid="{D4554726-2F4E-4F7E-8F6F-F09D714372C0}"/>
    <hyperlink ref="Q99" location="A125643440J" display="A125643440J" xr:uid="{17721BDC-333F-40AB-B5E8-BDBC9AFC3597}"/>
    <hyperlink ref="R99" location="A125635232R" display="A125635232R" xr:uid="{E2689075-DD93-4AC8-A8DF-1ACB5D375B6C}"/>
    <hyperlink ref="P100" location="A125651600J" display="A125651600J" xr:uid="{2DEB63F9-AB07-4DBB-AF4C-FBDD0674681F}"/>
    <hyperlink ref="Q100" location="A125643392A" display="A125643392A" xr:uid="{E730BF45-357C-4786-93D7-E9D5617613C7}"/>
    <hyperlink ref="R100" location="A125635184J" display="A125635184J" xr:uid="{680DC8D2-4408-454E-96E9-54FC1BFAF3B1}"/>
    <hyperlink ref="P101" location="A125651656V" display="A125651656V" xr:uid="{CECF9AAF-69D0-4519-8596-6208E468C30A}"/>
    <hyperlink ref="Q101" location="A125643448A" display="A125643448A" xr:uid="{93A4A2DB-F837-46EC-A4BE-036DB7B05876}"/>
    <hyperlink ref="R101" location="A125635240R" display="A125635240R" xr:uid="{B6CDA28F-F288-4C71-B7ED-6065B7401203}"/>
    <hyperlink ref="P102" location="A125651664V" display="A125651664V" xr:uid="{8E10CE57-4BF2-4EE2-893D-03FC459EBA9C}"/>
    <hyperlink ref="Q102" location="A125643456A" display="A125643456A" xr:uid="{8203D2E0-715A-4CF6-ABA1-E1FDAAE8B4E0}"/>
    <hyperlink ref="R102" location="A125635248J" display="A125635248J" xr:uid="{AE7B0416-9707-4E93-8CB9-0CFE9AB8D0BB}"/>
    <hyperlink ref="S103" location="A125651730F" display="A125651730F" xr:uid="{BD8E3807-202A-4430-895F-487BFC69329A}"/>
    <hyperlink ref="T103" location="A125643522L" display="A125643522L" xr:uid="{B378458C-3ACA-4215-984C-6441A85F96FA}"/>
    <hyperlink ref="U103" location="A125635314V" display="A125635314V" xr:uid="{C31F6FF7-0C1C-43EE-B2F5-42E3F17E4572}"/>
    <hyperlink ref="S85" location="A125651690X" display="A125651690X" xr:uid="{3B05AAC3-C0D9-4A91-A5B1-4FB17DDB0D27}"/>
    <hyperlink ref="T85" location="A125643482F" display="A125643482F" xr:uid="{95A86021-DABB-4DF7-86E5-9FD71B134637}"/>
    <hyperlink ref="U85" location="A125635274L" display="A125635274L" xr:uid="{A5E5FB65-30E0-4452-9D79-F1FCFD737B07}"/>
    <hyperlink ref="S86" location="A125651626F" display="A125651626F" xr:uid="{371CEB5C-A46D-4CDC-B46A-5B7C8B1A6B19}"/>
    <hyperlink ref="T86" location="A125643418L" display="A125643418L" xr:uid="{ED69E024-A337-4DA8-9113-BD83D4EB7574}"/>
    <hyperlink ref="U86" location="A125635210A" display="A125635210A" xr:uid="{78F1DCC0-3C9A-476B-9C71-99EDBD5EA486}"/>
    <hyperlink ref="S87" location="A125651698T" display="A125651698T" xr:uid="{5BCB873F-546A-4349-8B09-C6E81591C102}"/>
    <hyperlink ref="T87" location="A125643490F" display="A125643490F" xr:uid="{2CA225CB-CE7E-4FF5-AA20-B1D9A436D623}"/>
    <hyperlink ref="U87" location="A125635282L" display="A125635282L" xr:uid="{063113A2-2EDE-4324-A557-CF75CF7812A7}"/>
    <hyperlink ref="S88" location="A125651706F" display="A125651706F" xr:uid="{E91CEC9B-CA29-4DC7-AAFB-78041CDE5DCD}"/>
    <hyperlink ref="T88" location="A125643498X" display="A125643498X" xr:uid="{B30C4A22-353C-4114-A8B3-28855FEA7120}"/>
    <hyperlink ref="U88" location="A125635290L" display="A125635290L" xr:uid="{6A8CC729-5E51-4911-AD7E-57995DAA8362}"/>
    <hyperlink ref="S89" location="A125651634F" display="A125651634F" xr:uid="{CEB3552E-F90F-4366-8754-7607C69325B5}"/>
    <hyperlink ref="T89" location="A125643426L" display="A125643426L" xr:uid="{9FDB70E9-347B-4716-AADD-B7785723AC26}"/>
    <hyperlink ref="U89" location="A125635218V" display="A125635218V" xr:uid="{2800D4B7-7A62-4472-81D2-1370EA59961E}"/>
    <hyperlink ref="S90" location="A125651642F" display="A125651642F" xr:uid="{0CF0A383-DF60-4CC7-B101-3F619DAC60F0}"/>
    <hyperlink ref="T90" location="A125643434L" display="A125643434L" xr:uid="{C5C004EF-6C8B-4304-B388-BE1EC95EBA46}"/>
    <hyperlink ref="U90" location="A125635226V" display="A125635226V" xr:uid="{7B6F360E-E3A1-455A-A26E-E925D0FC2E81}"/>
    <hyperlink ref="S91" location="A125651674X" display="A125651674X" xr:uid="{657AA867-E463-447E-B234-93F175A01941}"/>
    <hyperlink ref="T91" location="A125643466F" display="A125643466F" xr:uid="{4CEF2728-3703-451B-91B4-35D7ABF7F5EB}"/>
    <hyperlink ref="U91" location="A125635258L" display="A125635258L" xr:uid="{21C60236-4024-4123-A74C-F3A390A40691}"/>
    <hyperlink ref="S92" location="A125651610L" display="A125651610L" xr:uid="{21F0EAA2-8A0E-4C3A-B74E-B54D1204F0C6}"/>
    <hyperlink ref="T92" location="A125643402V" display="A125643402V" xr:uid="{42AA559C-E6FF-4BDB-8FD0-4A28C61F3339}"/>
    <hyperlink ref="U92" location="A125635194L" display="A125635194L" xr:uid="{242E0A32-E9D5-4F0A-8AA8-AAFD8EB4B2B2}"/>
    <hyperlink ref="S93" location="A125651714F" display="A125651714F" xr:uid="{DD766743-003D-44B0-9FA2-AFDE1323AC5D}"/>
    <hyperlink ref="T93" location="A125643506L" display="A125643506L" xr:uid="{7459439A-3846-4F51-8508-EA6048583A2C}"/>
    <hyperlink ref="U93" location="A125635298F" display="A125635298F" xr:uid="{7B90E3A0-1978-4247-AA95-8B1D7E1E7B8E}"/>
    <hyperlink ref="S94" location="A125651682X" display="A125651682X" xr:uid="{E884ED40-D027-441D-9D44-70962C3B246D}"/>
    <hyperlink ref="T94" location="A125643474F" display="A125643474F" xr:uid="{9E5CF7E1-04B4-42E1-B834-B2E7E4929612}"/>
    <hyperlink ref="U94" location="A125635266L" display="A125635266L" xr:uid="{FABF40E2-F36F-4633-A68C-B681470FB9AE}"/>
    <hyperlink ref="S95" location="A125651722F" display="A125651722F" xr:uid="{599FA94C-3A96-446C-AFF0-20E21729B124}"/>
    <hyperlink ref="T95" location="A125643514L" display="A125643514L" xr:uid="{1F7C41B7-79EC-4894-BB00-ADD4A31E770D}"/>
    <hyperlink ref="U95" location="A125635306V" display="A125635306V" xr:uid="{E0F0FE8C-0E24-4D0F-87D5-D9392776CC79}"/>
    <hyperlink ref="S96" location="A125651618F" display="A125651618F" xr:uid="{095B09C6-8D2B-436C-8EA8-15158343A71E}"/>
    <hyperlink ref="T96" location="A125643410V" display="A125643410V" xr:uid="{637418C4-96B2-440F-BDC7-93C8DA62F6F8}"/>
    <hyperlink ref="U96" location="A125635202A" display="A125635202A" xr:uid="{5447D662-ACF3-4A0A-A552-09D181E9BB12}"/>
    <hyperlink ref="S97" location="A125651586X" display="A125651586X" xr:uid="{AA7C98AB-497F-48FB-91BD-8FA7D8405F54}"/>
    <hyperlink ref="T97" location="A125643378F" display="A125643378F" xr:uid="{EDE3736A-311C-4898-BE11-B69A38BE4018}"/>
    <hyperlink ref="U97" location="A125635170V" display="A125635170V" xr:uid="{0C2B5A3B-0C33-4C02-946C-7AF3A8718452}"/>
    <hyperlink ref="S98" location="A125651594X" display="A125651594X" xr:uid="{AB91C9A4-D561-4AA1-8BB1-2FFDFDE0B8CF}"/>
    <hyperlink ref="T98" location="A125643386F" display="A125643386F" xr:uid="{EA0E3F16-CD52-4EB9-A751-8ADBDE8D7531}"/>
    <hyperlink ref="U98" location="A125635178L" display="A125635178L" xr:uid="{EB08F7AB-6B19-4E9B-B229-D3BDDD9C7A66}"/>
    <hyperlink ref="S99" location="A125651650F" display="A125651650F" xr:uid="{2EDBEC6D-362E-4D32-A0B6-C19A3D5C88D5}"/>
    <hyperlink ref="T99" location="A125643442L" display="A125643442L" xr:uid="{28D81006-D549-4EBD-8DE7-24439CA6D77E}"/>
    <hyperlink ref="U99" location="A125635234V" display="A125635234V" xr:uid="{4A1C7471-5FD4-4052-94DB-4A445EA96704}"/>
    <hyperlink ref="S100" location="A125651602L" display="A125651602L" xr:uid="{19B0603A-4EBD-4DD0-8CFD-4B633A30167E}"/>
    <hyperlink ref="T100" location="A125643394F" display="A125643394F" xr:uid="{B7EB72B5-AA96-4D29-B5FD-1EC6CD9888DF}"/>
    <hyperlink ref="U100" location="A125635186L" display="A125635186L" xr:uid="{F763672A-A943-46CD-A627-8A1085F0A9B0}"/>
    <hyperlink ref="S101" location="A125651658X" display="A125651658X" xr:uid="{A49C227B-94FB-4E9C-88CF-401CF957391D}"/>
    <hyperlink ref="T101" location="A125643450L" display="A125643450L" xr:uid="{20EA2185-B116-497B-B4E2-A3AFFF56631C}"/>
    <hyperlink ref="U101" location="A125635242V" display="A125635242V" xr:uid="{2DA9F0B0-1417-4245-8220-7E207363D8ED}"/>
    <hyperlink ref="S102" location="A125651666X" display="A125651666X" xr:uid="{7B952E36-8879-4180-AA6E-73FD8FE3FE06}"/>
    <hyperlink ref="T102" location="A125643458F" display="A125643458F" xr:uid="{118D06FC-3786-4E5E-B302-88855E88781B}"/>
    <hyperlink ref="U102" location="A125635250V" display="A125635250V" xr:uid="{35967613-4F01-4643-ABA1-CAEBA97D0767}"/>
    <hyperlink ref="V103" location="A125655832T" display="A125655832T" xr:uid="{0F1163C9-A723-4DB1-A198-53A994FCE908}"/>
    <hyperlink ref="W103" location="A125647624X" display="A125647624X" xr:uid="{ABECBF57-0DC9-42D8-B029-6374C5AB902B}"/>
    <hyperlink ref="X103" location="A125639416F" display="A125639416F" xr:uid="{A86774C4-A764-4FC4-80D4-DABC7B735177}"/>
    <hyperlink ref="V85" location="A125655792K" display="A125655792K" xr:uid="{A01C286B-BFA1-4FAA-A375-D27849878C71}"/>
    <hyperlink ref="W85" location="A125647584T" display="A125647584T" xr:uid="{55EF210B-700A-4B5F-82CA-46CF9E81D2A7}"/>
    <hyperlink ref="X85" location="A125639376X" display="A125639376X" xr:uid="{4EFE6E61-1033-468B-B39C-C453F816C846}"/>
    <hyperlink ref="V86" location="A125655728T" display="A125655728T" xr:uid="{7FD2F86D-C7D1-4B16-B8B2-8E8F43ADFE50}"/>
    <hyperlink ref="W86" location="A125647520F" display="A125647520F" xr:uid="{F83AF112-2D90-4D62-9A5A-60C185008496}"/>
    <hyperlink ref="X86" location="A125639312L" display="A125639312L" xr:uid="{E67C2624-BEC1-4125-BF77-471B4EB4488F}"/>
    <hyperlink ref="V87" location="A125655800X" display="A125655800X" xr:uid="{373CE61A-D52E-4458-93F8-5C0480D36D3F}"/>
    <hyperlink ref="W87" location="A125647592T" display="A125647592T" xr:uid="{A7148ECF-5BEA-4BE7-8832-1CC402E0285C}"/>
    <hyperlink ref="X87" location="A125639384X" display="A125639384X" xr:uid="{517A55BB-BAD3-407E-9D55-4EDD8B1070EF}"/>
    <hyperlink ref="V88" location="A125655808T" display="A125655808T" xr:uid="{7198A180-608A-4A8B-BB23-4FDAA6E65546}"/>
    <hyperlink ref="W88" location="A125647600F" display="A125647600F" xr:uid="{653DA730-4F96-4B06-9C5F-E8066384F4CD}"/>
    <hyperlink ref="X88" location="A125639392X" display="A125639392X" xr:uid="{27E568F1-6B4B-4C95-8433-E40127B67534}"/>
    <hyperlink ref="V89" location="A125655736T" display="A125655736T" xr:uid="{819F9738-81C4-47B3-9446-273D219EB23B}"/>
    <hyperlink ref="W89" location="A125647528X" display="A125647528X" xr:uid="{D25DE916-3466-4F97-982E-EFE32D82AF87}"/>
    <hyperlink ref="X89" location="A125639320L" display="A125639320L" xr:uid="{3EBE873F-9EE2-40EE-8C84-4BF64387EE24}"/>
    <hyperlink ref="V90" location="A125655744T" display="A125655744T" xr:uid="{01E0B8B5-25AB-4B6C-B660-AF07FA5F0BD0}"/>
    <hyperlink ref="W90" location="A125647536X" display="A125647536X" xr:uid="{7EBBF936-F916-4069-8CCC-40B19CB27FDB}"/>
    <hyperlink ref="X90" location="A125639328F" display="A125639328F" xr:uid="{9A62CF80-CD27-4F77-86C5-5B20E141A0FE}"/>
    <hyperlink ref="V91" location="A125655776K" display="A125655776K" xr:uid="{149DE48F-E0B2-42B9-88A9-C3E6FCFB0ED4}"/>
    <hyperlink ref="W91" location="A125647568T" display="A125647568T" xr:uid="{8D38AD02-2701-43B1-914D-F4DEA986DB99}"/>
    <hyperlink ref="X91" location="A125639360F" display="A125639360F" xr:uid="{B952FF8E-C23F-42D3-8AF6-C6418B980C53}"/>
    <hyperlink ref="V92" location="A125655712X" display="A125655712X" xr:uid="{0BFB8094-7E0E-4435-9064-CD319274F77E}"/>
    <hyperlink ref="W92" location="A125647504F" display="A125647504F" xr:uid="{9D89CD21-C429-4732-9ADF-4855CF571C8E}"/>
    <hyperlink ref="X92" location="A125639296X" display="A125639296X" xr:uid="{740917ED-0464-4E91-B78C-911DEB4C203B}"/>
    <hyperlink ref="V93" location="A125655816T" display="A125655816T" xr:uid="{1A887688-F04F-4801-A06F-D52D2D775FAC}"/>
    <hyperlink ref="W93" location="A125647608X" display="A125647608X" xr:uid="{DC583696-66DC-4259-8BCC-054529DF1749}"/>
    <hyperlink ref="X93" location="A125639400L" display="A125639400L" xr:uid="{59E47352-C14B-4064-B4F7-0115CA294138}"/>
    <hyperlink ref="V94" location="A125655784K" display="A125655784K" xr:uid="{E7233C41-F8F1-4C7B-A821-78913675C03C}"/>
    <hyperlink ref="W94" location="A125647576T" display="A125647576T" xr:uid="{6815272E-768D-4A76-9751-204C670605F2}"/>
    <hyperlink ref="X94" location="A125639368X" display="A125639368X" xr:uid="{1BE778B6-0B3D-4910-8EFA-3556FF70ABA9}"/>
    <hyperlink ref="V95" location="A125655824T" display="A125655824T" xr:uid="{0402506F-DC0F-4CA2-80F5-AE0E7A8E7DC8}"/>
    <hyperlink ref="W95" location="A125647616X" display="A125647616X" xr:uid="{FCF205ED-EEBD-423A-8839-58C08AA7F1F1}"/>
    <hyperlink ref="X95" location="A125639408F" display="A125639408F" xr:uid="{0611CB79-291E-4B04-B583-4D977E894366}"/>
    <hyperlink ref="V96" location="A125655720X" display="A125655720X" xr:uid="{5D2E2906-E334-45E9-BCCB-AD3BADFDAE0F}"/>
    <hyperlink ref="W96" location="A125647512F" display="A125647512F" xr:uid="{B9240101-73F4-4FEE-9560-6837860638D9}"/>
    <hyperlink ref="X96" location="A125639304L" display="A125639304L" xr:uid="{7B430B57-B90C-4613-ABEC-009008C88059}"/>
    <hyperlink ref="V97" location="A125655688K" display="A125655688K" xr:uid="{D2FBE57D-AED5-4D0B-BFAC-1179D08A8437}"/>
    <hyperlink ref="W97" location="A125647480X" display="A125647480X" xr:uid="{8AF9461E-E8E0-4095-BBF4-BB3C8A742666}"/>
    <hyperlink ref="X97" location="A125639272F" display="A125639272F" xr:uid="{9D8909D5-4948-4FF6-B9B8-02E96AA60E64}"/>
    <hyperlink ref="V98" location="A125655696K" display="A125655696K" xr:uid="{0AE2EB35-D0C5-420E-8E70-95B37844F671}"/>
    <hyperlink ref="W98" location="A125647488T" display="A125647488T" xr:uid="{28D24203-965A-43D8-89A6-A323A3351585}"/>
    <hyperlink ref="X98" location="A125639280F" display="A125639280F" xr:uid="{9580A1EC-89AE-4B20-872D-CCFBB699EEEF}"/>
    <hyperlink ref="V99" location="A125655752T" display="A125655752T" xr:uid="{8BD1CE1A-5C0C-481D-A84F-0704507EE92D}"/>
    <hyperlink ref="W99" location="A125647544X" display="A125647544X" xr:uid="{D3A25EB8-9B99-4628-A079-18F2AE63D96B}"/>
    <hyperlink ref="X99" location="A125639336F" display="A125639336F" xr:uid="{F342D552-27D1-4740-B646-CE89C4891CDC}"/>
    <hyperlink ref="V100" location="A125655704X" display="A125655704X" xr:uid="{315DFD8F-B076-42AB-BC90-C350C8952143}"/>
    <hyperlink ref="W100" location="A125647496T" display="A125647496T" xr:uid="{79EC7718-98B4-46EC-B28D-4CD54ACEA5BE}"/>
    <hyperlink ref="X100" location="A125639288X" display="A125639288X" xr:uid="{68CFC929-6E64-4040-A7E4-EDDFC31B354E}"/>
    <hyperlink ref="V101" location="A125655760T" display="A125655760T" xr:uid="{44861A15-12AC-4DA9-9D9C-728C662B757C}"/>
    <hyperlink ref="W101" location="A125647552X" display="A125647552X" xr:uid="{22D32384-A8ED-4703-A305-B0BCF4F10337}"/>
    <hyperlink ref="X101" location="A125639344F" display="A125639344F" xr:uid="{AE45CF39-A4E0-4834-BE24-8F652ABFE0DC}"/>
    <hyperlink ref="V102" location="A125655768K" display="A125655768K" xr:uid="{A07B5DB0-4911-45F8-83C6-21EB4FE05A5C}"/>
    <hyperlink ref="W102" location="A125647560X" display="A125647560X" xr:uid="{93909681-2621-4941-BB93-CA36C597F81A}"/>
    <hyperlink ref="X102" location="A125639352F" display="A125639352F" xr:uid="{0E8A5F1E-4FDE-4AD3-AE12-BD9B2AF5C670}"/>
    <hyperlink ref="Y103" location="A125655834W" display="A125655834W" xr:uid="{1AE7FBA6-9CAB-4719-AF18-F13DDAD92449}"/>
    <hyperlink ref="Z103" location="A125647626C" display="A125647626C" xr:uid="{2A00EE39-5EAB-4218-9A19-6356CB8AF462}"/>
    <hyperlink ref="AA103" location="A125639418K" display="A125639418K" xr:uid="{3EFBFF9E-572C-4695-AD9F-BF9E82F4AB49}"/>
    <hyperlink ref="Y85" location="A125655794R" display="A125655794R" xr:uid="{0770DB68-C15F-40E4-8DB7-07E94E20CDB9}"/>
    <hyperlink ref="Z85" location="A125647586W" display="A125647586W" xr:uid="{2A1B6872-CD07-48CE-AADF-6088E3DFDC98}"/>
    <hyperlink ref="AA85" location="A125639378C" display="A125639378C" xr:uid="{559A7053-93B2-445C-A57F-DC1473793A6B}"/>
    <hyperlink ref="Y86" location="A125655730C" display="A125655730C" xr:uid="{044F36EF-3833-4276-858D-5F12F2A6A4FC}"/>
    <hyperlink ref="Z86" location="A125647522K" display="A125647522K" xr:uid="{851FE0E7-8E96-4AA1-AFE8-EEBF695F12AC}"/>
    <hyperlink ref="AA86" location="A125639314T" display="A125639314T" xr:uid="{3699FFED-26CD-4C4F-8901-C977E2980EAB}"/>
    <hyperlink ref="Y87" location="A125655802C" display="A125655802C" xr:uid="{8DC3E222-3E05-4A64-9036-8B8334A201AD}"/>
    <hyperlink ref="Z87" location="A125647594W" display="A125647594W" xr:uid="{E99D023A-C868-431B-90FF-311F199B7ADD}"/>
    <hyperlink ref="AA87" location="A125639386C" display="A125639386C" xr:uid="{720C39D9-2526-47AA-A9CD-FC37FFD9F7D2}"/>
    <hyperlink ref="Y88" location="A125655810C" display="A125655810C" xr:uid="{28258E63-D6C3-40F2-B9C6-45081AD87C66}"/>
    <hyperlink ref="Z88" location="A125647602K" display="A125647602K" xr:uid="{429292FD-8793-4A9B-A293-E35FA06FFC50}"/>
    <hyperlink ref="AA88" location="A125639394C" display="A125639394C" xr:uid="{2EE8C21E-0270-48AE-95F5-1B59BB37662A}"/>
    <hyperlink ref="Y89" location="A125655738W" display="A125655738W" xr:uid="{7210FA7A-968C-4895-A823-327628F7CE8F}"/>
    <hyperlink ref="Z89" location="A125647530K" display="A125647530K" xr:uid="{7F60FBBD-F90F-471B-856B-1E93F93CB362}"/>
    <hyperlink ref="AA89" location="A125639322T" display="A125639322T" xr:uid="{4EFF1B04-5B61-46F4-9FFD-FEBF1BD2F9EC}"/>
    <hyperlink ref="Y90" location="A125655746W" display="A125655746W" xr:uid="{92F9EBA5-4C18-41CD-ABF5-5728DC3D428C}"/>
    <hyperlink ref="Z90" location="A125647538C" display="A125647538C" xr:uid="{75DEBB95-0C86-4EF1-8A77-6B4908A6FEA2}"/>
    <hyperlink ref="AA90" location="A125639330T" display="A125639330T" xr:uid="{2F33B9BE-2EB1-46F6-A356-92D420CEDAD1}"/>
    <hyperlink ref="Y91" location="A125655778R" display="A125655778R" xr:uid="{41406981-8547-4AF4-B73F-224372DDCC4A}"/>
    <hyperlink ref="Z91" location="A125647570C" display="A125647570C" xr:uid="{BA329031-0D7A-4122-BDBB-F8099E088ACF}"/>
    <hyperlink ref="AA91" location="A125639362K" display="A125639362K" xr:uid="{D5308124-A940-46E5-AAE2-7103F12FDA97}"/>
    <hyperlink ref="Y92" location="A125655714C" display="A125655714C" xr:uid="{2DB4F929-3AAB-4A76-A48B-E5868E8E6E8A}"/>
    <hyperlink ref="Z92" location="A125647506K" display="A125647506K" xr:uid="{70073C12-A9CF-4E98-947D-376A15ED8B0C}"/>
    <hyperlink ref="AA92" location="A125639298C" display="A125639298C" xr:uid="{90618AA0-4D64-43C3-B32E-660C16AE6D54}"/>
    <hyperlink ref="Y93" location="A125655818W" display="A125655818W" xr:uid="{5AB418AE-01E3-4ED4-BDF9-5F3037DC94BB}"/>
    <hyperlink ref="Z93" location="A125647610K" display="A125647610K" xr:uid="{42A49D09-FA44-46CF-8311-C3482B402CAD}"/>
    <hyperlink ref="AA93" location="A125639402T" display="A125639402T" xr:uid="{649AA1A5-0592-4914-A007-5AADA3BEFA68}"/>
    <hyperlink ref="Y94" location="A125655786R" display="A125655786R" xr:uid="{CD6D5BB4-D817-49D5-AB46-6BD675836DCA}"/>
    <hyperlink ref="Z94" location="A125647578W" display="A125647578W" xr:uid="{36852FDC-4455-40BC-BDA4-AB065E9187BD}"/>
    <hyperlink ref="AA94" location="A125639370K" display="A125639370K" xr:uid="{4E209F2B-E55F-4717-BF70-9451FE1E9914}"/>
    <hyperlink ref="Y95" location="A125655826W" display="A125655826W" xr:uid="{3E37E74E-1F42-40C8-9DA6-EF1A12378CF3}"/>
    <hyperlink ref="Z95" location="A125647618C" display="A125647618C" xr:uid="{ACE2B428-BD56-4B0D-8BBA-E6B96B8DC360}"/>
    <hyperlink ref="AA95" location="A125639410T" display="A125639410T" xr:uid="{943D5B4C-0244-49E5-9D47-043B2579F0C2}"/>
    <hyperlink ref="Y96" location="A125655722C" display="A125655722C" xr:uid="{23F2FADA-523B-4E07-9956-75691AAB3CC3}"/>
    <hyperlink ref="Z96" location="A125647514K" display="A125647514K" xr:uid="{4FF86DEF-4FC6-4F9B-8562-A754C125AC17}"/>
    <hyperlink ref="AA96" location="A125639306T" display="A125639306T" xr:uid="{5A8E95FC-0F35-4464-B4A0-99913BB9CEF1}"/>
    <hyperlink ref="Y97" location="A125655690W" display="A125655690W" xr:uid="{D9738B26-4394-4EB5-903A-5DA3621B80F3}"/>
    <hyperlink ref="Z97" location="A125647482C" display="A125647482C" xr:uid="{E1A617D1-801D-49C4-9A97-7E9368190F44}"/>
    <hyperlink ref="AA97" location="A125639274K" display="A125639274K" xr:uid="{889CC949-D10C-40A6-9813-F23F9F77B9AB}"/>
    <hyperlink ref="Y98" location="A125655698R" display="A125655698R" xr:uid="{72D9AE90-66F5-4D5E-A4DC-7F545416FFAC}"/>
    <hyperlink ref="Z98" location="A125647490C" display="A125647490C" xr:uid="{39577E49-27E2-4193-8DCE-877EE221B124}"/>
    <hyperlink ref="AA98" location="A125639282K" display="A125639282K" xr:uid="{A23820BA-98E9-4688-B4C9-23BD0A765429}"/>
    <hyperlink ref="Y99" location="A125655754W" display="A125655754W" xr:uid="{77573B58-234A-43D9-BA4C-4495A131AA37}"/>
    <hyperlink ref="Z99" location="A125647546C" display="A125647546C" xr:uid="{5F7AF54B-C4EC-4F69-8D59-B6D73D8F6A48}"/>
    <hyperlink ref="AA99" location="A125639338K" display="A125639338K" xr:uid="{1F1AF835-C558-4526-9490-54AE3C715CEA}"/>
    <hyperlink ref="Y100" location="A125655706C" display="A125655706C" xr:uid="{D143E8E5-AF9F-4FE3-B36C-EEC314A0ACD7}"/>
    <hyperlink ref="Z100" location="A125647498W" display="A125647498W" xr:uid="{F600F9F1-1844-4BA0-9F3C-B21DD3A4F471}"/>
    <hyperlink ref="AA100" location="A125639290K" display="A125639290K" xr:uid="{A599E1AA-6CA1-4A58-BA28-4E1BA9E065A0}"/>
    <hyperlink ref="Y101" location="A125655762W" display="A125655762W" xr:uid="{8DE27203-E3DE-4B4C-8211-AC83C5A79693}"/>
    <hyperlink ref="Z101" location="A125647554C" display="A125647554C" xr:uid="{F7A1DC12-A470-461A-8881-18B73A841873}"/>
    <hyperlink ref="AA101" location="A125639346K" display="A125639346K" xr:uid="{F3CDBEFC-1994-4C0D-8783-74DFC16EAE05}"/>
    <hyperlink ref="Y102" location="A125655770W" display="A125655770W" xr:uid="{154E6C13-0E6C-4388-A82D-8EE8CEE82C6A}"/>
    <hyperlink ref="Z102" location="A125647562C" display="A125647562C" xr:uid="{DCA12D6D-A812-49EB-BF9B-42AFD85D142B}"/>
    <hyperlink ref="AA102" location="A125639354K" display="A125639354K" xr:uid="{14149113-2BE6-48EE-A0B9-F8909674E5B9}"/>
    <hyperlink ref="AB103" location="A125657200F" display="A125657200F" xr:uid="{0C621331-25A2-409F-93AA-5148065C26AE}"/>
    <hyperlink ref="AC103" location="A125648992W" display="A125648992W" xr:uid="{21BE56C7-241E-443A-BD15-FFF02326F596}"/>
    <hyperlink ref="AD103" location="A125640784J" display="A125640784J" xr:uid="{8E973BD4-F6FE-4DEE-90FF-6D3E6526561C}"/>
    <hyperlink ref="AB85" location="A125657160X" display="A125657160X" xr:uid="{A5E0E48F-EED6-4AAC-A0A1-A85DCE95959E}"/>
    <hyperlink ref="AC85" location="A125648952C" display="A125648952C" xr:uid="{B2AE12D7-759B-4E09-B271-3985517170B3}"/>
    <hyperlink ref="AD85" location="A125640744R" display="A125640744R" xr:uid="{708292D9-01F8-4F1D-836F-2400DB5C7E5B}"/>
    <hyperlink ref="AB86" location="A125657096T" display="A125657096T" xr:uid="{4EF82AF7-8FDB-43FE-A153-0E112B043BE6}"/>
    <hyperlink ref="AC86" location="A125648888W" display="A125648888W" xr:uid="{1162F702-FABD-41A1-A980-C7A33B913383}"/>
    <hyperlink ref="AD86" location="A125640680R" display="A125640680R" xr:uid="{A21ECAC1-6389-4EAC-8748-4A1FC63662A6}"/>
    <hyperlink ref="AB87" location="A125657168T" display="A125657168T" xr:uid="{44BD2DE7-6D9D-4FEB-A650-45F1FE836C5C}"/>
    <hyperlink ref="AC87" location="A125648960C" display="A125648960C" xr:uid="{10AC44F8-9917-44E0-BF1D-E5B763B87170}"/>
    <hyperlink ref="AD87" location="A125640752R" display="A125640752R" xr:uid="{A472C77B-827B-4516-9579-741C277F3C25}"/>
    <hyperlink ref="AB88" location="A125657176T" display="A125657176T" xr:uid="{785D451E-EA28-4326-ADA2-68E5CC55E138}"/>
    <hyperlink ref="AC88" location="A125648968W" display="A125648968W" xr:uid="{86242B5B-F685-4D41-BCDF-4681120474EA}"/>
    <hyperlink ref="AD88" location="A125640760R" display="A125640760R" xr:uid="{C45C6F80-7861-4EA4-9B37-616B4540B0A5}"/>
    <hyperlink ref="AB89" location="A125657104F" display="A125657104F" xr:uid="{C34ECB75-E862-4E34-8F3D-CA579F34B906}"/>
    <hyperlink ref="AC89" location="A125648896W" display="A125648896W" xr:uid="{C3C0F736-2F79-48DF-89E4-B64718FCE8E9}"/>
    <hyperlink ref="AD89" location="A125640688J" display="A125640688J" xr:uid="{C1B9A7A2-0DA2-411E-A208-F8BCEA2E97B6}"/>
    <hyperlink ref="AB90" location="A125657112F" display="A125657112F" xr:uid="{F9F071B0-846A-498F-9640-F56728A01AD7}"/>
    <hyperlink ref="AC90" location="A125648904K" display="A125648904K" xr:uid="{7B4C4E70-BD6C-4C81-AD83-C185C1F9C235}"/>
    <hyperlink ref="AD90" location="A125640696J" display="A125640696J" xr:uid="{9A264AC6-13BB-43AC-A0AB-4635F779A18D}"/>
    <hyperlink ref="AB91" location="A125657144X" display="A125657144X" xr:uid="{6EF5357E-8F65-4743-BF04-AAA7529B049C}"/>
    <hyperlink ref="AC91" location="A125648936C" display="A125648936C" xr:uid="{005A609D-84FD-405B-B18C-542209DA961F}"/>
    <hyperlink ref="AD91" location="A125640728R" display="A125640728R" xr:uid="{08A960C1-4FD5-4D30-86C1-4A50958553F9}"/>
    <hyperlink ref="AB92" location="A125657080X" display="A125657080X" xr:uid="{72780DEF-96AA-4629-AB88-BBF816A6517D}"/>
    <hyperlink ref="AC92" location="A125648872C" display="A125648872C" xr:uid="{BBF81854-2C3E-4058-81A5-5D1F44C32310}"/>
    <hyperlink ref="AD92" location="A125640664R" display="A125640664R" xr:uid="{D826366F-C084-4C7D-B964-8BB5F277032B}"/>
    <hyperlink ref="AB93" location="A125657184T" display="A125657184T" xr:uid="{A494340C-AF39-4E67-88BD-9643F99250F3}"/>
    <hyperlink ref="AC93" location="A125648976W" display="A125648976W" xr:uid="{C4EFC1A5-F0D7-4130-92AD-E044091774EC}"/>
    <hyperlink ref="AD93" location="A125640768J" display="A125640768J" xr:uid="{6DD711A6-06B9-4611-846C-7E3675068D30}"/>
    <hyperlink ref="AB94" location="A125657152X" display="A125657152X" xr:uid="{C669EA42-526F-4BAE-AAE2-8559C6EA0D3F}"/>
    <hyperlink ref="AC94" location="A125648944C" display="A125648944C" xr:uid="{4C27F29F-9DEE-4242-B9E9-7990A5E02721}"/>
    <hyperlink ref="AD94" location="A125640736R" display="A125640736R" xr:uid="{AC02FDAA-55FA-4AE9-AE6D-40CEB198132C}"/>
    <hyperlink ref="AB95" location="A125657192T" display="A125657192T" xr:uid="{9A50343A-7897-4740-946E-3E9733F281AA}"/>
    <hyperlink ref="AC95" location="A125648984W" display="A125648984W" xr:uid="{5BE38EF8-90E8-481C-9AE8-C35C72947462}"/>
    <hyperlink ref="AD95" location="A125640776J" display="A125640776J" xr:uid="{82A27B99-6756-450D-8C13-A079E7801D82}"/>
    <hyperlink ref="AB96" location="A125657088T" display="A125657088T" xr:uid="{159D58E6-39EE-4DFB-BDE1-579D308D5734}"/>
    <hyperlink ref="AC96" location="A125648880C" display="A125648880C" xr:uid="{CD457863-0756-4B85-8535-D57C99EF73AF}"/>
    <hyperlink ref="AD96" location="A125640672R" display="A125640672R" xr:uid="{540E9CAC-7D9C-409E-A55B-A50436CBDF24}"/>
    <hyperlink ref="AB97" location="A125657056X" display="A125657056X" xr:uid="{CFD64AC7-9FBB-497F-AE7D-E79C7832D123}"/>
    <hyperlink ref="AC97" location="A125648848C" display="A125648848C" xr:uid="{F09DF2B9-6D9E-455B-8FAD-FD5C7DBDD085}"/>
    <hyperlink ref="AD97" location="A125640640W" display="A125640640W" xr:uid="{105A19A1-B1D7-4DC2-B398-FDA2393F0707}"/>
    <hyperlink ref="AB98" location="A125657064X" display="A125657064X" xr:uid="{B740A444-F4A9-4599-A9EC-869D79FFEE30}"/>
    <hyperlink ref="AC98" location="A125648856C" display="A125648856C" xr:uid="{75E6CDF1-F17F-4810-8C8A-FC449CC8AB9E}"/>
    <hyperlink ref="AD98" location="A125640648R" display="A125640648R" xr:uid="{29A1C8A4-7EEE-475E-8783-2F9564F82D10}"/>
    <hyperlink ref="AB99" location="A125657120F" display="A125657120F" xr:uid="{4B253D96-1BD0-44C6-B109-38E255F03D6F}"/>
    <hyperlink ref="AC99" location="A125648912K" display="A125648912K" xr:uid="{00560BA1-DDF4-460E-8077-61031AE907F0}"/>
    <hyperlink ref="AD99" location="A125640704W" display="A125640704W" xr:uid="{E5E608AE-271D-450E-A489-83BEB2D3BE5F}"/>
    <hyperlink ref="AB100" location="A125657072X" display="A125657072X" xr:uid="{6AC64C4B-0E93-4EAE-9572-1C7A03AFD551}"/>
    <hyperlink ref="AC100" location="A125648864C" display="A125648864C" xr:uid="{D37695A7-927D-4F7B-8B75-8A5C4D28C095}"/>
    <hyperlink ref="AD100" location="A125640656R" display="A125640656R" xr:uid="{34167BD8-F449-4008-A9ED-6655F11D5FF5}"/>
    <hyperlink ref="AB101" location="A125657128X" display="A125657128X" xr:uid="{576ED74A-4F09-4D8E-A2BC-560905CD0229}"/>
    <hyperlink ref="AC101" location="A125648920K" display="A125648920K" xr:uid="{300F3A81-3DFA-41B2-A524-78A7718F2665}"/>
    <hyperlink ref="AD101" location="A125640712W" display="A125640712W" xr:uid="{E2AE681E-7714-4F57-A3D7-080A2F1626AD}"/>
    <hyperlink ref="AB102" location="A125657136X" display="A125657136X" xr:uid="{AC7CD81A-0DE9-48F7-8925-4CA81C54F54D}"/>
    <hyperlink ref="AC102" location="A125648928C" display="A125648928C" xr:uid="{ADF63C18-0FEA-4ABE-980F-2C92569A31F3}"/>
    <hyperlink ref="AD102" location="A125640720W" display="A125640720W" xr:uid="{02258845-C01C-45DD-82B1-91B60E31F733}"/>
    <hyperlink ref="AE103" location="A125657202K" display="A125657202K" xr:uid="{B1C6176A-8826-41FE-86FC-440D0403ACB9}"/>
    <hyperlink ref="AF103" location="A125648994A" display="A125648994A" xr:uid="{B67FA758-372C-4BD8-80D4-131A63227AF4}"/>
    <hyperlink ref="AG103" location="A125640786L" display="A125640786L" xr:uid="{E155618C-3E6F-4A0D-BD22-7C96118B4B44}"/>
    <hyperlink ref="AE85" location="A125657162C" display="A125657162C" xr:uid="{C689A9FD-CFD4-4B75-A417-923DB90D6BB7}"/>
    <hyperlink ref="AF85" location="A125648954J" display="A125648954J" xr:uid="{46A787F9-BC71-4627-B694-A85F4DE195E2}"/>
    <hyperlink ref="AG85" location="A125640746V" display="A125640746V" xr:uid="{B99CC717-6591-4264-83E3-BC6D378174C1}"/>
    <hyperlink ref="AE86" location="A125657098W" display="A125657098W" xr:uid="{D2BEE330-6055-4B16-819C-D5AB527A9B95}"/>
    <hyperlink ref="AF86" location="A125648890J" display="A125648890J" xr:uid="{5F597F49-4805-4091-9C9F-0B6D012AE2BB}"/>
    <hyperlink ref="AG86" location="A125640682V" display="A125640682V" xr:uid="{B0CFAA6A-A41D-4EB1-AA9E-2AC02E7B579B}"/>
    <hyperlink ref="AE87" location="A125657170C" display="A125657170C" xr:uid="{49F83534-C522-471D-A3F0-EE6A158092B2}"/>
    <hyperlink ref="AF87" location="A125648962J" display="A125648962J" xr:uid="{DB872622-354B-4D14-AF1B-857BC618BD12}"/>
    <hyperlink ref="AG87" location="A125640754V" display="A125640754V" xr:uid="{8F2BCECD-FF8D-491D-98F9-EAA7968A558F}"/>
    <hyperlink ref="AE88" location="A125657178W" display="A125657178W" xr:uid="{913177D5-3F1B-42FB-BD10-D67FBAA9BB30}"/>
    <hyperlink ref="AF88" location="A125648970J" display="A125648970J" xr:uid="{03CC0131-8500-4049-A153-16C2159757F1}"/>
    <hyperlink ref="AG88" location="A125640762V" display="A125640762V" xr:uid="{1C432137-A3F6-48AD-A569-5A151D5A25FE}"/>
    <hyperlink ref="AE89" location="A125657106K" display="A125657106K" xr:uid="{485650BE-C4D3-4C3C-A200-3BCDE131C125}"/>
    <hyperlink ref="AF89" location="A125648898A" display="A125648898A" xr:uid="{E06BC55F-2B93-4F41-8BF9-0FF0C54D050F}"/>
    <hyperlink ref="AG89" location="A125640690V" display="A125640690V" xr:uid="{423FACE2-5278-4CE7-86E5-0D599F072188}"/>
    <hyperlink ref="AE90" location="A125657114K" display="A125657114K" xr:uid="{2C6EF572-BFBD-4B3E-BF6F-140A95C1DDB4}"/>
    <hyperlink ref="AF90" location="A125648906R" display="A125648906R" xr:uid="{85354CE4-EB03-4E9B-94FC-AA1EB5CEB807}"/>
    <hyperlink ref="AG90" location="A125640698L" display="A125640698L" xr:uid="{8B5B0EFD-5864-451A-8BCD-2993722F7848}"/>
    <hyperlink ref="AE91" location="A125657146C" display="A125657146C" xr:uid="{C27E9FB6-07D5-403C-BE1D-2D7F33A0CB11}"/>
    <hyperlink ref="AF91" location="A125648938J" display="A125648938J" xr:uid="{52E17F38-2CA8-4B61-8E21-9A7FC51B64A6}"/>
    <hyperlink ref="AG91" location="A125640730A" display="A125640730A" xr:uid="{C606C8FC-4AC5-4084-9009-6A5E9EC7C089}"/>
    <hyperlink ref="AE92" location="A125657082C" display="A125657082C" xr:uid="{4D980C8C-CB21-4FB3-BEB5-310CFD0F0E15}"/>
    <hyperlink ref="AF92" location="A125648874J" display="A125648874J" xr:uid="{D2AD1E21-BD44-4FF3-9BCB-A4309C87F071}"/>
    <hyperlink ref="AG92" location="A125640666V" display="A125640666V" xr:uid="{2B74CBAD-EC48-4C7D-B4FB-2D13428F40A0}"/>
    <hyperlink ref="AE93" location="A125657186W" display="A125657186W" xr:uid="{64419CA7-4C7B-4EB8-83BF-AB64C529E63E}"/>
    <hyperlink ref="AF93" location="A125648978A" display="A125648978A" xr:uid="{3DF3A9E6-16B8-401D-8DEF-4DC80D891B15}"/>
    <hyperlink ref="AG93" location="A125640770V" display="A125640770V" xr:uid="{B595E34E-0C22-4AC3-A4B0-F4A97436170B}"/>
    <hyperlink ref="AE94" location="A125657154C" display="A125657154C" xr:uid="{CFBD0CDF-3330-44D8-BAC6-F1446C41B839}"/>
    <hyperlink ref="AF94" location="A125648946J" display="A125648946J" xr:uid="{1991990F-BE84-46B5-B2BF-83532A06C456}"/>
    <hyperlink ref="AG94" location="A125640738V" display="A125640738V" xr:uid="{C0280A84-B07F-42F8-A6F7-333B93BFC78F}"/>
    <hyperlink ref="AE95" location="A125657194W" display="A125657194W" xr:uid="{335093C8-902A-40D7-83EE-912016B24146}"/>
    <hyperlink ref="AF95" location="A125648986A" display="A125648986A" xr:uid="{FD7EEB3C-187A-4870-AEE2-71B8A2CA8051}"/>
    <hyperlink ref="AG95" location="A125640778L" display="A125640778L" xr:uid="{94B35D33-23E3-4B16-B0A0-01B69643D202}"/>
    <hyperlink ref="AE96" location="A125657090C" display="A125657090C" xr:uid="{E48ACB7B-670E-41BB-8567-BA6DB0A0DE5C}"/>
    <hyperlink ref="AF96" location="A125648882J" display="A125648882J" xr:uid="{BE996179-5B3C-4CA1-84C8-24CAE5ED0BCF}"/>
    <hyperlink ref="AG96" location="A125640674V" display="A125640674V" xr:uid="{358E7BFF-7B8A-4DFB-8DFB-CE26567B6591}"/>
    <hyperlink ref="AE97" location="A125657058C" display="A125657058C" xr:uid="{E77F8257-53E7-4215-A1A5-1F8DEEA614B8}"/>
    <hyperlink ref="AF97" location="A125648850R" display="A125648850R" xr:uid="{1F1328F0-E5BF-403F-8996-003D8116E83C}"/>
    <hyperlink ref="AG97" location="A125640642A" display="A125640642A" xr:uid="{B05DFAF4-A7F3-4027-B20D-6A53A3CAFFD1}"/>
    <hyperlink ref="AE98" location="A125657066C" display="A125657066C" xr:uid="{8E88B6EE-CC8B-4D26-9A22-19DFA3DEA4BD}"/>
    <hyperlink ref="AF98" location="A125648858J" display="A125648858J" xr:uid="{595430E7-6BA3-417C-AAED-7B5D6E615865}"/>
    <hyperlink ref="AG98" location="A125640650A" display="A125640650A" xr:uid="{2091FE34-2BB4-4043-AB93-983059B0B573}"/>
    <hyperlink ref="AE99" location="A125657122K" display="A125657122K" xr:uid="{8AF9BF62-B4D2-444B-81A3-FA9B28A8AAE6}"/>
    <hyperlink ref="AF99" location="A125648914R" display="A125648914R" xr:uid="{EBFFE2B5-1E80-4B86-B9BF-64FB18CC0904}"/>
    <hyperlink ref="AG99" location="A125640706A" display="A125640706A" xr:uid="{7E45164E-8864-43FD-A96B-18B49E2630D0}"/>
    <hyperlink ref="AE100" location="A125657074C" display="A125657074C" xr:uid="{30C3E04B-5582-4F15-871B-8EF80825B20C}"/>
    <hyperlink ref="AF100" location="A125648866J" display="A125648866J" xr:uid="{D9D6D566-0CB4-46D0-A467-84F2A1434868}"/>
    <hyperlink ref="AG100" location="A125640658V" display="A125640658V" xr:uid="{5E2F16DB-6793-452A-A353-32AD2563F59A}"/>
    <hyperlink ref="AE101" location="A125657130K" display="A125657130K" xr:uid="{B55762A1-9198-4F7E-BA69-AF4A5DADD092}"/>
    <hyperlink ref="AF101" location="A125648922R" display="A125648922R" xr:uid="{D6EB9E00-B3AC-432A-9335-F943649E8E7A}"/>
    <hyperlink ref="AG101" location="A125640714A" display="A125640714A" xr:uid="{443A65B3-C397-4359-B6D5-1485873308B6}"/>
    <hyperlink ref="AE102" location="A125657138C" display="A125657138C" xr:uid="{84F2FD0E-39D8-4879-999E-2F9E59E0D5AF}"/>
    <hyperlink ref="AF102" location="A125648930R" display="A125648930R" xr:uid="{B55E2438-D41F-4E7E-BCEE-1090A0A67FD1}"/>
    <hyperlink ref="AG102" location="A125640722A" display="A125640722A" xr:uid="{D22E7059-EACE-43DF-BB9A-CD31F8560096}"/>
    <hyperlink ref="AH103" location="A125653096V" display="A125653096V" xr:uid="{51EB041B-5AA1-46BA-A4BF-AE6C99603401}"/>
    <hyperlink ref="AI103" location="A125644888X" display="A125644888X" xr:uid="{D0AECCFC-43D8-470C-8CBA-6EDCC019A550}"/>
    <hyperlink ref="AJ103" location="A125636680L" display="A125636680L" xr:uid="{657CEA35-579B-4887-ABCC-FFE610470EFE}"/>
    <hyperlink ref="AH85" location="A125653056A" display="A125653056A" xr:uid="{A7BE3B28-8B4D-45EF-A7E4-2EC827609C36}"/>
    <hyperlink ref="AI85" location="A125644848F" display="A125644848F" xr:uid="{201D8804-4C62-4F91-BE7E-AB86BE5B4125}"/>
    <hyperlink ref="AJ85" location="A125636640V" display="A125636640V" xr:uid="{AD1E5D0F-2D4F-41D8-B211-D4AF7A3E8B94}"/>
    <hyperlink ref="AH86" location="A125652992X" display="A125652992X" xr:uid="{4534807B-7093-43D9-B1A6-011E92AE8BFE}"/>
    <hyperlink ref="AI86" location="A125644784F" display="A125644784F" xr:uid="{E86B95CC-2E07-4195-85A1-40413849A151}"/>
    <hyperlink ref="AJ86" location="A125636576L" display="A125636576L" xr:uid="{CC0680F9-68C3-4E12-BD4B-1192D0769206}"/>
    <hyperlink ref="AH87" location="A125653064A" display="A125653064A" xr:uid="{7EA44C0C-3EDC-44EC-8413-EB81335E7D36}"/>
    <hyperlink ref="AI87" location="A125644856F" display="A125644856F" xr:uid="{D6FD883E-3EDF-483B-907D-512F5D87C456}"/>
    <hyperlink ref="AJ87" location="A125636648L" display="A125636648L" xr:uid="{778796E5-36D9-46ED-91D5-6D331873B034}"/>
    <hyperlink ref="AH88" location="A125653072A" display="A125653072A" xr:uid="{1FE9D69C-EBCC-40BB-9275-362A3C3DBF9F}"/>
    <hyperlink ref="AI88" location="A125644864F" display="A125644864F" xr:uid="{0EBF23BC-A926-46EB-B212-3B047022FD34}"/>
    <hyperlink ref="AJ88" location="A125636656L" display="A125636656L" xr:uid="{7A8F8748-BC5A-4029-A38F-C6606890B7E8}"/>
    <hyperlink ref="AH89" location="A125653000R" display="A125653000R" xr:uid="{C585EE89-F83D-4F77-8F36-3A0FB83C363A}"/>
    <hyperlink ref="AI89" location="A125644792F" display="A125644792F" xr:uid="{0416E91E-2D3D-4421-A9DE-FFF5710CE54E}"/>
    <hyperlink ref="AJ89" location="A125636584L" display="A125636584L" xr:uid="{DD6C7AFA-C012-4ACE-AA80-EF506BDEF56B}"/>
    <hyperlink ref="AH90" location="A125653008J" display="A125653008J" xr:uid="{F30E88D6-96C4-4D2A-8EC0-F39860DD8091}"/>
    <hyperlink ref="AI90" location="A125644800V" display="A125644800V" xr:uid="{16E17261-B277-40E0-A45B-46C826E25895}"/>
    <hyperlink ref="AJ90" location="A125636592L" display="A125636592L" xr:uid="{24636897-F29F-47ED-8614-D932CD5E54E3}"/>
    <hyperlink ref="AH91" location="A125653040J" display="A125653040J" xr:uid="{535334CE-B4A8-48D6-BF1B-C4CB80C2EE31}"/>
    <hyperlink ref="AI91" location="A125644832L" display="A125644832L" xr:uid="{E6CE0331-1CFF-403C-B813-ADBC5BD12E0A}"/>
    <hyperlink ref="AJ91" location="A125636624V" display="A125636624V" xr:uid="{23723CF3-C534-42C7-826D-C0860629BBDD}"/>
    <hyperlink ref="AH92" location="A125652976X" display="A125652976X" xr:uid="{8E42E524-05B4-425E-922E-58645E865ED1}"/>
    <hyperlink ref="AI92" location="A125644768F" display="A125644768F" xr:uid="{030EA1CD-21E5-4738-9621-1043D03C7DEC}"/>
    <hyperlink ref="AJ92" location="A125636560V" display="A125636560V" xr:uid="{4E81FF7E-7CD6-4576-A378-D1AB7147171B}"/>
    <hyperlink ref="AH93" location="A125653080A" display="A125653080A" xr:uid="{63AB08C7-66F9-4789-AF71-118D2226AA46}"/>
    <hyperlink ref="AI93" location="A125644872F" display="A125644872F" xr:uid="{E24B9393-889E-403F-844A-15C2101AFBF4}"/>
    <hyperlink ref="AJ93" location="A125636664L" display="A125636664L" xr:uid="{19316FEB-2195-477E-8F51-FEBCAC0BF5ED}"/>
    <hyperlink ref="AH94" location="A125653048A" display="A125653048A" xr:uid="{55DFEE4A-78F3-45C2-932B-7E385D0A4729}"/>
    <hyperlink ref="AI94" location="A125644840L" display="A125644840L" xr:uid="{08B1F2A4-F076-4276-8139-DBA3F7BC1B3A}"/>
    <hyperlink ref="AJ94" location="A125636632V" display="A125636632V" xr:uid="{2CC6464C-EB9F-432B-AF80-606CB33310DD}"/>
    <hyperlink ref="AH95" location="A125653088V" display="A125653088V" xr:uid="{3514B529-89CC-4983-BEC0-52873245CE13}"/>
    <hyperlink ref="AI95" location="A125644880F" display="A125644880F" xr:uid="{3097C431-9C3B-45AE-8565-649F0E4EC147}"/>
    <hyperlink ref="AJ95" location="A125636672L" display="A125636672L" xr:uid="{C8B25268-B171-4444-8E07-746FE866773F}"/>
    <hyperlink ref="AH96" location="A125652984X" display="A125652984X" xr:uid="{FFE9ED18-B216-4F4E-8A2B-52836C54957A}"/>
    <hyperlink ref="AI96" location="A125644776F" display="A125644776F" xr:uid="{6E18C286-AE73-4B71-AB3F-16C99D8C9BD9}"/>
    <hyperlink ref="AJ96" location="A125636568L" display="A125636568L" xr:uid="{2F26568E-A1AB-4271-A225-6B4611D37165}"/>
    <hyperlink ref="AH97" location="A125652952F" display="A125652952F" xr:uid="{7E91E3F3-6176-4CD5-A4A5-79A20BB2BF41}"/>
    <hyperlink ref="AI97" location="A125644744L" display="A125644744L" xr:uid="{12F7BFCB-7C01-49DB-A04B-CF83A7D391F8}"/>
    <hyperlink ref="AJ97" location="A125636536V" display="A125636536V" xr:uid="{777B8FEB-DD05-4776-AF8E-E46F0927AFD3}"/>
    <hyperlink ref="AH98" location="A125652960F" display="A125652960F" xr:uid="{02D1DC9E-544F-4C6E-A025-A8BE14FDAB1F}"/>
    <hyperlink ref="AI98" location="A125644752L" display="A125644752L" xr:uid="{68ECC5C3-AE13-4CED-9FD5-385945B27F61}"/>
    <hyperlink ref="AJ98" location="A125636544V" display="A125636544V" xr:uid="{E6442B83-F9C2-4A73-85CB-BD80506AED45}"/>
    <hyperlink ref="AH99" location="A125653016J" display="A125653016J" xr:uid="{D2DA2850-48E3-4C56-9193-52F6975EDF8D}"/>
    <hyperlink ref="AI99" location="A125644808L" display="A125644808L" xr:uid="{65A4AD51-6AFD-4424-8BB1-BD107EFD3845}"/>
    <hyperlink ref="AJ99" location="A125636600A" display="A125636600A" xr:uid="{892924FA-D096-4230-AF9D-F8E3FFBB550B}"/>
    <hyperlink ref="AH100" location="A125652968X" display="A125652968X" xr:uid="{B1E34157-7A78-4452-B82F-642765955B08}"/>
    <hyperlink ref="AI100" location="A125644760L" display="A125644760L" xr:uid="{FE0A5B13-BEF7-4AD7-AA7C-81727239F473}"/>
    <hyperlink ref="AJ100" location="A125636552V" display="A125636552V" xr:uid="{E1982039-A680-41BC-9E3B-5C4B88446EEC}"/>
    <hyperlink ref="AH101" location="A125653024J" display="A125653024J" xr:uid="{CE0EC9DC-E487-4C68-A037-CE35474BF295}"/>
    <hyperlink ref="AI101" location="A125644816L" display="A125644816L" xr:uid="{A8C9BE49-721D-4127-BDD0-A6DE24CD779F}"/>
    <hyperlink ref="AJ101" location="A125636608V" display="A125636608V" xr:uid="{A721F70E-521B-455D-9EF9-769A9F4CA7BF}"/>
    <hyperlink ref="AH102" location="A125653032J" display="A125653032J" xr:uid="{88C3A3ED-4DD5-4A24-9B46-25BE666A145F}"/>
    <hyperlink ref="AI102" location="A125644824L" display="A125644824L" xr:uid="{3EC3A4B4-C1F8-4B12-BF68-AE73C0C0C1F8}"/>
    <hyperlink ref="AJ102" location="A125636616V" display="A125636616V" xr:uid="{ED7BA439-48E9-4B08-8FA4-ACBCABDA85B8}"/>
    <hyperlink ref="AK103" location="A125653098X" display="A125653098X" xr:uid="{C6B41388-A028-4E30-A9E2-B645666B60BD}"/>
    <hyperlink ref="AL103" location="A125644890K" display="A125644890K" xr:uid="{51E1DDF7-E5AE-4384-86EA-6D5DBE56AB1A}"/>
    <hyperlink ref="AM103" location="A125636682T" display="A125636682T" xr:uid="{1E127AD5-33F6-4009-807B-05F580C0B6FA}"/>
    <hyperlink ref="AK85" location="A125653058F" display="A125653058F" xr:uid="{CC971375-EFD7-4E4B-A62D-92D0E0FADD50}"/>
    <hyperlink ref="AL85" location="A125644850T" display="A125644850T" xr:uid="{F58D8EE4-E4C5-431B-AB11-A1D4D6884728}"/>
    <hyperlink ref="AM85" location="A125636642X" display="A125636642X" xr:uid="{BC0AC71B-601F-4E75-93D5-3E8F92334151}"/>
    <hyperlink ref="AK86" location="A125652994C" display="A125652994C" xr:uid="{6FBB4A1B-6C83-4F97-8AF5-CA6FB9B0E425}"/>
    <hyperlink ref="AL86" location="A125644786K" display="A125644786K" xr:uid="{CA1DB2D3-FE6E-4937-8051-4AC82E67D5E4}"/>
    <hyperlink ref="AM86" location="A125636578T" display="A125636578T" xr:uid="{A677229A-92FF-4A95-B3FF-A407A98DDE86}"/>
    <hyperlink ref="AK87" location="A125653066F" display="A125653066F" xr:uid="{9471B778-8530-47E2-83F1-20AC819580B7}"/>
    <hyperlink ref="AL87" location="A125644858K" display="A125644858K" xr:uid="{6F40C7CF-AE8E-4B42-8E3D-70685FE56FEE}"/>
    <hyperlink ref="AM87" location="A125636650X" display="A125636650X" xr:uid="{BF9F9C9A-3A07-413B-9220-3A68758463CD}"/>
    <hyperlink ref="AK88" location="A125653074F" display="A125653074F" xr:uid="{25831F70-827C-4E31-B66C-DDC85A092D77}"/>
    <hyperlink ref="AL88" location="A125644866K" display="A125644866K" xr:uid="{E921CF3A-DCAE-408C-863A-8651FFCE86EE}"/>
    <hyperlink ref="AM88" location="A125636658T" display="A125636658T" xr:uid="{BE19D94E-BFBF-4901-B044-2DBB6774564C}"/>
    <hyperlink ref="AK89" location="A125653002V" display="A125653002V" xr:uid="{AFAA1C12-C09C-40D8-961D-672EA004274E}"/>
    <hyperlink ref="AL89" location="A125644794K" display="A125644794K" xr:uid="{884E8D64-CB78-4A08-A07D-A8A15841DC39}"/>
    <hyperlink ref="AM89" location="A125636586T" display="A125636586T" xr:uid="{E9E83B2F-C6B3-453C-BB4D-6498ADA21746}"/>
    <hyperlink ref="AK90" location="A125653010V" display="A125653010V" xr:uid="{66E2E1B9-5DA6-4C59-9C01-EF51AA6B16BD}"/>
    <hyperlink ref="AL90" location="A125644802X" display="A125644802X" xr:uid="{4761C271-0F48-4B73-9520-69BF07A7106E}"/>
    <hyperlink ref="AM90" location="A125636594T" display="A125636594T" xr:uid="{19B426F1-E61C-465A-9C18-41FE6DF0324B}"/>
    <hyperlink ref="AK91" location="A125653042L" display="A125653042L" xr:uid="{A87A26F3-2C5D-4E3B-AB03-EF4B281A2807}"/>
    <hyperlink ref="AL91" location="A125644834T" display="A125644834T" xr:uid="{6C32B28E-314F-42EC-B599-97446EBCEE9C}"/>
    <hyperlink ref="AM91" location="A125636626X" display="A125636626X" xr:uid="{439AED13-6F27-43E0-9540-37887FD22B0F}"/>
    <hyperlink ref="AK92" location="A125652978C" display="A125652978C" xr:uid="{EFFDDA07-8B94-4F1B-9F53-06BCDD0E3B8E}"/>
    <hyperlink ref="AL92" location="A125644770T" display="A125644770T" xr:uid="{C8D35A2C-5BDB-41CD-BC85-825D616A408C}"/>
    <hyperlink ref="AM92" location="A125636562X" display="A125636562X" xr:uid="{06ADC07A-8AD7-4EC3-875D-B50ADBDFD2A5}"/>
    <hyperlink ref="AK93" location="A125653082F" display="A125653082F" xr:uid="{4612C535-11F1-463D-8F3E-DF913142AB37}"/>
    <hyperlink ref="AL93" location="A125644874K" display="A125644874K" xr:uid="{56660333-2417-4E9E-8CA2-27F33836B5E7}"/>
    <hyperlink ref="AM93" location="A125636666T" display="A125636666T" xr:uid="{9703CCC8-F9AA-462F-9EB9-84339D1860A4}"/>
    <hyperlink ref="AK94" location="A125653050L" display="A125653050L" xr:uid="{CB43C225-9984-4E25-B0DB-A9081539746D}"/>
    <hyperlink ref="AL94" location="A125644842T" display="A125644842T" xr:uid="{7DD3A39B-0936-4987-9B78-4F5CF33970E1}"/>
    <hyperlink ref="AM94" location="A125636634X" display="A125636634X" xr:uid="{611EBCA1-47C3-4DC2-8614-F1E73D220FEF}"/>
    <hyperlink ref="AK95" location="A125653090F" display="A125653090F" xr:uid="{48E428C8-DA90-4E8E-9159-96BFE37E0816}"/>
    <hyperlink ref="AL95" location="A125644882K" display="A125644882K" xr:uid="{EC71F93F-38BD-4B21-BE07-69D84E832BE1}"/>
    <hyperlink ref="AM95" location="A125636674T" display="A125636674T" xr:uid="{01A55FEA-141D-434A-AFC7-C19B6DC34181}"/>
    <hyperlink ref="AK96" location="A125652986C" display="A125652986C" xr:uid="{9800DCEA-089D-47AA-B79F-04E9461E53F4}"/>
    <hyperlink ref="AL96" location="A125644778K" display="A125644778K" xr:uid="{FD406459-0534-40AF-A450-959A39064B6A}"/>
    <hyperlink ref="AM96" location="A125636570X" display="A125636570X" xr:uid="{D253BD2A-82AB-40AE-A55D-D5FC5C82DF78}"/>
    <hyperlink ref="AK97" location="A125652954K" display="A125652954K" xr:uid="{C47F8CBB-BD53-4BE3-BDBB-75F924945DD9}"/>
    <hyperlink ref="AL97" location="A125644746T" display="A125644746T" xr:uid="{1310A106-2E24-472C-8B37-8470EF051111}"/>
    <hyperlink ref="AM97" location="A125636538X" display="A125636538X" xr:uid="{38E3D253-85AB-4F39-B978-27038D243013}"/>
    <hyperlink ref="AK98" location="A125652962K" display="A125652962K" xr:uid="{8DB20A57-A6FE-4FC2-9EA6-340CDD0E5446}"/>
    <hyperlink ref="AL98" location="A125644754T" display="A125644754T" xr:uid="{F7B3EFF2-FD67-4640-B554-8D8686551F45}"/>
    <hyperlink ref="AM98" location="A125636546X" display="A125636546X" xr:uid="{6456C2F5-9E28-4F9E-BB4D-ED91C36102B7}"/>
    <hyperlink ref="AK99" location="A125653018L" display="A125653018L" xr:uid="{AC389759-17B0-44A2-8174-3834770BCD25}"/>
    <hyperlink ref="AL99" location="A125644810X" display="A125644810X" xr:uid="{E89EF86F-8AFA-4C49-9EAA-482D2F850236}"/>
    <hyperlink ref="AM99" location="A125636602F" display="A125636602F" xr:uid="{32F979A7-2B62-4F9D-B042-3F12CDBE2BEF}"/>
    <hyperlink ref="AK100" location="A125652970K" display="A125652970K" xr:uid="{F9949526-F6A8-43FE-9CCD-AB3C6619F161}"/>
    <hyperlink ref="AL100" location="A125644762T" display="A125644762T" xr:uid="{B7ABD9AC-4DCF-4A8B-B0D6-B04A8FB4974A}"/>
    <hyperlink ref="AM100" location="A125636554X" display="A125636554X" xr:uid="{904B04D3-8018-44F8-8AF1-D45E5CB278E0}"/>
    <hyperlink ref="AK101" location="A125653026L" display="A125653026L" xr:uid="{8C60C739-66AB-4E43-A89C-7413B71579A8}"/>
    <hyperlink ref="AL101" location="A125644818T" display="A125644818T" xr:uid="{00BCB0C3-EB30-4474-B0A5-1F601CA60A94}"/>
    <hyperlink ref="AM101" location="A125636610F" display="A125636610F" xr:uid="{34C823FD-C2D8-44B4-B975-89D2AB8EFB28}"/>
    <hyperlink ref="AK102" location="A125653034L" display="A125653034L" xr:uid="{0012B784-A87A-4658-BDBC-0B4EDE07A10F}"/>
    <hyperlink ref="AL102" location="A125644826T" display="A125644826T" xr:uid="{6F84BDBD-6982-4113-9E01-D7E8912304CB}"/>
    <hyperlink ref="AM102" location="A125636618X" display="A125636618X" xr:uid="{E49666C7-7D5E-4658-AF79-226F0545A36D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02A6D-E8C6-409C-9207-E21E363DF550}">
  <sheetPr codeName="Sheet12">
    <pageSetUpPr fitToPage="1"/>
  </sheetPr>
  <dimension ref="A1:BE229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3" ht="15.95" customHeight="1">
      <c r="A2" s="11"/>
      <c r="B2" s="31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0"/>
      <c r="B5" s="79" t="str">
        <f>Contents!B5</f>
        <v>6229.0 Underemployed workers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32"/>
      <c r="N5" s="30"/>
      <c r="O5" s="30"/>
      <c r="P5" s="30"/>
      <c r="Q5" s="30"/>
      <c r="R5" s="30"/>
      <c r="S5" s="30"/>
      <c r="T5" s="30"/>
      <c r="U5" s="30"/>
    </row>
    <row r="6" spans="1:23" ht="15.95" customHeight="1">
      <c r="A6" s="30"/>
      <c r="B6" s="79" t="str">
        <f>Contents!B6</f>
        <v>Table 8. Main difficulty in finding more work of underemployed part-time workers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23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3"/>
      <c r="N7" s="30"/>
      <c r="O7" s="30"/>
      <c r="P7" s="30"/>
      <c r="Q7" s="30"/>
      <c r="R7" s="30"/>
      <c r="S7" s="30"/>
      <c r="T7" s="30"/>
      <c r="U7" s="30"/>
    </row>
    <row r="8" spans="1:23" ht="15.75" customHeight="1">
      <c r="A8" s="80" t="str">
        <f>Contents!C12</f>
        <v>Table 8.2 - Main difficulty in finding more work of underemployed part-time workers by state and territory, February 2023</v>
      </c>
      <c r="B8" s="80"/>
      <c r="C8" s="80"/>
      <c r="D8" s="80"/>
      <c r="E8" s="80"/>
      <c r="F8" s="80"/>
      <c r="G8" s="80"/>
      <c r="H8" s="80"/>
      <c r="I8" s="80"/>
      <c r="J8" s="34"/>
      <c r="K8" s="35"/>
      <c r="L8" s="35"/>
      <c r="M8" s="80"/>
      <c r="N8" s="80"/>
      <c r="O8" s="80"/>
      <c r="P8" s="80"/>
      <c r="Q8" s="80"/>
      <c r="R8" s="80"/>
      <c r="S8" s="80"/>
      <c r="T8" s="34"/>
      <c r="U8" s="35"/>
    </row>
    <row r="9" spans="1:23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spans="1:23" ht="15" customHeight="1">
      <c r="A10" s="36"/>
      <c r="B10" s="38" t="s">
        <v>3270</v>
      </c>
      <c r="C10" s="73" t="s">
        <v>3262</v>
      </c>
      <c r="D10" s="74"/>
      <c r="E10" s="75"/>
      <c r="F10" s="39"/>
      <c r="G10" s="39"/>
      <c r="H10" s="39"/>
      <c r="I10" s="40"/>
      <c r="J10" s="76" t="s">
        <v>3229</v>
      </c>
      <c r="K10" s="77"/>
      <c r="L10" s="78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" customHeight="1">
      <c r="A11" s="41"/>
      <c r="B11" s="41"/>
      <c r="C11" s="81" t="s">
        <v>3230</v>
      </c>
      <c r="D11" s="81"/>
      <c r="E11" s="81"/>
      <c r="F11" s="82" t="s">
        <v>3231</v>
      </c>
      <c r="G11" s="82"/>
      <c r="H11" s="82"/>
      <c r="I11" s="40"/>
      <c r="J11" s="81" t="s">
        <v>3230</v>
      </c>
      <c r="K11" s="81"/>
      <c r="L11" s="81"/>
      <c r="M11" s="82" t="s">
        <v>3231</v>
      </c>
      <c r="N11" s="82"/>
      <c r="O11" s="82"/>
      <c r="P11" s="40"/>
      <c r="Q11" s="40"/>
      <c r="R11" s="40"/>
      <c r="S11" s="40"/>
      <c r="T11" s="40"/>
      <c r="U11" s="40"/>
      <c r="V11" s="40"/>
      <c r="W11" s="40"/>
    </row>
    <row r="12" spans="1:23">
      <c r="A12" s="36"/>
      <c r="B12" s="36"/>
      <c r="C12" s="42" t="s">
        <v>3232</v>
      </c>
      <c r="D12" s="42" t="s">
        <v>3233</v>
      </c>
      <c r="E12" s="42" t="s">
        <v>3234</v>
      </c>
      <c r="F12" s="42" t="s">
        <v>3232</v>
      </c>
      <c r="G12" s="42" t="s">
        <v>3233</v>
      </c>
      <c r="H12" s="42" t="s">
        <v>3234</v>
      </c>
      <c r="I12" s="37"/>
      <c r="J12" s="42" t="s">
        <v>3232</v>
      </c>
      <c r="K12" s="42" t="s">
        <v>3233</v>
      </c>
      <c r="L12" s="42" t="s">
        <v>3234</v>
      </c>
      <c r="M12" s="42" t="s">
        <v>3232</v>
      </c>
      <c r="N12" s="42" t="s">
        <v>3233</v>
      </c>
      <c r="O12" s="42" t="s">
        <v>3234</v>
      </c>
      <c r="P12" s="37"/>
      <c r="Q12" s="37"/>
      <c r="R12" s="37"/>
      <c r="S12" s="37"/>
      <c r="T12" s="37"/>
      <c r="U12" s="37"/>
      <c r="V12" s="37"/>
      <c r="W12" s="37"/>
    </row>
    <row r="13" spans="1:23">
      <c r="A13" s="36"/>
      <c r="B13" s="36"/>
      <c r="C13" s="43" t="s">
        <v>3235</v>
      </c>
      <c r="D13" s="43" t="s">
        <v>3235</v>
      </c>
      <c r="E13" s="43" t="s">
        <v>3235</v>
      </c>
      <c r="F13" s="43" t="s">
        <v>3236</v>
      </c>
      <c r="G13" s="43" t="s">
        <v>3236</v>
      </c>
      <c r="H13" s="43" t="s">
        <v>3236</v>
      </c>
      <c r="I13" s="43"/>
      <c r="J13" s="43" t="s">
        <v>3235</v>
      </c>
      <c r="K13" s="43" t="s">
        <v>3235</v>
      </c>
      <c r="L13" s="43" t="s">
        <v>3235</v>
      </c>
      <c r="M13" s="43" t="s">
        <v>3236</v>
      </c>
      <c r="N13" s="43" t="s">
        <v>3236</v>
      </c>
      <c r="O13" s="43" t="s">
        <v>3236</v>
      </c>
      <c r="P13" s="43"/>
      <c r="Q13" s="43"/>
      <c r="R13" s="43"/>
      <c r="S13" s="43"/>
      <c r="T13" s="43"/>
      <c r="U13" s="43"/>
      <c r="V13" s="43"/>
      <c r="W13" s="43"/>
    </row>
    <row r="14" spans="1:23">
      <c r="A14" s="44" t="s">
        <v>3237</v>
      </c>
      <c r="B14" s="45"/>
      <c r="C14" s="46"/>
      <c r="D14" s="46"/>
      <c r="E14" s="46"/>
      <c r="F14" s="46"/>
      <c r="G14" s="46"/>
      <c r="H14" s="46"/>
      <c r="I14" s="47"/>
      <c r="J14" s="46"/>
      <c r="K14" s="46"/>
      <c r="L14" s="46"/>
      <c r="M14" s="46"/>
      <c r="N14" s="46"/>
      <c r="O14" s="46"/>
    </row>
    <row r="15" spans="1:23">
      <c r="A15" s="45"/>
      <c r="B15" s="48" t="s">
        <v>3238</v>
      </c>
      <c r="C15" s="47" cm="1">
        <f t="array" ref="C15">INDEX($D$60:$BE$78,$C60,C$48)</f>
        <v>372.82600000000002</v>
      </c>
      <c r="D15" s="47" cm="1">
        <f t="array" ref="D15">INDEX($D$60:$BE$78,$C60,D$48)</f>
        <v>145.40299999999999</v>
      </c>
      <c r="E15" s="47" cm="1">
        <f t="array" ref="E15">INDEX($D$60:$BE$78,$C60,E$48)</f>
        <v>227.423</v>
      </c>
      <c r="F15" s="47" cm="1">
        <f t="array" ref="F15">INDEX($D$60:$BE$78,$C60,F$48)</f>
        <v>11</v>
      </c>
      <c r="G15" s="47" cm="1">
        <f t="array" ref="G15">INDEX($D$60:$BE$78,$C60,G$48)</f>
        <v>14</v>
      </c>
      <c r="H15" s="47" cm="1">
        <f t="array" ref="H15">INDEX($D$60:$BE$78,$C60,H$48)</f>
        <v>10</v>
      </c>
      <c r="I15" s="47"/>
      <c r="J15" s="49" t="str" cm="1">
        <f t="array" ref="J15">IF(HYPERLINK(TEXT("#"&amp;INDEX($D$88:$BE$106,$C88,C$48),),INDEX($D$88:$BE$106,$C88,C$48))=0,"",HYPERLINK(TEXT("#"&amp;INDEX($D$88:$BE$106,$C88,C$48),),INDEX($D$88:$BE$106,$C88,C$48)))</f>
        <v>A125650320W</v>
      </c>
      <c r="K15" s="49" t="str" cm="1">
        <f t="array" ref="K15">IF(HYPERLINK(TEXT("#"&amp;INDEX($D$88:$BE$106,$C88,D$48),),INDEX($D$88:$BE$106,$C88,D$48))=0,"",HYPERLINK(TEXT("#"&amp;INDEX($D$88:$BE$106,$C88,D$48),),INDEX($D$88:$BE$106,$C88,D$48)))</f>
        <v>A125642112C</v>
      </c>
      <c r="L15" s="49" t="str" cm="1">
        <f t="array" ref="L15">IF(HYPERLINK(TEXT("#"&amp;INDEX($D$88:$BE$106,$C88,E$48),),INDEX($D$88:$BE$106,$C88,E$48))=0,"",HYPERLINK(TEXT("#"&amp;INDEX($D$88:$BE$106,$C88,E$48),),INDEX($D$88:$BE$106,$C88,E$48)))</f>
        <v>A125633904J</v>
      </c>
      <c r="M15" s="49" t="str" cm="1">
        <f t="array" ref="M15">IF(HYPERLINK(TEXT("#"&amp;INDEX($D$88:$BE$106,$C88,F$48),),INDEX($D$88:$BE$106,$C88,F$48))=0,"",HYPERLINK(TEXT("#"&amp;INDEX($D$88:$BE$106,$C88,F$48),),INDEX($D$88:$BE$106,$C88,F$48)))</f>
        <v>A125650322A</v>
      </c>
      <c r="N15" s="49" t="str" cm="1">
        <f t="array" ref="N15">IF(HYPERLINK(TEXT("#"&amp;INDEX($D$88:$BE$106,$C88,G$48),),INDEX($D$88:$BE$106,$C88,G$48))=0,"",HYPERLINK(TEXT("#"&amp;INDEX($D$88:$BE$106,$C88,G$48),),INDEX($D$88:$BE$106,$C88,G$48)))</f>
        <v>A125642114J</v>
      </c>
      <c r="O15" s="49" t="str" cm="1">
        <f t="array" ref="O15">IF(HYPERLINK(TEXT("#"&amp;INDEX($D$88:$BE$106,$C88,H$48),),INDEX($D$88:$BE$106,$C88,H$48))=0,"",HYPERLINK(TEXT("#"&amp;INDEX($D$88:$BE$106,$C88,H$48),),INDEX($D$88:$BE$106,$C88,H$48)))</f>
        <v>A125633906L</v>
      </c>
    </row>
    <row r="16" spans="1:23">
      <c r="A16" s="48"/>
      <c r="B16" s="50" t="s">
        <v>3239</v>
      </c>
      <c r="C16" s="47" cm="1">
        <f t="array" ref="C16">INDEX($D$60:$BE$78,$C61,C$48)</f>
        <v>310.92200000000003</v>
      </c>
      <c r="D16" s="47" cm="1">
        <f t="array" ref="D16">INDEX($D$60:$BE$78,$C61,D$48)</f>
        <v>123.71</v>
      </c>
      <c r="E16" s="47" cm="1">
        <f t="array" ref="E16">INDEX($D$60:$BE$78,$C61,E$48)</f>
        <v>187.21299999999999</v>
      </c>
      <c r="F16" s="47" cm="1">
        <f t="array" ref="F16">INDEX($D$60:$BE$78,$C61,F$48)</f>
        <v>11.242000000000001</v>
      </c>
      <c r="G16" s="47" cm="1">
        <f t="array" ref="G16">INDEX($D$60:$BE$78,$C61,G$48)</f>
        <v>14</v>
      </c>
      <c r="H16" s="47" cm="1">
        <f t="array" ref="H16">INDEX($D$60:$BE$78,$C61,H$48)</f>
        <v>10</v>
      </c>
      <c r="I16" s="47"/>
      <c r="J16" s="49" t="str" cm="1">
        <f t="array" ref="J16">IF(HYPERLINK(TEXT("#"&amp;INDEX($D$88:$BE$106,$C89,C$48),),INDEX($D$88:$BE$106,$C89,C$48))=0,"",HYPERLINK(TEXT("#"&amp;INDEX($D$88:$BE$106,$C89,C$48),),INDEX($D$88:$BE$106,$C89,C$48)))</f>
        <v>A125650256R</v>
      </c>
      <c r="K16" s="49" t="str" cm="1">
        <f t="array" ref="K16">IF(HYPERLINK(TEXT("#"&amp;INDEX($D$88:$BE$106,$C89,D$48),),INDEX($D$88:$BE$106,$C89,D$48))=0,"",HYPERLINK(TEXT("#"&amp;INDEX($D$88:$BE$106,$C89,D$48),),INDEX($D$88:$BE$106,$C89,D$48)))</f>
        <v>A125642048W</v>
      </c>
      <c r="L16" s="49" t="str" cm="1">
        <f t="array" ref="L16">IF(HYPERLINK(TEXT("#"&amp;INDEX($D$88:$BE$106,$C89,E$48),),INDEX($D$88:$BE$106,$C89,E$48))=0,"",HYPERLINK(TEXT("#"&amp;INDEX($D$88:$BE$106,$C89,E$48),),INDEX($D$88:$BE$106,$C89,E$48)))</f>
        <v>A125633840J</v>
      </c>
      <c r="M16" s="49" t="str" cm="1">
        <f t="array" ref="M16">IF(HYPERLINK(TEXT("#"&amp;INDEX($D$88:$BE$106,$C89,F$48),),INDEX($D$88:$BE$106,$C89,F$48))=0,"",HYPERLINK(TEXT("#"&amp;INDEX($D$88:$BE$106,$C89,F$48),),INDEX($D$88:$BE$106,$C89,F$48)))</f>
        <v>A125650258V</v>
      </c>
      <c r="N16" s="49" t="str" cm="1">
        <f t="array" ref="N16">IF(HYPERLINK(TEXT("#"&amp;INDEX($D$88:$BE$106,$C89,G$48),),INDEX($D$88:$BE$106,$C89,G$48))=0,"",HYPERLINK(TEXT("#"&amp;INDEX($D$88:$BE$106,$C89,G$48),),INDEX($D$88:$BE$106,$C89,G$48)))</f>
        <v>A125642050J</v>
      </c>
      <c r="O16" s="49" t="str" cm="1">
        <f t="array" ref="O16">IF(HYPERLINK(TEXT("#"&amp;INDEX($D$88:$BE$106,$C89,H$48),),INDEX($D$88:$BE$106,$C89,H$48))=0,"",HYPERLINK(TEXT("#"&amp;INDEX($D$88:$BE$106,$C89,H$48),),INDEX($D$88:$BE$106,$C89,H$48)))</f>
        <v>A125633842L</v>
      </c>
    </row>
    <row r="17" spans="1:23">
      <c r="A17" s="48"/>
      <c r="B17" s="51" t="s">
        <v>3240</v>
      </c>
      <c r="C17" s="47" cm="1">
        <f t="array" ref="C17">INDEX($D$60:$BE$78,$C62,C$48)</f>
        <v>38.055</v>
      </c>
      <c r="D17" s="47" cm="1">
        <f t="array" ref="D17">INDEX($D$60:$BE$78,$C62,D$48)</f>
        <v>13.353999999999999</v>
      </c>
      <c r="E17" s="47" cm="1">
        <f t="array" ref="E17">INDEX($D$60:$BE$78,$C62,E$48)</f>
        <v>24.701000000000001</v>
      </c>
      <c r="F17" s="47" cm="1">
        <f t="array" ref="F17">INDEX($D$60:$BE$78,$C62,F$48)</f>
        <v>14</v>
      </c>
      <c r="G17" s="47" cm="1">
        <f t="array" ref="G17">INDEX($D$60:$BE$78,$C62,G$48)</f>
        <v>18</v>
      </c>
      <c r="H17" s="47" cm="1">
        <f t="array" ref="H17">INDEX($D$60:$BE$78,$C62,H$48)</f>
        <v>11.863</v>
      </c>
      <c r="I17" s="47"/>
      <c r="J17" s="49" t="str" cm="1">
        <f t="array" ref="J17">IF(HYPERLINK(TEXT("#"&amp;INDEX($D$88:$BE$106,$C90,C$48),),INDEX($D$88:$BE$106,$C90,C$48))=0,"",HYPERLINK(TEXT("#"&amp;INDEX($D$88:$BE$106,$C90,C$48),),INDEX($D$88:$BE$106,$C90,C$48)))</f>
        <v>A125650328R</v>
      </c>
      <c r="K17" s="49" t="str" cm="1">
        <f t="array" ref="K17">IF(HYPERLINK(TEXT("#"&amp;INDEX($D$88:$BE$106,$C90,D$48),),INDEX($D$88:$BE$106,$C90,D$48))=0,"",HYPERLINK(TEXT("#"&amp;INDEX($D$88:$BE$106,$C90,D$48),),INDEX($D$88:$BE$106,$C90,D$48)))</f>
        <v>A125642120C</v>
      </c>
      <c r="L17" s="49" t="str" cm="1">
        <f t="array" ref="L17">IF(HYPERLINK(TEXT("#"&amp;INDEX($D$88:$BE$106,$C90,E$48),),INDEX($D$88:$BE$106,$C90,E$48))=0,"",HYPERLINK(TEXT("#"&amp;INDEX($D$88:$BE$106,$C90,E$48),),INDEX($D$88:$BE$106,$C90,E$48)))</f>
        <v>A125633912J</v>
      </c>
      <c r="M17" s="49" t="str" cm="1">
        <f t="array" ref="M17">IF(HYPERLINK(TEXT("#"&amp;INDEX($D$88:$BE$106,$C90,F$48),),INDEX($D$88:$BE$106,$C90,F$48))=0,"",HYPERLINK(TEXT("#"&amp;INDEX($D$88:$BE$106,$C90,F$48),),INDEX($D$88:$BE$106,$C90,F$48)))</f>
        <v>A125650330A</v>
      </c>
      <c r="N17" s="49" t="str" cm="1">
        <f t="array" ref="N17">IF(HYPERLINK(TEXT("#"&amp;INDEX($D$88:$BE$106,$C90,G$48),),INDEX($D$88:$BE$106,$C90,G$48))=0,"",HYPERLINK(TEXT("#"&amp;INDEX($D$88:$BE$106,$C90,G$48),),INDEX($D$88:$BE$106,$C90,G$48)))</f>
        <v>A125642122J</v>
      </c>
      <c r="O17" s="49" t="str" cm="1">
        <f t="array" ref="O17">IF(HYPERLINK(TEXT("#"&amp;INDEX($D$88:$BE$106,$C90,H$48),),INDEX($D$88:$BE$106,$C90,H$48))=0,"",HYPERLINK(TEXT("#"&amp;INDEX($D$88:$BE$106,$C90,H$48),),INDEX($D$88:$BE$106,$C90,H$48)))</f>
        <v>A125633914L</v>
      </c>
    </row>
    <row r="18" spans="1:23">
      <c r="A18" s="48"/>
      <c r="B18" s="51" t="s">
        <v>3241</v>
      </c>
      <c r="C18" s="47" cm="1">
        <f t="array" ref="C18">INDEX($D$60:$BE$78,$C63,C$48)</f>
        <v>28.024000000000001</v>
      </c>
      <c r="D18" s="47" cm="1">
        <f t="array" ref="D18">INDEX($D$60:$BE$78,$C63,D$48)</f>
        <v>13.564</v>
      </c>
      <c r="E18" s="47" cm="1">
        <f t="array" ref="E18">INDEX($D$60:$BE$78,$C63,E$48)</f>
        <v>14.46</v>
      </c>
      <c r="F18" s="47" cm="1">
        <f t="array" ref="F18">INDEX($D$60:$BE$78,$C63,F$48)</f>
        <v>11.862</v>
      </c>
      <c r="G18" s="47" cm="1">
        <f t="array" ref="G18">INDEX($D$60:$BE$78,$C63,G$48)</f>
        <v>13.236000000000001</v>
      </c>
      <c r="H18" s="47" cm="1">
        <f t="array" ref="H18">INDEX($D$60:$BE$78,$C63,H$48)</f>
        <v>10.544</v>
      </c>
      <c r="I18" s="47"/>
      <c r="J18" s="49" t="str" cm="1">
        <f t="array" ref="J18">IF(HYPERLINK(TEXT("#"&amp;INDEX($D$88:$BE$106,$C91,C$48),),INDEX($D$88:$BE$106,$C91,C$48))=0,"",HYPERLINK(TEXT("#"&amp;INDEX($D$88:$BE$106,$C91,C$48),),INDEX($D$88:$BE$106,$C91,C$48)))</f>
        <v>A125650336R</v>
      </c>
      <c r="K18" s="49" t="str" cm="1">
        <f t="array" ref="K18">IF(HYPERLINK(TEXT("#"&amp;INDEX($D$88:$BE$106,$C91,D$48),),INDEX($D$88:$BE$106,$C91,D$48))=0,"",HYPERLINK(TEXT("#"&amp;INDEX($D$88:$BE$106,$C91,D$48),),INDEX($D$88:$BE$106,$C91,D$48)))</f>
        <v>A125642128W</v>
      </c>
      <c r="L18" s="49" t="str" cm="1">
        <f t="array" ref="L18">IF(HYPERLINK(TEXT("#"&amp;INDEX($D$88:$BE$106,$C91,E$48),),INDEX($D$88:$BE$106,$C91,E$48))=0,"",HYPERLINK(TEXT("#"&amp;INDEX($D$88:$BE$106,$C91,E$48),),INDEX($D$88:$BE$106,$C91,E$48)))</f>
        <v>A125633920J</v>
      </c>
      <c r="M18" s="49" t="str" cm="1">
        <f t="array" ref="M18">IF(HYPERLINK(TEXT("#"&amp;INDEX($D$88:$BE$106,$C91,F$48),),INDEX($D$88:$BE$106,$C91,F$48))=0,"",HYPERLINK(TEXT("#"&amp;INDEX($D$88:$BE$106,$C91,F$48),),INDEX($D$88:$BE$106,$C91,F$48)))</f>
        <v>A125650338V</v>
      </c>
      <c r="N18" s="49" t="str" cm="1">
        <f t="array" ref="N18">IF(HYPERLINK(TEXT("#"&amp;INDEX($D$88:$BE$106,$C91,G$48),),INDEX($D$88:$BE$106,$C91,G$48))=0,"",HYPERLINK(TEXT("#"&amp;INDEX($D$88:$BE$106,$C91,G$48),),INDEX($D$88:$BE$106,$C91,G$48)))</f>
        <v>A125642130J</v>
      </c>
      <c r="O18" s="49" t="str" cm="1">
        <f t="array" ref="O18">IF(HYPERLINK(TEXT("#"&amp;INDEX($D$88:$BE$106,$C91,H$48),),INDEX($D$88:$BE$106,$C91,H$48))=0,"",HYPERLINK(TEXT("#"&amp;INDEX($D$88:$BE$106,$C91,H$48),),INDEX($D$88:$BE$106,$C91,H$48)))</f>
        <v>A125633922L</v>
      </c>
    </row>
    <row r="19" spans="1:23">
      <c r="A19" s="48"/>
      <c r="B19" s="51" t="s">
        <v>3242</v>
      </c>
      <c r="C19" s="47" cm="1">
        <f t="array" ref="C19">INDEX($D$60:$BE$78,$C64,C$48)</f>
        <v>3.9020000000000001</v>
      </c>
      <c r="D19" s="47" cm="1">
        <f t="array" ref="D19">INDEX($D$60:$BE$78,$C64,D$48)</f>
        <v>2.4140000000000001</v>
      </c>
      <c r="E19" s="47" cm="1">
        <f t="array" ref="E19">INDEX($D$60:$BE$78,$C64,E$48)</f>
        <v>1.488</v>
      </c>
      <c r="F19" s="47" cm="1">
        <f t="array" ref="F19">INDEX($D$60:$BE$78,$C64,F$48)</f>
        <v>13.827999999999999</v>
      </c>
      <c r="G19" s="47" cm="1">
        <f t="array" ref="G19">INDEX($D$60:$BE$78,$C64,G$48)</f>
        <v>12.55</v>
      </c>
      <c r="H19" s="47" cm="1">
        <f t="array" ref="H19">INDEX($D$60:$BE$78,$C64,H$48)</f>
        <v>17.123000000000001</v>
      </c>
      <c r="I19" s="47"/>
      <c r="J19" s="49" t="str" cm="1">
        <f t="array" ref="J19">IF(HYPERLINK(TEXT("#"&amp;INDEX($D$88:$BE$106,$C92,C$48),),INDEX($D$88:$BE$106,$C92,C$48))=0,"",HYPERLINK(TEXT("#"&amp;INDEX($D$88:$BE$106,$C92,C$48),),INDEX($D$88:$BE$106,$C92,C$48)))</f>
        <v>A125650264R</v>
      </c>
      <c r="K19" s="49" t="str" cm="1">
        <f t="array" ref="K19">IF(HYPERLINK(TEXT("#"&amp;INDEX($D$88:$BE$106,$C92,D$48),),INDEX($D$88:$BE$106,$C92,D$48))=0,"",HYPERLINK(TEXT("#"&amp;INDEX($D$88:$BE$106,$C92,D$48),),INDEX($D$88:$BE$106,$C92,D$48)))</f>
        <v>A125642056W</v>
      </c>
      <c r="L19" s="49" t="str" cm="1">
        <f t="array" ref="L19">IF(HYPERLINK(TEXT("#"&amp;INDEX($D$88:$BE$106,$C92,E$48),),INDEX($D$88:$BE$106,$C92,E$48))=0,"",HYPERLINK(TEXT("#"&amp;INDEX($D$88:$BE$106,$C92,E$48),),INDEX($D$88:$BE$106,$C92,E$48)))</f>
        <v>A125633848A</v>
      </c>
      <c r="M19" s="49" t="str" cm="1">
        <f t="array" ref="M19">IF(HYPERLINK(TEXT("#"&amp;INDEX($D$88:$BE$106,$C92,F$48),),INDEX($D$88:$BE$106,$C92,F$48))=0,"",HYPERLINK(TEXT("#"&amp;INDEX($D$88:$BE$106,$C92,F$48),),INDEX($D$88:$BE$106,$C92,F$48)))</f>
        <v>A125650266V</v>
      </c>
      <c r="N19" s="49" t="str" cm="1">
        <f t="array" ref="N19">IF(HYPERLINK(TEXT("#"&amp;INDEX($D$88:$BE$106,$C92,G$48),),INDEX($D$88:$BE$106,$C92,G$48))=0,"",HYPERLINK(TEXT("#"&amp;INDEX($D$88:$BE$106,$C92,G$48),),INDEX($D$88:$BE$106,$C92,G$48)))</f>
        <v>A125642058A</v>
      </c>
      <c r="O19" s="49" t="str" cm="1">
        <f t="array" ref="O19">IF(HYPERLINK(TEXT("#"&amp;INDEX($D$88:$BE$106,$C92,H$48),),INDEX($D$88:$BE$106,$C92,H$48))=0,"",HYPERLINK(TEXT("#"&amp;INDEX($D$88:$BE$106,$C92,H$48),),INDEX($D$88:$BE$106,$C92,H$48)))</f>
        <v>A125633850L</v>
      </c>
    </row>
    <row r="20" spans="1:23">
      <c r="A20" s="48"/>
      <c r="B20" s="51" t="s">
        <v>3243</v>
      </c>
      <c r="C20" s="47" cm="1">
        <f t="array" ref="C20">INDEX($D$60:$BE$78,$C65,C$48)</f>
        <v>13.454000000000001</v>
      </c>
      <c r="D20" s="47" cm="1">
        <f t="array" ref="D20">INDEX($D$60:$BE$78,$C65,D$48)</f>
        <v>4.7320000000000002</v>
      </c>
      <c r="E20" s="47" cm="1">
        <f t="array" ref="E20">INDEX($D$60:$BE$78,$C65,E$48)</f>
        <v>8.7219999999999995</v>
      </c>
      <c r="F20" s="47" cm="1">
        <f t="array" ref="F20">INDEX($D$60:$BE$78,$C65,F$48)</f>
        <v>8.3290000000000006</v>
      </c>
      <c r="G20" s="47" cm="1">
        <f t="array" ref="G20">INDEX($D$60:$BE$78,$C65,G$48)</f>
        <v>10.209</v>
      </c>
      <c r="H20" s="47" cm="1">
        <f t="array" ref="H20">INDEX($D$60:$BE$78,$C65,H$48)</f>
        <v>8</v>
      </c>
      <c r="I20" s="47"/>
      <c r="J20" s="49" t="str" cm="1">
        <f t="array" ref="J20">IF(HYPERLINK(TEXT("#"&amp;INDEX($D$88:$BE$106,$C93,C$48),),INDEX($D$88:$BE$106,$C93,C$48))=0,"",HYPERLINK(TEXT("#"&amp;INDEX($D$88:$BE$106,$C93,C$48),),INDEX($D$88:$BE$106,$C93,C$48)))</f>
        <v>A125650272R</v>
      </c>
      <c r="K20" s="49" t="str" cm="1">
        <f t="array" ref="K20">IF(HYPERLINK(TEXT("#"&amp;INDEX($D$88:$BE$106,$C93,D$48),),INDEX($D$88:$BE$106,$C93,D$48))=0,"",HYPERLINK(TEXT("#"&amp;INDEX($D$88:$BE$106,$C93,D$48),),INDEX($D$88:$BE$106,$C93,D$48)))</f>
        <v>A125642064W</v>
      </c>
      <c r="L20" s="49" t="str" cm="1">
        <f t="array" ref="L20">IF(HYPERLINK(TEXT("#"&amp;INDEX($D$88:$BE$106,$C93,E$48),),INDEX($D$88:$BE$106,$C93,E$48))=0,"",HYPERLINK(TEXT("#"&amp;INDEX($D$88:$BE$106,$C93,E$48),),INDEX($D$88:$BE$106,$C93,E$48)))</f>
        <v>A125633856A</v>
      </c>
      <c r="M20" s="49" t="str" cm="1">
        <f t="array" ref="M20">IF(HYPERLINK(TEXT("#"&amp;INDEX($D$88:$BE$106,$C93,F$48),),INDEX($D$88:$BE$106,$C93,F$48))=0,"",HYPERLINK(TEXT("#"&amp;INDEX($D$88:$BE$106,$C93,F$48),),INDEX($D$88:$BE$106,$C93,F$48)))</f>
        <v>A125650274V</v>
      </c>
      <c r="N20" s="49" t="str" cm="1">
        <f t="array" ref="N20">IF(HYPERLINK(TEXT("#"&amp;INDEX($D$88:$BE$106,$C93,G$48),),INDEX($D$88:$BE$106,$C93,G$48))=0,"",HYPERLINK(TEXT("#"&amp;INDEX($D$88:$BE$106,$C93,G$48),),INDEX($D$88:$BE$106,$C93,G$48)))</f>
        <v>A125642066A</v>
      </c>
      <c r="O20" s="49" t="str" cm="1">
        <f t="array" ref="O20">IF(HYPERLINK(TEXT("#"&amp;INDEX($D$88:$BE$106,$C93,H$48),),INDEX($D$88:$BE$106,$C93,H$48))=0,"",HYPERLINK(TEXT("#"&amp;INDEX($D$88:$BE$106,$C93,H$48),),INDEX($D$88:$BE$106,$C93,H$48)))</f>
        <v>A125633858F</v>
      </c>
    </row>
    <row r="21" spans="1:23">
      <c r="A21" s="48"/>
      <c r="B21" s="51" t="s">
        <v>3244</v>
      </c>
      <c r="C21" s="47" cm="1">
        <f t="array" ref="C21">INDEX($D$60:$BE$78,$C66,C$48)</f>
        <v>25.983000000000001</v>
      </c>
      <c r="D21" s="47" cm="1">
        <f t="array" ref="D21">INDEX($D$60:$BE$78,$C66,D$48)</f>
        <v>10.744</v>
      </c>
      <c r="E21" s="47" cm="1">
        <f t="array" ref="E21">INDEX($D$60:$BE$78,$C66,E$48)</f>
        <v>15.239000000000001</v>
      </c>
      <c r="F21" s="47" cm="1">
        <f t="array" ref="F21">INDEX($D$60:$BE$78,$C66,F$48)</f>
        <v>10.67</v>
      </c>
      <c r="G21" s="47" cm="1">
        <f t="array" ref="G21">INDEX($D$60:$BE$78,$C66,G$48)</f>
        <v>13.191000000000001</v>
      </c>
      <c r="H21" s="47" cm="1">
        <f t="array" ref="H21">INDEX($D$60:$BE$78,$C66,H$48)</f>
        <v>10.599</v>
      </c>
      <c r="I21" s="47"/>
      <c r="J21" s="49" t="str" cm="1">
        <f t="array" ref="J21">IF(HYPERLINK(TEXT("#"&amp;INDEX($D$88:$BE$106,$C94,C$48),),INDEX($D$88:$BE$106,$C94,C$48))=0,"",HYPERLINK(TEXT("#"&amp;INDEX($D$88:$BE$106,$C94,C$48),),INDEX($D$88:$BE$106,$C94,C$48)))</f>
        <v>A125650304W</v>
      </c>
      <c r="K21" s="49" t="str" cm="1">
        <f t="array" ref="K21">IF(HYPERLINK(TEXT("#"&amp;INDEX($D$88:$BE$106,$C94,D$48),),INDEX($D$88:$BE$106,$C94,D$48))=0,"",HYPERLINK(TEXT("#"&amp;INDEX($D$88:$BE$106,$C94,D$48),),INDEX($D$88:$BE$106,$C94,D$48)))</f>
        <v>A125642096R</v>
      </c>
      <c r="L21" s="49" t="str" cm="1">
        <f t="array" ref="L21">IF(HYPERLINK(TEXT("#"&amp;INDEX($D$88:$BE$106,$C94,E$48),),INDEX($D$88:$BE$106,$C94,E$48))=0,"",HYPERLINK(TEXT("#"&amp;INDEX($D$88:$BE$106,$C94,E$48),),INDEX($D$88:$BE$106,$C94,E$48)))</f>
        <v>A125633888V</v>
      </c>
      <c r="M21" s="49" t="str" cm="1">
        <f t="array" ref="M21">IF(HYPERLINK(TEXT("#"&amp;INDEX($D$88:$BE$106,$C94,F$48),),INDEX($D$88:$BE$106,$C94,F$48))=0,"",HYPERLINK(TEXT("#"&amp;INDEX($D$88:$BE$106,$C94,F$48),),INDEX($D$88:$BE$106,$C94,F$48)))</f>
        <v>A125650306A</v>
      </c>
      <c r="N21" s="49" t="str" cm="1">
        <f t="array" ref="N21">IF(HYPERLINK(TEXT("#"&amp;INDEX($D$88:$BE$106,$C94,G$48),),INDEX($D$88:$BE$106,$C94,G$48))=0,"",HYPERLINK(TEXT("#"&amp;INDEX($D$88:$BE$106,$C94,G$48),),INDEX($D$88:$BE$106,$C94,G$48)))</f>
        <v>A125642098V</v>
      </c>
      <c r="O21" s="49" t="str" cm="1">
        <f t="array" ref="O21">IF(HYPERLINK(TEXT("#"&amp;INDEX($D$88:$BE$106,$C94,H$48),),INDEX($D$88:$BE$106,$C94,H$48))=0,"",HYPERLINK(TEXT("#"&amp;INDEX($D$88:$BE$106,$C94,H$48),),INDEX($D$88:$BE$106,$C94,H$48)))</f>
        <v>A125633890F</v>
      </c>
    </row>
    <row r="22" spans="1:23">
      <c r="A22" s="48"/>
      <c r="B22" s="51" t="s">
        <v>3245</v>
      </c>
      <c r="C22" s="47" cm="1">
        <f t="array" ref="C22">INDEX($D$60:$BE$78,$C67,C$48)</f>
        <v>12.295</v>
      </c>
      <c r="D22" s="47" cm="1">
        <f t="array" ref="D22">INDEX($D$60:$BE$78,$C67,D$48)</f>
        <v>4.6120000000000001</v>
      </c>
      <c r="E22" s="47" cm="1">
        <f t="array" ref="E22">INDEX($D$60:$BE$78,$C67,E$48)</f>
        <v>7.6829999999999998</v>
      </c>
      <c r="F22" s="47" cm="1">
        <f t="array" ref="F22">INDEX($D$60:$BE$78,$C67,F$48)</f>
        <v>9.0500000000000007</v>
      </c>
      <c r="G22" s="47" cm="1">
        <f t="array" ref="G22">INDEX($D$60:$BE$78,$C67,G$48)</f>
        <v>14.423</v>
      </c>
      <c r="H22" s="47" cm="1">
        <f t="array" ref="H22">INDEX($D$60:$BE$78,$C67,H$48)</f>
        <v>8</v>
      </c>
      <c r="I22" s="47"/>
      <c r="J22" s="49" t="str" cm="1">
        <f t="array" ref="J22">IF(HYPERLINK(TEXT("#"&amp;INDEX($D$88:$BE$106,$C95,C$48),),INDEX($D$88:$BE$106,$C95,C$48))=0,"",HYPERLINK(TEXT("#"&amp;INDEX($D$88:$BE$106,$C95,C$48),),INDEX($D$88:$BE$106,$C95,C$48)))</f>
        <v>A125650240W</v>
      </c>
      <c r="K22" s="49" t="str" cm="1">
        <f t="array" ref="K22">IF(HYPERLINK(TEXT("#"&amp;INDEX($D$88:$BE$106,$C95,D$48),),INDEX($D$88:$BE$106,$C95,D$48))=0,"",HYPERLINK(TEXT("#"&amp;INDEX($D$88:$BE$106,$C95,D$48),),INDEX($D$88:$BE$106,$C95,D$48)))</f>
        <v>A125642032C</v>
      </c>
      <c r="L22" s="49" t="str" cm="1">
        <f t="array" ref="L22">IF(HYPERLINK(TEXT("#"&amp;INDEX($D$88:$BE$106,$C95,E$48),),INDEX($D$88:$BE$106,$C95,E$48))=0,"",HYPERLINK(TEXT("#"&amp;INDEX($D$88:$BE$106,$C95,E$48),),INDEX($D$88:$BE$106,$C95,E$48)))</f>
        <v>A125633824J</v>
      </c>
      <c r="M22" s="49" t="str" cm="1">
        <f t="array" ref="M22">IF(HYPERLINK(TEXT("#"&amp;INDEX($D$88:$BE$106,$C95,F$48),),INDEX($D$88:$BE$106,$C95,F$48))=0,"",HYPERLINK(TEXT("#"&amp;INDEX($D$88:$BE$106,$C95,F$48),),INDEX($D$88:$BE$106,$C95,F$48)))</f>
        <v>A125650242A</v>
      </c>
      <c r="N22" s="49" t="str" cm="1">
        <f t="array" ref="N22">IF(HYPERLINK(TEXT("#"&amp;INDEX($D$88:$BE$106,$C95,G$48),),INDEX($D$88:$BE$106,$C95,G$48))=0,"",HYPERLINK(TEXT("#"&amp;INDEX($D$88:$BE$106,$C95,G$48),),INDEX($D$88:$BE$106,$C95,G$48)))</f>
        <v>A125642034J</v>
      </c>
      <c r="O22" s="49" t="str" cm="1">
        <f t="array" ref="O22">IF(HYPERLINK(TEXT("#"&amp;INDEX($D$88:$BE$106,$C95,H$48),),INDEX($D$88:$BE$106,$C95,H$48))=0,"",HYPERLINK(TEXT("#"&amp;INDEX($D$88:$BE$106,$C95,H$48),),INDEX($D$88:$BE$106,$C95,H$48)))</f>
        <v>A125633826L</v>
      </c>
    </row>
    <row r="23" spans="1:23">
      <c r="A23" s="44"/>
      <c r="B23" s="52" t="s">
        <v>3246</v>
      </c>
      <c r="C23" s="47" cm="1">
        <f t="array" ref="C23">INDEX($D$60:$BE$78,$C68,C$48)</f>
        <v>28.655999999999999</v>
      </c>
      <c r="D23" s="47" cm="1">
        <f t="array" ref="D23">INDEX($D$60:$BE$78,$C68,D$48)</f>
        <v>14.664</v>
      </c>
      <c r="E23" s="47" cm="1">
        <f t="array" ref="E23">INDEX($D$60:$BE$78,$C68,E$48)</f>
        <v>13.992000000000001</v>
      </c>
      <c r="F23" s="47" cm="1">
        <f t="array" ref="F23">INDEX($D$60:$BE$78,$C68,F$48)</f>
        <v>14</v>
      </c>
      <c r="G23" s="47" cm="1">
        <f t="array" ref="G23">INDEX($D$60:$BE$78,$C68,G$48)</f>
        <v>15</v>
      </c>
      <c r="H23" s="47" cm="1">
        <f t="array" ref="H23">INDEX($D$60:$BE$78,$C68,H$48)</f>
        <v>10</v>
      </c>
      <c r="I23" s="47"/>
      <c r="J23" s="49" t="str" cm="1">
        <f t="array" ref="J23">IF(HYPERLINK(TEXT("#"&amp;INDEX($D$88:$BE$106,$C96,C$48),),INDEX($D$88:$BE$106,$C96,C$48))=0,"",HYPERLINK(TEXT("#"&amp;INDEX($D$88:$BE$106,$C96,C$48),),INDEX($D$88:$BE$106,$C96,C$48)))</f>
        <v>A125650344R</v>
      </c>
      <c r="K23" s="49" t="str" cm="1">
        <f t="array" ref="K23">IF(HYPERLINK(TEXT("#"&amp;INDEX($D$88:$BE$106,$C96,D$48),),INDEX($D$88:$BE$106,$C96,D$48))=0,"",HYPERLINK(TEXT("#"&amp;INDEX($D$88:$BE$106,$C96,D$48),),INDEX($D$88:$BE$106,$C96,D$48)))</f>
        <v>A125642136W</v>
      </c>
      <c r="L23" s="49" t="str" cm="1">
        <f t="array" ref="L23">IF(HYPERLINK(TEXT("#"&amp;INDEX($D$88:$BE$106,$C96,E$48),),INDEX($D$88:$BE$106,$C96,E$48))=0,"",HYPERLINK(TEXT("#"&amp;INDEX($D$88:$BE$106,$C96,E$48),),INDEX($D$88:$BE$106,$C96,E$48)))</f>
        <v>A125633928A</v>
      </c>
      <c r="M23" s="49" t="str" cm="1">
        <f t="array" ref="M23">IF(HYPERLINK(TEXT("#"&amp;INDEX($D$88:$BE$106,$C96,F$48),),INDEX($D$88:$BE$106,$C96,F$48))=0,"",HYPERLINK(TEXT("#"&amp;INDEX($D$88:$BE$106,$C96,F$48),),INDEX($D$88:$BE$106,$C96,F$48)))</f>
        <v>A125650346V</v>
      </c>
      <c r="N23" s="49" t="str" cm="1">
        <f t="array" ref="N23">IF(HYPERLINK(TEXT("#"&amp;INDEX($D$88:$BE$106,$C96,G$48),),INDEX($D$88:$BE$106,$C96,G$48))=0,"",HYPERLINK(TEXT("#"&amp;INDEX($D$88:$BE$106,$C96,G$48),),INDEX($D$88:$BE$106,$C96,G$48)))</f>
        <v>A125642138A</v>
      </c>
      <c r="O23" s="49" t="str" cm="1">
        <f t="array" ref="O23">IF(HYPERLINK(TEXT("#"&amp;INDEX($D$88:$BE$106,$C96,H$48),),INDEX($D$88:$BE$106,$C96,H$48))=0,"",HYPERLINK(TEXT("#"&amp;INDEX($D$88:$BE$106,$C96,H$48),),INDEX($D$88:$BE$106,$C96,H$48)))</f>
        <v>A125633930L</v>
      </c>
    </row>
    <row r="24" spans="1:23">
      <c r="A24" s="48"/>
      <c r="B24" s="51" t="s">
        <v>3247</v>
      </c>
      <c r="C24" s="47" cm="1">
        <f t="array" ref="C24">INDEX($D$60:$BE$78,$C69,C$48)</f>
        <v>18.009</v>
      </c>
      <c r="D24" s="47" cm="1">
        <f t="array" ref="D24">INDEX($D$60:$BE$78,$C69,D$48)</f>
        <v>9.4480000000000004</v>
      </c>
      <c r="E24" s="47" cm="1">
        <f t="array" ref="E24">INDEX($D$60:$BE$78,$C69,E$48)</f>
        <v>8.5609999999999999</v>
      </c>
      <c r="F24" s="47" cm="1">
        <f t="array" ref="F24">INDEX($D$60:$BE$78,$C69,F$48)</f>
        <v>15</v>
      </c>
      <c r="G24" s="47" cm="1">
        <f t="array" ref="G24">INDEX($D$60:$BE$78,$C69,G$48)</f>
        <v>15</v>
      </c>
      <c r="H24" s="47" cm="1">
        <f t="array" ref="H24">INDEX($D$60:$BE$78,$C69,H$48)</f>
        <v>10</v>
      </c>
      <c r="I24" s="47"/>
      <c r="J24" s="49" t="str" cm="1">
        <f t="array" ref="J24">IF(HYPERLINK(TEXT("#"&amp;INDEX($D$88:$BE$106,$C97,C$48),),INDEX($D$88:$BE$106,$C97,C$48))=0,"",HYPERLINK(TEXT("#"&amp;INDEX($D$88:$BE$106,$C97,C$48),),INDEX($D$88:$BE$106,$C97,C$48)))</f>
        <v>A125650312W</v>
      </c>
      <c r="K24" s="49" t="str" cm="1">
        <f t="array" ref="K24">IF(HYPERLINK(TEXT("#"&amp;INDEX($D$88:$BE$106,$C97,D$48),),INDEX($D$88:$BE$106,$C97,D$48))=0,"",HYPERLINK(TEXT("#"&amp;INDEX($D$88:$BE$106,$C97,D$48),),INDEX($D$88:$BE$106,$C97,D$48)))</f>
        <v>A125642104C</v>
      </c>
      <c r="L24" s="49" t="str" cm="1">
        <f t="array" ref="L24">IF(HYPERLINK(TEXT("#"&amp;INDEX($D$88:$BE$106,$C97,E$48),),INDEX($D$88:$BE$106,$C97,E$48))=0,"",HYPERLINK(TEXT("#"&amp;INDEX($D$88:$BE$106,$C97,E$48),),INDEX($D$88:$BE$106,$C97,E$48)))</f>
        <v>A125633896V</v>
      </c>
      <c r="M24" s="49" t="str" cm="1">
        <f t="array" ref="M24">IF(HYPERLINK(TEXT("#"&amp;INDEX($D$88:$BE$106,$C97,F$48),),INDEX($D$88:$BE$106,$C97,F$48))=0,"",HYPERLINK(TEXT("#"&amp;INDEX($D$88:$BE$106,$C97,F$48),),INDEX($D$88:$BE$106,$C97,F$48)))</f>
        <v>A125650314A</v>
      </c>
      <c r="N24" s="49" t="str" cm="1">
        <f t="array" ref="N24">IF(HYPERLINK(TEXT("#"&amp;INDEX($D$88:$BE$106,$C97,G$48),),INDEX($D$88:$BE$106,$C97,G$48))=0,"",HYPERLINK(TEXT("#"&amp;INDEX($D$88:$BE$106,$C97,G$48),),INDEX($D$88:$BE$106,$C97,G$48)))</f>
        <v>A125642106J</v>
      </c>
      <c r="O24" s="49" t="str" cm="1">
        <f t="array" ref="O24">IF(HYPERLINK(TEXT("#"&amp;INDEX($D$88:$BE$106,$C97,H$48),),INDEX($D$88:$BE$106,$C97,H$48))=0,"",HYPERLINK(TEXT("#"&amp;INDEX($D$88:$BE$106,$C97,H$48),),INDEX($D$88:$BE$106,$C97,H$48)))</f>
        <v>A125633898X</v>
      </c>
    </row>
    <row r="25" spans="1:23">
      <c r="A25" s="48"/>
      <c r="B25" s="51" t="s">
        <v>3248</v>
      </c>
      <c r="C25" s="47" cm="1">
        <f t="array" ref="C25">INDEX($D$60:$BE$78,$C70,C$48)</f>
        <v>17.530999999999999</v>
      </c>
      <c r="D25" s="47" cm="1">
        <f t="array" ref="D25">INDEX($D$60:$BE$78,$C70,D$48)</f>
        <v>6.673</v>
      </c>
      <c r="E25" s="47" cm="1">
        <f t="array" ref="E25">INDEX($D$60:$BE$78,$C70,E$48)</f>
        <v>10.858000000000001</v>
      </c>
      <c r="F25" s="47" cm="1">
        <f t="array" ref="F25">INDEX($D$60:$BE$78,$C70,F$48)</f>
        <v>13.045</v>
      </c>
      <c r="G25" s="47" cm="1">
        <f t="array" ref="G25">INDEX($D$60:$BE$78,$C70,G$48)</f>
        <v>18.463999999999999</v>
      </c>
      <c r="H25" s="47" cm="1">
        <f t="array" ref="H25">INDEX($D$60:$BE$78,$C70,H$48)</f>
        <v>7.7060000000000004</v>
      </c>
      <c r="I25" s="47"/>
      <c r="J25" s="49" t="str" cm="1">
        <f t="array" ref="J25">IF(HYPERLINK(TEXT("#"&amp;INDEX($D$88:$BE$106,$C98,C$48),),INDEX($D$88:$BE$106,$C98,C$48))=0,"",HYPERLINK(TEXT("#"&amp;INDEX($D$88:$BE$106,$C98,C$48),),INDEX($D$88:$BE$106,$C98,C$48)))</f>
        <v>A125650352R</v>
      </c>
      <c r="K25" s="49" t="str" cm="1">
        <f t="array" ref="K25">IF(HYPERLINK(TEXT("#"&amp;INDEX($D$88:$BE$106,$C98,D$48),),INDEX($D$88:$BE$106,$C98,D$48))=0,"",HYPERLINK(TEXT("#"&amp;INDEX($D$88:$BE$106,$C98,D$48),),INDEX($D$88:$BE$106,$C98,D$48)))</f>
        <v>A125642144W</v>
      </c>
      <c r="L25" s="49" t="str" cm="1">
        <f t="array" ref="L25">IF(HYPERLINK(TEXT("#"&amp;INDEX($D$88:$BE$106,$C98,E$48),),INDEX($D$88:$BE$106,$C98,E$48))=0,"",HYPERLINK(TEXT("#"&amp;INDEX($D$88:$BE$106,$C98,E$48),),INDEX($D$88:$BE$106,$C98,E$48)))</f>
        <v>A125633936A</v>
      </c>
      <c r="M25" s="49" t="str" cm="1">
        <f t="array" ref="M25">IF(HYPERLINK(TEXT("#"&amp;INDEX($D$88:$BE$106,$C98,F$48),),INDEX($D$88:$BE$106,$C98,F$48))=0,"",HYPERLINK(TEXT("#"&amp;INDEX($D$88:$BE$106,$C98,F$48),),INDEX($D$88:$BE$106,$C98,F$48)))</f>
        <v>A125650354V</v>
      </c>
      <c r="N25" s="49" t="str" cm="1">
        <f t="array" ref="N25">IF(HYPERLINK(TEXT("#"&amp;INDEX($D$88:$BE$106,$C98,G$48),),INDEX($D$88:$BE$106,$C98,G$48))=0,"",HYPERLINK(TEXT("#"&amp;INDEX($D$88:$BE$106,$C98,G$48),),INDEX($D$88:$BE$106,$C98,G$48)))</f>
        <v>A125642146A</v>
      </c>
      <c r="O25" s="49" t="str" cm="1">
        <f t="array" ref="O25">IF(HYPERLINK(TEXT("#"&amp;INDEX($D$88:$BE$106,$C98,H$48),),INDEX($D$88:$BE$106,$C98,H$48))=0,"",HYPERLINK(TEXT("#"&amp;INDEX($D$88:$BE$106,$C98,H$48),),INDEX($D$88:$BE$106,$C98,H$48)))</f>
        <v>A125633938F</v>
      </c>
    </row>
    <row r="26" spans="1:23">
      <c r="A26" s="48"/>
      <c r="B26" s="51" t="s">
        <v>3249</v>
      </c>
      <c r="C26" s="47" cm="1">
        <f t="array" ref="C26">INDEX($D$60:$BE$78,$C71,C$48)</f>
        <v>3.91</v>
      </c>
      <c r="D26" s="47" cm="1">
        <f t="array" ref="D26">INDEX($D$60:$BE$78,$C71,D$48)</f>
        <v>2.827</v>
      </c>
      <c r="E26" s="47" cm="1">
        <f t="array" ref="E26">INDEX($D$60:$BE$78,$C71,E$48)</f>
        <v>1.083</v>
      </c>
      <c r="F26" s="47" cm="1">
        <f t="array" ref="F26">INDEX($D$60:$BE$78,$C71,F$48)</f>
        <v>15.763999999999999</v>
      </c>
      <c r="G26" s="47" cm="1">
        <f t="array" ref="G26">INDEX($D$60:$BE$78,$C71,G$48)</f>
        <v>17.571999999999999</v>
      </c>
      <c r="H26" s="47" cm="1">
        <f t="array" ref="H26">INDEX($D$60:$BE$78,$C71,H$48)</f>
        <v>8.9160000000000004</v>
      </c>
      <c r="I26" s="47"/>
      <c r="J26" s="49" t="str" cm="1">
        <f t="array" ref="J26">IF(HYPERLINK(TEXT("#"&amp;INDEX($D$88:$BE$106,$C99,C$48),),INDEX($D$88:$BE$106,$C99,C$48))=0,"",HYPERLINK(TEXT("#"&amp;INDEX($D$88:$BE$106,$C99,C$48),),INDEX($D$88:$BE$106,$C99,C$48)))</f>
        <v>A125650248R</v>
      </c>
      <c r="K26" s="49" t="str" cm="1">
        <f t="array" ref="K26">IF(HYPERLINK(TEXT("#"&amp;INDEX($D$88:$BE$106,$C99,D$48),),INDEX($D$88:$BE$106,$C99,D$48))=0,"",HYPERLINK(TEXT("#"&amp;INDEX($D$88:$BE$106,$C99,D$48),),INDEX($D$88:$BE$106,$C99,D$48)))</f>
        <v>A125642040C</v>
      </c>
      <c r="L26" s="49" t="str" cm="1">
        <f t="array" ref="L26">IF(HYPERLINK(TEXT("#"&amp;INDEX($D$88:$BE$106,$C99,E$48),),INDEX($D$88:$BE$106,$C99,E$48))=0,"",HYPERLINK(TEXT("#"&amp;INDEX($D$88:$BE$106,$C99,E$48),),INDEX($D$88:$BE$106,$C99,E$48)))</f>
        <v>A125633832J</v>
      </c>
      <c r="M26" s="49" t="str" cm="1">
        <f t="array" ref="M26">IF(HYPERLINK(TEXT("#"&amp;INDEX($D$88:$BE$106,$C99,F$48),),INDEX($D$88:$BE$106,$C99,F$48))=0,"",HYPERLINK(TEXT("#"&amp;INDEX($D$88:$BE$106,$C99,F$48),),INDEX($D$88:$BE$106,$C99,F$48)))</f>
        <v>A125650250A</v>
      </c>
      <c r="N26" s="49" t="str" cm="1">
        <f t="array" ref="N26">IF(HYPERLINK(TEXT("#"&amp;INDEX($D$88:$BE$106,$C99,G$48),),INDEX($D$88:$BE$106,$C99,G$48))=0,"",HYPERLINK(TEXT("#"&amp;INDEX($D$88:$BE$106,$C99,G$48),),INDEX($D$88:$BE$106,$C99,G$48)))</f>
        <v>A125642042J</v>
      </c>
      <c r="O26" s="49" t="str" cm="1">
        <f t="array" ref="O26">IF(HYPERLINK(TEXT("#"&amp;INDEX($D$88:$BE$106,$C99,H$48),),INDEX($D$88:$BE$106,$C99,H$48))=0,"",HYPERLINK(TEXT("#"&amp;INDEX($D$88:$BE$106,$C99,H$48),),INDEX($D$88:$BE$106,$C99,H$48)))</f>
        <v>A125633834L</v>
      </c>
    </row>
    <row r="27" spans="1:23">
      <c r="A27" s="48"/>
      <c r="B27" s="51" t="s">
        <v>3250</v>
      </c>
      <c r="C27" s="47" cm="1">
        <f t="array" ref="C27">INDEX($D$60:$BE$78,$C72,C$48)</f>
        <v>28.512</v>
      </c>
      <c r="D27" s="47" cm="1">
        <f t="array" ref="D27">INDEX($D$60:$BE$78,$C72,D$48)</f>
        <v>7.1260000000000003</v>
      </c>
      <c r="E27" s="47" cm="1">
        <f t="array" ref="E27">INDEX($D$60:$BE$78,$C72,E$48)</f>
        <v>21.385000000000002</v>
      </c>
      <c r="F27" s="47" cm="1">
        <f t="array" ref="F27">INDEX($D$60:$BE$78,$C72,F$48)</f>
        <v>11.842000000000001</v>
      </c>
      <c r="G27" s="47" cm="1">
        <f t="array" ref="G27">INDEX($D$60:$BE$78,$C72,G$48)</f>
        <v>10.28</v>
      </c>
      <c r="H27" s="47" cm="1">
        <f t="array" ref="H27">INDEX($D$60:$BE$78,$C72,H$48)</f>
        <v>12</v>
      </c>
      <c r="I27" s="47"/>
      <c r="J27" s="49" t="str" cm="1">
        <f t="array" ref="J27">IF(HYPERLINK(TEXT("#"&amp;INDEX($D$88:$BE$106,$C100,C$48),),INDEX($D$88:$BE$106,$C100,C$48))=0,"",HYPERLINK(TEXT("#"&amp;INDEX($D$88:$BE$106,$C100,C$48),),INDEX($D$88:$BE$106,$C100,C$48)))</f>
        <v>A125650216W</v>
      </c>
      <c r="K27" s="49" t="str" cm="1">
        <f t="array" ref="K27">IF(HYPERLINK(TEXT("#"&amp;INDEX($D$88:$BE$106,$C100,D$48),),INDEX($D$88:$BE$106,$C100,D$48))=0,"",HYPERLINK(TEXT("#"&amp;INDEX($D$88:$BE$106,$C100,D$48),),INDEX($D$88:$BE$106,$C100,D$48)))</f>
        <v>A125642008C</v>
      </c>
      <c r="L27" s="49" t="str" cm="1">
        <f t="array" ref="L27">IF(HYPERLINK(TEXT("#"&amp;INDEX($D$88:$BE$106,$C100,E$48),),INDEX($D$88:$BE$106,$C100,E$48))=0,"",HYPERLINK(TEXT("#"&amp;INDEX($D$88:$BE$106,$C100,E$48),),INDEX($D$88:$BE$106,$C100,E$48)))</f>
        <v>A125633800R</v>
      </c>
      <c r="M27" s="49" t="str" cm="1">
        <f t="array" ref="M27">IF(HYPERLINK(TEXT("#"&amp;INDEX($D$88:$BE$106,$C100,F$48),),INDEX($D$88:$BE$106,$C100,F$48))=0,"",HYPERLINK(TEXT("#"&amp;INDEX($D$88:$BE$106,$C100,F$48),),INDEX($D$88:$BE$106,$C100,F$48)))</f>
        <v>A125650218A</v>
      </c>
      <c r="N27" s="49" t="str" cm="1">
        <f t="array" ref="N27">IF(HYPERLINK(TEXT("#"&amp;INDEX($D$88:$BE$106,$C100,G$48),),INDEX($D$88:$BE$106,$C100,G$48))=0,"",HYPERLINK(TEXT("#"&amp;INDEX($D$88:$BE$106,$C100,G$48),),INDEX($D$88:$BE$106,$C100,G$48)))</f>
        <v>A125642010R</v>
      </c>
      <c r="O27" s="49" t="str" cm="1">
        <f t="array" ref="O27">IF(HYPERLINK(TEXT("#"&amp;INDEX($D$88:$BE$106,$C100,H$48),),INDEX($D$88:$BE$106,$C100,H$48))=0,"",HYPERLINK(TEXT("#"&amp;INDEX($D$88:$BE$106,$C100,H$48),),INDEX($D$88:$BE$106,$C100,H$48)))</f>
        <v>A125633802V</v>
      </c>
      <c r="P27" s="47"/>
      <c r="Q27" s="47"/>
      <c r="R27" s="47"/>
      <c r="S27" s="47"/>
      <c r="T27" s="47"/>
      <c r="U27" s="47"/>
      <c r="V27" s="47"/>
      <c r="W27" s="47"/>
    </row>
    <row r="28" spans="1:23">
      <c r="A28" s="48"/>
      <c r="B28" s="51" t="s">
        <v>3251</v>
      </c>
      <c r="C28" s="47" cm="1">
        <f t="array" ref="C28">INDEX($D$60:$BE$78,$C73,C$48)</f>
        <v>25.218</v>
      </c>
      <c r="D28" s="47" cm="1">
        <f t="array" ref="D28">INDEX($D$60:$BE$78,$C73,D$48)</f>
        <v>5.4429999999999996</v>
      </c>
      <c r="E28" s="47" cm="1">
        <f t="array" ref="E28">INDEX($D$60:$BE$78,$C73,E$48)</f>
        <v>19.774999999999999</v>
      </c>
      <c r="F28" s="47" cm="1">
        <f t="array" ref="F28">INDEX($D$60:$BE$78,$C73,F$48)</f>
        <v>10</v>
      </c>
      <c r="G28" s="47" cm="1">
        <f t="array" ref="G28">INDEX($D$60:$BE$78,$C73,G$48)</f>
        <v>17.407</v>
      </c>
      <c r="H28" s="47" cm="1">
        <f t="array" ref="H28">INDEX($D$60:$BE$78,$C73,H$48)</f>
        <v>10</v>
      </c>
      <c r="I28" s="47"/>
      <c r="J28" s="49" t="str" cm="1">
        <f t="array" ref="J28">IF(HYPERLINK(TEXT("#"&amp;INDEX($D$88:$BE$106,$C101,C$48),),INDEX($D$88:$BE$106,$C101,C$48))=0,"",HYPERLINK(TEXT("#"&amp;INDEX($D$88:$BE$106,$C101,C$48),),INDEX($D$88:$BE$106,$C101,C$48)))</f>
        <v>A125650224W</v>
      </c>
      <c r="K28" s="49" t="str" cm="1">
        <f t="array" ref="K28">IF(HYPERLINK(TEXT("#"&amp;INDEX($D$88:$BE$106,$C101,D$48),),INDEX($D$88:$BE$106,$C101,D$48))=0,"",HYPERLINK(TEXT("#"&amp;INDEX($D$88:$BE$106,$C101,D$48),),INDEX($D$88:$BE$106,$C101,D$48)))</f>
        <v>A125642016C</v>
      </c>
      <c r="L28" s="49" t="str" cm="1">
        <f t="array" ref="L28">IF(HYPERLINK(TEXT("#"&amp;INDEX($D$88:$BE$106,$C101,E$48),),INDEX($D$88:$BE$106,$C101,E$48))=0,"",HYPERLINK(TEXT("#"&amp;INDEX($D$88:$BE$106,$C101,E$48),),INDEX($D$88:$BE$106,$C101,E$48)))</f>
        <v>A125633808J</v>
      </c>
      <c r="M28" s="49" t="str" cm="1">
        <f t="array" ref="M28">IF(HYPERLINK(TEXT("#"&amp;INDEX($D$88:$BE$106,$C101,F$48),),INDEX($D$88:$BE$106,$C101,F$48))=0,"",HYPERLINK(TEXT("#"&amp;INDEX($D$88:$BE$106,$C101,F$48),),INDEX($D$88:$BE$106,$C101,F$48)))</f>
        <v>A125650226A</v>
      </c>
      <c r="N28" s="49" t="str" cm="1">
        <f t="array" ref="N28">IF(HYPERLINK(TEXT("#"&amp;INDEX($D$88:$BE$106,$C101,G$48),),INDEX($D$88:$BE$106,$C101,G$48))=0,"",HYPERLINK(TEXT("#"&amp;INDEX($D$88:$BE$106,$C101,G$48),),INDEX($D$88:$BE$106,$C101,G$48)))</f>
        <v>A125642018J</v>
      </c>
      <c r="O28" s="49" t="str" cm="1">
        <f t="array" ref="O28">IF(HYPERLINK(TEXT("#"&amp;INDEX($D$88:$BE$106,$C101,H$48),),INDEX($D$88:$BE$106,$C101,H$48))=0,"",HYPERLINK(TEXT("#"&amp;INDEX($D$88:$BE$106,$C101,H$48),),INDEX($D$88:$BE$106,$C101,H$48)))</f>
        <v>A125633810V</v>
      </c>
      <c r="P28" s="47"/>
      <c r="Q28" s="47"/>
      <c r="R28" s="47"/>
      <c r="S28" s="47"/>
      <c r="T28" s="47"/>
      <c r="U28" s="47"/>
      <c r="V28" s="47"/>
      <c r="W28" s="47"/>
    </row>
    <row r="29" spans="1:23">
      <c r="A29" s="48"/>
      <c r="B29" s="51" t="s">
        <v>3252</v>
      </c>
      <c r="C29" s="47" cm="1">
        <f t="array" ref="C29">INDEX($D$60:$BE$78,$C74,C$48)</f>
        <v>2.8239999999999998</v>
      </c>
      <c r="D29" s="47" cm="1">
        <f t="array" ref="D29">INDEX($D$60:$BE$78,$C74,D$48)</f>
        <v>0.92900000000000005</v>
      </c>
      <c r="E29" s="47" cm="1">
        <f t="array" ref="E29">INDEX($D$60:$BE$78,$C74,E$48)</f>
        <v>1.8959999999999999</v>
      </c>
      <c r="F29" s="47" cm="1">
        <f t="array" ref="F29">INDEX($D$60:$BE$78,$C74,F$48)</f>
        <v>12.090999999999999</v>
      </c>
      <c r="G29" s="47" cm="1">
        <f t="array" ref="G29">INDEX($D$60:$BE$78,$C74,G$48)</f>
        <v>0</v>
      </c>
      <c r="H29" s="47" cm="1">
        <f t="array" ref="H29">INDEX($D$60:$BE$78,$C74,H$48)</f>
        <v>15.375999999999999</v>
      </c>
      <c r="I29" s="47"/>
      <c r="J29" s="49" t="str" cm="1">
        <f t="array" ref="J29">IF(HYPERLINK(TEXT("#"&amp;INDEX($D$88:$BE$106,$C102,C$48),),INDEX($D$88:$BE$106,$C102,C$48))=0,"",HYPERLINK(TEXT("#"&amp;INDEX($D$88:$BE$106,$C102,C$48),),INDEX($D$88:$BE$106,$C102,C$48)))</f>
        <v>A125650280R</v>
      </c>
      <c r="K29" s="49" t="str" cm="1">
        <f t="array" ref="K29">IF(HYPERLINK(TEXT("#"&amp;INDEX($D$88:$BE$106,$C102,D$48),),INDEX($D$88:$BE$106,$C102,D$48))=0,"",HYPERLINK(TEXT("#"&amp;INDEX($D$88:$BE$106,$C102,D$48),),INDEX($D$88:$BE$106,$C102,D$48)))</f>
        <v>A125642072W</v>
      </c>
      <c r="L29" s="49" t="str" cm="1">
        <f t="array" ref="L29">IF(HYPERLINK(TEXT("#"&amp;INDEX($D$88:$BE$106,$C102,E$48),),INDEX($D$88:$BE$106,$C102,E$48))=0,"",HYPERLINK(TEXT("#"&amp;INDEX($D$88:$BE$106,$C102,E$48),),INDEX($D$88:$BE$106,$C102,E$48)))</f>
        <v>A125633864A</v>
      </c>
      <c r="M29" s="49" t="str" cm="1">
        <f t="array" ref="M29">IF(HYPERLINK(TEXT("#"&amp;INDEX($D$88:$BE$106,$C102,F$48),),INDEX($D$88:$BE$106,$C102,F$48))=0,"",HYPERLINK(TEXT("#"&amp;INDEX($D$88:$BE$106,$C102,F$48),),INDEX($D$88:$BE$106,$C102,F$48)))</f>
        <v>A125650282V</v>
      </c>
      <c r="N29" s="49" t="str" cm="1">
        <f t="array" ref="N29">IF(HYPERLINK(TEXT("#"&amp;INDEX($D$88:$BE$106,$C102,G$48),),INDEX($D$88:$BE$106,$C102,G$48))=0,"",HYPERLINK(TEXT("#"&amp;INDEX($D$88:$BE$106,$C102,G$48),),INDEX($D$88:$BE$106,$C102,G$48)))</f>
        <v>A125642074A</v>
      </c>
      <c r="O29" s="49" t="str" cm="1">
        <f t="array" ref="O29">IF(HYPERLINK(TEXT("#"&amp;INDEX($D$88:$BE$106,$C102,H$48),),INDEX($D$88:$BE$106,$C102,H$48))=0,"",HYPERLINK(TEXT("#"&amp;INDEX($D$88:$BE$106,$C102,H$48),),INDEX($D$88:$BE$106,$C102,H$48)))</f>
        <v>A125633866F</v>
      </c>
      <c r="P29" s="47"/>
      <c r="Q29" s="47"/>
      <c r="R29" s="47"/>
      <c r="S29" s="47"/>
      <c r="T29" s="47"/>
      <c r="U29" s="47"/>
      <c r="V29" s="47"/>
      <c r="W29" s="47"/>
    </row>
    <row r="30" spans="1:23">
      <c r="A30" s="44"/>
      <c r="B30" s="52" t="s">
        <v>3253</v>
      </c>
      <c r="C30" s="47" cm="1">
        <f t="array" ref="C30">INDEX($D$60:$BE$78,$C75,C$48)</f>
        <v>64.549000000000007</v>
      </c>
      <c r="D30" s="47" cm="1">
        <f t="array" ref="D30">INDEX($D$60:$BE$78,$C75,D$48)</f>
        <v>27.18</v>
      </c>
      <c r="E30" s="47" cm="1">
        <f t="array" ref="E30">INDEX($D$60:$BE$78,$C75,E$48)</f>
        <v>37.369</v>
      </c>
      <c r="F30" s="47" cm="1">
        <f t="array" ref="F30">INDEX($D$60:$BE$78,$C75,F$48)</f>
        <v>10</v>
      </c>
      <c r="G30" s="47" cm="1">
        <f t="array" ref="G30">INDEX($D$60:$BE$78,$C75,G$48)</f>
        <v>10</v>
      </c>
      <c r="H30" s="47" cm="1">
        <f t="array" ref="H30">INDEX($D$60:$BE$78,$C75,H$48)</f>
        <v>11</v>
      </c>
      <c r="I30" s="47"/>
      <c r="J30" s="49" t="str" cm="1">
        <f t="array" ref="J30">IF(HYPERLINK(TEXT("#"&amp;INDEX($D$88:$BE$106,$C103,C$48),),INDEX($D$88:$BE$106,$C103,C$48))=0,"",HYPERLINK(TEXT("#"&amp;INDEX($D$88:$BE$106,$C103,C$48),),INDEX($D$88:$BE$106,$C103,C$48)))</f>
        <v>A125650232W</v>
      </c>
      <c r="K30" s="49" t="str" cm="1">
        <f t="array" ref="K30">IF(HYPERLINK(TEXT("#"&amp;INDEX($D$88:$BE$106,$C103,D$48),),INDEX($D$88:$BE$106,$C103,D$48))=0,"",HYPERLINK(TEXT("#"&amp;INDEX($D$88:$BE$106,$C103,D$48),),INDEX($D$88:$BE$106,$C103,D$48)))</f>
        <v>A125642024C</v>
      </c>
      <c r="L30" s="49" t="str" cm="1">
        <f t="array" ref="L30">IF(HYPERLINK(TEXT("#"&amp;INDEX($D$88:$BE$106,$C103,E$48),),INDEX($D$88:$BE$106,$C103,E$48))=0,"",HYPERLINK(TEXT("#"&amp;INDEX($D$88:$BE$106,$C103,E$48),),INDEX($D$88:$BE$106,$C103,E$48)))</f>
        <v>A125633816J</v>
      </c>
      <c r="M30" s="49" t="str" cm="1">
        <f t="array" ref="M30">IF(HYPERLINK(TEXT("#"&amp;INDEX($D$88:$BE$106,$C103,F$48),),INDEX($D$88:$BE$106,$C103,F$48))=0,"",HYPERLINK(TEXT("#"&amp;INDEX($D$88:$BE$106,$C103,F$48),),INDEX($D$88:$BE$106,$C103,F$48)))</f>
        <v>A125650234A</v>
      </c>
      <c r="N30" s="49" t="str" cm="1">
        <f t="array" ref="N30">IF(HYPERLINK(TEXT("#"&amp;INDEX($D$88:$BE$106,$C103,G$48),),INDEX($D$88:$BE$106,$C103,G$48))=0,"",HYPERLINK(TEXT("#"&amp;INDEX($D$88:$BE$106,$C103,G$48),),INDEX($D$88:$BE$106,$C103,G$48)))</f>
        <v>A125642026J</v>
      </c>
      <c r="O30" s="49" t="str" cm="1">
        <f t="array" ref="O30">IF(HYPERLINK(TEXT("#"&amp;INDEX($D$88:$BE$106,$C103,H$48),),INDEX($D$88:$BE$106,$C103,H$48))=0,"",HYPERLINK(TEXT("#"&amp;INDEX($D$88:$BE$106,$C103,H$48),),INDEX($D$88:$BE$106,$C103,H$48)))</f>
        <v>A125633818L</v>
      </c>
      <c r="P30" s="47"/>
      <c r="Q30" s="47"/>
      <c r="R30" s="47"/>
      <c r="S30" s="47"/>
      <c r="T30" s="47"/>
      <c r="U30" s="47"/>
      <c r="V30" s="47"/>
      <c r="W30" s="47"/>
    </row>
    <row r="31" spans="1:23">
      <c r="A31" s="53"/>
      <c r="B31" s="50" t="s">
        <v>3254</v>
      </c>
      <c r="C31" s="47" cm="1">
        <f t="array" ref="C31">INDEX($D$60:$BE$78,$C76,C$48)</f>
        <v>61.904000000000003</v>
      </c>
      <c r="D31" s="47" cm="1">
        <f t="array" ref="D31">INDEX($D$60:$BE$78,$C76,D$48)</f>
        <v>21.693000000000001</v>
      </c>
      <c r="E31" s="47" cm="1">
        <f t="array" ref="E31">INDEX($D$60:$BE$78,$C76,E$48)</f>
        <v>40.210999999999999</v>
      </c>
      <c r="F31" s="47" cm="1">
        <f t="array" ref="F31">INDEX($D$60:$BE$78,$C76,F$48)</f>
        <v>10</v>
      </c>
      <c r="G31" s="47" cm="1">
        <f t="array" ref="G31">INDEX($D$60:$BE$78,$C76,G$48)</f>
        <v>10</v>
      </c>
      <c r="H31" s="47" cm="1">
        <f t="array" ref="H31">INDEX($D$60:$BE$78,$C76,H$48)</f>
        <v>10</v>
      </c>
      <c r="I31" s="47"/>
      <c r="J31" s="49" t="str" cm="1">
        <f t="array" ref="J31">IF(HYPERLINK(TEXT("#"&amp;INDEX($D$88:$BE$106,$C104,C$48),),INDEX($D$88:$BE$106,$C104,C$48))=0,"",HYPERLINK(TEXT("#"&amp;INDEX($D$88:$BE$106,$C104,C$48),),INDEX($D$88:$BE$106,$C104,C$48)))</f>
        <v>A125650288J</v>
      </c>
      <c r="K31" s="49" t="str" cm="1">
        <f t="array" ref="K31">IF(HYPERLINK(TEXT("#"&amp;INDEX($D$88:$BE$106,$C104,D$48),),INDEX($D$88:$BE$106,$C104,D$48))=0,"",HYPERLINK(TEXT("#"&amp;INDEX($D$88:$BE$106,$C104,D$48),),INDEX($D$88:$BE$106,$C104,D$48)))</f>
        <v>A125642080W</v>
      </c>
      <c r="L31" s="49" t="str" cm="1">
        <f t="array" ref="L31">IF(HYPERLINK(TEXT("#"&amp;INDEX($D$88:$BE$106,$C104,E$48),),INDEX($D$88:$BE$106,$C104,E$48))=0,"",HYPERLINK(TEXT("#"&amp;INDEX($D$88:$BE$106,$C104,E$48),),INDEX($D$88:$BE$106,$C104,E$48)))</f>
        <v>A125633872A</v>
      </c>
      <c r="M31" s="49" t="str" cm="1">
        <f t="array" ref="M31">IF(HYPERLINK(TEXT("#"&amp;INDEX($D$88:$BE$106,$C104,F$48),),INDEX($D$88:$BE$106,$C104,F$48))=0,"",HYPERLINK(TEXT("#"&amp;INDEX($D$88:$BE$106,$C104,F$48),),INDEX($D$88:$BE$106,$C104,F$48)))</f>
        <v>A125650290V</v>
      </c>
      <c r="N31" s="49" t="str" cm="1">
        <f t="array" ref="N31">IF(HYPERLINK(TEXT("#"&amp;INDEX($D$88:$BE$106,$C104,G$48),),INDEX($D$88:$BE$106,$C104,G$48))=0,"",HYPERLINK(TEXT("#"&amp;INDEX($D$88:$BE$106,$C104,G$48),),INDEX($D$88:$BE$106,$C104,G$48)))</f>
        <v>A125642082A</v>
      </c>
      <c r="O31" s="49" t="str" cm="1">
        <f t="array" ref="O31">IF(HYPERLINK(TEXT("#"&amp;INDEX($D$88:$BE$106,$C104,H$48),),INDEX($D$88:$BE$106,$C104,H$48))=0,"",HYPERLINK(TEXT("#"&amp;INDEX($D$88:$BE$106,$C104,H$48),),INDEX($D$88:$BE$106,$C104,H$48)))</f>
        <v>A125633874F</v>
      </c>
      <c r="P31" s="47"/>
      <c r="Q31" s="47"/>
      <c r="R31" s="47"/>
      <c r="S31" s="47"/>
      <c r="T31" s="47"/>
      <c r="U31" s="47"/>
      <c r="V31" s="47"/>
      <c r="W31" s="47"/>
    </row>
    <row r="32" spans="1:23">
      <c r="A32" s="48"/>
      <c r="B32" s="53" t="s">
        <v>3255</v>
      </c>
      <c r="C32" s="47" cm="1">
        <f t="array" ref="C32">INDEX($D$60:$BE$78,$C77,C$48)</f>
        <v>419.37299999999999</v>
      </c>
      <c r="D32" s="47" cm="1">
        <f t="array" ref="D32">INDEX($D$60:$BE$78,$C77,D$48)</f>
        <v>180.99100000000001</v>
      </c>
      <c r="E32" s="47" cm="1">
        <f t="array" ref="E32">INDEX($D$60:$BE$78,$C77,E$48)</f>
        <v>238.38200000000001</v>
      </c>
      <c r="F32" s="47" cm="1">
        <f t="array" ref="F32">INDEX($D$60:$BE$78,$C77,F$48)</f>
        <v>10</v>
      </c>
      <c r="G32" s="47" cm="1">
        <f t="array" ref="G32">INDEX($D$60:$BE$78,$C77,G$48)</f>
        <v>10</v>
      </c>
      <c r="H32" s="47" cm="1">
        <f t="array" ref="H32">INDEX($D$60:$BE$78,$C77,H$48)</f>
        <v>10</v>
      </c>
      <c r="I32" s="47"/>
      <c r="J32" s="49" t="str" cm="1">
        <f t="array" ref="J32">IF(HYPERLINK(TEXT("#"&amp;INDEX($D$88:$BE$106,$C105,C$48),),INDEX($D$88:$BE$106,$C105,C$48))=0,"",HYPERLINK(TEXT("#"&amp;INDEX($D$88:$BE$106,$C105,C$48),),INDEX($D$88:$BE$106,$C105,C$48)))</f>
        <v>A125650296J</v>
      </c>
      <c r="K32" s="49" t="str" cm="1">
        <f t="array" ref="K32">IF(HYPERLINK(TEXT("#"&amp;INDEX($D$88:$BE$106,$C105,D$48),),INDEX($D$88:$BE$106,$C105,D$48))=0,"",HYPERLINK(TEXT("#"&amp;INDEX($D$88:$BE$106,$C105,D$48),),INDEX($D$88:$BE$106,$C105,D$48)))</f>
        <v>A125642088R</v>
      </c>
      <c r="L32" s="49" t="str" cm="1">
        <f t="array" ref="L32">IF(HYPERLINK(TEXT("#"&amp;INDEX($D$88:$BE$106,$C105,E$48),),INDEX($D$88:$BE$106,$C105,E$48))=0,"",HYPERLINK(TEXT("#"&amp;INDEX($D$88:$BE$106,$C105,E$48),),INDEX($D$88:$BE$106,$C105,E$48)))</f>
        <v>A125633880A</v>
      </c>
      <c r="M32" s="49" t="str" cm="1">
        <f t="array" ref="M32">IF(HYPERLINK(TEXT("#"&amp;INDEX($D$88:$BE$106,$C105,F$48),),INDEX($D$88:$BE$106,$C105,F$48))=0,"",HYPERLINK(TEXT("#"&amp;INDEX($D$88:$BE$106,$C105,F$48),),INDEX($D$88:$BE$106,$C105,F$48)))</f>
        <v>A125650298L</v>
      </c>
      <c r="N32" s="49" t="str" cm="1">
        <f t="array" ref="N32">IF(HYPERLINK(TEXT("#"&amp;INDEX($D$88:$BE$106,$C105,G$48),),INDEX($D$88:$BE$106,$C105,G$48))=0,"",HYPERLINK(TEXT("#"&amp;INDEX($D$88:$BE$106,$C105,G$48),),INDEX($D$88:$BE$106,$C105,G$48)))</f>
        <v>A125642090A</v>
      </c>
      <c r="O32" s="49" t="str" cm="1">
        <f t="array" ref="O32">IF(HYPERLINK(TEXT("#"&amp;INDEX($D$88:$BE$106,$C105,H$48),),INDEX($D$88:$BE$106,$C105,H$48))=0,"",HYPERLINK(TEXT("#"&amp;INDEX($D$88:$BE$106,$C105,H$48),),INDEX($D$88:$BE$106,$C105,H$48)))</f>
        <v>A125633882F</v>
      </c>
      <c r="P32" s="47"/>
      <c r="Q32" s="47"/>
      <c r="R32" s="47"/>
      <c r="S32" s="47"/>
      <c r="T32" s="47"/>
      <c r="U32" s="47"/>
      <c r="V32" s="47"/>
      <c r="W32" s="47"/>
    </row>
    <row r="33" spans="1:23">
      <c r="A33" s="54" t="s">
        <v>3256</v>
      </c>
      <c r="B33" s="50"/>
      <c r="C33" s="55" cm="1">
        <f t="array" ref="C33">INDEX($D$60:$BE$78,$C78,C$48)</f>
        <v>792.19899999999996</v>
      </c>
      <c r="D33" s="55" cm="1">
        <f t="array" ref="D33">INDEX($D$60:$BE$78,$C78,D$48)</f>
        <v>326.39400000000001</v>
      </c>
      <c r="E33" s="55" cm="1">
        <f t="array" ref="E33">INDEX($D$60:$BE$78,$C78,E$48)</f>
        <v>465.80500000000001</v>
      </c>
      <c r="F33" s="55" cm="1">
        <f t="array" ref="F33">INDEX($D$60:$BE$78,$C78,F$48)</f>
        <v>10</v>
      </c>
      <c r="G33" s="55" cm="1">
        <f t="array" ref="G33">INDEX($D$60:$BE$78,$C78,G$48)</f>
        <v>10</v>
      </c>
      <c r="H33" s="55" cm="1">
        <f t="array" ref="H33">INDEX($D$60:$BE$78,$C78,H$48)</f>
        <v>10</v>
      </c>
      <c r="I33" s="47"/>
      <c r="J33" s="49" t="str" cm="1">
        <f t="array" ref="J33">IF(HYPERLINK(TEXT("#"&amp;INDEX($D$88:$BE$106,$C106,C$48),),INDEX($D$88:$BE$106,$C106,C$48))=0,"",HYPERLINK(TEXT("#"&amp;INDEX($D$88:$BE$106,$C106,C$48),),INDEX($D$88:$BE$106,$C106,C$48)))</f>
        <v>A125650360R</v>
      </c>
      <c r="K33" s="49" t="str" cm="1">
        <f t="array" ref="K33">IF(HYPERLINK(TEXT("#"&amp;INDEX($D$88:$BE$106,$C106,D$48),),INDEX($D$88:$BE$106,$C106,D$48))=0,"",HYPERLINK(TEXT("#"&amp;INDEX($D$88:$BE$106,$C106,D$48),),INDEX($D$88:$BE$106,$C106,D$48)))</f>
        <v>A125642152W</v>
      </c>
      <c r="L33" s="49" t="str" cm="1">
        <f t="array" ref="L33">IF(HYPERLINK(TEXT("#"&amp;INDEX($D$88:$BE$106,$C106,E$48),),INDEX($D$88:$BE$106,$C106,E$48))=0,"",HYPERLINK(TEXT("#"&amp;INDEX($D$88:$BE$106,$C106,E$48),),INDEX($D$88:$BE$106,$C106,E$48)))</f>
        <v>A125633944A</v>
      </c>
      <c r="M33" s="49" t="str" cm="1">
        <f t="array" ref="M33">IF(HYPERLINK(TEXT("#"&amp;INDEX($D$88:$BE$106,$C106,F$48),),INDEX($D$88:$BE$106,$C106,F$48))=0,"",HYPERLINK(TEXT("#"&amp;INDEX($D$88:$BE$106,$C106,F$48),),INDEX($D$88:$BE$106,$C106,F$48)))</f>
        <v>A125650362V</v>
      </c>
      <c r="N33" s="49" t="str" cm="1">
        <f t="array" ref="N33">IF(HYPERLINK(TEXT("#"&amp;INDEX($D$88:$BE$106,$C106,G$48),),INDEX($D$88:$BE$106,$C106,G$48))=0,"",HYPERLINK(TEXT("#"&amp;INDEX($D$88:$BE$106,$C106,G$48),),INDEX($D$88:$BE$106,$C106,G$48)))</f>
        <v>A125642154A</v>
      </c>
      <c r="O33" s="49" t="str" cm="1">
        <f t="array" ref="O33">IF(HYPERLINK(TEXT("#"&amp;INDEX($D$88:$BE$106,$C106,H$48),),INDEX($D$88:$BE$106,$C106,H$48))=0,"",HYPERLINK(TEXT("#"&amp;INDEX($D$88:$BE$106,$C106,H$48),),INDEX($D$88:$BE$106,$C106,H$48)))</f>
        <v>A125633946F</v>
      </c>
      <c r="P33" s="47"/>
      <c r="Q33" s="47"/>
      <c r="R33" s="47"/>
      <c r="S33" s="47"/>
      <c r="T33" s="47"/>
      <c r="U33" s="47"/>
      <c r="V33" s="47"/>
      <c r="W33" s="47"/>
    </row>
    <row r="34" spans="1:23">
      <c r="A34" s="44"/>
      <c r="B34" s="56"/>
      <c r="C34" s="55"/>
      <c r="D34" s="55"/>
      <c r="E34" s="55"/>
      <c r="F34" s="55"/>
      <c r="G34" s="55"/>
      <c r="H34" s="55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23">
      <c r="A35" s="44"/>
      <c r="B35" s="56"/>
      <c r="C35" s="55"/>
      <c r="D35" s="55"/>
      <c r="E35" s="55"/>
      <c r="F35" s="55"/>
      <c r="G35" s="55"/>
      <c r="H35" s="55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23">
      <c r="A36" s="57" t="str">
        <f ca="1">Contents!B27</f>
        <v>© Commonwealth of Australia 2023</v>
      </c>
      <c r="B36" s="56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23">
      <c r="A37" s="57"/>
      <c r="B37" s="56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23" hidden="1">
      <c r="A38" s="58"/>
      <c r="B38" s="59" t="s">
        <v>3262</v>
      </c>
      <c r="C38" s="60">
        <v>1</v>
      </c>
      <c r="D38" s="61"/>
      <c r="E38" s="61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3" hidden="1">
      <c r="A39" s="58"/>
      <c r="B39" s="59" t="s">
        <v>3263</v>
      </c>
      <c r="C39" s="60">
        <f>C38+6</f>
        <v>7</v>
      </c>
      <c r="D39" s="61"/>
      <c r="E39" s="61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3" hidden="1">
      <c r="A40" s="58"/>
      <c r="B40" s="59" t="s">
        <v>3264</v>
      </c>
      <c r="C40" s="60">
        <f t="shared" ref="C40:C46" si="0">C39+6</f>
        <v>13</v>
      </c>
      <c r="D40" s="61"/>
      <c r="E40" s="61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3" hidden="1">
      <c r="A41" s="58"/>
      <c r="B41" s="59" t="s">
        <v>3265</v>
      </c>
      <c r="C41" s="60">
        <f t="shared" si="0"/>
        <v>19</v>
      </c>
      <c r="D41" s="61"/>
      <c r="E41" s="61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3" hidden="1">
      <c r="A42" s="58"/>
      <c r="B42" s="59" t="s">
        <v>3266</v>
      </c>
      <c r="C42" s="60">
        <f t="shared" si="0"/>
        <v>25</v>
      </c>
      <c r="D42" s="61"/>
      <c r="E42" s="61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3" hidden="1">
      <c r="A43" s="58"/>
      <c r="B43" s="59" t="s">
        <v>3267</v>
      </c>
      <c r="C43" s="60">
        <f t="shared" si="0"/>
        <v>31</v>
      </c>
      <c r="D43" s="61"/>
      <c r="E43" s="61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3" hidden="1">
      <c r="A44" s="58"/>
      <c r="B44" s="59" t="s">
        <v>3271</v>
      </c>
      <c r="C44" s="60">
        <f t="shared" si="0"/>
        <v>37</v>
      </c>
      <c r="D44" s="61"/>
      <c r="E44" s="61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3" hidden="1">
      <c r="A45" s="58"/>
      <c r="B45" s="59" t="s">
        <v>3272</v>
      </c>
      <c r="C45" s="60">
        <f t="shared" si="0"/>
        <v>43</v>
      </c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</row>
    <row r="46" spans="1:23" hidden="1">
      <c r="A46" s="58"/>
      <c r="B46" s="59" t="s">
        <v>3273</v>
      </c>
      <c r="C46" s="60">
        <f t="shared" si="0"/>
        <v>49</v>
      </c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3" hidden="1">
      <c r="A47" s="58"/>
      <c r="B47" s="56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3" hidden="1">
      <c r="A48" s="58"/>
      <c r="B48" s="56"/>
      <c r="C48" s="60">
        <f>VLOOKUP(C10,B38:C46,2,FALSE)</f>
        <v>1</v>
      </c>
      <c r="D48" s="60">
        <f>C48+1</f>
        <v>2</v>
      </c>
      <c r="E48" s="60">
        <f>D48+1</f>
        <v>3</v>
      </c>
      <c r="F48" s="60">
        <f t="shared" ref="F48:H48" si="1">E48+1</f>
        <v>4</v>
      </c>
      <c r="G48" s="60">
        <f t="shared" si="1"/>
        <v>5</v>
      </c>
      <c r="H48" s="60">
        <f t="shared" si="1"/>
        <v>6</v>
      </c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57" hidden="1">
      <c r="A49" s="58"/>
      <c r="B49" s="56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57" hidden="1">
      <c r="A50" s="58"/>
      <c r="B50" s="56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57" hidden="1">
      <c r="A51" s="58"/>
      <c r="B51" s="56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57" hidden="1">
      <c r="A52" s="58"/>
      <c r="B52" s="56"/>
      <c r="C52" s="56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  <row r="53" spans="1:57" hidden="1">
      <c r="A53" s="58"/>
      <c r="B53" s="56"/>
      <c r="C53" s="56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</row>
    <row r="54" spans="1:57" hidden="1">
      <c r="A54" s="58"/>
      <c r="B54" s="56"/>
      <c r="C54" s="56"/>
      <c r="D54" s="60">
        <v>1</v>
      </c>
      <c r="E54" s="60">
        <v>2</v>
      </c>
      <c r="F54" s="60">
        <v>3</v>
      </c>
      <c r="G54" s="60">
        <v>4</v>
      </c>
      <c r="H54" s="60">
        <v>5</v>
      </c>
      <c r="I54" s="60">
        <v>6</v>
      </c>
      <c r="J54" s="60">
        <v>7</v>
      </c>
      <c r="K54" s="60">
        <v>8</v>
      </c>
      <c r="L54" s="60">
        <v>9</v>
      </c>
      <c r="M54" s="60">
        <v>10</v>
      </c>
      <c r="N54" s="60">
        <v>11</v>
      </c>
      <c r="O54" s="60">
        <v>12</v>
      </c>
      <c r="P54" s="60">
        <v>13</v>
      </c>
      <c r="Q54" s="60">
        <v>14</v>
      </c>
      <c r="R54" s="60">
        <v>15</v>
      </c>
      <c r="S54" s="60">
        <v>16</v>
      </c>
      <c r="T54" s="60">
        <v>17</v>
      </c>
      <c r="U54" s="60">
        <v>18</v>
      </c>
      <c r="V54" s="60">
        <v>19</v>
      </c>
      <c r="W54" s="60">
        <v>20</v>
      </c>
      <c r="X54" s="60">
        <v>21</v>
      </c>
      <c r="Y54" s="60">
        <v>22</v>
      </c>
      <c r="Z54" s="60">
        <v>23</v>
      </c>
      <c r="AA54" s="60">
        <v>24</v>
      </c>
      <c r="AB54" s="60">
        <v>25</v>
      </c>
      <c r="AC54" s="60">
        <v>26</v>
      </c>
      <c r="AD54" s="60">
        <v>27</v>
      </c>
      <c r="AE54" s="60">
        <v>28</v>
      </c>
      <c r="AF54" s="60">
        <v>29</v>
      </c>
      <c r="AG54" s="60">
        <v>30</v>
      </c>
      <c r="AH54" s="60">
        <v>31</v>
      </c>
      <c r="AI54" s="60">
        <v>32</v>
      </c>
      <c r="AJ54" s="60">
        <v>33</v>
      </c>
      <c r="AK54" s="60">
        <v>34</v>
      </c>
      <c r="AL54" s="60">
        <v>35</v>
      </c>
      <c r="AM54" s="60">
        <v>36</v>
      </c>
      <c r="AN54" s="60">
        <v>37</v>
      </c>
      <c r="AO54" s="60">
        <v>38</v>
      </c>
      <c r="AP54" s="60">
        <v>39</v>
      </c>
      <c r="AQ54" s="60">
        <v>40</v>
      </c>
      <c r="AR54" s="60">
        <v>41</v>
      </c>
      <c r="AS54" s="60">
        <v>42</v>
      </c>
      <c r="AT54" s="60">
        <v>43</v>
      </c>
      <c r="AU54" s="60">
        <v>44</v>
      </c>
      <c r="AV54" s="60">
        <v>45</v>
      </c>
      <c r="AW54" s="60">
        <v>46</v>
      </c>
      <c r="AX54" s="60">
        <v>47</v>
      </c>
      <c r="AY54" s="60">
        <v>48</v>
      </c>
      <c r="AZ54" s="60">
        <v>49</v>
      </c>
      <c r="BA54" s="60">
        <v>50</v>
      </c>
      <c r="BB54" s="60">
        <v>51</v>
      </c>
      <c r="BC54" s="60">
        <v>52</v>
      </c>
      <c r="BD54" s="60">
        <v>53</v>
      </c>
      <c r="BE54" s="60">
        <v>54</v>
      </c>
    </row>
    <row r="55" spans="1:57" ht="15" hidden="1" customHeight="1">
      <c r="A55" s="36"/>
      <c r="B55" s="36"/>
      <c r="C55" s="36"/>
      <c r="D55" s="83" t="s">
        <v>3262</v>
      </c>
      <c r="E55" s="83"/>
      <c r="F55" s="83"/>
      <c r="G55" s="83"/>
      <c r="H55" s="83"/>
      <c r="I55" s="83"/>
      <c r="J55" s="83" t="s">
        <v>3263</v>
      </c>
      <c r="K55" s="83"/>
      <c r="L55" s="83"/>
      <c r="M55" s="83"/>
      <c r="N55" s="83"/>
      <c r="O55" s="83"/>
      <c r="P55" s="83" t="s">
        <v>3264</v>
      </c>
      <c r="Q55" s="83"/>
      <c r="R55" s="83"/>
      <c r="S55" s="83"/>
      <c r="T55" s="83"/>
      <c r="U55" s="83"/>
      <c r="V55" s="83" t="s">
        <v>3265</v>
      </c>
      <c r="W55" s="83"/>
      <c r="X55" s="83"/>
      <c r="Y55" s="83"/>
      <c r="Z55" s="83"/>
      <c r="AA55" s="83"/>
      <c r="AB55" s="83" t="s">
        <v>3266</v>
      </c>
      <c r="AC55" s="83"/>
      <c r="AD55" s="83"/>
      <c r="AE55" s="83"/>
      <c r="AF55" s="83"/>
      <c r="AG55" s="83"/>
      <c r="AH55" s="83" t="s">
        <v>3267</v>
      </c>
      <c r="AI55" s="83"/>
      <c r="AJ55" s="83"/>
      <c r="AK55" s="83"/>
      <c r="AL55" s="83"/>
      <c r="AM55" s="83"/>
      <c r="AN55" s="83" t="s">
        <v>3271</v>
      </c>
      <c r="AO55" s="83"/>
      <c r="AP55" s="83"/>
      <c r="AQ55" s="83"/>
      <c r="AR55" s="83"/>
      <c r="AS55" s="83"/>
      <c r="AT55" s="83" t="s">
        <v>3272</v>
      </c>
      <c r="AU55" s="83"/>
      <c r="AV55" s="83"/>
      <c r="AW55" s="83"/>
      <c r="AX55" s="83"/>
      <c r="AY55" s="83"/>
      <c r="AZ55" s="84" t="s">
        <v>3274</v>
      </c>
      <c r="BA55" s="84"/>
      <c r="BB55" s="84"/>
      <c r="BC55" s="84"/>
      <c r="BD55" s="84"/>
      <c r="BE55" s="84"/>
    </row>
    <row r="56" spans="1:57" ht="15" hidden="1" customHeight="1">
      <c r="A56" s="36"/>
      <c r="B56" s="36"/>
      <c r="C56" s="36"/>
      <c r="D56" s="62"/>
      <c r="E56" s="62"/>
      <c r="F56" s="62"/>
      <c r="G56" s="85" t="s">
        <v>3231</v>
      </c>
      <c r="H56" s="85"/>
      <c r="I56" s="85"/>
      <c r="J56" s="62"/>
      <c r="K56" s="62"/>
      <c r="L56" s="62"/>
      <c r="M56" s="85" t="s">
        <v>3231</v>
      </c>
      <c r="N56" s="85"/>
      <c r="O56" s="85"/>
      <c r="P56" s="62"/>
      <c r="Q56" s="62"/>
      <c r="R56" s="62"/>
      <c r="S56" s="85" t="s">
        <v>3231</v>
      </c>
      <c r="T56" s="85"/>
      <c r="U56" s="85"/>
      <c r="V56" s="62"/>
      <c r="W56" s="62"/>
      <c r="X56" s="62"/>
      <c r="Y56" s="85" t="s">
        <v>3231</v>
      </c>
      <c r="Z56" s="85"/>
      <c r="AA56" s="85"/>
      <c r="AB56" s="62"/>
      <c r="AC56" s="62"/>
      <c r="AD56" s="62"/>
      <c r="AE56" s="85" t="s">
        <v>3231</v>
      </c>
      <c r="AF56" s="85"/>
      <c r="AG56" s="85"/>
      <c r="AH56" s="62"/>
      <c r="AI56" s="62"/>
      <c r="AJ56" s="62"/>
      <c r="AK56" s="85" t="s">
        <v>3231</v>
      </c>
      <c r="AL56" s="85"/>
      <c r="AM56" s="85"/>
      <c r="AN56" s="62"/>
      <c r="AO56" s="62"/>
      <c r="AP56" s="62"/>
      <c r="AQ56" s="85" t="s">
        <v>3231</v>
      </c>
      <c r="AR56" s="85"/>
      <c r="AS56" s="85"/>
      <c r="AT56" s="62"/>
      <c r="AU56" s="62"/>
      <c r="AV56" s="62"/>
      <c r="AW56" s="85" t="s">
        <v>3231</v>
      </c>
      <c r="AX56" s="85"/>
      <c r="AY56" s="85"/>
      <c r="AZ56" s="62"/>
      <c r="BA56" s="62"/>
      <c r="BB56" s="62"/>
      <c r="BC56" s="85" t="s">
        <v>3231</v>
      </c>
      <c r="BD56" s="85"/>
      <c r="BE56" s="85"/>
    </row>
    <row r="57" spans="1:57" hidden="1">
      <c r="A57" s="36"/>
      <c r="B57" s="36"/>
      <c r="C57" s="36"/>
      <c r="D57" s="42" t="s">
        <v>3232</v>
      </c>
      <c r="E57" s="42" t="s">
        <v>3233</v>
      </c>
      <c r="F57" s="42" t="s">
        <v>3234</v>
      </c>
      <c r="G57" s="42" t="s">
        <v>3232</v>
      </c>
      <c r="H57" s="42" t="s">
        <v>3233</v>
      </c>
      <c r="I57" s="42" t="s">
        <v>3234</v>
      </c>
      <c r="J57" s="42" t="s">
        <v>3232</v>
      </c>
      <c r="K57" s="42" t="s">
        <v>3233</v>
      </c>
      <c r="L57" s="42" t="s">
        <v>3234</v>
      </c>
      <c r="M57" s="42" t="s">
        <v>3232</v>
      </c>
      <c r="N57" s="42" t="s">
        <v>3233</v>
      </c>
      <c r="O57" s="42" t="s">
        <v>3234</v>
      </c>
      <c r="P57" s="42" t="s">
        <v>3232</v>
      </c>
      <c r="Q57" s="42" t="s">
        <v>3233</v>
      </c>
      <c r="R57" s="42" t="s">
        <v>3234</v>
      </c>
      <c r="S57" s="42" t="s">
        <v>3232</v>
      </c>
      <c r="T57" s="42" t="s">
        <v>3233</v>
      </c>
      <c r="U57" s="42" t="s">
        <v>3234</v>
      </c>
      <c r="V57" s="42" t="s">
        <v>3232</v>
      </c>
      <c r="W57" s="42" t="s">
        <v>3233</v>
      </c>
      <c r="X57" s="42" t="s">
        <v>3234</v>
      </c>
      <c r="Y57" s="42" t="s">
        <v>3232</v>
      </c>
      <c r="Z57" s="42" t="s">
        <v>3233</v>
      </c>
      <c r="AA57" s="42" t="s">
        <v>3234</v>
      </c>
      <c r="AB57" s="42" t="s">
        <v>3232</v>
      </c>
      <c r="AC57" s="42" t="s">
        <v>3233</v>
      </c>
      <c r="AD57" s="42" t="s">
        <v>3234</v>
      </c>
      <c r="AE57" s="42" t="s">
        <v>3232</v>
      </c>
      <c r="AF57" s="42" t="s">
        <v>3233</v>
      </c>
      <c r="AG57" s="42" t="s">
        <v>3234</v>
      </c>
      <c r="AH57" s="42" t="s">
        <v>3232</v>
      </c>
      <c r="AI57" s="42" t="s">
        <v>3233</v>
      </c>
      <c r="AJ57" s="42" t="s">
        <v>3234</v>
      </c>
      <c r="AK57" s="42" t="s">
        <v>3232</v>
      </c>
      <c r="AL57" s="42" t="s">
        <v>3233</v>
      </c>
      <c r="AM57" s="42" t="s">
        <v>3234</v>
      </c>
      <c r="AN57" s="42" t="s">
        <v>3232</v>
      </c>
      <c r="AO57" s="42" t="s">
        <v>3233</v>
      </c>
      <c r="AP57" s="42" t="s">
        <v>3234</v>
      </c>
      <c r="AQ57" s="42" t="s">
        <v>3232</v>
      </c>
      <c r="AR57" s="42" t="s">
        <v>3233</v>
      </c>
      <c r="AS57" s="42" t="s">
        <v>3234</v>
      </c>
      <c r="AT57" s="42" t="s">
        <v>3232</v>
      </c>
      <c r="AU57" s="42" t="s">
        <v>3233</v>
      </c>
      <c r="AV57" s="42" t="s">
        <v>3234</v>
      </c>
      <c r="AW57" s="42" t="s">
        <v>3232</v>
      </c>
      <c r="AX57" s="42" t="s">
        <v>3233</v>
      </c>
      <c r="AY57" s="42" t="s">
        <v>3234</v>
      </c>
      <c r="AZ57" s="42" t="s">
        <v>3232</v>
      </c>
      <c r="BA57" s="42" t="s">
        <v>3233</v>
      </c>
      <c r="BB57" s="42" t="s">
        <v>3234</v>
      </c>
      <c r="BC57" s="42" t="s">
        <v>3232</v>
      </c>
      <c r="BD57" s="42" t="s">
        <v>3233</v>
      </c>
      <c r="BE57" s="42" t="s">
        <v>3234</v>
      </c>
    </row>
    <row r="58" spans="1:57" hidden="1">
      <c r="A58" s="36"/>
      <c r="B58" s="36"/>
      <c r="C58" s="36"/>
      <c r="D58" s="43" t="s">
        <v>3235</v>
      </c>
      <c r="E58" s="43" t="s">
        <v>3235</v>
      </c>
      <c r="F58" s="43" t="s">
        <v>3235</v>
      </c>
      <c r="G58" s="43" t="s">
        <v>3235</v>
      </c>
      <c r="H58" s="43" t="s">
        <v>3235</v>
      </c>
      <c r="I58" s="43" t="s">
        <v>3268</v>
      </c>
      <c r="J58" s="43" t="s">
        <v>3235</v>
      </c>
      <c r="K58" s="43" t="s">
        <v>3235</v>
      </c>
      <c r="L58" s="43" t="s">
        <v>3235</v>
      </c>
      <c r="M58" s="43" t="s">
        <v>3235</v>
      </c>
      <c r="N58" s="43" t="s">
        <v>3235</v>
      </c>
      <c r="O58" s="43" t="s">
        <v>3268</v>
      </c>
      <c r="P58" s="43" t="s">
        <v>3235</v>
      </c>
      <c r="Q58" s="43" t="s">
        <v>3235</v>
      </c>
      <c r="R58" s="43" t="s">
        <v>3235</v>
      </c>
      <c r="S58" s="43" t="s">
        <v>3235</v>
      </c>
      <c r="T58" s="43" t="s">
        <v>3235</v>
      </c>
      <c r="U58" s="43" t="s">
        <v>3268</v>
      </c>
      <c r="V58" s="43" t="s">
        <v>3235</v>
      </c>
      <c r="W58" s="43" t="s">
        <v>3235</v>
      </c>
      <c r="X58" s="43" t="s">
        <v>3235</v>
      </c>
      <c r="Y58" s="43" t="s">
        <v>3235</v>
      </c>
      <c r="Z58" s="43" t="s">
        <v>3235</v>
      </c>
      <c r="AA58" s="43" t="s">
        <v>3268</v>
      </c>
      <c r="AB58" s="43" t="s">
        <v>3235</v>
      </c>
      <c r="AC58" s="43" t="s">
        <v>3235</v>
      </c>
      <c r="AD58" s="43" t="s">
        <v>3235</v>
      </c>
      <c r="AE58" s="43" t="s">
        <v>3235</v>
      </c>
      <c r="AF58" s="43" t="s">
        <v>3235</v>
      </c>
      <c r="AG58" s="43" t="s">
        <v>3268</v>
      </c>
      <c r="AH58" s="43" t="s">
        <v>3235</v>
      </c>
      <c r="AI58" s="43" t="s">
        <v>3235</v>
      </c>
      <c r="AJ58" s="43" t="s">
        <v>3235</v>
      </c>
      <c r="AK58" s="43" t="s">
        <v>3235</v>
      </c>
      <c r="AL58" s="43" t="s">
        <v>3235</v>
      </c>
      <c r="AM58" s="43" t="s">
        <v>3268</v>
      </c>
      <c r="AN58" s="43" t="s">
        <v>3235</v>
      </c>
      <c r="AO58" s="43" t="s">
        <v>3235</v>
      </c>
      <c r="AP58" s="43" t="s">
        <v>3235</v>
      </c>
      <c r="AQ58" s="43" t="s">
        <v>3235</v>
      </c>
      <c r="AR58" s="43" t="s">
        <v>3235</v>
      </c>
      <c r="AS58" s="43" t="s">
        <v>3268</v>
      </c>
      <c r="AT58" s="43" t="s">
        <v>3235</v>
      </c>
      <c r="AU58" s="43" t="s">
        <v>3235</v>
      </c>
      <c r="AV58" s="43" t="s">
        <v>3235</v>
      </c>
      <c r="AW58" s="43" t="s">
        <v>3235</v>
      </c>
      <c r="AX58" s="43" t="s">
        <v>3235</v>
      </c>
      <c r="AY58" s="43" t="s">
        <v>3268</v>
      </c>
      <c r="AZ58" s="43" t="s">
        <v>3235</v>
      </c>
      <c r="BA58" s="43" t="s">
        <v>3235</v>
      </c>
      <c r="BB58" s="43" t="s">
        <v>3235</v>
      </c>
      <c r="BC58" s="43" t="s">
        <v>3235</v>
      </c>
      <c r="BD58" s="43" t="s">
        <v>3235</v>
      </c>
      <c r="BE58" s="43" t="s">
        <v>3268</v>
      </c>
    </row>
    <row r="59" spans="1:57" hidden="1">
      <c r="A59" s="44" t="s">
        <v>3237</v>
      </c>
      <c r="B59" s="45"/>
      <c r="C59" s="36"/>
      <c r="D59" s="43"/>
      <c r="E59" s="43"/>
      <c r="F59" s="43"/>
      <c r="G59" s="63"/>
      <c r="H59" s="63"/>
      <c r="I59" s="64"/>
      <c r="J59" s="43"/>
      <c r="K59" s="43"/>
      <c r="L59" s="43"/>
      <c r="M59" s="63"/>
      <c r="N59" s="63"/>
      <c r="O59" s="64"/>
      <c r="P59" s="43"/>
      <c r="Q59" s="43"/>
      <c r="R59" s="43"/>
      <c r="S59" s="43"/>
      <c r="T59" s="63"/>
      <c r="U59" s="64"/>
      <c r="V59" s="43"/>
      <c r="W59" s="43"/>
      <c r="X59" s="43"/>
      <c r="Y59" s="43"/>
      <c r="Z59" s="63"/>
      <c r="AA59" s="64"/>
      <c r="AB59" s="43"/>
      <c r="AC59" s="43"/>
      <c r="AD59" s="43"/>
      <c r="AE59" s="43"/>
      <c r="AF59" s="63"/>
      <c r="AG59" s="64"/>
      <c r="AH59" s="43"/>
      <c r="AI59" s="43"/>
      <c r="AJ59" s="43"/>
      <c r="AK59" s="43"/>
      <c r="AL59" s="63"/>
      <c r="AM59" s="64"/>
      <c r="AN59" s="43"/>
      <c r="AO59" s="43"/>
      <c r="AP59" s="43"/>
      <c r="AQ59" s="43"/>
      <c r="AR59" s="63"/>
      <c r="AS59" s="64"/>
      <c r="AT59" s="43"/>
      <c r="AU59" s="43"/>
      <c r="AV59" s="43"/>
      <c r="AW59" s="43"/>
      <c r="AX59" s="63"/>
      <c r="AY59" s="64"/>
      <c r="AZ59" s="43"/>
      <c r="BA59" s="43"/>
      <c r="BB59" s="43"/>
      <c r="BC59" s="63"/>
      <c r="BD59" s="64"/>
    </row>
    <row r="60" spans="1:57" hidden="1">
      <c r="A60" s="45"/>
      <c r="B60" s="48" t="s">
        <v>3238</v>
      </c>
      <c r="C60" s="59">
        <v>1</v>
      </c>
      <c r="D60" s="65">
        <f>A125650320W_Latest</f>
        <v>372.82600000000002</v>
      </c>
      <c r="E60" s="65">
        <f>A125642112C_Latest</f>
        <v>145.40299999999999</v>
      </c>
      <c r="F60" s="65">
        <f>A125633904J_Latest</f>
        <v>227.423</v>
      </c>
      <c r="G60" s="65">
        <f>A125650322A_Latest</f>
        <v>11</v>
      </c>
      <c r="H60" s="65">
        <f>A125642114J_Latest</f>
        <v>14</v>
      </c>
      <c r="I60" s="65">
        <f>A125633906L_Latest</f>
        <v>10</v>
      </c>
      <c r="J60" s="65">
        <f>A125651232R_Latest</f>
        <v>122.77</v>
      </c>
      <c r="K60" s="65">
        <f>A125643024W_Latest</f>
        <v>49.209000000000003</v>
      </c>
      <c r="L60" s="65">
        <f>A125634816A_Latest</f>
        <v>73.561000000000007</v>
      </c>
      <c r="M60" s="65">
        <f>A125651234V_Latest</f>
        <v>13</v>
      </c>
      <c r="N60" s="65">
        <f>A125643026A_Latest</f>
        <v>15</v>
      </c>
      <c r="O60" s="65">
        <f>A125634818F_Latest</f>
        <v>10.99</v>
      </c>
      <c r="P60" s="65">
        <f>A125650624J_Latest</f>
        <v>87.927999999999997</v>
      </c>
      <c r="Q60" s="65">
        <f>A125642416R_Latest</f>
        <v>33.93</v>
      </c>
      <c r="R60" s="65">
        <f>A125634208W_Latest</f>
        <v>53.997</v>
      </c>
      <c r="S60" s="65">
        <f>A125650626L_Latest</f>
        <v>10</v>
      </c>
      <c r="T60" s="65">
        <f>A125642418V_Latest</f>
        <v>12.081</v>
      </c>
      <c r="U60" s="65">
        <f>A125634210J_Latest</f>
        <v>10</v>
      </c>
      <c r="V60" s="65">
        <f>A125651384A_Latest</f>
        <v>78.375</v>
      </c>
      <c r="W60" s="65">
        <f>A125643176J_Latest</f>
        <v>27.667999999999999</v>
      </c>
      <c r="X60" s="65">
        <f>A125634968L_Latest</f>
        <v>50.707999999999998</v>
      </c>
      <c r="Y60" s="65">
        <f>A125651386F_Latest</f>
        <v>10</v>
      </c>
      <c r="Z60" s="65">
        <f>A125643178L_Latest</f>
        <v>15</v>
      </c>
      <c r="AA60" s="65">
        <f>A125634970X_Latest</f>
        <v>10</v>
      </c>
      <c r="AB60" s="65">
        <f>A125651536A_Latest</f>
        <v>29.135000000000002</v>
      </c>
      <c r="AC60" s="65">
        <f>A125643328J_Latest</f>
        <v>12.365</v>
      </c>
      <c r="AD60" s="65">
        <f>A125635120W_Latest</f>
        <v>16.771000000000001</v>
      </c>
      <c r="AE60" s="65">
        <f>A125651538F_Latest</f>
        <v>10</v>
      </c>
      <c r="AF60" s="65">
        <f>A125643330V_Latest</f>
        <v>10</v>
      </c>
      <c r="AG60" s="65">
        <f>A125635122A_Latest</f>
        <v>11</v>
      </c>
      <c r="AH60" s="65">
        <f>A125650776V_Latest</f>
        <v>32.130000000000003</v>
      </c>
      <c r="AI60" s="65">
        <f>A125642568A_Latest</f>
        <v>12.597</v>
      </c>
      <c r="AJ60" s="65">
        <f>A125634360R_Latest</f>
        <v>19.533999999999999</v>
      </c>
      <c r="AK60" s="65">
        <f>A125650778X_Latest</f>
        <v>10</v>
      </c>
      <c r="AL60" s="65">
        <f>A125642570L_Latest</f>
        <v>16.577999999999999</v>
      </c>
      <c r="AM60" s="65">
        <f>A125634362V_Latest</f>
        <v>9.4250000000000007</v>
      </c>
      <c r="AN60" s="65">
        <f>A125650928V_Latest</f>
        <v>11.39</v>
      </c>
      <c r="AO60" s="65">
        <f>A125642720J_Latest</f>
        <v>4.3289999999999997</v>
      </c>
      <c r="AP60" s="65">
        <f>A125634512R_Latest</f>
        <v>7.0609999999999999</v>
      </c>
      <c r="AQ60" s="65">
        <f>A125650930F_Latest</f>
        <v>10</v>
      </c>
      <c r="AR60" s="65">
        <f>A125642722L_Latest</f>
        <v>10</v>
      </c>
      <c r="AS60" s="65">
        <f>A125634514V_Latest</f>
        <v>10</v>
      </c>
      <c r="AT60" s="65">
        <f>A125651080R_Latest</f>
        <v>2.8420000000000001</v>
      </c>
      <c r="AU60" s="65">
        <f>A125642872V_Latest</f>
        <v>1.381</v>
      </c>
      <c r="AV60" s="65">
        <f>A125634664A_Latest</f>
        <v>1.4610000000000001</v>
      </c>
      <c r="AW60" s="65">
        <f>A125651082V_Latest</f>
        <v>14.759</v>
      </c>
      <c r="AX60" s="65">
        <f>A125642874X_Latest</f>
        <v>14.904999999999999</v>
      </c>
      <c r="AY60" s="65">
        <f>A125634666F_Latest</f>
        <v>7.9210000000000003</v>
      </c>
      <c r="AZ60" s="65">
        <f>A125650472J_Latest</f>
        <v>8.2560000000000002</v>
      </c>
      <c r="BA60" s="65">
        <f>A125642264R_Latest</f>
        <v>3.9239999999999999</v>
      </c>
      <c r="BB60" s="65">
        <f>A125634056W_Latest</f>
        <v>4.3310000000000004</v>
      </c>
      <c r="BC60" s="65">
        <f>A125650474L_Latest</f>
        <v>10</v>
      </c>
      <c r="BD60" s="65">
        <f>A125642266V_Latest</f>
        <v>10</v>
      </c>
      <c r="BE60" s="65">
        <f>A125634058A_Latest</f>
        <v>10.414</v>
      </c>
    </row>
    <row r="61" spans="1:57" hidden="1">
      <c r="A61" s="48"/>
      <c r="B61" s="50" t="s">
        <v>3239</v>
      </c>
      <c r="C61" s="59">
        <v>2</v>
      </c>
      <c r="D61" s="65">
        <f>A125650256R_Latest</f>
        <v>310.92200000000003</v>
      </c>
      <c r="E61" s="65">
        <f>A125642048W_Latest</f>
        <v>123.71</v>
      </c>
      <c r="F61" s="65">
        <f>A125633840J_Latest</f>
        <v>187.21299999999999</v>
      </c>
      <c r="G61" s="65">
        <f>A125650258V_Latest</f>
        <v>11.242000000000001</v>
      </c>
      <c r="H61" s="65">
        <f>A125642050J_Latest</f>
        <v>14</v>
      </c>
      <c r="I61" s="65">
        <f>A125633842L_Latest</f>
        <v>10</v>
      </c>
      <c r="J61" s="65">
        <f>A125651168J_Latest</f>
        <v>103.90600000000001</v>
      </c>
      <c r="K61" s="65">
        <f>A125642960V_Latest</f>
        <v>43.088000000000001</v>
      </c>
      <c r="L61" s="65">
        <f>A125634752A_Latest</f>
        <v>60.817</v>
      </c>
      <c r="M61" s="65">
        <f>A125651170V_Latest</f>
        <v>13</v>
      </c>
      <c r="N61" s="65">
        <f>A125642962X_Latest</f>
        <v>14</v>
      </c>
      <c r="O61" s="65">
        <f>A125634754F_Latest</f>
        <v>11.284000000000001</v>
      </c>
      <c r="P61" s="65">
        <f>A125650560J_Latest</f>
        <v>69.53</v>
      </c>
      <c r="Q61" s="65">
        <f>A125642352R_Latest</f>
        <v>25.582999999999998</v>
      </c>
      <c r="R61" s="65">
        <f>A125634144W_Latest</f>
        <v>43.948</v>
      </c>
      <c r="S61" s="65">
        <f>A125650562L_Latest</f>
        <v>11</v>
      </c>
      <c r="T61" s="65">
        <f>A125642354V_Latest</f>
        <v>14.707000000000001</v>
      </c>
      <c r="U61" s="65">
        <f>A125634146A_Latest</f>
        <v>10</v>
      </c>
      <c r="V61" s="65">
        <f>A125651320R_Latest</f>
        <v>68.512</v>
      </c>
      <c r="W61" s="65">
        <f>A125643112W_Latest</f>
        <v>25.792000000000002</v>
      </c>
      <c r="X61" s="65">
        <f>A125634904A_Latest</f>
        <v>42.72</v>
      </c>
      <c r="Y61" s="65">
        <f>A125651322V_Latest</f>
        <v>10</v>
      </c>
      <c r="Z61" s="65">
        <f>A125643114A_Latest</f>
        <v>15.17</v>
      </c>
      <c r="AA61" s="65">
        <f>A125634906F_Latest</f>
        <v>10</v>
      </c>
      <c r="AB61" s="65">
        <f>A125651472A_Latest</f>
        <v>24.445</v>
      </c>
      <c r="AC61" s="65">
        <f>A125643264J_Latest</f>
        <v>11.202</v>
      </c>
      <c r="AD61" s="65">
        <f>A125635056R_Latest</f>
        <v>13.243</v>
      </c>
      <c r="AE61" s="65">
        <f>A125651474F_Latest</f>
        <v>10</v>
      </c>
      <c r="AF61" s="65">
        <f>A125643266L_Latest</f>
        <v>10</v>
      </c>
      <c r="AG61" s="65">
        <f>A125635058V_Latest</f>
        <v>11.494999999999999</v>
      </c>
      <c r="AH61" s="65">
        <f>A125650712J_Latest</f>
        <v>26.373000000000001</v>
      </c>
      <c r="AI61" s="65">
        <f>A125642504R_Latest</f>
        <v>10.025</v>
      </c>
      <c r="AJ61" s="65">
        <f>A125634296J_Latest</f>
        <v>16.349</v>
      </c>
      <c r="AK61" s="65">
        <f>A125650714L_Latest</f>
        <v>10</v>
      </c>
      <c r="AL61" s="65">
        <f>A125642506V_Latest</f>
        <v>16.442</v>
      </c>
      <c r="AM61" s="65">
        <f>A125634298L_Latest</f>
        <v>10</v>
      </c>
      <c r="AN61" s="65">
        <f>A125650864V_Latest</f>
        <v>8.9469999999999992</v>
      </c>
      <c r="AO61" s="65">
        <f>A125642656A_Latest</f>
        <v>3.5680000000000001</v>
      </c>
      <c r="AP61" s="65">
        <f>A125634448J_Latest</f>
        <v>5.3789999999999996</v>
      </c>
      <c r="AQ61" s="65">
        <f>A125650866X_Latest</f>
        <v>13.129</v>
      </c>
      <c r="AR61" s="65">
        <f>A125642658F_Latest</f>
        <v>13.335000000000001</v>
      </c>
      <c r="AS61" s="65">
        <f>A125634450V_Latest</f>
        <v>13.637</v>
      </c>
      <c r="AT61" s="65">
        <f>A125651016W_Latest</f>
        <v>2.0579999999999998</v>
      </c>
      <c r="AU61" s="65">
        <f>A125642808A_Latest</f>
        <v>1.0249999999999999</v>
      </c>
      <c r="AV61" s="65">
        <f>A125634600R_Latest</f>
        <v>1.0329999999999999</v>
      </c>
      <c r="AW61" s="65">
        <f>A125651018A_Latest</f>
        <v>15.018000000000001</v>
      </c>
      <c r="AX61" s="65">
        <f>A125642810L_Latest</f>
        <v>14.904999999999999</v>
      </c>
      <c r="AY61" s="65">
        <f>A125634602V_Latest</f>
        <v>8.6630000000000003</v>
      </c>
      <c r="AZ61" s="65">
        <f>A125650408R_Latest</f>
        <v>7.15</v>
      </c>
      <c r="BA61" s="65">
        <f>A125642200C_Latest</f>
        <v>3.427</v>
      </c>
      <c r="BB61" s="65">
        <f>A125633992V_Latest</f>
        <v>3.7229999999999999</v>
      </c>
      <c r="BC61" s="65">
        <f>A125650410A_Latest</f>
        <v>10</v>
      </c>
      <c r="BD61" s="65">
        <f>A125642202J_Latest</f>
        <v>10</v>
      </c>
      <c r="BE61" s="65">
        <f>A125633994X_Latest</f>
        <v>10.170999999999999</v>
      </c>
    </row>
    <row r="62" spans="1:57" hidden="1">
      <c r="A62" s="48"/>
      <c r="B62" s="51" t="s">
        <v>3240</v>
      </c>
      <c r="C62" s="59">
        <v>3</v>
      </c>
      <c r="D62" s="65">
        <f>A125650328R_Latest</f>
        <v>38.055</v>
      </c>
      <c r="E62" s="65">
        <f>A125642120C_Latest</f>
        <v>13.353999999999999</v>
      </c>
      <c r="F62" s="65">
        <f>A125633912J_Latest</f>
        <v>24.701000000000001</v>
      </c>
      <c r="G62" s="65">
        <f>A125650330A_Latest</f>
        <v>14</v>
      </c>
      <c r="H62" s="65">
        <f>A125642122J_Latest</f>
        <v>18</v>
      </c>
      <c r="I62" s="65">
        <f>A125633914L_Latest</f>
        <v>11.863</v>
      </c>
      <c r="J62" s="65">
        <f>A125651240R_Latest</f>
        <v>7.1</v>
      </c>
      <c r="K62" s="65">
        <f>A125643032W_Latest</f>
        <v>4.3499999999999996</v>
      </c>
      <c r="L62" s="65">
        <f>A125634824A_Latest</f>
        <v>2.75</v>
      </c>
      <c r="M62" s="65">
        <f>A125651242V_Latest</f>
        <v>17.257000000000001</v>
      </c>
      <c r="N62" s="65">
        <f>A125643034A_Latest</f>
        <v>28</v>
      </c>
      <c r="O62" s="65">
        <f>A125634826F_Latest</f>
        <v>11.760999999999999</v>
      </c>
      <c r="P62" s="65">
        <f>A125650632J_Latest</f>
        <v>8.9459999999999997</v>
      </c>
      <c r="Q62" s="65">
        <f>A125642424R_Latest</f>
        <v>2.8769999999999998</v>
      </c>
      <c r="R62" s="65">
        <f>A125634216W_Latest</f>
        <v>6.0679999999999996</v>
      </c>
      <c r="S62" s="65">
        <f>A125650634L_Latest</f>
        <v>14.228</v>
      </c>
      <c r="T62" s="65">
        <f>A125642426V_Latest</f>
        <v>22</v>
      </c>
      <c r="U62" s="65">
        <f>A125634218A_Latest</f>
        <v>12</v>
      </c>
      <c r="V62" s="65">
        <f>A125651392A_Latest</f>
        <v>11.002000000000001</v>
      </c>
      <c r="W62" s="65">
        <f>A125643184J_Latest</f>
        <v>3.9580000000000002</v>
      </c>
      <c r="X62" s="65">
        <f>A125634976L_Latest</f>
        <v>7.0439999999999996</v>
      </c>
      <c r="Y62" s="65">
        <f>A125651394F_Latest</f>
        <v>14.148</v>
      </c>
      <c r="Z62" s="65">
        <f>A125643186L_Latest</f>
        <v>17.622</v>
      </c>
      <c r="AA62" s="65">
        <f>A125634978T_Latest</f>
        <v>10</v>
      </c>
      <c r="AB62" s="65">
        <f>A125651544A_Latest</f>
        <v>4.1429999999999998</v>
      </c>
      <c r="AC62" s="65">
        <f>A125643336J_Latest</f>
        <v>0.59399999999999997</v>
      </c>
      <c r="AD62" s="65">
        <f>A125635128R_Latest</f>
        <v>3.5489999999999999</v>
      </c>
      <c r="AE62" s="65">
        <f>A125651546F_Latest</f>
        <v>9.3759999999999994</v>
      </c>
      <c r="AF62" s="65">
        <f>A125643338L_Latest</f>
        <v>8.57</v>
      </c>
      <c r="AG62" s="65">
        <f>A125635130A_Latest</f>
        <v>10.576000000000001</v>
      </c>
      <c r="AH62" s="65">
        <f>A125650784V_Latest</f>
        <v>4.0999999999999996</v>
      </c>
      <c r="AI62" s="65">
        <f>A125642576A_Latest</f>
        <v>0</v>
      </c>
      <c r="AJ62" s="65">
        <f>A125634368J_Latest</f>
        <v>4.0999999999999996</v>
      </c>
      <c r="AK62" s="65">
        <f>A125650786X_Latest</f>
        <v>11.374000000000001</v>
      </c>
      <c r="AL62" s="65">
        <f>A125642578F_Latest</f>
        <v>0</v>
      </c>
      <c r="AM62" s="65">
        <f>A125634370V_Latest</f>
        <v>11.374000000000001</v>
      </c>
      <c r="AN62" s="65">
        <f>A125650936V_Latest</f>
        <v>1.0589999999999999</v>
      </c>
      <c r="AO62" s="65">
        <f>A125642728A_Latest</f>
        <v>0.14699999999999999</v>
      </c>
      <c r="AP62" s="65">
        <f>A125634520R_Latest</f>
        <v>0.91100000000000003</v>
      </c>
      <c r="AQ62" s="65">
        <f>A125650938X_Latest</f>
        <v>17.885000000000002</v>
      </c>
      <c r="AR62" s="65">
        <f>A125642730L_Latest</f>
        <v>0</v>
      </c>
      <c r="AS62" s="65">
        <f>A125634522V_Latest</f>
        <v>18</v>
      </c>
      <c r="AT62" s="65">
        <f>A125651088J_Latest</f>
        <v>0.20300000000000001</v>
      </c>
      <c r="AU62" s="65">
        <f>A125642880V_Latest</f>
        <v>0.20300000000000001</v>
      </c>
      <c r="AV62" s="65">
        <f>A125634672A_Latest</f>
        <v>0</v>
      </c>
      <c r="AW62" s="65">
        <f>A125651090V_Latest</f>
        <v>0</v>
      </c>
      <c r="AX62" s="65">
        <f>A125642882X_Latest</f>
        <v>0</v>
      </c>
      <c r="AY62" s="65">
        <f>A125634674F_Latest</f>
        <v>0</v>
      </c>
      <c r="AZ62" s="65">
        <f>A125650480J_Latest</f>
        <v>1.502</v>
      </c>
      <c r="BA62" s="65">
        <f>A125642272R_Latest</f>
        <v>1.224</v>
      </c>
      <c r="BB62" s="65">
        <f>A125634064W_Latest</f>
        <v>0.27800000000000002</v>
      </c>
      <c r="BC62" s="65">
        <f>A125650482L_Latest</f>
        <v>11.621</v>
      </c>
      <c r="BD62" s="65">
        <f>A125642274V_Latest</f>
        <v>10</v>
      </c>
      <c r="BE62" s="65">
        <f>A125634066A_Latest</f>
        <v>0</v>
      </c>
    </row>
    <row r="63" spans="1:57" hidden="1">
      <c r="A63" s="48"/>
      <c r="B63" s="51" t="s">
        <v>3241</v>
      </c>
      <c r="C63" s="59">
        <v>4</v>
      </c>
      <c r="D63" s="65">
        <f>A125650336R_Latest</f>
        <v>28.024000000000001</v>
      </c>
      <c r="E63" s="65">
        <f>A125642128W_Latest</f>
        <v>13.564</v>
      </c>
      <c r="F63" s="65">
        <f>A125633920J_Latest</f>
        <v>14.46</v>
      </c>
      <c r="G63" s="65">
        <f>A125650338V_Latest</f>
        <v>11.862</v>
      </c>
      <c r="H63" s="65">
        <f>A125642130J_Latest</f>
        <v>13.236000000000001</v>
      </c>
      <c r="I63" s="65">
        <f>A125633922L_Latest</f>
        <v>10.544</v>
      </c>
      <c r="J63" s="65">
        <f>A125651248J_Latest</f>
        <v>11.099</v>
      </c>
      <c r="K63" s="65">
        <f>A125643040W_Latest</f>
        <v>6.6740000000000004</v>
      </c>
      <c r="L63" s="65">
        <f>A125634832A_Latest</f>
        <v>4.4249999999999998</v>
      </c>
      <c r="M63" s="65">
        <f>A125651250V_Latest</f>
        <v>13.957000000000001</v>
      </c>
      <c r="N63" s="65">
        <f>A125643042A_Latest</f>
        <v>15.164</v>
      </c>
      <c r="O63" s="65">
        <f>A125634834F_Latest</f>
        <v>14.25</v>
      </c>
      <c r="P63" s="65">
        <f>A125650640J_Latest</f>
        <v>4.4619999999999997</v>
      </c>
      <c r="Q63" s="65">
        <f>A125642432R_Latest</f>
        <v>2.4529999999999998</v>
      </c>
      <c r="R63" s="65">
        <f>A125634224W_Latest</f>
        <v>2.0099999999999998</v>
      </c>
      <c r="S63" s="65">
        <f>A125650642L_Latest</f>
        <v>8</v>
      </c>
      <c r="T63" s="65">
        <f>A125642434V_Latest</f>
        <v>5.6639999999999997</v>
      </c>
      <c r="U63" s="65">
        <f>A125634226A_Latest</f>
        <v>8</v>
      </c>
      <c r="V63" s="65">
        <f>A125651400R_Latest</f>
        <v>5.9580000000000002</v>
      </c>
      <c r="W63" s="65">
        <f>A125643192J_Latest</f>
        <v>2.02</v>
      </c>
      <c r="X63" s="65">
        <f>A125634984L_Latest</f>
        <v>3.9390000000000001</v>
      </c>
      <c r="Y63" s="65">
        <f>A125651402V_Latest</f>
        <v>12.265000000000001</v>
      </c>
      <c r="Z63" s="65">
        <f>A125643194L_Latest</f>
        <v>11.081</v>
      </c>
      <c r="AA63" s="65">
        <f>A125634986T_Latest</f>
        <v>12.962</v>
      </c>
      <c r="AB63" s="65">
        <f>A125651552A_Latest</f>
        <v>2.4729999999999999</v>
      </c>
      <c r="AC63" s="65">
        <f>A125643344J_Latest</f>
        <v>0.38400000000000001</v>
      </c>
      <c r="AD63" s="65">
        <f>A125635136R_Latest</f>
        <v>2.089</v>
      </c>
      <c r="AE63" s="65">
        <f>A125651554F_Latest</f>
        <v>10.11</v>
      </c>
      <c r="AF63" s="65">
        <f>A125643346L_Latest</f>
        <v>0</v>
      </c>
      <c r="AG63" s="65">
        <f>A125635138V_Latest</f>
        <v>12.869</v>
      </c>
      <c r="AH63" s="65">
        <f>A125650792V_Latest</f>
        <v>2.9289999999999998</v>
      </c>
      <c r="AI63" s="65">
        <f>A125642584A_Latest</f>
        <v>1.607</v>
      </c>
      <c r="AJ63" s="65">
        <f>A125634376J_Latest</f>
        <v>1.3220000000000001</v>
      </c>
      <c r="AK63" s="65">
        <f>A125650794X_Latest</f>
        <v>23.443000000000001</v>
      </c>
      <c r="AL63" s="65">
        <f>A125642586F_Latest</f>
        <v>26</v>
      </c>
      <c r="AM63" s="65">
        <f>A125634378L_Latest</f>
        <v>10.372</v>
      </c>
      <c r="AN63" s="65">
        <f>A125650944V_Latest</f>
        <v>0.96499999999999997</v>
      </c>
      <c r="AO63" s="65">
        <f>A125642736A_Latest</f>
        <v>0.28999999999999998</v>
      </c>
      <c r="AP63" s="65">
        <f>A125634528J_Latest</f>
        <v>0.67500000000000004</v>
      </c>
      <c r="AQ63" s="65">
        <f>A125650946X_Latest</f>
        <v>13.736000000000001</v>
      </c>
      <c r="AR63" s="65">
        <f>A125642738F_Latest</f>
        <v>15.496</v>
      </c>
      <c r="AS63" s="65">
        <f>A125634530V_Latest</f>
        <v>13.956</v>
      </c>
      <c r="AT63" s="65">
        <f>A125651096J_Latest</f>
        <v>0.13700000000000001</v>
      </c>
      <c r="AU63" s="65">
        <f>A125642888L_Latest</f>
        <v>0.13700000000000001</v>
      </c>
      <c r="AV63" s="65">
        <f>A125634680A_Latest</f>
        <v>0</v>
      </c>
      <c r="AW63" s="65">
        <f>A125651098L_Latest</f>
        <v>0</v>
      </c>
      <c r="AX63" s="65">
        <f>A125642890X_Latest</f>
        <v>0</v>
      </c>
      <c r="AY63" s="65">
        <f>A125634682F_Latest</f>
        <v>0</v>
      </c>
      <c r="AZ63" s="65">
        <f>A125650488A_Latest</f>
        <v>0</v>
      </c>
      <c r="BA63" s="65">
        <f>A125642280R_Latest</f>
        <v>0</v>
      </c>
      <c r="BB63" s="65">
        <f>A125634072W_Latest</f>
        <v>0</v>
      </c>
      <c r="BC63" s="65">
        <f>A125650490L_Latest</f>
        <v>0</v>
      </c>
      <c r="BD63" s="65">
        <f>A125642282V_Latest</f>
        <v>0</v>
      </c>
      <c r="BE63" s="65">
        <f>A125634074A_Latest</f>
        <v>0</v>
      </c>
    </row>
    <row r="64" spans="1:57" hidden="1">
      <c r="A64" s="48"/>
      <c r="B64" s="51" t="s">
        <v>3242</v>
      </c>
      <c r="C64" s="59">
        <v>5</v>
      </c>
      <c r="D64" s="65">
        <f>A125650264R_Latest</f>
        <v>3.9020000000000001</v>
      </c>
      <c r="E64" s="65">
        <f>A125642056W_Latest</f>
        <v>2.4140000000000001</v>
      </c>
      <c r="F64" s="65">
        <f>A125633848A_Latest</f>
        <v>1.488</v>
      </c>
      <c r="G64" s="65">
        <f>A125650266V_Latest</f>
        <v>13.827999999999999</v>
      </c>
      <c r="H64" s="65">
        <f>A125642058A_Latest</f>
        <v>12.55</v>
      </c>
      <c r="I64" s="65">
        <f>A125633850L_Latest</f>
        <v>17.123000000000001</v>
      </c>
      <c r="J64" s="65">
        <f>A125651176J_Latest</f>
        <v>0.60099999999999998</v>
      </c>
      <c r="K64" s="65">
        <f>A125642968L_Latest</f>
        <v>0</v>
      </c>
      <c r="L64" s="65">
        <f>A125634760A_Latest</f>
        <v>0.60099999999999998</v>
      </c>
      <c r="M64" s="65">
        <f>A125651178L_Latest</f>
        <v>0</v>
      </c>
      <c r="N64" s="65">
        <f>A125642970X_Latest</f>
        <v>0</v>
      </c>
      <c r="O64" s="65">
        <f>A125634762F_Latest</f>
        <v>0</v>
      </c>
      <c r="P64" s="65">
        <f>A125650568A_Latest</f>
        <v>1.4119999999999999</v>
      </c>
      <c r="Q64" s="65">
        <f>A125642360R_Latest</f>
        <v>1.042</v>
      </c>
      <c r="R64" s="65">
        <f>A125634152W_Latest</f>
        <v>0.37</v>
      </c>
      <c r="S64" s="65">
        <f>A125650570L_Latest</f>
        <v>15.904999999999999</v>
      </c>
      <c r="T64" s="65">
        <f>A125642362V_Latest</f>
        <v>0</v>
      </c>
      <c r="U64" s="65">
        <f>A125634154A_Latest</f>
        <v>0</v>
      </c>
      <c r="V64" s="65">
        <f>A125651328J_Latest</f>
        <v>0.97099999999999997</v>
      </c>
      <c r="W64" s="65">
        <f>A125643120W_Latest</f>
        <v>0.97099999999999997</v>
      </c>
      <c r="X64" s="65">
        <f>A125634912A_Latest</f>
        <v>0</v>
      </c>
      <c r="Y64" s="65">
        <f>A125651330V_Latest</f>
        <v>0</v>
      </c>
      <c r="Z64" s="65">
        <f>A125643122A_Latest</f>
        <v>0</v>
      </c>
      <c r="AA64" s="65">
        <f>A125634914F_Latest</f>
        <v>0</v>
      </c>
      <c r="AB64" s="65">
        <f>A125651480A_Latest</f>
        <v>0.30399999999999999</v>
      </c>
      <c r="AC64" s="65">
        <f>A125643272J_Latest</f>
        <v>0</v>
      </c>
      <c r="AD64" s="65">
        <f>A125635064R_Latest</f>
        <v>0.30399999999999999</v>
      </c>
      <c r="AE64" s="65">
        <f>A125651482F_Latest</f>
        <v>0</v>
      </c>
      <c r="AF64" s="65">
        <f>A125643274L_Latest</f>
        <v>0</v>
      </c>
      <c r="AG64" s="65">
        <f>A125635066V_Latest</f>
        <v>0</v>
      </c>
      <c r="AH64" s="65">
        <f>A125650720J_Latest</f>
        <v>0.40100000000000002</v>
      </c>
      <c r="AI64" s="65">
        <f>A125642512R_Latest</f>
        <v>0.40100000000000002</v>
      </c>
      <c r="AJ64" s="65">
        <f>A125634304W_Latest</f>
        <v>0</v>
      </c>
      <c r="AK64" s="65">
        <f>A125650722L_Latest</f>
        <v>0</v>
      </c>
      <c r="AL64" s="65">
        <f>A125642514V_Latest</f>
        <v>0</v>
      </c>
      <c r="AM64" s="65">
        <f>A125634306A_Latest</f>
        <v>0</v>
      </c>
      <c r="AN64" s="65">
        <f>A125650872V_Latest</f>
        <v>0.21299999999999999</v>
      </c>
      <c r="AO64" s="65">
        <f>A125642664A_Latest</f>
        <v>0</v>
      </c>
      <c r="AP64" s="65">
        <f>A125634456J_Latest</f>
        <v>0.21299999999999999</v>
      </c>
      <c r="AQ64" s="65">
        <f>A125650874X_Latest</f>
        <v>0</v>
      </c>
      <c r="AR64" s="65">
        <f>A125642666F_Latest</f>
        <v>0</v>
      </c>
      <c r="AS64" s="65">
        <f>A125634458L_Latest</f>
        <v>0</v>
      </c>
      <c r="AT64" s="65">
        <f>A125651024W_Latest</f>
        <v>0</v>
      </c>
      <c r="AU64" s="65">
        <f>A125642816A_Latest</f>
        <v>0</v>
      </c>
      <c r="AV64" s="65">
        <f>A125634608J_Latest</f>
        <v>0</v>
      </c>
      <c r="AW64" s="65">
        <f>A125651026A_Latest</f>
        <v>0</v>
      </c>
      <c r="AX64" s="65">
        <f>A125642818F_Latest</f>
        <v>0</v>
      </c>
      <c r="AY64" s="65">
        <f>A125634610V_Latest</f>
        <v>0</v>
      </c>
      <c r="AZ64" s="65">
        <f>A125650416R_Latest</f>
        <v>0</v>
      </c>
      <c r="BA64" s="65">
        <f>A125642208W_Latest</f>
        <v>0</v>
      </c>
      <c r="BB64" s="65">
        <f>A125634000K_Latest</f>
        <v>0</v>
      </c>
      <c r="BC64" s="65">
        <f>A125650418V_Latest</f>
        <v>0</v>
      </c>
      <c r="BD64" s="65">
        <f>A125642210J_Latest</f>
        <v>0</v>
      </c>
      <c r="BE64" s="65">
        <f>A125634002R_Latest</f>
        <v>0</v>
      </c>
    </row>
    <row r="65" spans="1:57" hidden="1">
      <c r="A65" s="48"/>
      <c r="B65" s="51" t="s">
        <v>3243</v>
      </c>
      <c r="C65" s="59">
        <v>6</v>
      </c>
      <c r="D65" s="65">
        <f>A125650272R_Latest</f>
        <v>13.454000000000001</v>
      </c>
      <c r="E65" s="65">
        <f>A125642064W_Latest</f>
        <v>4.7320000000000002</v>
      </c>
      <c r="F65" s="65">
        <f>A125633856A_Latest</f>
        <v>8.7219999999999995</v>
      </c>
      <c r="G65" s="65">
        <f>A125650274V_Latest</f>
        <v>8.3290000000000006</v>
      </c>
      <c r="H65" s="65">
        <f>A125642066A_Latest</f>
        <v>10.209</v>
      </c>
      <c r="I65" s="65">
        <f>A125633858F_Latest</f>
        <v>8</v>
      </c>
      <c r="J65" s="65">
        <f>A125651184J_Latest</f>
        <v>5.4720000000000004</v>
      </c>
      <c r="K65" s="65">
        <f>A125642976L_Latest</f>
        <v>1.4730000000000001</v>
      </c>
      <c r="L65" s="65">
        <f>A125634768V_Latest</f>
        <v>4</v>
      </c>
      <c r="M65" s="65">
        <f>A125651186L_Latest</f>
        <v>7.8289999999999997</v>
      </c>
      <c r="N65" s="65">
        <f>A125642978T_Latest</f>
        <v>22.616</v>
      </c>
      <c r="O65" s="65">
        <f>A125634770F_Latest</f>
        <v>7.4420000000000002</v>
      </c>
      <c r="P65" s="65">
        <f>A125650576A_Latest</f>
        <v>3.052</v>
      </c>
      <c r="Q65" s="65">
        <f>A125642368J_Latest</f>
        <v>0.69099999999999995</v>
      </c>
      <c r="R65" s="65">
        <f>A125634160W_Latest</f>
        <v>2.3610000000000002</v>
      </c>
      <c r="S65" s="65">
        <f>A125650578F_Latest</f>
        <v>10.971</v>
      </c>
      <c r="T65" s="65">
        <f>A125642370V_Latest</f>
        <v>0</v>
      </c>
      <c r="U65" s="65">
        <f>A125634162A_Latest</f>
        <v>13.278</v>
      </c>
      <c r="V65" s="65">
        <f>A125651336J_Latest</f>
        <v>0.76900000000000002</v>
      </c>
      <c r="W65" s="65">
        <f>A125643128R_Latest</f>
        <v>0</v>
      </c>
      <c r="X65" s="65">
        <f>A125634920A_Latest</f>
        <v>0.76900000000000002</v>
      </c>
      <c r="Y65" s="65">
        <f>A125651338L_Latest</f>
        <v>0</v>
      </c>
      <c r="Z65" s="65">
        <f>A125643130A_Latest</f>
        <v>0</v>
      </c>
      <c r="AA65" s="65">
        <f>A125634922F_Latest</f>
        <v>0</v>
      </c>
      <c r="AB65" s="65">
        <f>A125651488V_Latest</f>
        <v>0.86299999999999999</v>
      </c>
      <c r="AC65" s="65">
        <f>A125643280J_Latest</f>
        <v>0.6</v>
      </c>
      <c r="AD65" s="65">
        <f>A125635072R_Latest</f>
        <v>0.26200000000000001</v>
      </c>
      <c r="AE65" s="65">
        <f>A125651490F_Latest</f>
        <v>8.2070000000000007</v>
      </c>
      <c r="AF65" s="65">
        <f>A125643282L_Latest</f>
        <v>10.831</v>
      </c>
      <c r="AG65" s="65">
        <f>A125635074V_Latest</f>
        <v>0</v>
      </c>
      <c r="AH65" s="65">
        <f>A125650728A_Latest</f>
        <v>2.3690000000000002</v>
      </c>
      <c r="AI65" s="65">
        <f>A125642520R_Latest</f>
        <v>1.512</v>
      </c>
      <c r="AJ65" s="65">
        <f>A125634312W_Latest</f>
        <v>0.85699999999999998</v>
      </c>
      <c r="AK65" s="65">
        <f>A125650730L_Latest</f>
        <v>7.2750000000000004</v>
      </c>
      <c r="AL65" s="65">
        <f>A125642522V_Latest</f>
        <v>8.8610000000000007</v>
      </c>
      <c r="AM65" s="65">
        <f>A125634314A_Latest</f>
        <v>5.9009999999999998</v>
      </c>
      <c r="AN65" s="65">
        <f>A125650880V_Latest</f>
        <v>0.73499999999999999</v>
      </c>
      <c r="AO65" s="65">
        <f>A125642672A_Latest</f>
        <v>0.45600000000000002</v>
      </c>
      <c r="AP65" s="65">
        <f>A125634464J_Latest</f>
        <v>0.27800000000000002</v>
      </c>
      <c r="AQ65" s="65">
        <f>A125650882X_Latest</f>
        <v>26.574000000000002</v>
      </c>
      <c r="AR65" s="65">
        <f>A125642674F_Latest</f>
        <v>28</v>
      </c>
      <c r="AS65" s="65">
        <f>A125634466L_Latest</f>
        <v>15.715999999999999</v>
      </c>
      <c r="AT65" s="65">
        <f>A125651032W_Latest</f>
        <v>0</v>
      </c>
      <c r="AU65" s="65">
        <f>A125642824A_Latest</f>
        <v>0</v>
      </c>
      <c r="AV65" s="65">
        <f>A125634616J_Latest</f>
        <v>0</v>
      </c>
      <c r="AW65" s="65">
        <f>A125651034A_Latest</f>
        <v>0</v>
      </c>
      <c r="AX65" s="65">
        <f>A125642826F_Latest</f>
        <v>0</v>
      </c>
      <c r="AY65" s="65">
        <f>A125634618L_Latest</f>
        <v>0</v>
      </c>
      <c r="AZ65" s="65">
        <f>A125650424R_Latest</f>
        <v>0.193</v>
      </c>
      <c r="BA65" s="65">
        <f>A125642216W_Latest</f>
        <v>0</v>
      </c>
      <c r="BB65" s="65">
        <f>A125634008C_Latest</f>
        <v>0.193</v>
      </c>
      <c r="BC65" s="65">
        <f>A125650426V_Latest</f>
        <v>0</v>
      </c>
      <c r="BD65" s="65">
        <f>A125642218A_Latest</f>
        <v>0</v>
      </c>
      <c r="BE65" s="65">
        <f>A125634010R_Latest</f>
        <v>0</v>
      </c>
    </row>
    <row r="66" spans="1:57" hidden="1">
      <c r="A66" s="48"/>
      <c r="B66" s="51" t="s">
        <v>3244</v>
      </c>
      <c r="C66" s="59">
        <v>7</v>
      </c>
      <c r="D66" s="65">
        <f>A125650304W_Latest</f>
        <v>25.983000000000001</v>
      </c>
      <c r="E66" s="65">
        <f>A125642096R_Latest</f>
        <v>10.744</v>
      </c>
      <c r="F66" s="65">
        <f>A125633888V_Latest</f>
        <v>15.239000000000001</v>
      </c>
      <c r="G66" s="65">
        <f>A125650306A_Latest</f>
        <v>10.67</v>
      </c>
      <c r="H66" s="65">
        <f>A125642098V_Latest</f>
        <v>13.191000000000001</v>
      </c>
      <c r="I66" s="65">
        <f>A125633890F_Latest</f>
        <v>10.599</v>
      </c>
      <c r="J66" s="65">
        <f>A125651216R_Latest</f>
        <v>5.9420000000000002</v>
      </c>
      <c r="K66" s="65">
        <f>A125643008W_Latest</f>
        <v>2.2989999999999999</v>
      </c>
      <c r="L66" s="65">
        <f>A125634800J_Latest</f>
        <v>3.6429999999999998</v>
      </c>
      <c r="M66" s="65">
        <f>A125651218V_Latest</f>
        <v>13.193</v>
      </c>
      <c r="N66" s="65">
        <f>A125643010J_Latest</f>
        <v>9.9629999999999992</v>
      </c>
      <c r="O66" s="65">
        <f>A125634802L_Latest</f>
        <v>16.89</v>
      </c>
      <c r="P66" s="65">
        <f>A125650608J_Latest</f>
        <v>6.1879999999999997</v>
      </c>
      <c r="Q66" s="65">
        <f>A125642400W_Latest</f>
        <v>0.81200000000000006</v>
      </c>
      <c r="R66" s="65">
        <f>A125634192R_Latest</f>
        <v>5.3760000000000003</v>
      </c>
      <c r="S66" s="65">
        <f>A125650610V_Latest</f>
        <v>10.116</v>
      </c>
      <c r="T66" s="65">
        <f>A125642402A_Latest</f>
        <v>0</v>
      </c>
      <c r="U66" s="65">
        <f>A125634194V_Latest</f>
        <v>10.648999999999999</v>
      </c>
      <c r="V66" s="65">
        <f>A125651368A_Latest</f>
        <v>6.9569999999999999</v>
      </c>
      <c r="W66" s="65">
        <f>A125643160R_Latest</f>
        <v>2.7639999999999998</v>
      </c>
      <c r="X66" s="65">
        <f>A125634952V_Latest</f>
        <v>4.1929999999999996</v>
      </c>
      <c r="Y66" s="65">
        <f>A125651370L_Latest</f>
        <v>10</v>
      </c>
      <c r="Z66" s="65">
        <f>A125643162V_Latest</f>
        <v>19.510999999999999</v>
      </c>
      <c r="AA66" s="65">
        <f>A125634954X_Latest</f>
        <v>10</v>
      </c>
      <c r="AB66" s="65">
        <f>A125651520J_Latest</f>
        <v>3.9569999999999999</v>
      </c>
      <c r="AC66" s="65">
        <f>A125643312R_Latest</f>
        <v>2.8140000000000001</v>
      </c>
      <c r="AD66" s="65">
        <f>A125635104W_Latest</f>
        <v>1.1439999999999999</v>
      </c>
      <c r="AE66" s="65">
        <f>A125651522L_Latest</f>
        <v>10.071</v>
      </c>
      <c r="AF66" s="65">
        <f>A125643314V_Latest</f>
        <v>10.332000000000001</v>
      </c>
      <c r="AG66" s="65">
        <f>A125635106A_Latest</f>
        <v>11.238</v>
      </c>
      <c r="AH66" s="65">
        <f>A125650760A_Latest</f>
        <v>2.1739999999999999</v>
      </c>
      <c r="AI66" s="65">
        <f>A125642552J_Latest</f>
        <v>1.3959999999999999</v>
      </c>
      <c r="AJ66" s="65">
        <f>A125634344R_Latest</f>
        <v>0.77900000000000003</v>
      </c>
      <c r="AK66" s="65">
        <f>A125650762F_Latest</f>
        <v>15.048999999999999</v>
      </c>
      <c r="AL66" s="65">
        <f>A125642554L_Latest</f>
        <v>15.679</v>
      </c>
      <c r="AM66" s="65">
        <f>A125634346V_Latest</f>
        <v>15</v>
      </c>
      <c r="AN66" s="65">
        <f>A125650912A_Latest</f>
        <v>0.182</v>
      </c>
      <c r="AO66" s="65">
        <f>A125642704J_Latest</f>
        <v>0.182</v>
      </c>
      <c r="AP66" s="65">
        <f>A125634496A_Latest</f>
        <v>0</v>
      </c>
      <c r="AQ66" s="65">
        <f>A125650914F_Latest</f>
        <v>0</v>
      </c>
      <c r="AR66" s="65">
        <f>A125642706L_Latest</f>
        <v>0</v>
      </c>
      <c r="AS66" s="65">
        <f>A125634498F_Latest</f>
        <v>0</v>
      </c>
      <c r="AT66" s="65">
        <f>A125651064R_Latest</f>
        <v>0.105</v>
      </c>
      <c r="AU66" s="65">
        <f>A125642856V_Latest</f>
        <v>0</v>
      </c>
      <c r="AV66" s="65">
        <f>A125634648A_Latest</f>
        <v>0.105</v>
      </c>
      <c r="AW66" s="65">
        <f>A125651066V_Latest</f>
        <v>0</v>
      </c>
      <c r="AX66" s="65">
        <f>A125642858X_Latest</f>
        <v>0</v>
      </c>
      <c r="AY66" s="65">
        <f>A125634650L_Latest</f>
        <v>0</v>
      </c>
      <c r="AZ66" s="65">
        <f>A125650456J_Latest</f>
        <v>0.47699999999999998</v>
      </c>
      <c r="BA66" s="65">
        <f>A125642248R_Latest</f>
        <v>0.47699999999999998</v>
      </c>
      <c r="BB66" s="65">
        <f>A125634040C_Latest</f>
        <v>0</v>
      </c>
      <c r="BC66" s="65">
        <f>A125650458L_Latest</f>
        <v>16.341999999999999</v>
      </c>
      <c r="BD66" s="65">
        <f>A125642250A_Latest</f>
        <v>16.341999999999999</v>
      </c>
      <c r="BE66" s="65">
        <f>A125634042J_Latest</f>
        <v>0</v>
      </c>
    </row>
    <row r="67" spans="1:57" hidden="1">
      <c r="A67" s="48"/>
      <c r="B67" s="51" t="s">
        <v>3245</v>
      </c>
      <c r="C67" s="59">
        <v>8</v>
      </c>
      <c r="D67" s="65">
        <f>A125650240W_Latest</f>
        <v>12.295</v>
      </c>
      <c r="E67" s="65">
        <f>A125642032C_Latest</f>
        <v>4.6120000000000001</v>
      </c>
      <c r="F67" s="65">
        <f>A125633824J_Latest</f>
        <v>7.6829999999999998</v>
      </c>
      <c r="G67" s="65">
        <f>A125650242A_Latest</f>
        <v>9.0500000000000007</v>
      </c>
      <c r="H67" s="65">
        <f>A125642034J_Latest</f>
        <v>14.423</v>
      </c>
      <c r="I67" s="65">
        <f>A125633826L_Latest</f>
        <v>8</v>
      </c>
      <c r="J67" s="65">
        <f>A125651152R_Latest</f>
        <v>5.8079999999999998</v>
      </c>
      <c r="K67" s="65">
        <f>A125642944V_Latest</f>
        <v>2.0910000000000002</v>
      </c>
      <c r="L67" s="65">
        <f>A125634736A_Latest</f>
        <v>3.7170000000000001</v>
      </c>
      <c r="M67" s="65">
        <f>A125651154V_Latest</f>
        <v>20.099</v>
      </c>
      <c r="N67" s="65">
        <f>A125642946X_Latest</f>
        <v>23.213000000000001</v>
      </c>
      <c r="O67" s="65">
        <f>A125634738F_Latest</f>
        <v>17.126999999999999</v>
      </c>
      <c r="P67" s="65">
        <f>A125650544J_Latest</f>
        <v>3.8319999999999999</v>
      </c>
      <c r="Q67" s="65">
        <f>A125642336R_Latest</f>
        <v>1.0720000000000001</v>
      </c>
      <c r="R67" s="65">
        <f>A125634128W_Latest</f>
        <v>2.76</v>
      </c>
      <c r="S67" s="65">
        <f>A125650546L_Latest</f>
        <v>6.5469999999999997</v>
      </c>
      <c r="T67" s="65">
        <f>A125642338V_Latest</f>
        <v>0</v>
      </c>
      <c r="U67" s="65">
        <f>A125634130J_Latest</f>
        <v>7.5270000000000001</v>
      </c>
      <c r="V67" s="65">
        <f>A125651304R_Latest</f>
        <v>1.1040000000000001</v>
      </c>
      <c r="W67" s="65">
        <f>A125643096J_Latest</f>
        <v>1.1040000000000001</v>
      </c>
      <c r="X67" s="65">
        <f>A125634888L_Latest</f>
        <v>0</v>
      </c>
      <c r="Y67" s="65">
        <f>A125651306V_Latest</f>
        <v>15.118</v>
      </c>
      <c r="Z67" s="65">
        <f>A125643098L_Latest</f>
        <v>15.118</v>
      </c>
      <c r="AA67" s="65">
        <f>A125634890X_Latest</f>
        <v>0</v>
      </c>
      <c r="AB67" s="65">
        <f>A125651456A_Latest</f>
        <v>0.61199999999999999</v>
      </c>
      <c r="AC67" s="65">
        <f>A125643248J_Latest</f>
        <v>0.34499999999999997</v>
      </c>
      <c r="AD67" s="65">
        <f>A125635040W_Latest</f>
        <v>0.26700000000000002</v>
      </c>
      <c r="AE67" s="65">
        <f>A125651458F_Latest</f>
        <v>6.3079999999999998</v>
      </c>
      <c r="AF67" s="65">
        <f>A125643250V_Latest</f>
        <v>0</v>
      </c>
      <c r="AG67" s="65">
        <f>A125635042A_Latest</f>
        <v>0</v>
      </c>
      <c r="AH67" s="65">
        <f>A125650696V_Latest</f>
        <v>0.47399999999999998</v>
      </c>
      <c r="AI67" s="65">
        <f>A125642488A_Latest</f>
        <v>0</v>
      </c>
      <c r="AJ67" s="65">
        <f>A125634280R_Latest</f>
        <v>0.47399999999999998</v>
      </c>
      <c r="AK67" s="65">
        <f>A125650698X_Latest</f>
        <v>0</v>
      </c>
      <c r="AL67" s="65">
        <f>A125642490L_Latest</f>
        <v>0</v>
      </c>
      <c r="AM67" s="65">
        <f>A125634282V_Latest</f>
        <v>0</v>
      </c>
      <c r="AN67" s="65">
        <f>A125650848V_Latest</f>
        <v>0.161</v>
      </c>
      <c r="AO67" s="65">
        <f>A125642640J_Latest</f>
        <v>0</v>
      </c>
      <c r="AP67" s="65">
        <f>A125634432R_Latest</f>
        <v>0.161</v>
      </c>
      <c r="AQ67" s="65">
        <f>A125650850F_Latest</f>
        <v>0</v>
      </c>
      <c r="AR67" s="65">
        <f>A125642642L_Latest</f>
        <v>0</v>
      </c>
      <c r="AS67" s="65">
        <f>A125634434V_Latest</f>
        <v>0</v>
      </c>
      <c r="AT67" s="65">
        <f>A125651000C_Latest</f>
        <v>0</v>
      </c>
      <c r="AU67" s="65">
        <f>A125642792V_Latest</f>
        <v>0</v>
      </c>
      <c r="AV67" s="65">
        <f>A125634584A_Latest</f>
        <v>0</v>
      </c>
      <c r="AW67" s="65">
        <f>A125651002J_Latest</f>
        <v>0</v>
      </c>
      <c r="AX67" s="65">
        <f>A125642794X_Latest</f>
        <v>0</v>
      </c>
      <c r="AY67" s="65">
        <f>A125634586F_Latest</f>
        <v>0</v>
      </c>
      <c r="AZ67" s="65">
        <f>A125650392J_Latest</f>
        <v>0.30499999999999999</v>
      </c>
      <c r="BA67" s="65">
        <f>A125642184R_Latest</f>
        <v>0</v>
      </c>
      <c r="BB67" s="65">
        <f>A125633976V_Latest</f>
        <v>0.30499999999999999</v>
      </c>
      <c r="BC67" s="65">
        <f>A125650394L_Latest</f>
        <v>0</v>
      </c>
      <c r="BD67" s="65">
        <f>A125642186V_Latest</f>
        <v>0</v>
      </c>
      <c r="BE67" s="65">
        <f>A125633978X_Latest</f>
        <v>0</v>
      </c>
    </row>
    <row r="68" spans="1:57" hidden="1">
      <c r="A68" s="44"/>
      <c r="B68" s="52" t="s">
        <v>3246</v>
      </c>
      <c r="C68" s="59">
        <v>9</v>
      </c>
      <c r="D68" s="65">
        <f>A125650344R_Latest</f>
        <v>28.655999999999999</v>
      </c>
      <c r="E68" s="65">
        <f>A125642136W_Latest</f>
        <v>14.664</v>
      </c>
      <c r="F68" s="65">
        <f>A125633928A_Latest</f>
        <v>13.992000000000001</v>
      </c>
      <c r="G68" s="65">
        <f>A125650346V_Latest</f>
        <v>14</v>
      </c>
      <c r="H68" s="65">
        <f>A125642138A_Latest</f>
        <v>15</v>
      </c>
      <c r="I68" s="65">
        <f>A125633930L_Latest</f>
        <v>10</v>
      </c>
      <c r="J68" s="65">
        <f>A125651256J_Latest</f>
        <v>9.8889999999999993</v>
      </c>
      <c r="K68" s="65">
        <f>A125643048R_Latest</f>
        <v>5.0720000000000001</v>
      </c>
      <c r="L68" s="65">
        <f>A125634840A_Latest</f>
        <v>4.8159999999999998</v>
      </c>
      <c r="M68" s="65">
        <f>A125651258L_Latest</f>
        <v>14.611000000000001</v>
      </c>
      <c r="N68" s="65">
        <f>A125643050A_Latest</f>
        <v>15</v>
      </c>
      <c r="O68" s="65">
        <f>A125634842F_Latest</f>
        <v>10</v>
      </c>
      <c r="P68" s="65">
        <f>A125650648A_Latest</f>
        <v>7.3579999999999997</v>
      </c>
      <c r="Q68" s="65">
        <f>A125642440R_Latest</f>
        <v>3.3340000000000001</v>
      </c>
      <c r="R68" s="65">
        <f>A125634232W_Latest</f>
        <v>4.024</v>
      </c>
      <c r="S68" s="65">
        <f>A125650650L_Latest</f>
        <v>17.082999999999998</v>
      </c>
      <c r="T68" s="65">
        <f>A125642442V_Latest</f>
        <v>19.439</v>
      </c>
      <c r="U68" s="65">
        <f>A125634234A_Latest</f>
        <v>15.151999999999999</v>
      </c>
      <c r="V68" s="65">
        <f>A125651408J_Latest</f>
        <v>3.8530000000000002</v>
      </c>
      <c r="W68" s="65">
        <f>A125643200W_Latest</f>
        <v>2.2280000000000002</v>
      </c>
      <c r="X68" s="65">
        <f>A125634992L_Latest</f>
        <v>1.625</v>
      </c>
      <c r="Y68" s="65">
        <f>A125651410V_Latest</f>
        <v>9.8870000000000005</v>
      </c>
      <c r="Z68" s="65">
        <f>A125643202A_Latest</f>
        <v>11.702999999999999</v>
      </c>
      <c r="AA68" s="65">
        <f>A125634994T_Latest</f>
        <v>6.0019999999999998</v>
      </c>
      <c r="AB68" s="65">
        <f>A125651560A_Latest</f>
        <v>2.113</v>
      </c>
      <c r="AC68" s="65">
        <f>A125643352J_Latest</f>
        <v>1.2909999999999999</v>
      </c>
      <c r="AD68" s="65">
        <f>A125635144R_Latest</f>
        <v>0.82199999999999995</v>
      </c>
      <c r="AE68" s="65">
        <f>A125651562F_Latest</f>
        <v>17.199000000000002</v>
      </c>
      <c r="AF68" s="65">
        <f>A125643354L_Latest</f>
        <v>15</v>
      </c>
      <c r="AG68" s="65">
        <f>A125635146V_Latest</f>
        <v>19.213999999999999</v>
      </c>
      <c r="AH68" s="65">
        <f>A125650800J_Latest</f>
        <v>2.9049999999999998</v>
      </c>
      <c r="AI68" s="65">
        <f>A125642592A_Latest</f>
        <v>1.3109999999999999</v>
      </c>
      <c r="AJ68" s="65">
        <f>A125634384J_Latest</f>
        <v>1.5940000000000001</v>
      </c>
      <c r="AK68" s="65">
        <f>A125650802L_Latest</f>
        <v>10</v>
      </c>
      <c r="AL68" s="65">
        <f>A125642594F_Latest</f>
        <v>11.012</v>
      </c>
      <c r="AM68" s="65">
        <f>A125634386L_Latest</f>
        <v>6.9649999999999999</v>
      </c>
      <c r="AN68" s="65">
        <f>A125650952V_Latest</f>
        <v>1.0629999999999999</v>
      </c>
      <c r="AO68" s="65">
        <f>A125642744A_Latest</f>
        <v>0.60299999999999998</v>
      </c>
      <c r="AP68" s="65">
        <f>A125634536J_Latest</f>
        <v>0.46</v>
      </c>
      <c r="AQ68" s="65">
        <f>A125650954X_Latest</f>
        <v>14.923999999999999</v>
      </c>
      <c r="AR68" s="65">
        <f>A125642746F_Latest</f>
        <v>16.154</v>
      </c>
      <c r="AS68" s="65">
        <f>A125634538L_Latest</f>
        <v>13.430999999999999</v>
      </c>
      <c r="AT68" s="65">
        <f>A125651104W_Latest</f>
        <v>0.253</v>
      </c>
      <c r="AU68" s="65">
        <f>A125642896L_Latest</f>
        <v>0.158</v>
      </c>
      <c r="AV68" s="65">
        <f>A125634688V_Latest</f>
        <v>9.6000000000000002E-2</v>
      </c>
      <c r="AW68" s="65">
        <f>A125651106A_Latest</f>
        <v>13.093</v>
      </c>
      <c r="AX68" s="65">
        <f>A125642898T_Latest</f>
        <v>0</v>
      </c>
      <c r="AY68" s="65">
        <f>A125634690F_Latest</f>
        <v>0</v>
      </c>
      <c r="AZ68" s="65">
        <f>A125650496A_Latest</f>
        <v>1.222</v>
      </c>
      <c r="BA68" s="65">
        <f>A125642288J_Latest</f>
        <v>0.66700000000000004</v>
      </c>
      <c r="BB68" s="65">
        <f>A125634080W_Latest</f>
        <v>0.55500000000000005</v>
      </c>
      <c r="BC68" s="65">
        <f>A125650498F_Latest</f>
        <v>10.414</v>
      </c>
      <c r="BD68" s="65">
        <f>A125642290V_Latest</f>
        <v>7.74</v>
      </c>
      <c r="BE68" s="65">
        <f>A125634082A_Latest</f>
        <v>13.026</v>
      </c>
    </row>
    <row r="69" spans="1:57" hidden="1">
      <c r="A69" s="48"/>
      <c r="B69" s="51" t="s">
        <v>3247</v>
      </c>
      <c r="C69" s="59">
        <v>10</v>
      </c>
      <c r="D69" s="65">
        <f>A125650312W_Latest</f>
        <v>18.009</v>
      </c>
      <c r="E69" s="65">
        <f>A125642104C_Latest</f>
        <v>9.4480000000000004</v>
      </c>
      <c r="F69" s="65">
        <f>A125633896V_Latest</f>
        <v>8.5609999999999999</v>
      </c>
      <c r="G69" s="65">
        <f>A125650314A_Latest</f>
        <v>15</v>
      </c>
      <c r="H69" s="65">
        <f>A125642106J_Latest</f>
        <v>15</v>
      </c>
      <c r="I69" s="65">
        <f>A125633898X_Latest</f>
        <v>10</v>
      </c>
      <c r="J69" s="65">
        <f>A125651224R_Latest</f>
        <v>5.0970000000000004</v>
      </c>
      <c r="K69" s="65">
        <f>A125643016W_Latest</f>
        <v>3.931</v>
      </c>
      <c r="L69" s="65">
        <f>A125634808A_Latest</f>
        <v>1.165</v>
      </c>
      <c r="M69" s="65">
        <f>A125651226V_Latest</f>
        <v>18</v>
      </c>
      <c r="N69" s="65">
        <f>A125643018A_Latest</f>
        <v>18</v>
      </c>
      <c r="O69" s="65">
        <f>A125634810L_Latest</f>
        <v>13.731</v>
      </c>
      <c r="P69" s="65">
        <f>A125650616J_Latest</f>
        <v>4.4379999999999997</v>
      </c>
      <c r="Q69" s="65">
        <f>A125642408R_Latest</f>
        <v>2.2130000000000001</v>
      </c>
      <c r="R69" s="65">
        <f>A125634200C_Latest</f>
        <v>2.2250000000000001</v>
      </c>
      <c r="S69" s="65">
        <f>A125650618L_Latest</f>
        <v>8.2720000000000002</v>
      </c>
      <c r="T69" s="65">
        <f>A125642410A_Latest</f>
        <v>10.038</v>
      </c>
      <c r="U69" s="65">
        <f>A125634202J_Latest</f>
        <v>8.1890000000000001</v>
      </c>
      <c r="V69" s="65">
        <f>A125651376A_Latest</f>
        <v>4.4320000000000004</v>
      </c>
      <c r="W69" s="65">
        <f>A125643168J_Latest</f>
        <v>1.361</v>
      </c>
      <c r="X69" s="65">
        <f>A125634960V_Latest</f>
        <v>3.0710000000000002</v>
      </c>
      <c r="Y69" s="65">
        <f>A125651378F_Latest</f>
        <v>17.896999999999998</v>
      </c>
      <c r="Z69" s="65">
        <f>A125643170V_Latest</f>
        <v>21.58</v>
      </c>
      <c r="AA69" s="65">
        <f>A125634962X_Latest</f>
        <v>14.798999999999999</v>
      </c>
      <c r="AB69" s="65">
        <f>A125651528A_Latest</f>
        <v>1.9730000000000001</v>
      </c>
      <c r="AC69" s="65">
        <f>A125643320R_Latest</f>
        <v>1.357</v>
      </c>
      <c r="AD69" s="65">
        <f>A125635112W_Latest</f>
        <v>0.61499999999999999</v>
      </c>
      <c r="AE69" s="65">
        <f>A125651530L_Latest</f>
        <v>11.819000000000001</v>
      </c>
      <c r="AF69" s="65">
        <f>A125643322V_Latest</f>
        <v>15</v>
      </c>
      <c r="AG69" s="65">
        <f>A125635114A_Latest</f>
        <v>3.5489999999999999</v>
      </c>
      <c r="AH69" s="65">
        <f>A125650768V_Latest</f>
        <v>1.3149999999999999</v>
      </c>
      <c r="AI69" s="65">
        <f>A125642560J_Latest</f>
        <v>0</v>
      </c>
      <c r="AJ69" s="65">
        <f>A125634352R_Latest</f>
        <v>1.3149999999999999</v>
      </c>
      <c r="AK69" s="65">
        <f>A125650770F_Latest</f>
        <v>7.617</v>
      </c>
      <c r="AL69" s="65">
        <f>A125642562L_Latest</f>
        <v>0</v>
      </c>
      <c r="AM69" s="65">
        <f>A125634354V_Latest</f>
        <v>7.617</v>
      </c>
      <c r="AN69" s="65">
        <f>A125650920A_Latest</f>
        <v>0.755</v>
      </c>
      <c r="AO69" s="65">
        <f>A125642712J_Latest</f>
        <v>0.58499999999999996</v>
      </c>
      <c r="AP69" s="65">
        <f>A125634504R_Latest</f>
        <v>0.16900000000000001</v>
      </c>
      <c r="AQ69" s="65">
        <f>A125650922F_Latest</f>
        <v>15.411</v>
      </c>
      <c r="AR69" s="65">
        <f>A125642714L_Latest</f>
        <v>14.64</v>
      </c>
      <c r="AS69" s="65">
        <f>A125634506V_Latest</f>
        <v>0</v>
      </c>
      <c r="AT69" s="65">
        <f>A125651072R_Latest</f>
        <v>0</v>
      </c>
      <c r="AU69" s="65">
        <f>A125642864V_Latest</f>
        <v>0</v>
      </c>
      <c r="AV69" s="65">
        <f>A125634656A_Latest</f>
        <v>0</v>
      </c>
      <c r="AW69" s="65">
        <f>A125651074V_Latest</f>
        <v>0</v>
      </c>
      <c r="AX69" s="65">
        <f>A125642866X_Latest</f>
        <v>0</v>
      </c>
      <c r="AY69" s="65">
        <f>A125634658F_Latest</f>
        <v>0</v>
      </c>
      <c r="AZ69" s="65">
        <f>A125650464J_Latest</f>
        <v>0</v>
      </c>
      <c r="BA69" s="65">
        <f>A125642256R_Latest</f>
        <v>0</v>
      </c>
      <c r="BB69" s="65">
        <f>A125634048W_Latest</f>
        <v>0</v>
      </c>
      <c r="BC69" s="65">
        <f>A125650466L_Latest</f>
        <v>0</v>
      </c>
      <c r="BD69" s="65">
        <f>A125642258V_Latest</f>
        <v>0</v>
      </c>
      <c r="BE69" s="65">
        <f>A125634050J_Latest</f>
        <v>0</v>
      </c>
    </row>
    <row r="70" spans="1:57" hidden="1">
      <c r="A70" s="48"/>
      <c r="B70" s="51" t="s">
        <v>3248</v>
      </c>
      <c r="C70" s="59">
        <v>11</v>
      </c>
      <c r="D70" s="65">
        <f>A125650352R_Latest</f>
        <v>17.530999999999999</v>
      </c>
      <c r="E70" s="65">
        <f>A125642144W_Latest</f>
        <v>6.673</v>
      </c>
      <c r="F70" s="65">
        <f>A125633936A_Latest</f>
        <v>10.858000000000001</v>
      </c>
      <c r="G70" s="65">
        <f>A125650354V_Latest</f>
        <v>13.045</v>
      </c>
      <c r="H70" s="65">
        <f>A125642146A_Latest</f>
        <v>18.463999999999999</v>
      </c>
      <c r="I70" s="65">
        <f>A125633938F_Latest</f>
        <v>7.7060000000000004</v>
      </c>
      <c r="J70" s="65">
        <f>A125651264J_Latest</f>
        <v>4.1440000000000001</v>
      </c>
      <c r="K70" s="65">
        <f>A125643056R_Latest</f>
        <v>0.81599999999999995</v>
      </c>
      <c r="L70" s="65">
        <f>A125634848V_Latest</f>
        <v>3.3279999999999998</v>
      </c>
      <c r="M70" s="65">
        <f>A125651266L_Latest</f>
        <v>8.8059999999999992</v>
      </c>
      <c r="N70" s="65">
        <f>A125643058V_Latest</f>
        <v>0</v>
      </c>
      <c r="O70" s="65">
        <f>A125634850F_Latest</f>
        <v>13.942</v>
      </c>
      <c r="P70" s="65">
        <f>A125650656A_Latest</f>
        <v>4.7430000000000003</v>
      </c>
      <c r="Q70" s="65">
        <f>A125642448J_Latest</f>
        <v>3.1949999999999998</v>
      </c>
      <c r="R70" s="65">
        <f>A125634240W_Latest</f>
        <v>1.548</v>
      </c>
      <c r="S70" s="65">
        <f>A125650658F_Latest</f>
        <v>18.207999999999998</v>
      </c>
      <c r="T70" s="65">
        <f>A125642450V_Latest</f>
        <v>18.11</v>
      </c>
      <c r="U70" s="65">
        <f>A125634242A_Latest</f>
        <v>21.574999999999999</v>
      </c>
      <c r="V70" s="65">
        <f>A125651416J_Latest</f>
        <v>5.8049999999999997</v>
      </c>
      <c r="W70" s="65">
        <f>A125643208R_Latest</f>
        <v>0.39400000000000002</v>
      </c>
      <c r="X70" s="65">
        <f>A125635000C_Latest</f>
        <v>5.4109999999999996</v>
      </c>
      <c r="Y70" s="65">
        <f>A125651418L_Latest</f>
        <v>5</v>
      </c>
      <c r="Z70" s="65">
        <f>A125643210A_Latest</f>
        <v>0</v>
      </c>
      <c r="AA70" s="65">
        <f>A125635002J_Latest</f>
        <v>5</v>
      </c>
      <c r="AB70" s="65">
        <f>A125651568V_Latest</f>
        <v>0.98599999999999999</v>
      </c>
      <c r="AC70" s="65">
        <f>A125643360J_Latest</f>
        <v>0.68700000000000006</v>
      </c>
      <c r="AD70" s="65">
        <f>A125635152R_Latest</f>
        <v>0.29899999999999999</v>
      </c>
      <c r="AE70" s="65">
        <f>A125651570F_Latest</f>
        <v>27.405999999999999</v>
      </c>
      <c r="AF70" s="65">
        <f>A125643362L_Latest</f>
        <v>28.710999999999999</v>
      </c>
      <c r="AG70" s="65">
        <f>A125635154V_Latest</f>
        <v>0</v>
      </c>
      <c r="AH70" s="65">
        <f>A125650808A_Latest</f>
        <v>0.67400000000000004</v>
      </c>
      <c r="AI70" s="65">
        <f>A125642600R_Latest</f>
        <v>0.67400000000000004</v>
      </c>
      <c r="AJ70" s="65">
        <f>A125634392J_Latest</f>
        <v>0</v>
      </c>
      <c r="AK70" s="65">
        <f>A125650810L_Latest</f>
        <v>21.922999999999998</v>
      </c>
      <c r="AL70" s="65">
        <f>A125642602V_Latest</f>
        <v>21.922999999999998</v>
      </c>
      <c r="AM70" s="65">
        <f>A125634394L_Latest</f>
        <v>0</v>
      </c>
      <c r="AN70" s="65">
        <f>A125650960V_Latest</f>
        <v>0.81200000000000006</v>
      </c>
      <c r="AO70" s="65">
        <f>A125642752A_Latest</f>
        <v>0.64700000000000002</v>
      </c>
      <c r="AP70" s="65">
        <f>A125634544J_Latest</f>
        <v>0.16500000000000001</v>
      </c>
      <c r="AQ70" s="65">
        <f>A125650962X_Latest</f>
        <v>11.49</v>
      </c>
      <c r="AR70" s="65">
        <f>A125642754F_Latest</f>
        <v>9.81</v>
      </c>
      <c r="AS70" s="65">
        <f>A125634546L_Latest</f>
        <v>0</v>
      </c>
      <c r="AT70" s="65">
        <f>A125651112W_Latest</f>
        <v>0.36699999999999999</v>
      </c>
      <c r="AU70" s="65">
        <f>A125642904A_Latest</f>
        <v>0.25900000000000001</v>
      </c>
      <c r="AV70" s="65">
        <f>A125634696V_Latest</f>
        <v>0.108</v>
      </c>
      <c r="AW70" s="65">
        <f>A125651114A_Latest</f>
        <v>13.055</v>
      </c>
      <c r="AX70" s="65">
        <f>A125642906F_Latest</f>
        <v>0</v>
      </c>
      <c r="AY70" s="65">
        <f>A125634698X_Latest</f>
        <v>0</v>
      </c>
      <c r="AZ70" s="65">
        <f>A125650504R_Latest</f>
        <v>0</v>
      </c>
      <c r="BA70" s="65">
        <f>A125642296J_Latest</f>
        <v>0</v>
      </c>
      <c r="BB70" s="65">
        <f>A125634088R_Latest</f>
        <v>0</v>
      </c>
      <c r="BC70" s="65">
        <f>A125650506V_Latest</f>
        <v>0</v>
      </c>
      <c r="BD70" s="65">
        <f>A125642298L_Latest</f>
        <v>0</v>
      </c>
      <c r="BE70" s="65">
        <f>A125634090A_Latest</f>
        <v>0</v>
      </c>
    </row>
    <row r="71" spans="1:57" hidden="1">
      <c r="A71" s="48"/>
      <c r="B71" s="51" t="s">
        <v>3249</v>
      </c>
      <c r="C71" s="59">
        <v>12</v>
      </c>
      <c r="D71" s="65">
        <f>A125650248R_Latest</f>
        <v>3.91</v>
      </c>
      <c r="E71" s="65">
        <f>A125642040C_Latest</f>
        <v>2.827</v>
      </c>
      <c r="F71" s="65">
        <f>A125633832J_Latest</f>
        <v>1.083</v>
      </c>
      <c r="G71" s="65">
        <f>A125650250A_Latest</f>
        <v>15.763999999999999</v>
      </c>
      <c r="H71" s="65">
        <f>A125642042J_Latest</f>
        <v>17.571999999999999</v>
      </c>
      <c r="I71" s="65">
        <f>A125633834L_Latest</f>
        <v>8.9160000000000004</v>
      </c>
      <c r="J71" s="65">
        <f>A125651160R_Latest</f>
        <v>1.357</v>
      </c>
      <c r="K71" s="65">
        <f>A125642952V_Latest</f>
        <v>0.69599999999999995</v>
      </c>
      <c r="L71" s="65">
        <f>A125634744A_Latest</f>
        <v>0.66100000000000003</v>
      </c>
      <c r="M71" s="65">
        <f>A125651162V_Latest</f>
        <v>15.182</v>
      </c>
      <c r="N71" s="65">
        <f>A125642954X_Latest</f>
        <v>0</v>
      </c>
      <c r="O71" s="65">
        <f>A125634746F_Latest</f>
        <v>0</v>
      </c>
      <c r="P71" s="65">
        <f>A125650552J_Latest</f>
        <v>1.0469999999999999</v>
      </c>
      <c r="Q71" s="65">
        <f>A125642344R_Latest</f>
        <v>1.0469999999999999</v>
      </c>
      <c r="R71" s="65">
        <f>A125634136W_Latest</f>
        <v>0</v>
      </c>
      <c r="S71" s="65">
        <f>A125650554L_Latest</f>
        <v>0</v>
      </c>
      <c r="T71" s="65">
        <f>A125642346V_Latest</f>
        <v>0</v>
      </c>
      <c r="U71" s="65">
        <f>A125634138A_Latest</f>
        <v>0</v>
      </c>
      <c r="V71" s="65">
        <f>A125651312R_Latest</f>
        <v>0.42199999999999999</v>
      </c>
      <c r="W71" s="65">
        <f>A125643104W_Latest</f>
        <v>0.42199999999999999</v>
      </c>
      <c r="X71" s="65">
        <f>A125634896L_Latest</f>
        <v>0</v>
      </c>
      <c r="Y71" s="65">
        <f>A125651314V_Latest</f>
        <v>0</v>
      </c>
      <c r="Z71" s="65">
        <f>A125643106A_Latest</f>
        <v>0</v>
      </c>
      <c r="AA71" s="65">
        <f>A125634898T_Latest</f>
        <v>0</v>
      </c>
      <c r="AB71" s="65">
        <f>A125651464A_Latest</f>
        <v>0.23100000000000001</v>
      </c>
      <c r="AC71" s="65">
        <f>A125643256J_Latest</f>
        <v>0.23100000000000001</v>
      </c>
      <c r="AD71" s="65">
        <f>A125635048R_Latest</f>
        <v>0</v>
      </c>
      <c r="AE71" s="65">
        <f>A125651466F_Latest</f>
        <v>0</v>
      </c>
      <c r="AF71" s="65">
        <f>A125643258L_Latest</f>
        <v>0</v>
      </c>
      <c r="AG71" s="65">
        <f>A125635050A_Latest</f>
        <v>0</v>
      </c>
      <c r="AH71" s="65">
        <f>A125650704J_Latest</f>
        <v>0</v>
      </c>
      <c r="AI71" s="65">
        <f>A125642496A_Latest</f>
        <v>0</v>
      </c>
      <c r="AJ71" s="65">
        <f>A125634288J_Latest</f>
        <v>0</v>
      </c>
      <c r="AK71" s="65">
        <f>A125650706L_Latest</f>
        <v>0</v>
      </c>
      <c r="AL71" s="65">
        <f>A125642498F_Latest</f>
        <v>0</v>
      </c>
      <c r="AM71" s="65">
        <f>A125634290V_Latest</f>
        <v>0</v>
      </c>
      <c r="AN71" s="65">
        <f>A125650856V_Latest</f>
        <v>0.161</v>
      </c>
      <c r="AO71" s="65">
        <f>A125642648A_Latest</f>
        <v>0</v>
      </c>
      <c r="AP71" s="65">
        <f>A125634440R_Latest</f>
        <v>0.161</v>
      </c>
      <c r="AQ71" s="65">
        <f>A125650858X_Latest</f>
        <v>0</v>
      </c>
      <c r="AR71" s="65">
        <f>A125642650L_Latest</f>
        <v>0</v>
      </c>
      <c r="AS71" s="65">
        <f>A125634442V_Latest</f>
        <v>0</v>
      </c>
      <c r="AT71" s="65">
        <f>A125651008W_Latest</f>
        <v>0</v>
      </c>
      <c r="AU71" s="65">
        <f>A125642800J_Latest</f>
        <v>0</v>
      </c>
      <c r="AV71" s="65">
        <f>A125634592A_Latest</f>
        <v>0</v>
      </c>
      <c r="AW71" s="65">
        <f>A125651010J_Latest</f>
        <v>0</v>
      </c>
      <c r="AX71" s="65">
        <f>A125642802L_Latest</f>
        <v>0</v>
      </c>
      <c r="AY71" s="65">
        <f>A125634594F_Latest</f>
        <v>0</v>
      </c>
      <c r="AZ71" s="65">
        <f>A125650400W_Latest</f>
        <v>0.69299999999999995</v>
      </c>
      <c r="BA71" s="65">
        <f>A125642192R_Latest</f>
        <v>0.43099999999999999</v>
      </c>
      <c r="BB71" s="65">
        <f>A125633984V_Latest</f>
        <v>0.26200000000000001</v>
      </c>
      <c r="BC71" s="65">
        <f>A125650402A_Latest</f>
        <v>10.61</v>
      </c>
      <c r="BD71" s="65">
        <f>A125642194V_Latest</f>
        <v>12.86</v>
      </c>
      <c r="BE71" s="65">
        <f>A125633986X_Latest</f>
        <v>0</v>
      </c>
    </row>
    <row r="72" spans="1:57" hidden="1">
      <c r="A72" s="48"/>
      <c r="B72" s="51" t="s">
        <v>3250</v>
      </c>
      <c r="C72" s="59">
        <v>13</v>
      </c>
      <c r="D72" s="65">
        <f>A125650216W_Latest</f>
        <v>28.512</v>
      </c>
      <c r="E72" s="65">
        <f>A125642008C_Latest</f>
        <v>7.1260000000000003</v>
      </c>
      <c r="F72" s="65">
        <f>A125633800R_Latest</f>
        <v>21.385000000000002</v>
      </c>
      <c r="G72" s="65">
        <f>A125650218A_Latest</f>
        <v>11.842000000000001</v>
      </c>
      <c r="H72" s="65">
        <f>A125642010R_Latest</f>
        <v>10.28</v>
      </c>
      <c r="I72" s="65">
        <f>A125633802V_Latest</f>
        <v>12</v>
      </c>
      <c r="J72" s="65">
        <f>A125651128R_Latest</f>
        <v>11.664</v>
      </c>
      <c r="K72" s="65">
        <f>A125642920A_Latest</f>
        <v>1.853</v>
      </c>
      <c r="L72" s="65">
        <f>A125634712J_Latest</f>
        <v>9.8109999999999999</v>
      </c>
      <c r="M72" s="65">
        <f>A125651130A_Latest</f>
        <v>13.532999999999999</v>
      </c>
      <c r="N72" s="65">
        <f>A125642922F_Latest</f>
        <v>11.95</v>
      </c>
      <c r="O72" s="65">
        <f>A125634714L_Latest</f>
        <v>13.917</v>
      </c>
      <c r="P72" s="65">
        <f>A125650520R_Latest</f>
        <v>6.5670000000000002</v>
      </c>
      <c r="Q72" s="65">
        <f>A125642312W_Latest</f>
        <v>2.2370000000000001</v>
      </c>
      <c r="R72" s="65">
        <f>A125634104C_Latest</f>
        <v>4.33</v>
      </c>
      <c r="S72" s="65">
        <f>A125650522V_Latest</f>
        <v>10.502000000000001</v>
      </c>
      <c r="T72" s="65">
        <f>A125642314A_Latest</f>
        <v>16.545999999999999</v>
      </c>
      <c r="U72" s="65">
        <f>A125634106J_Latest</f>
        <v>9.2089999999999996</v>
      </c>
      <c r="V72" s="65">
        <f>A125651280J_Latest</f>
        <v>3.827</v>
      </c>
      <c r="W72" s="65">
        <f>A125643072R_Latest</f>
        <v>0.67</v>
      </c>
      <c r="X72" s="65">
        <f>A125634864V_Latest</f>
        <v>3.157</v>
      </c>
      <c r="Y72" s="65">
        <f>A125651282L_Latest</f>
        <v>9.1189999999999998</v>
      </c>
      <c r="Z72" s="65">
        <f>A125643074V_Latest</f>
        <v>0</v>
      </c>
      <c r="AA72" s="65">
        <f>A125634866X_Latest</f>
        <v>7.9690000000000003</v>
      </c>
      <c r="AB72" s="65">
        <f>A125651432J_Latest</f>
        <v>1.673</v>
      </c>
      <c r="AC72" s="65">
        <f>A125643224R_Latest</f>
        <v>0.66200000000000003</v>
      </c>
      <c r="AD72" s="65">
        <f>A125635016W_Latest</f>
        <v>1.0109999999999999</v>
      </c>
      <c r="AE72" s="65">
        <f>A125651434L_Latest</f>
        <v>8.1310000000000002</v>
      </c>
      <c r="AF72" s="65">
        <f>A125643226V_Latest</f>
        <v>5.4729999999999999</v>
      </c>
      <c r="AG72" s="65">
        <f>A125635018A_Latest</f>
        <v>13.19</v>
      </c>
      <c r="AH72" s="65">
        <f>A125650672A_Latest</f>
        <v>2.5609999999999999</v>
      </c>
      <c r="AI72" s="65">
        <f>A125642464J_Latest</f>
        <v>1.325</v>
      </c>
      <c r="AJ72" s="65">
        <f>A125634256R_Latest</f>
        <v>1.236</v>
      </c>
      <c r="AK72" s="65">
        <f>A125650674F_Latest</f>
        <v>9.2929999999999993</v>
      </c>
      <c r="AL72" s="65">
        <f>A125642466L_Latest</f>
        <v>10.856</v>
      </c>
      <c r="AM72" s="65">
        <f>A125634258V_Latest</f>
        <v>8.1530000000000005</v>
      </c>
      <c r="AN72" s="65">
        <f>A125650824A_Latest</f>
        <v>0.878</v>
      </c>
      <c r="AO72" s="65">
        <f>A125642616J_Latest</f>
        <v>0</v>
      </c>
      <c r="AP72" s="65">
        <f>A125634408R_Latest</f>
        <v>0.878</v>
      </c>
      <c r="AQ72" s="65">
        <f>A125650826F_Latest</f>
        <v>15</v>
      </c>
      <c r="AR72" s="65">
        <f>A125642618L_Latest</f>
        <v>0</v>
      </c>
      <c r="AS72" s="65">
        <f>A125634410A_Latest</f>
        <v>15</v>
      </c>
      <c r="AT72" s="65">
        <f>A125650976L_Latest</f>
        <v>0.39400000000000002</v>
      </c>
      <c r="AU72" s="65">
        <f>A125642768V_Latest</f>
        <v>0.111</v>
      </c>
      <c r="AV72" s="65">
        <f>A125634560J_Latest</f>
        <v>0.28299999999999997</v>
      </c>
      <c r="AW72" s="65">
        <f>A125650978T_Latest</f>
        <v>15.614000000000001</v>
      </c>
      <c r="AX72" s="65">
        <f>A125642770F_Latest</f>
        <v>0</v>
      </c>
      <c r="AY72" s="65">
        <f>A125634562L_Latest</f>
        <v>16</v>
      </c>
      <c r="AZ72" s="65">
        <f>A125650368J_Latest</f>
        <v>0.94899999999999995</v>
      </c>
      <c r="BA72" s="65">
        <f>A125642160W_Latest</f>
        <v>0.26900000000000002</v>
      </c>
      <c r="BB72" s="65">
        <f>A125633952A_Latest</f>
        <v>0.68</v>
      </c>
      <c r="BC72" s="65">
        <f>A125650370V_Latest</f>
        <v>7.0679999999999996</v>
      </c>
      <c r="BD72" s="65">
        <f>A125642162A_Latest</f>
        <v>0</v>
      </c>
      <c r="BE72" s="65">
        <f>A125633954F_Latest</f>
        <v>8.2569999999999997</v>
      </c>
    </row>
    <row r="73" spans="1:57" hidden="1">
      <c r="A73" s="48"/>
      <c r="B73" s="51" t="s">
        <v>3251</v>
      </c>
      <c r="C73" s="59">
        <v>14</v>
      </c>
      <c r="D73" s="65">
        <f>A125650224W_Latest</f>
        <v>25.218</v>
      </c>
      <c r="E73" s="65">
        <f>A125642016C_Latest</f>
        <v>5.4429999999999996</v>
      </c>
      <c r="F73" s="65">
        <f>A125633808J_Latest</f>
        <v>19.774999999999999</v>
      </c>
      <c r="G73" s="65">
        <f>A125650226A_Latest</f>
        <v>10</v>
      </c>
      <c r="H73" s="65">
        <f>A125642018J_Latest</f>
        <v>17.407</v>
      </c>
      <c r="I73" s="65">
        <f>A125633810V_Latest</f>
        <v>10</v>
      </c>
      <c r="J73" s="65">
        <f>A125651136R_Latest</f>
        <v>8.7420000000000009</v>
      </c>
      <c r="K73" s="65">
        <f>A125642928V_Latest</f>
        <v>1.786</v>
      </c>
      <c r="L73" s="65">
        <f>A125634720J_Latest</f>
        <v>6.9560000000000004</v>
      </c>
      <c r="M73" s="65">
        <f>A125651138V_Latest</f>
        <v>8.7119999999999997</v>
      </c>
      <c r="N73" s="65">
        <f>A125642930F_Latest</f>
        <v>14</v>
      </c>
      <c r="O73" s="65">
        <f>A125634722L_Latest</f>
        <v>8</v>
      </c>
      <c r="P73" s="65">
        <f>A125650528J_Latest</f>
        <v>5.327</v>
      </c>
      <c r="Q73" s="65">
        <f>A125642320W_Latest</f>
        <v>0</v>
      </c>
      <c r="R73" s="65">
        <f>A125634112C_Latest</f>
        <v>5.327</v>
      </c>
      <c r="S73" s="65">
        <f>A125650530V_Latest</f>
        <v>10.991</v>
      </c>
      <c r="T73" s="65">
        <f>A125642322A_Latest</f>
        <v>0</v>
      </c>
      <c r="U73" s="65">
        <f>A125634114J_Latest</f>
        <v>10.991</v>
      </c>
      <c r="V73" s="65">
        <f>A125651288A_Latest</f>
        <v>5.7229999999999999</v>
      </c>
      <c r="W73" s="65">
        <f>A125643080R_Latest</f>
        <v>2.33</v>
      </c>
      <c r="X73" s="65">
        <f>A125634872V_Latest</f>
        <v>3.3929999999999998</v>
      </c>
      <c r="Y73" s="65">
        <f>A125651290L_Latest</f>
        <v>10.618</v>
      </c>
      <c r="Z73" s="65">
        <f>A125643082V_Latest</f>
        <v>21.007999999999999</v>
      </c>
      <c r="AA73" s="65">
        <f>A125634874X_Latest</f>
        <v>8.59</v>
      </c>
      <c r="AB73" s="65">
        <f>A125651440J_Latest</f>
        <v>0.88800000000000001</v>
      </c>
      <c r="AC73" s="65">
        <f>A125643232R_Latest</f>
        <v>0.29599999999999999</v>
      </c>
      <c r="AD73" s="65">
        <f>A125635024W_Latest</f>
        <v>0.59199999999999997</v>
      </c>
      <c r="AE73" s="65">
        <f>A125651442L_Latest</f>
        <v>11.842000000000001</v>
      </c>
      <c r="AF73" s="65">
        <f>A125643234V_Latest</f>
        <v>0</v>
      </c>
      <c r="AG73" s="65">
        <f>A125635026A_Latest</f>
        <v>16.132999999999999</v>
      </c>
      <c r="AH73" s="65">
        <f>A125650680A_Latest</f>
        <v>2.298</v>
      </c>
      <c r="AI73" s="65">
        <f>A125642472J_Latest</f>
        <v>0.54600000000000004</v>
      </c>
      <c r="AJ73" s="65">
        <f>A125634264R_Latest</f>
        <v>1.752</v>
      </c>
      <c r="AK73" s="65">
        <f>A125650682F_Latest</f>
        <v>11.971</v>
      </c>
      <c r="AL73" s="65">
        <f>A125642474L_Latest</f>
        <v>0</v>
      </c>
      <c r="AM73" s="65">
        <f>A125634266V_Latest</f>
        <v>10.195</v>
      </c>
      <c r="AN73" s="65">
        <f>A125650832A_Latest</f>
        <v>0.66800000000000004</v>
      </c>
      <c r="AO73" s="65">
        <f>A125642624J_Latest</f>
        <v>0.30499999999999999</v>
      </c>
      <c r="AP73" s="65">
        <f>A125634416R_Latest</f>
        <v>0.36299999999999999</v>
      </c>
      <c r="AQ73" s="65">
        <f>A125650834F_Latest</f>
        <v>5</v>
      </c>
      <c r="AR73" s="65">
        <f>A125642626L_Latest</f>
        <v>6.173</v>
      </c>
      <c r="AS73" s="65">
        <f>A125634418V_Latest</f>
        <v>5</v>
      </c>
      <c r="AT73" s="65">
        <f>A125650984L_Latest</f>
        <v>0.11600000000000001</v>
      </c>
      <c r="AU73" s="65">
        <f>A125642776V_Latest</f>
        <v>0</v>
      </c>
      <c r="AV73" s="65">
        <f>A125634568A_Latest</f>
        <v>0.11600000000000001</v>
      </c>
      <c r="AW73" s="65">
        <f>A125650986T_Latest</f>
        <v>14.773999999999999</v>
      </c>
      <c r="AX73" s="65">
        <f>A125642778X_Latest</f>
        <v>0</v>
      </c>
      <c r="AY73" s="65">
        <f>A125634570L_Latest</f>
        <v>14.773999999999999</v>
      </c>
      <c r="AZ73" s="65">
        <f>A125650376J_Latest</f>
        <v>1.456</v>
      </c>
      <c r="BA73" s="65">
        <f>A125642168R_Latest</f>
        <v>0.17899999999999999</v>
      </c>
      <c r="BB73" s="65">
        <f>A125633960A_Latest</f>
        <v>1.2769999999999999</v>
      </c>
      <c r="BC73" s="65">
        <f>A125650378L_Latest</f>
        <v>12.494999999999999</v>
      </c>
      <c r="BD73" s="65">
        <f>A125642170A_Latest</f>
        <v>0</v>
      </c>
      <c r="BE73" s="65">
        <f>A125633962F_Latest</f>
        <v>11.601000000000001</v>
      </c>
    </row>
    <row r="74" spans="1:57" hidden="1">
      <c r="A74" s="48"/>
      <c r="B74" s="51" t="s">
        <v>3252</v>
      </c>
      <c r="C74" s="59">
        <v>15</v>
      </c>
      <c r="D74" s="65">
        <f>A125650280R_Latest</f>
        <v>2.8239999999999998</v>
      </c>
      <c r="E74" s="65">
        <f>A125642072W_Latest</f>
        <v>0.92900000000000005</v>
      </c>
      <c r="F74" s="65">
        <f>A125633864A_Latest</f>
        <v>1.8959999999999999</v>
      </c>
      <c r="G74" s="65">
        <f>A125650282V_Latest</f>
        <v>12.090999999999999</v>
      </c>
      <c r="H74" s="65">
        <f>A125642074A_Latest</f>
        <v>0</v>
      </c>
      <c r="I74" s="65">
        <f>A125633866F_Latest</f>
        <v>15.375999999999999</v>
      </c>
      <c r="J74" s="65">
        <f>A125651192J_Latest</f>
        <v>1.3089999999999999</v>
      </c>
      <c r="K74" s="65">
        <f>A125642984L_Latest</f>
        <v>0</v>
      </c>
      <c r="L74" s="65">
        <f>A125634776V_Latest</f>
        <v>1.3089999999999999</v>
      </c>
      <c r="M74" s="65">
        <f>A125651194L_Latest</f>
        <v>16.417000000000002</v>
      </c>
      <c r="N74" s="65">
        <f>A125642986T_Latest</f>
        <v>0</v>
      </c>
      <c r="O74" s="65">
        <f>A125634778X_Latest</f>
        <v>16.417000000000002</v>
      </c>
      <c r="P74" s="65">
        <f>A125650584A_Latest</f>
        <v>0</v>
      </c>
      <c r="Q74" s="65">
        <f>A125642376J_Latest</f>
        <v>0</v>
      </c>
      <c r="R74" s="65">
        <f>A125634168R_Latest</f>
        <v>0</v>
      </c>
      <c r="S74" s="65">
        <f>A125650586F_Latest</f>
        <v>0</v>
      </c>
      <c r="T74" s="65">
        <f>A125642378L_Latest</f>
        <v>0</v>
      </c>
      <c r="U74" s="65">
        <f>A125634170A_Latest</f>
        <v>0</v>
      </c>
      <c r="V74" s="65">
        <f>A125651344J_Latest</f>
        <v>0.92900000000000005</v>
      </c>
      <c r="W74" s="65">
        <f>A125643136R_Latest</f>
        <v>0.92900000000000005</v>
      </c>
      <c r="X74" s="65">
        <f>A125634928V_Latest</f>
        <v>0</v>
      </c>
      <c r="Y74" s="65">
        <f>A125651346L_Latest</f>
        <v>0</v>
      </c>
      <c r="Z74" s="65">
        <f>A125643138V_Latest</f>
        <v>0</v>
      </c>
      <c r="AA74" s="65">
        <f>A125634930F_Latest</f>
        <v>0</v>
      </c>
      <c r="AB74" s="65">
        <f>A125651496V_Latest</f>
        <v>0</v>
      </c>
      <c r="AC74" s="65">
        <f>A125643288A_Latest</f>
        <v>0</v>
      </c>
      <c r="AD74" s="65">
        <f>A125635080R_Latest</f>
        <v>0</v>
      </c>
      <c r="AE74" s="65">
        <f>A125651498X_Latest</f>
        <v>0</v>
      </c>
      <c r="AF74" s="65">
        <f>A125643290L_Latest</f>
        <v>0</v>
      </c>
      <c r="AG74" s="65">
        <f>A125635082V_Latest</f>
        <v>0</v>
      </c>
      <c r="AH74" s="65">
        <f>A125650736A_Latest</f>
        <v>0</v>
      </c>
      <c r="AI74" s="65">
        <f>A125642528J_Latest</f>
        <v>0</v>
      </c>
      <c r="AJ74" s="65">
        <f>A125634320W_Latest</f>
        <v>0</v>
      </c>
      <c r="AK74" s="65">
        <f>A125650738F_Latest</f>
        <v>0</v>
      </c>
      <c r="AL74" s="65">
        <f>A125642530V_Latest</f>
        <v>0</v>
      </c>
      <c r="AM74" s="65">
        <f>A125634322A_Latest</f>
        <v>0</v>
      </c>
      <c r="AN74" s="65">
        <f>A125650888L_Latest</f>
        <v>0.58699999999999997</v>
      </c>
      <c r="AO74" s="65">
        <f>A125642680A_Latest</f>
        <v>0</v>
      </c>
      <c r="AP74" s="65">
        <f>A125634472J_Latest</f>
        <v>0.58699999999999997</v>
      </c>
      <c r="AQ74" s="65">
        <f>A125650890X_Latest</f>
        <v>8.0410000000000004</v>
      </c>
      <c r="AR74" s="65">
        <f>A125642682F_Latest</f>
        <v>0</v>
      </c>
      <c r="AS74" s="65">
        <f>A125634474L_Latest</f>
        <v>8.0410000000000004</v>
      </c>
      <c r="AT74" s="65">
        <f>A125651040W_Latest</f>
        <v>0</v>
      </c>
      <c r="AU74" s="65">
        <f>A125642832A_Latest</f>
        <v>0</v>
      </c>
      <c r="AV74" s="65">
        <f>A125634624J_Latest</f>
        <v>0</v>
      </c>
      <c r="AW74" s="65">
        <f>A125651042A_Latest</f>
        <v>0</v>
      </c>
      <c r="AX74" s="65">
        <f>A125642834F_Latest</f>
        <v>0</v>
      </c>
      <c r="AY74" s="65">
        <f>A125634626L_Latest</f>
        <v>0</v>
      </c>
      <c r="AZ74" s="65">
        <f>A125650432R_Latest</f>
        <v>0</v>
      </c>
      <c r="BA74" s="65">
        <f>A125642224W_Latest</f>
        <v>0</v>
      </c>
      <c r="BB74" s="65">
        <f>A125634016C_Latest</f>
        <v>0</v>
      </c>
      <c r="BC74" s="65">
        <f>A125650434V_Latest</f>
        <v>0</v>
      </c>
      <c r="BD74" s="65">
        <f>A125642226A_Latest</f>
        <v>0</v>
      </c>
      <c r="BE74" s="65">
        <f>A125634018J_Latest</f>
        <v>0</v>
      </c>
    </row>
    <row r="75" spans="1:57" hidden="1">
      <c r="A75" s="44"/>
      <c r="B75" s="52" t="s">
        <v>3253</v>
      </c>
      <c r="C75" s="59">
        <v>16</v>
      </c>
      <c r="D75" s="65">
        <f>A125650232W_Latest</f>
        <v>64.549000000000007</v>
      </c>
      <c r="E75" s="65">
        <f>A125642024C_Latest</f>
        <v>27.18</v>
      </c>
      <c r="F75" s="65">
        <f>A125633816J_Latest</f>
        <v>37.369</v>
      </c>
      <c r="G75" s="65">
        <f>A125650234A_Latest</f>
        <v>10</v>
      </c>
      <c r="H75" s="65">
        <f>A125642026J_Latest</f>
        <v>10</v>
      </c>
      <c r="I75" s="65">
        <f>A125633818L_Latest</f>
        <v>11</v>
      </c>
      <c r="J75" s="65">
        <f>A125651144R_Latest</f>
        <v>25.683</v>
      </c>
      <c r="K75" s="65">
        <f>A125642936V_Latest</f>
        <v>12.045999999999999</v>
      </c>
      <c r="L75" s="65">
        <f>A125634728A_Latest</f>
        <v>13.637</v>
      </c>
      <c r="M75" s="65">
        <f>A125651146V_Latest</f>
        <v>11.597</v>
      </c>
      <c r="N75" s="65">
        <f>A125642938X_Latest</f>
        <v>11.51</v>
      </c>
      <c r="O75" s="65">
        <f>A125634730L_Latest</f>
        <v>10.675000000000001</v>
      </c>
      <c r="P75" s="65">
        <f>A125650536J_Latest</f>
        <v>12.159000000000001</v>
      </c>
      <c r="Q75" s="65">
        <f>A125642328R_Latest</f>
        <v>4.6100000000000003</v>
      </c>
      <c r="R75" s="65">
        <f>A125634120C_Latest</f>
        <v>7.5490000000000004</v>
      </c>
      <c r="S75" s="65">
        <f>A125650538L_Latest</f>
        <v>10</v>
      </c>
      <c r="T75" s="65">
        <f>A125642330A_Latest</f>
        <v>9.3529999999999998</v>
      </c>
      <c r="U75" s="65">
        <f>A125634122J_Latest</f>
        <v>10</v>
      </c>
      <c r="V75" s="65">
        <f>A125651296A_Latest</f>
        <v>16.760999999999999</v>
      </c>
      <c r="W75" s="65">
        <f>A125643088J_Latest</f>
        <v>6.6420000000000003</v>
      </c>
      <c r="X75" s="65">
        <f>A125634880V_Latest</f>
        <v>10.119</v>
      </c>
      <c r="Y75" s="65">
        <f>A125651298F_Latest</f>
        <v>12</v>
      </c>
      <c r="Z75" s="65">
        <f>A125643090V_Latest</f>
        <v>6.6109999999999998</v>
      </c>
      <c r="AA75" s="65">
        <f>A125634882X_Latest</f>
        <v>12</v>
      </c>
      <c r="AB75" s="65">
        <f>A125651448A_Latest</f>
        <v>4.2290000000000001</v>
      </c>
      <c r="AC75" s="65">
        <f>A125643240R_Latest</f>
        <v>1.94</v>
      </c>
      <c r="AD75" s="65">
        <f>A125635032W_Latest</f>
        <v>2.2890000000000001</v>
      </c>
      <c r="AE75" s="65">
        <f>A125651450L_Latest</f>
        <v>7.2670000000000003</v>
      </c>
      <c r="AF75" s="65">
        <f>A125643242V_Latest</f>
        <v>6.4359999999999999</v>
      </c>
      <c r="AG75" s="65">
        <f>A125635034A_Latest</f>
        <v>8.4160000000000004</v>
      </c>
      <c r="AH75" s="65">
        <f>A125650688V_Latest</f>
        <v>4.1719999999999997</v>
      </c>
      <c r="AI75" s="65">
        <f>A125642480J_Latest</f>
        <v>1.2529999999999999</v>
      </c>
      <c r="AJ75" s="65">
        <f>A125634272R_Latest</f>
        <v>2.919</v>
      </c>
      <c r="AK75" s="65">
        <f>A125650690F_Latest</f>
        <v>10</v>
      </c>
      <c r="AL75" s="65">
        <f>A125642482L_Latest</f>
        <v>17.102</v>
      </c>
      <c r="AM75" s="65">
        <f>A125634274V_Latest</f>
        <v>8</v>
      </c>
      <c r="AN75" s="65">
        <f>A125650840A_Latest</f>
        <v>0.70899999999999996</v>
      </c>
      <c r="AO75" s="65">
        <f>A125642632J_Latest</f>
        <v>0.35099999999999998</v>
      </c>
      <c r="AP75" s="65">
        <f>A125634424R_Latest</f>
        <v>0.35799999999999998</v>
      </c>
      <c r="AQ75" s="65">
        <f>A125650842F_Latest</f>
        <v>10</v>
      </c>
      <c r="AR75" s="65">
        <f>A125642634L_Latest</f>
        <v>8.3320000000000007</v>
      </c>
      <c r="AS75" s="65">
        <f>A125634426V_Latest</f>
        <v>15.744</v>
      </c>
      <c r="AT75" s="65">
        <f>A125650992L_Latest</f>
        <v>0.48299999999999998</v>
      </c>
      <c r="AU75" s="65">
        <f>A125642784V_Latest</f>
        <v>0.158</v>
      </c>
      <c r="AV75" s="65">
        <f>A125634576A_Latest</f>
        <v>0.32500000000000001</v>
      </c>
      <c r="AW75" s="65">
        <f>A125650994T_Latest</f>
        <v>18.672999999999998</v>
      </c>
      <c r="AX75" s="65">
        <f>A125642786X_Latest</f>
        <v>0</v>
      </c>
      <c r="AY75" s="65">
        <f>A125634578F_Latest</f>
        <v>15.885999999999999</v>
      </c>
      <c r="AZ75" s="65">
        <f>A125650384J_Latest</f>
        <v>0.35199999999999998</v>
      </c>
      <c r="BA75" s="65">
        <f>A125642176R_Latest</f>
        <v>0.17899999999999999</v>
      </c>
      <c r="BB75" s="65">
        <f>A125633968V_Latest</f>
        <v>0.17299999999999999</v>
      </c>
      <c r="BC75" s="65">
        <f>A125650386L_Latest</f>
        <v>13.609</v>
      </c>
      <c r="BD75" s="65">
        <f>A125642178V_Latest</f>
        <v>0</v>
      </c>
      <c r="BE75" s="65">
        <f>A125633970F_Latest</f>
        <v>0</v>
      </c>
    </row>
    <row r="76" spans="1:57" hidden="1">
      <c r="A76" s="53"/>
      <c r="B76" s="50" t="s">
        <v>3254</v>
      </c>
      <c r="C76" s="59">
        <v>17</v>
      </c>
      <c r="D76" s="65">
        <f>A125650288J_Latest</f>
        <v>61.904000000000003</v>
      </c>
      <c r="E76" s="65">
        <f>A125642080W_Latest</f>
        <v>21.693000000000001</v>
      </c>
      <c r="F76" s="65">
        <f>A125633872A_Latest</f>
        <v>40.210999999999999</v>
      </c>
      <c r="G76" s="65">
        <f>A125650290V_Latest</f>
        <v>10</v>
      </c>
      <c r="H76" s="65">
        <f>A125642082A_Latest</f>
        <v>10</v>
      </c>
      <c r="I76" s="65">
        <f>A125633874F_Latest</f>
        <v>10</v>
      </c>
      <c r="J76" s="65">
        <f>A125651200W_Latest</f>
        <v>18.864000000000001</v>
      </c>
      <c r="K76" s="65">
        <f>A125642992L_Latest</f>
        <v>6.1210000000000004</v>
      </c>
      <c r="L76" s="65">
        <f>A125634784V_Latest</f>
        <v>12.743</v>
      </c>
      <c r="M76" s="65">
        <f>A125651202A_Latest</f>
        <v>12.47</v>
      </c>
      <c r="N76" s="65">
        <f>A125642994T_Latest</f>
        <v>15.859</v>
      </c>
      <c r="O76" s="65">
        <f>A125634786X_Latest</f>
        <v>10</v>
      </c>
      <c r="P76" s="65">
        <f>A125650592A_Latest</f>
        <v>18.396999999999998</v>
      </c>
      <c r="Q76" s="65">
        <f>A125642384J_Latest</f>
        <v>8.3480000000000008</v>
      </c>
      <c r="R76" s="65">
        <f>A125634176R_Latest</f>
        <v>10.050000000000001</v>
      </c>
      <c r="S76" s="65">
        <f>A125650594F_Latest</f>
        <v>9.3780000000000001</v>
      </c>
      <c r="T76" s="65">
        <f>A125642386L_Latest</f>
        <v>10</v>
      </c>
      <c r="U76" s="65">
        <f>A125634178V_Latest</f>
        <v>8</v>
      </c>
      <c r="V76" s="65">
        <f>A125651352J_Latest</f>
        <v>9.8629999999999995</v>
      </c>
      <c r="W76" s="65">
        <f>A125643144R_Latest</f>
        <v>1.8759999999999999</v>
      </c>
      <c r="X76" s="65">
        <f>A125634936V_Latest</f>
        <v>7.9870000000000001</v>
      </c>
      <c r="Y76" s="65">
        <f>A125651354L_Latest</f>
        <v>9.766</v>
      </c>
      <c r="Z76" s="65">
        <f>A125643146V_Latest</f>
        <v>9.3620000000000001</v>
      </c>
      <c r="AA76" s="65">
        <f>A125634938X_Latest</f>
        <v>10</v>
      </c>
      <c r="AB76" s="65">
        <f>A125651504J_Latest</f>
        <v>4.6900000000000004</v>
      </c>
      <c r="AC76" s="65">
        <f>A125643296A_Latest</f>
        <v>1.1619999999999999</v>
      </c>
      <c r="AD76" s="65">
        <f>A125635088J_Latest</f>
        <v>3.528</v>
      </c>
      <c r="AE76" s="65">
        <f>A125651506L_Latest</f>
        <v>10.942</v>
      </c>
      <c r="AF76" s="65">
        <f>A125643298F_Latest</f>
        <v>11.643000000000001</v>
      </c>
      <c r="AG76" s="65">
        <f>A125635090V_Latest</f>
        <v>11</v>
      </c>
      <c r="AH76" s="65">
        <f>A125650744A_Latest</f>
        <v>5.7569999999999997</v>
      </c>
      <c r="AI76" s="65">
        <f>A125642536J_Latest</f>
        <v>2.5720000000000001</v>
      </c>
      <c r="AJ76" s="65">
        <f>A125634328R_Latest</f>
        <v>3.1850000000000001</v>
      </c>
      <c r="AK76" s="65">
        <f>A125650746F_Latest</f>
        <v>10</v>
      </c>
      <c r="AL76" s="65">
        <f>A125642538L_Latest</f>
        <v>15.587</v>
      </c>
      <c r="AM76" s="65">
        <f>A125634330A_Latest</f>
        <v>7.4269999999999996</v>
      </c>
      <c r="AN76" s="65">
        <f>A125650896L_Latest</f>
        <v>2.4430000000000001</v>
      </c>
      <c r="AO76" s="65">
        <f>A125642688V_Latest</f>
        <v>0.76100000000000001</v>
      </c>
      <c r="AP76" s="65">
        <f>A125634480J_Latest</f>
        <v>1.681</v>
      </c>
      <c r="AQ76" s="65">
        <f>A125650898T_Latest</f>
        <v>9.1110000000000007</v>
      </c>
      <c r="AR76" s="65">
        <f>A125642690F_Latest</f>
        <v>10</v>
      </c>
      <c r="AS76" s="65">
        <f>A125634482L_Latest</f>
        <v>8</v>
      </c>
      <c r="AT76" s="65">
        <f>A125651048R_Latest</f>
        <v>0.78400000000000003</v>
      </c>
      <c r="AU76" s="65">
        <f>A125642840A_Latest</f>
        <v>0.35599999999999998</v>
      </c>
      <c r="AV76" s="65">
        <f>A125634632J_Latest</f>
        <v>0.42799999999999999</v>
      </c>
      <c r="AW76" s="65">
        <f>A125651050A_Latest</f>
        <v>11.481999999999999</v>
      </c>
      <c r="AX76" s="65">
        <f>A125642842F_Latest</f>
        <v>14.5</v>
      </c>
      <c r="AY76" s="65">
        <f>A125634634L_Latest</f>
        <v>11.481999999999999</v>
      </c>
      <c r="AZ76" s="65">
        <f>A125650440R_Latest</f>
        <v>1.105</v>
      </c>
      <c r="BA76" s="65">
        <f>A125642232W_Latest</f>
        <v>0.498</v>
      </c>
      <c r="BB76" s="65">
        <f>A125634024C_Latest</f>
        <v>0.60799999999999998</v>
      </c>
      <c r="BC76" s="65">
        <f>A125650442V_Latest</f>
        <v>14.384</v>
      </c>
      <c r="BD76" s="65">
        <f>A125642234A_Latest</f>
        <v>15.6</v>
      </c>
      <c r="BE76" s="65">
        <f>A125634026J_Latest</f>
        <v>14.273999999999999</v>
      </c>
    </row>
    <row r="77" spans="1:57" hidden="1">
      <c r="A77" s="48"/>
      <c r="B77" s="53" t="s">
        <v>3255</v>
      </c>
      <c r="C77" s="59">
        <v>18</v>
      </c>
      <c r="D77" s="65">
        <f>A125650296J_Latest</f>
        <v>419.37299999999999</v>
      </c>
      <c r="E77" s="65">
        <f>A125642088R_Latest</f>
        <v>180.99100000000001</v>
      </c>
      <c r="F77" s="65">
        <f>A125633880A_Latest</f>
        <v>238.38200000000001</v>
      </c>
      <c r="G77" s="65">
        <f>A125650298L_Latest</f>
        <v>10</v>
      </c>
      <c r="H77" s="65">
        <f>A125642090A_Latest</f>
        <v>10</v>
      </c>
      <c r="I77" s="65">
        <f>A125633882F_Latest</f>
        <v>10</v>
      </c>
      <c r="J77" s="65">
        <f>A125651208R_Latest</f>
        <v>114.863</v>
      </c>
      <c r="K77" s="65">
        <f>A125643000C_Latest</f>
        <v>52.567</v>
      </c>
      <c r="L77" s="65">
        <f>A125634792V_Latest</f>
        <v>62.295999999999999</v>
      </c>
      <c r="M77" s="65">
        <f>A125651210A_Latest</f>
        <v>10</v>
      </c>
      <c r="N77" s="65">
        <f>A125643002J_Latest</f>
        <v>10</v>
      </c>
      <c r="O77" s="65">
        <f>A125634794X_Latest</f>
        <v>9</v>
      </c>
      <c r="P77" s="65">
        <f>A125650600R_Latest</f>
        <v>107.346</v>
      </c>
      <c r="Q77" s="65">
        <f>A125642392J_Latest</f>
        <v>48.783999999999999</v>
      </c>
      <c r="R77" s="65">
        <f>A125634184R_Latest</f>
        <v>58.563000000000002</v>
      </c>
      <c r="S77" s="65">
        <f>A125650602V_Latest</f>
        <v>10</v>
      </c>
      <c r="T77" s="65">
        <f>A125642394L_Latest</f>
        <v>10</v>
      </c>
      <c r="U77" s="65">
        <f>A125634186V_Latest</f>
        <v>10</v>
      </c>
      <c r="V77" s="65">
        <f>A125651360J_Latest</f>
        <v>95.042000000000002</v>
      </c>
      <c r="W77" s="65">
        <f>A125643152R_Latest</f>
        <v>36.304000000000002</v>
      </c>
      <c r="X77" s="65">
        <f>A125634944V_Latest</f>
        <v>58.738999999999997</v>
      </c>
      <c r="Y77" s="65">
        <f>A125651362L_Latest</f>
        <v>8</v>
      </c>
      <c r="Z77" s="65">
        <f>A125643154V_Latest</f>
        <v>10</v>
      </c>
      <c r="AA77" s="65">
        <f>A125634946X_Latest</f>
        <v>8</v>
      </c>
      <c r="AB77" s="65">
        <f>A125651512J_Latest</f>
        <v>32.314</v>
      </c>
      <c r="AC77" s="65">
        <f>A125643304R_Latest</f>
        <v>11.996</v>
      </c>
      <c r="AD77" s="65">
        <f>A125635096J_Latest</f>
        <v>20.318000000000001</v>
      </c>
      <c r="AE77" s="65">
        <f>A125651514L_Latest</f>
        <v>10</v>
      </c>
      <c r="AF77" s="65">
        <f>A125643306V_Latest</f>
        <v>10</v>
      </c>
      <c r="AG77" s="65">
        <f>A125635098L_Latest</f>
        <v>9.7710000000000008</v>
      </c>
      <c r="AH77" s="65">
        <f>A125650752A_Latest</f>
        <v>51.264000000000003</v>
      </c>
      <c r="AI77" s="65">
        <f>A125642544J_Latest</f>
        <v>22.873000000000001</v>
      </c>
      <c r="AJ77" s="65">
        <f>A125634336R_Latest</f>
        <v>28.390999999999998</v>
      </c>
      <c r="AK77" s="65">
        <f>A125650754F_Latest</f>
        <v>10</v>
      </c>
      <c r="AL77" s="65">
        <f>A125642546L_Latest</f>
        <v>12</v>
      </c>
      <c r="AM77" s="65">
        <f>A125634338V_Latest</f>
        <v>9</v>
      </c>
      <c r="AN77" s="65">
        <f>A125650904A_Latest</f>
        <v>10.192</v>
      </c>
      <c r="AO77" s="65">
        <f>A125642696V_Latest</f>
        <v>4.6319999999999997</v>
      </c>
      <c r="AP77" s="65">
        <f>A125634488A_Latest</f>
        <v>5.56</v>
      </c>
      <c r="AQ77" s="65">
        <f>A125650906F_Latest</f>
        <v>10</v>
      </c>
      <c r="AR77" s="65">
        <f>A125642698X_Latest</f>
        <v>12.577999999999999</v>
      </c>
      <c r="AS77" s="65">
        <f>A125634490L_Latest</f>
        <v>8</v>
      </c>
      <c r="AT77" s="65">
        <f>A125651056R_Latest</f>
        <v>1.9970000000000001</v>
      </c>
      <c r="AU77" s="65">
        <f>A125642848V_Latest</f>
        <v>0.74199999999999999</v>
      </c>
      <c r="AV77" s="65">
        <f>A125634640J_Latest</f>
        <v>1.2549999999999999</v>
      </c>
      <c r="AW77" s="65">
        <f>A125651058V_Latest</f>
        <v>12.952999999999999</v>
      </c>
      <c r="AX77" s="65">
        <f>A125642850F_Latest</f>
        <v>9.8439999999999994</v>
      </c>
      <c r="AY77" s="65">
        <f>A125634642L_Latest</f>
        <v>14.897</v>
      </c>
      <c r="AZ77" s="65">
        <f>A125650448J_Latest</f>
        <v>6.3529999999999998</v>
      </c>
      <c r="BA77" s="65">
        <f>A125642240W_Latest</f>
        <v>3.093</v>
      </c>
      <c r="BB77" s="65">
        <f>A125634032C_Latest</f>
        <v>3.2610000000000001</v>
      </c>
      <c r="BC77" s="65">
        <f>A125650450V_Latest</f>
        <v>10</v>
      </c>
      <c r="BD77" s="65">
        <f>A125642242A_Latest</f>
        <v>10.022</v>
      </c>
      <c r="BE77" s="65">
        <f>A125634034J_Latest</f>
        <v>7.0380000000000003</v>
      </c>
    </row>
    <row r="78" spans="1:57" hidden="1">
      <c r="A78" s="54" t="s">
        <v>3256</v>
      </c>
      <c r="B78" s="50"/>
      <c r="C78" s="59">
        <v>19</v>
      </c>
      <c r="D78" s="65">
        <f>A125650360R_Latest</f>
        <v>792.19899999999996</v>
      </c>
      <c r="E78" s="65">
        <f>A125642152W_Latest</f>
        <v>326.39400000000001</v>
      </c>
      <c r="F78" s="65">
        <f>A125633944A_Latest</f>
        <v>465.80500000000001</v>
      </c>
      <c r="G78" s="65">
        <f>A125650362V_Latest</f>
        <v>10</v>
      </c>
      <c r="H78" s="65">
        <f>A125642154A_Latest</f>
        <v>10</v>
      </c>
      <c r="I78" s="65">
        <f>A125633946F_Latest</f>
        <v>10</v>
      </c>
      <c r="J78" s="65">
        <f>A125651272J_Latest</f>
        <v>237.63300000000001</v>
      </c>
      <c r="K78" s="65">
        <f>A125643064R_Latest</f>
        <v>101.777</v>
      </c>
      <c r="L78" s="65">
        <f>A125634856V_Latest</f>
        <v>135.85599999999999</v>
      </c>
      <c r="M78" s="65">
        <f>A125651274L_Latest</f>
        <v>10</v>
      </c>
      <c r="N78" s="65">
        <f>A125643066V_Latest</f>
        <v>12</v>
      </c>
      <c r="O78" s="65">
        <f>A125634858X_Latest</f>
        <v>10</v>
      </c>
      <c r="P78" s="65">
        <f>A125650664A_Latest</f>
        <v>195.274</v>
      </c>
      <c r="Q78" s="65">
        <f>A125642456J_Latest</f>
        <v>82.713999999999999</v>
      </c>
      <c r="R78" s="65">
        <f>A125634248R_Latest</f>
        <v>112.56</v>
      </c>
      <c r="S78" s="65">
        <f>A125650666F_Latest</f>
        <v>10</v>
      </c>
      <c r="T78" s="65">
        <f>A125642458L_Latest</f>
        <v>10</v>
      </c>
      <c r="U78" s="65">
        <f>A125634250A_Latest</f>
        <v>10</v>
      </c>
      <c r="V78" s="65">
        <f>A125651424J_Latest</f>
        <v>173.41800000000001</v>
      </c>
      <c r="W78" s="65">
        <f>A125643216R_Latest</f>
        <v>63.972000000000001</v>
      </c>
      <c r="X78" s="65">
        <f>A125635008W_Latest</f>
        <v>109.446</v>
      </c>
      <c r="Y78" s="65">
        <f>A125651426L_Latest</f>
        <v>10</v>
      </c>
      <c r="Z78" s="65">
        <f>A125643218V_Latest</f>
        <v>10</v>
      </c>
      <c r="AA78" s="65">
        <f>A125635010J_Latest</f>
        <v>10</v>
      </c>
      <c r="AB78" s="65">
        <f>A125651576V_Latest</f>
        <v>61.448999999999998</v>
      </c>
      <c r="AC78" s="65">
        <f>A125643368A_Latest</f>
        <v>24.36</v>
      </c>
      <c r="AD78" s="65">
        <f>A125635160R_Latest</f>
        <v>37.088000000000001</v>
      </c>
      <c r="AE78" s="65">
        <f>A125651578X_Latest</f>
        <v>10</v>
      </c>
      <c r="AF78" s="65">
        <f>A125643370L_Latest</f>
        <v>10</v>
      </c>
      <c r="AG78" s="65">
        <f>A125635162V_Latest</f>
        <v>10</v>
      </c>
      <c r="AH78" s="65">
        <f>A125650816A_Latest</f>
        <v>83.394999999999996</v>
      </c>
      <c r="AI78" s="65">
        <f>A125642608J_Latest</f>
        <v>35.47</v>
      </c>
      <c r="AJ78" s="65">
        <f>A125634400W_Latest</f>
        <v>47.924999999999997</v>
      </c>
      <c r="AK78" s="65">
        <f>A125650818F_Latest</f>
        <v>10</v>
      </c>
      <c r="AL78" s="65">
        <f>A125642610V_Latest</f>
        <v>12</v>
      </c>
      <c r="AM78" s="65">
        <f>A125634402A_Latest</f>
        <v>9</v>
      </c>
      <c r="AN78" s="65">
        <f>A125650968L_Latest</f>
        <v>21.582000000000001</v>
      </c>
      <c r="AO78" s="65">
        <f>A125642760A_Latest</f>
        <v>8.9610000000000003</v>
      </c>
      <c r="AP78" s="65">
        <f>A125634552J_Latest</f>
        <v>12.621</v>
      </c>
      <c r="AQ78" s="65">
        <f>A125650970X_Latest</f>
        <v>10</v>
      </c>
      <c r="AR78" s="65">
        <f>A125642762F_Latest</f>
        <v>10.101000000000001</v>
      </c>
      <c r="AS78" s="65">
        <f>A125634554L_Latest</f>
        <v>10</v>
      </c>
      <c r="AT78" s="65">
        <f>A125651120W_Latest</f>
        <v>4.8390000000000004</v>
      </c>
      <c r="AU78" s="65">
        <f>A125642912A_Latest</f>
        <v>2.1230000000000002</v>
      </c>
      <c r="AV78" s="65">
        <f>A125634704J_Latest</f>
        <v>2.7160000000000002</v>
      </c>
      <c r="AW78" s="65">
        <f>A125651122A_Latest</f>
        <v>13</v>
      </c>
      <c r="AX78" s="65">
        <f>A125642914F_Latest</f>
        <v>12.223000000000001</v>
      </c>
      <c r="AY78" s="65">
        <f>A125634706L_Latest</f>
        <v>14.659000000000001</v>
      </c>
      <c r="AZ78" s="65">
        <f>A125650512R_Latest</f>
        <v>14.609</v>
      </c>
      <c r="BA78" s="65">
        <f>A125642304W_Latest</f>
        <v>7.0170000000000003</v>
      </c>
      <c r="BB78" s="65">
        <f>A125634096R_Latest</f>
        <v>7.5919999999999996</v>
      </c>
      <c r="BC78" s="65">
        <f>A125650514V_Latest</f>
        <v>10</v>
      </c>
      <c r="BD78" s="65">
        <f>A125642306A_Latest</f>
        <v>10</v>
      </c>
      <c r="BE78" s="65">
        <f>A125634098V_Latest</f>
        <v>10</v>
      </c>
    </row>
    <row r="79" spans="1:57" hidden="1">
      <c r="A79" s="66"/>
      <c r="B79" s="67"/>
      <c r="C79" s="6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</row>
    <row r="80" spans="1:57" hidden="1">
      <c r="A80" s="66"/>
      <c r="B80" s="67"/>
      <c r="C80" s="6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</row>
    <row r="81" spans="1:57" hidden="1">
      <c r="A81" s="66"/>
      <c r="B81" s="67"/>
      <c r="C81" s="6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</row>
    <row r="82" spans="1:57" hidden="1">
      <c r="A82" s="58"/>
      <c r="B82" s="56"/>
      <c r="C82" s="56"/>
      <c r="D82" s="60">
        <v>1</v>
      </c>
      <c r="E82" s="60">
        <v>2</v>
      </c>
      <c r="F82" s="60">
        <v>3</v>
      </c>
      <c r="G82" s="60">
        <v>4</v>
      </c>
      <c r="H82" s="60">
        <v>5</v>
      </c>
      <c r="I82" s="60">
        <v>6</v>
      </c>
      <c r="J82" s="60">
        <v>7</v>
      </c>
      <c r="K82" s="60">
        <v>8</v>
      </c>
      <c r="L82" s="60">
        <v>9</v>
      </c>
      <c r="M82" s="60">
        <v>10</v>
      </c>
      <c r="N82" s="60">
        <v>11</v>
      </c>
      <c r="O82" s="60">
        <v>12</v>
      </c>
      <c r="P82" s="60">
        <v>13</v>
      </c>
      <c r="Q82" s="60">
        <v>14</v>
      </c>
      <c r="R82" s="60">
        <v>15</v>
      </c>
      <c r="S82" s="60">
        <v>16</v>
      </c>
      <c r="T82" s="60">
        <v>17</v>
      </c>
      <c r="U82" s="60">
        <v>18</v>
      </c>
      <c r="V82" s="60">
        <v>19</v>
      </c>
      <c r="W82" s="60">
        <v>20</v>
      </c>
      <c r="X82" s="60">
        <v>21</v>
      </c>
      <c r="Y82" s="60">
        <v>22</v>
      </c>
      <c r="Z82" s="60">
        <v>23</v>
      </c>
      <c r="AA82" s="60">
        <v>24</v>
      </c>
      <c r="AB82" s="60">
        <v>25</v>
      </c>
      <c r="AC82" s="60">
        <v>26</v>
      </c>
      <c r="AD82" s="60">
        <v>27</v>
      </c>
      <c r="AE82" s="60">
        <v>28</v>
      </c>
      <c r="AF82" s="60">
        <v>29</v>
      </c>
      <c r="AG82" s="60">
        <v>30</v>
      </c>
      <c r="AH82" s="60">
        <v>31</v>
      </c>
      <c r="AI82" s="60">
        <v>32</v>
      </c>
      <c r="AJ82" s="60">
        <v>33</v>
      </c>
      <c r="AK82" s="60">
        <v>34</v>
      </c>
      <c r="AL82" s="60">
        <v>35</v>
      </c>
      <c r="AM82" s="60">
        <v>36</v>
      </c>
      <c r="AN82" s="60">
        <v>37</v>
      </c>
      <c r="AO82" s="60">
        <v>38</v>
      </c>
      <c r="AP82" s="60">
        <v>39</v>
      </c>
      <c r="AQ82" s="60">
        <v>40</v>
      </c>
      <c r="AR82" s="60">
        <v>41</v>
      </c>
      <c r="AS82" s="60">
        <v>42</v>
      </c>
      <c r="AT82" s="60">
        <v>43</v>
      </c>
      <c r="AU82" s="60">
        <v>44</v>
      </c>
      <c r="AV82" s="60">
        <v>45</v>
      </c>
      <c r="AW82" s="60">
        <v>46</v>
      </c>
      <c r="AX82" s="60">
        <v>47</v>
      </c>
      <c r="AY82" s="60">
        <v>48</v>
      </c>
      <c r="AZ82" s="60">
        <v>49</v>
      </c>
      <c r="BA82" s="60">
        <v>50</v>
      </c>
      <c r="BB82" s="60">
        <v>51</v>
      </c>
      <c r="BC82" s="60">
        <v>52</v>
      </c>
      <c r="BD82" s="60">
        <v>53</v>
      </c>
      <c r="BE82" s="60">
        <v>54</v>
      </c>
    </row>
    <row r="83" spans="1:57" ht="15" hidden="1" customHeight="1">
      <c r="A83" s="36"/>
      <c r="B83" s="36"/>
      <c r="C83" s="36"/>
      <c r="D83" s="83" t="s">
        <v>3262</v>
      </c>
      <c r="E83" s="83"/>
      <c r="F83" s="83"/>
      <c r="G83" s="83"/>
      <c r="H83" s="83"/>
      <c r="I83" s="83"/>
      <c r="J83" s="83" t="s">
        <v>3263</v>
      </c>
      <c r="K83" s="83"/>
      <c r="L83" s="83"/>
      <c r="M83" s="83"/>
      <c r="N83" s="83"/>
      <c r="O83" s="83"/>
      <c r="P83" s="83" t="s">
        <v>3264</v>
      </c>
      <c r="Q83" s="83"/>
      <c r="R83" s="83"/>
      <c r="S83" s="83"/>
      <c r="T83" s="83"/>
      <c r="U83" s="83"/>
      <c r="V83" s="83" t="s">
        <v>3265</v>
      </c>
      <c r="W83" s="83"/>
      <c r="X83" s="83"/>
      <c r="Y83" s="83"/>
      <c r="Z83" s="83"/>
      <c r="AA83" s="83"/>
      <c r="AB83" s="83" t="s">
        <v>3266</v>
      </c>
      <c r="AC83" s="83"/>
      <c r="AD83" s="83"/>
      <c r="AE83" s="83"/>
      <c r="AF83" s="83"/>
      <c r="AG83" s="83"/>
      <c r="AH83" s="83" t="s">
        <v>3267</v>
      </c>
      <c r="AI83" s="83"/>
      <c r="AJ83" s="83"/>
      <c r="AK83" s="83"/>
      <c r="AL83" s="83"/>
      <c r="AM83" s="83"/>
      <c r="AN83" s="83" t="s">
        <v>3271</v>
      </c>
      <c r="AO83" s="83"/>
      <c r="AP83" s="83"/>
      <c r="AQ83" s="83"/>
      <c r="AR83" s="83"/>
      <c r="AS83" s="83"/>
      <c r="AT83" s="83" t="s">
        <v>3272</v>
      </c>
      <c r="AU83" s="83"/>
      <c r="AV83" s="83"/>
      <c r="AW83" s="83"/>
      <c r="AX83" s="83"/>
      <c r="AY83" s="83"/>
      <c r="AZ83" s="84" t="s">
        <v>3274</v>
      </c>
      <c r="BA83" s="84"/>
      <c r="BB83" s="84"/>
      <c r="BC83" s="84"/>
      <c r="BD83" s="84"/>
      <c r="BE83" s="84"/>
    </row>
    <row r="84" spans="1:57" ht="15" hidden="1" customHeight="1">
      <c r="A84" s="36"/>
      <c r="B84" s="36"/>
      <c r="C84" s="36"/>
      <c r="D84" s="62"/>
      <c r="E84" s="62"/>
      <c r="F84" s="62"/>
      <c r="G84" s="85" t="s">
        <v>3231</v>
      </c>
      <c r="H84" s="85"/>
      <c r="I84" s="85"/>
      <c r="J84" s="62"/>
      <c r="K84" s="62"/>
      <c r="L84" s="62"/>
      <c r="M84" s="85" t="s">
        <v>3231</v>
      </c>
      <c r="N84" s="85"/>
      <c r="O84" s="85"/>
      <c r="P84" s="62"/>
      <c r="Q84" s="62"/>
      <c r="R84" s="62"/>
      <c r="S84" s="85" t="s">
        <v>3231</v>
      </c>
      <c r="T84" s="85"/>
      <c r="U84" s="85"/>
      <c r="V84" s="62"/>
      <c r="W84" s="62"/>
      <c r="X84" s="62"/>
      <c r="Y84" s="85" t="s">
        <v>3231</v>
      </c>
      <c r="Z84" s="85"/>
      <c r="AA84" s="85"/>
      <c r="AB84" s="62"/>
      <c r="AC84" s="62"/>
      <c r="AD84" s="62"/>
      <c r="AE84" s="85" t="s">
        <v>3231</v>
      </c>
      <c r="AF84" s="85"/>
      <c r="AG84" s="85"/>
      <c r="AH84" s="62"/>
      <c r="AI84" s="62"/>
      <c r="AJ84" s="62"/>
      <c r="AK84" s="85" t="s">
        <v>3231</v>
      </c>
      <c r="AL84" s="85"/>
      <c r="AM84" s="85"/>
      <c r="AN84" s="62"/>
      <c r="AO84" s="62"/>
      <c r="AP84" s="62"/>
      <c r="AQ84" s="85" t="s">
        <v>3231</v>
      </c>
      <c r="AR84" s="85"/>
      <c r="AS84" s="85"/>
      <c r="AT84" s="62"/>
      <c r="AU84" s="62"/>
      <c r="AV84" s="62"/>
      <c r="AW84" s="85" t="s">
        <v>3231</v>
      </c>
      <c r="AX84" s="85"/>
      <c r="AY84" s="85"/>
      <c r="AZ84" s="62"/>
      <c r="BA84" s="62"/>
      <c r="BB84" s="62"/>
      <c r="BC84" s="85" t="s">
        <v>3231</v>
      </c>
      <c r="BD84" s="85"/>
      <c r="BE84" s="85"/>
    </row>
    <row r="85" spans="1:57" hidden="1">
      <c r="A85" s="36"/>
      <c r="B85" s="36"/>
      <c r="C85" s="36"/>
      <c r="D85" s="42" t="s">
        <v>3232</v>
      </c>
      <c r="E85" s="42" t="s">
        <v>3233</v>
      </c>
      <c r="F85" s="42" t="s">
        <v>3234</v>
      </c>
      <c r="G85" s="42" t="s">
        <v>3232</v>
      </c>
      <c r="H85" s="42" t="s">
        <v>3233</v>
      </c>
      <c r="I85" s="42" t="s">
        <v>3234</v>
      </c>
      <c r="J85" s="42" t="s">
        <v>3232</v>
      </c>
      <c r="K85" s="42" t="s">
        <v>3233</v>
      </c>
      <c r="L85" s="42" t="s">
        <v>3234</v>
      </c>
      <c r="M85" s="42" t="s">
        <v>3232</v>
      </c>
      <c r="N85" s="42" t="s">
        <v>3233</v>
      </c>
      <c r="O85" s="42" t="s">
        <v>3234</v>
      </c>
      <c r="P85" s="42" t="s">
        <v>3232</v>
      </c>
      <c r="Q85" s="42" t="s">
        <v>3233</v>
      </c>
      <c r="R85" s="42" t="s">
        <v>3234</v>
      </c>
      <c r="S85" s="42" t="s">
        <v>3232</v>
      </c>
      <c r="T85" s="42" t="s">
        <v>3233</v>
      </c>
      <c r="U85" s="42" t="s">
        <v>3234</v>
      </c>
      <c r="V85" s="42" t="s">
        <v>3232</v>
      </c>
      <c r="W85" s="42" t="s">
        <v>3233</v>
      </c>
      <c r="X85" s="42" t="s">
        <v>3234</v>
      </c>
      <c r="Y85" s="42" t="s">
        <v>3232</v>
      </c>
      <c r="Z85" s="42" t="s">
        <v>3233</v>
      </c>
      <c r="AA85" s="42" t="s">
        <v>3234</v>
      </c>
      <c r="AB85" s="42" t="s">
        <v>3232</v>
      </c>
      <c r="AC85" s="42" t="s">
        <v>3233</v>
      </c>
      <c r="AD85" s="42" t="s">
        <v>3234</v>
      </c>
      <c r="AE85" s="42" t="s">
        <v>3232</v>
      </c>
      <c r="AF85" s="42" t="s">
        <v>3233</v>
      </c>
      <c r="AG85" s="42" t="s">
        <v>3234</v>
      </c>
      <c r="AH85" s="42" t="s">
        <v>3232</v>
      </c>
      <c r="AI85" s="42" t="s">
        <v>3233</v>
      </c>
      <c r="AJ85" s="42" t="s">
        <v>3234</v>
      </c>
      <c r="AK85" s="42" t="s">
        <v>3232</v>
      </c>
      <c r="AL85" s="42" t="s">
        <v>3233</v>
      </c>
      <c r="AM85" s="42" t="s">
        <v>3234</v>
      </c>
      <c r="AN85" s="42" t="s">
        <v>3232</v>
      </c>
      <c r="AO85" s="42" t="s">
        <v>3233</v>
      </c>
      <c r="AP85" s="42" t="s">
        <v>3234</v>
      </c>
      <c r="AQ85" s="42" t="s">
        <v>3232</v>
      </c>
      <c r="AR85" s="42" t="s">
        <v>3233</v>
      </c>
      <c r="AS85" s="42" t="s">
        <v>3234</v>
      </c>
      <c r="AT85" s="42" t="s">
        <v>3232</v>
      </c>
      <c r="AU85" s="42" t="s">
        <v>3233</v>
      </c>
      <c r="AV85" s="42" t="s">
        <v>3234</v>
      </c>
      <c r="AW85" s="42" t="s">
        <v>3232</v>
      </c>
      <c r="AX85" s="42" t="s">
        <v>3233</v>
      </c>
      <c r="AY85" s="42" t="s">
        <v>3234</v>
      </c>
      <c r="AZ85" s="42" t="s">
        <v>3232</v>
      </c>
      <c r="BA85" s="42" t="s">
        <v>3233</v>
      </c>
      <c r="BB85" s="42" t="s">
        <v>3234</v>
      </c>
      <c r="BC85" s="42" t="s">
        <v>3232</v>
      </c>
      <c r="BD85" s="42" t="s">
        <v>3233</v>
      </c>
      <c r="BE85" s="42" t="s">
        <v>3234</v>
      </c>
    </row>
    <row r="86" spans="1:57" hidden="1">
      <c r="A86" s="36"/>
      <c r="B86" s="36"/>
      <c r="C86" s="36"/>
      <c r="D86" s="43" t="s">
        <v>3235</v>
      </c>
      <c r="E86" s="43" t="s">
        <v>3235</v>
      </c>
      <c r="F86" s="43" t="s">
        <v>3235</v>
      </c>
      <c r="G86" s="43" t="s">
        <v>3235</v>
      </c>
      <c r="H86" s="43" t="s">
        <v>3235</v>
      </c>
      <c r="I86" s="43" t="s">
        <v>3268</v>
      </c>
      <c r="J86" s="43" t="s">
        <v>3235</v>
      </c>
      <c r="K86" s="43" t="s">
        <v>3235</v>
      </c>
      <c r="L86" s="43" t="s">
        <v>3235</v>
      </c>
      <c r="M86" s="43" t="s">
        <v>3235</v>
      </c>
      <c r="N86" s="43" t="s">
        <v>3235</v>
      </c>
      <c r="O86" s="43" t="s">
        <v>3268</v>
      </c>
      <c r="P86" s="43" t="s">
        <v>3235</v>
      </c>
      <c r="Q86" s="43" t="s">
        <v>3235</v>
      </c>
      <c r="R86" s="43" t="s">
        <v>3235</v>
      </c>
      <c r="S86" s="43" t="s">
        <v>3235</v>
      </c>
      <c r="T86" s="43" t="s">
        <v>3235</v>
      </c>
      <c r="U86" s="43" t="s">
        <v>3268</v>
      </c>
      <c r="V86" s="43" t="s">
        <v>3235</v>
      </c>
      <c r="W86" s="43" t="s">
        <v>3235</v>
      </c>
      <c r="X86" s="43" t="s">
        <v>3235</v>
      </c>
      <c r="Y86" s="43" t="s">
        <v>3235</v>
      </c>
      <c r="Z86" s="43" t="s">
        <v>3235</v>
      </c>
      <c r="AA86" s="43" t="s">
        <v>3268</v>
      </c>
      <c r="AB86" s="43" t="s">
        <v>3235</v>
      </c>
      <c r="AC86" s="43" t="s">
        <v>3235</v>
      </c>
      <c r="AD86" s="43" t="s">
        <v>3235</v>
      </c>
      <c r="AE86" s="43" t="s">
        <v>3235</v>
      </c>
      <c r="AF86" s="43" t="s">
        <v>3235</v>
      </c>
      <c r="AG86" s="43" t="s">
        <v>3268</v>
      </c>
      <c r="AH86" s="43" t="s">
        <v>3235</v>
      </c>
      <c r="AI86" s="43" t="s">
        <v>3235</v>
      </c>
      <c r="AJ86" s="43" t="s">
        <v>3235</v>
      </c>
      <c r="AK86" s="43" t="s">
        <v>3235</v>
      </c>
      <c r="AL86" s="43" t="s">
        <v>3235</v>
      </c>
      <c r="AM86" s="43" t="s">
        <v>3268</v>
      </c>
      <c r="AN86" s="43" t="s">
        <v>3235</v>
      </c>
      <c r="AO86" s="43" t="s">
        <v>3235</v>
      </c>
      <c r="AP86" s="43" t="s">
        <v>3235</v>
      </c>
      <c r="AQ86" s="43" t="s">
        <v>3235</v>
      </c>
      <c r="AR86" s="43" t="s">
        <v>3235</v>
      </c>
      <c r="AS86" s="43" t="s">
        <v>3268</v>
      </c>
      <c r="AT86" s="43" t="s">
        <v>3235</v>
      </c>
      <c r="AU86" s="43" t="s">
        <v>3235</v>
      </c>
      <c r="AV86" s="43" t="s">
        <v>3235</v>
      </c>
      <c r="AW86" s="43" t="s">
        <v>3235</v>
      </c>
      <c r="AX86" s="43" t="s">
        <v>3235</v>
      </c>
      <c r="AY86" s="43" t="s">
        <v>3268</v>
      </c>
      <c r="AZ86" s="43" t="s">
        <v>3235</v>
      </c>
      <c r="BA86" s="43" t="s">
        <v>3235</v>
      </c>
      <c r="BB86" s="43" t="s">
        <v>3235</v>
      </c>
      <c r="BC86" s="43" t="s">
        <v>3235</v>
      </c>
      <c r="BD86" s="43" t="s">
        <v>3235</v>
      </c>
      <c r="BE86" s="43" t="s">
        <v>3268</v>
      </c>
    </row>
    <row r="87" spans="1:57" hidden="1">
      <c r="A87" s="44" t="s">
        <v>3237</v>
      </c>
      <c r="B87" s="45"/>
      <c r="C87" s="36"/>
      <c r="D87" s="43"/>
      <c r="E87" s="43"/>
      <c r="F87" s="43"/>
      <c r="G87" s="63"/>
      <c r="H87" s="63"/>
      <c r="I87" s="64"/>
      <c r="J87" s="43"/>
      <c r="K87" s="43"/>
      <c r="L87" s="43"/>
      <c r="M87" s="63"/>
      <c r="N87" s="63"/>
      <c r="O87" s="64"/>
      <c r="P87" s="43"/>
      <c r="Q87" s="43"/>
      <c r="R87" s="43"/>
      <c r="S87" s="43"/>
      <c r="T87" s="63"/>
      <c r="U87" s="64"/>
      <c r="V87" s="43"/>
      <c r="W87" s="43"/>
      <c r="X87" s="43"/>
      <c r="Y87" s="43"/>
      <c r="Z87" s="63"/>
      <c r="AA87" s="64"/>
      <c r="AB87" s="43"/>
      <c r="AC87" s="43"/>
      <c r="AD87" s="43"/>
      <c r="AE87" s="43"/>
      <c r="AF87" s="63"/>
      <c r="AG87" s="64"/>
      <c r="AH87" s="43"/>
      <c r="AI87" s="43"/>
      <c r="AJ87" s="43"/>
      <c r="AK87" s="43"/>
      <c r="AL87" s="63"/>
      <c r="AM87" s="64"/>
      <c r="AN87" s="43"/>
      <c r="AO87" s="43"/>
      <c r="AP87" s="43"/>
      <c r="AQ87" s="43"/>
      <c r="AR87" s="63"/>
      <c r="AS87" s="64"/>
      <c r="AT87" s="43"/>
      <c r="AU87" s="43"/>
      <c r="AV87" s="43"/>
      <c r="AW87" s="43"/>
      <c r="AX87" s="63"/>
      <c r="AY87" s="64"/>
      <c r="AZ87" s="43"/>
      <c r="BA87" s="43"/>
      <c r="BB87" s="43"/>
      <c r="BC87" s="63"/>
      <c r="BD87" s="64"/>
    </row>
    <row r="88" spans="1:57" hidden="1">
      <c r="A88" s="45"/>
      <c r="B88" s="48" t="s">
        <v>3238</v>
      </c>
      <c r="C88" s="59">
        <v>1</v>
      </c>
      <c r="D88" s="49" t="s">
        <v>265</v>
      </c>
      <c r="E88" s="49" t="s">
        <v>266</v>
      </c>
      <c r="F88" s="49" t="s">
        <v>267</v>
      </c>
      <c r="G88" s="49" t="s">
        <v>323</v>
      </c>
      <c r="H88" s="49" t="s">
        <v>324</v>
      </c>
      <c r="I88" s="49" t="s">
        <v>325</v>
      </c>
      <c r="J88" s="49" t="s">
        <v>1450</v>
      </c>
      <c r="K88" s="49" t="s">
        <v>1451</v>
      </c>
      <c r="L88" s="49" t="s">
        <v>1452</v>
      </c>
      <c r="M88" s="49" t="s">
        <v>1507</v>
      </c>
      <c r="N88" s="49" t="s">
        <v>1508</v>
      </c>
      <c r="O88" s="49" t="s">
        <v>1509</v>
      </c>
      <c r="P88" s="49" t="s">
        <v>1814</v>
      </c>
      <c r="Q88" s="49" t="s">
        <v>1815</v>
      </c>
      <c r="R88" s="49" t="s">
        <v>1816</v>
      </c>
      <c r="S88" s="49" t="s">
        <v>1871</v>
      </c>
      <c r="T88" s="49" t="s">
        <v>1872</v>
      </c>
      <c r="U88" s="49" t="s">
        <v>1873</v>
      </c>
      <c r="V88" s="49" t="s">
        <v>1928</v>
      </c>
      <c r="W88" s="49" t="s">
        <v>1929</v>
      </c>
      <c r="X88" s="49" t="s">
        <v>1930</v>
      </c>
      <c r="Y88" s="49" t="s">
        <v>1985</v>
      </c>
      <c r="Z88" s="49" t="s">
        <v>1986</v>
      </c>
      <c r="AA88" s="49" t="s">
        <v>1987</v>
      </c>
      <c r="AB88" s="49" t="s">
        <v>2292</v>
      </c>
      <c r="AC88" s="49" t="s">
        <v>2293</v>
      </c>
      <c r="AD88" s="49" t="s">
        <v>2294</v>
      </c>
      <c r="AE88" s="49" t="s">
        <v>2349</v>
      </c>
      <c r="AF88" s="49" t="s">
        <v>2350</v>
      </c>
      <c r="AG88" s="49" t="s">
        <v>2351</v>
      </c>
      <c r="AH88" s="49" t="s">
        <v>2406</v>
      </c>
      <c r="AI88" s="49" t="s">
        <v>2407</v>
      </c>
      <c r="AJ88" s="49" t="s">
        <v>2408</v>
      </c>
      <c r="AK88" s="49" t="s">
        <v>2463</v>
      </c>
      <c r="AL88" s="49" t="s">
        <v>2464</v>
      </c>
      <c r="AM88" s="49" t="s">
        <v>2465</v>
      </c>
      <c r="AN88" s="49" t="s">
        <v>2770</v>
      </c>
      <c r="AO88" s="49" t="s">
        <v>2771</v>
      </c>
      <c r="AP88" s="49" t="s">
        <v>2772</v>
      </c>
      <c r="AQ88" s="49" t="s">
        <v>2827</v>
      </c>
      <c r="AR88" s="49" t="s">
        <v>2828</v>
      </c>
      <c r="AS88" s="49" t="s">
        <v>2829</v>
      </c>
      <c r="AT88" s="49" t="s">
        <v>2884</v>
      </c>
      <c r="AU88" s="49" t="s">
        <v>2885</v>
      </c>
      <c r="AV88" s="49" t="s">
        <v>2886</v>
      </c>
      <c r="AW88" s="49" t="s">
        <v>2941</v>
      </c>
      <c r="AX88" s="49" t="s">
        <v>2942</v>
      </c>
      <c r="AY88" s="49" t="s">
        <v>2943</v>
      </c>
      <c r="AZ88" s="49" t="s">
        <v>2998</v>
      </c>
      <c r="BA88" s="49" t="s">
        <v>2999</v>
      </c>
      <c r="BB88" s="49" t="s">
        <v>3000</v>
      </c>
      <c r="BC88" s="49" t="s">
        <v>3151</v>
      </c>
      <c r="BD88" s="49" t="s">
        <v>3152</v>
      </c>
      <c r="BE88" s="49" t="s">
        <v>3153</v>
      </c>
    </row>
    <row r="89" spans="1:57" hidden="1">
      <c r="A89" s="48"/>
      <c r="B89" s="50" t="s">
        <v>3239</v>
      </c>
      <c r="C89" s="59">
        <v>2</v>
      </c>
      <c r="D89" s="49" t="s">
        <v>268</v>
      </c>
      <c r="E89" s="49" t="s">
        <v>269</v>
      </c>
      <c r="F89" s="49" t="s">
        <v>270</v>
      </c>
      <c r="G89" s="49" t="s">
        <v>326</v>
      </c>
      <c r="H89" s="49" t="s">
        <v>327</v>
      </c>
      <c r="I89" s="49" t="s">
        <v>328</v>
      </c>
      <c r="J89" s="49" t="s">
        <v>1453</v>
      </c>
      <c r="K89" s="49" t="s">
        <v>1454</v>
      </c>
      <c r="L89" s="49" t="s">
        <v>1455</v>
      </c>
      <c r="M89" s="49" t="s">
        <v>1510</v>
      </c>
      <c r="N89" s="49" t="s">
        <v>1511</v>
      </c>
      <c r="O89" s="49" t="s">
        <v>1512</v>
      </c>
      <c r="P89" s="49" t="s">
        <v>1817</v>
      </c>
      <c r="Q89" s="49" t="s">
        <v>1818</v>
      </c>
      <c r="R89" s="49" t="s">
        <v>1819</v>
      </c>
      <c r="S89" s="49" t="s">
        <v>1874</v>
      </c>
      <c r="T89" s="49" t="s">
        <v>1875</v>
      </c>
      <c r="U89" s="49" t="s">
        <v>1876</v>
      </c>
      <c r="V89" s="49" t="s">
        <v>1931</v>
      </c>
      <c r="W89" s="49" t="s">
        <v>1932</v>
      </c>
      <c r="X89" s="49" t="s">
        <v>1933</v>
      </c>
      <c r="Y89" s="49" t="s">
        <v>1988</v>
      </c>
      <c r="Z89" s="49" t="s">
        <v>1989</v>
      </c>
      <c r="AA89" s="49" t="s">
        <v>1990</v>
      </c>
      <c r="AB89" s="49" t="s">
        <v>2295</v>
      </c>
      <c r="AC89" s="49" t="s">
        <v>2296</v>
      </c>
      <c r="AD89" s="49" t="s">
        <v>2297</v>
      </c>
      <c r="AE89" s="49" t="s">
        <v>2352</v>
      </c>
      <c r="AF89" s="49" t="s">
        <v>2353</v>
      </c>
      <c r="AG89" s="49" t="s">
        <v>2354</v>
      </c>
      <c r="AH89" s="49" t="s">
        <v>2409</v>
      </c>
      <c r="AI89" s="49" t="s">
        <v>2410</v>
      </c>
      <c r="AJ89" s="49" t="s">
        <v>2411</v>
      </c>
      <c r="AK89" s="49" t="s">
        <v>2466</v>
      </c>
      <c r="AL89" s="49" t="s">
        <v>2467</v>
      </c>
      <c r="AM89" s="49" t="s">
        <v>2468</v>
      </c>
      <c r="AN89" s="49" t="s">
        <v>2773</v>
      </c>
      <c r="AO89" s="49" t="s">
        <v>2774</v>
      </c>
      <c r="AP89" s="49" t="s">
        <v>2775</v>
      </c>
      <c r="AQ89" s="49" t="s">
        <v>2830</v>
      </c>
      <c r="AR89" s="49" t="s">
        <v>2831</v>
      </c>
      <c r="AS89" s="49" t="s">
        <v>2832</v>
      </c>
      <c r="AT89" s="49" t="s">
        <v>2887</v>
      </c>
      <c r="AU89" s="49" t="s">
        <v>2888</v>
      </c>
      <c r="AV89" s="49" t="s">
        <v>2889</v>
      </c>
      <c r="AW89" s="49" t="s">
        <v>2944</v>
      </c>
      <c r="AX89" s="49" t="s">
        <v>2945</v>
      </c>
      <c r="AY89" s="49" t="s">
        <v>2946</v>
      </c>
      <c r="AZ89" s="49" t="s">
        <v>3001</v>
      </c>
      <c r="BA89" s="49" t="s">
        <v>3002</v>
      </c>
      <c r="BB89" s="49" t="s">
        <v>3003</v>
      </c>
      <c r="BC89" s="49" t="s">
        <v>3154</v>
      </c>
      <c r="BD89" s="49" t="s">
        <v>3155</v>
      </c>
      <c r="BE89" s="49" t="s">
        <v>3156</v>
      </c>
    </row>
    <row r="90" spans="1:57" hidden="1">
      <c r="A90" s="48"/>
      <c r="B90" s="51" t="s">
        <v>3240</v>
      </c>
      <c r="C90" s="59">
        <v>3</v>
      </c>
      <c r="D90" s="49" t="s">
        <v>271</v>
      </c>
      <c r="E90" s="49" t="s">
        <v>272</v>
      </c>
      <c r="F90" s="49" t="s">
        <v>273</v>
      </c>
      <c r="G90" s="49" t="s">
        <v>329</v>
      </c>
      <c r="H90" s="49" t="s">
        <v>330</v>
      </c>
      <c r="I90" s="49" t="s">
        <v>331</v>
      </c>
      <c r="J90" s="49" t="s">
        <v>1456</v>
      </c>
      <c r="K90" s="49" t="s">
        <v>1457</v>
      </c>
      <c r="L90" s="49" t="s">
        <v>1458</v>
      </c>
      <c r="M90" s="49" t="s">
        <v>1763</v>
      </c>
      <c r="N90" s="49" t="s">
        <v>1764</v>
      </c>
      <c r="O90" s="49" t="s">
        <v>1765</v>
      </c>
      <c r="P90" s="49" t="s">
        <v>1820</v>
      </c>
      <c r="Q90" s="49" t="s">
        <v>1821</v>
      </c>
      <c r="R90" s="49" t="s">
        <v>1822</v>
      </c>
      <c r="S90" s="49" t="s">
        <v>1877</v>
      </c>
      <c r="T90" s="49" t="s">
        <v>1878</v>
      </c>
      <c r="U90" s="49" t="s">
        <v>1879</v>
      </c>
      <c r="V90" s="49" t="s">
        <v>1934</v>
      </c>
      <c r="W90" s="49" t="s">
        <v>1935</v>
      </c>
      <c r="X90" s="49" t="s">
        <v>1936</v>
      </c>
      <c r="Y90" s="49" t="s">
        <v>1991</v>
      </c>
      <c r="Z90" s="49" t="s">
        <v>1992</v>
      </c>
      <c r="AA90" s="49" t="s">
        <v>1993</v>
      </c>
      <c r="AB90" s="49" t="s">
        <v>2298</v>
      </c>
      <c r="AC90" s="49" t="s">
        <v>2299</v>
      </c>
      <c r="AD90" s="49" t="s">
        <v>2300</v>
      </c>
      <c r="AE90" s="49" t="s">
        <v>2355</v>
      </c>
      <c r="AF90" s="49" t="s">
        <v>2356</v>
      </c>
      <c r="AG90" s="49" t="s">
        <v>2357</v>
      </c>
      <c r="AH90" s="49" t="s">
        <v>2412</v>
      </c>
      <c r="AI90" s="49" t="s">
        <v>2413</v>
      </c>
      <c r="AJ90" s="49" t="s">
        <v>2414</v>
      </c>
      <c r="AK90" s="49" t="s">
        <v>2469</v>
      </c>
      <c r="AL90" s="49" t="s">
        <v>2470</v>
      </c>
      <c r="AM90" s="49" t="s">
        <v>2471</v>
      </c>
      <c r="AN90" s="49" t="s">
        <v>2776</v>
      </c>
      <c r="AO90" s="49" t="s">
        <v>2777</v>
      </c>
      <c r="AP90" s="49" t="s">
        <v>2778</v>
      </c>
      <c r="AQ90" s="49" t="s">
        <v>2833</v>
      </c>
      <c r="AR90" s="49" t="s">
        <v>2834</v>
      </c>
      <c r="AS90" s="49" t="s">
        <v>2835</v>
      </c>
      <c r="AT90" s="49" t="s">
        <v>2890</v>
      </c>
      <c r="AU90" s="49" t="s">
        <v>2891</v>
      </c>
      <c r="AV90" s="49" t="s">
        <v>2892</v>
      </c>
      <c r="AW90" s="49" t="s">
        <v>2947</v>
      </c>
      <c r="AX90" s="49" t="s">
        <v>2948</v>
      </c>
      <c r="AY90" s="49" t="s">
        <v>2949</v>
      </c>
      <c r="AZ90" s="49" t="s">
        <v>3004</v>
      </c>
      <c r="BA90" s="49" t="s">
        <v>3005</v>
      </c>
      <c r="BB90" s="49" t="s">
        <v>3006</v>
      </c>
      <c r="BC90" s="49" t="s">
        <v>3157</v>
      </c>
      <c r="BD90" s="49" t="s">
        <v>3158</v>
      </c>
      <c r="BE90" s="49" t="s">
        <v>3159</v>
      </c>
    </row>
    <row r="91" spans="1:57" hidden="1">
      <c r="A91" s="48"/>
      <c r="B91" s="51" t="s">
        <v>3241</v>
      </c>
      <c r="C91" s="59">
        <v>4</v>
      </c>
      <c r="D91" s="49" t="s">
        <v>274</v>
      </c>
      <c r="E91" s="49" t="s">
        <v>275</v>
      </c>
      <c r="F91" s="49" t="s">
        <v>276</v>
      </c>
      <c r="G91" s="49" t="s">
        <v>332</v>
      </c>
      <c r="H91" s="49" t="s">
        <v>333</v>
      </c>
      <c r="I91" s="49" t="s">
        <v>334</v>
      </c>
      <c r="J91" s="49" t="s">
        <v>1459</v>
      </c>
      <c r="K91" s="49" t="s">
        <v>1460</v>
      </c>
      <c r="L91" s="49" t="s">
        <v>1461</v>
      </c>
      <c r="M91" s="49" t="s">
        <v>1766</v>
      </c>
      <c r="N91" s="49" t="s">
        <v>1767</v>
      </c>
      <c r="O91" s="49" t="s">
        <v>1768</v>
      </c>
      <c r="P91" s="49" t="s">
        <v>1823</v>
      </c>
      <c r="Q91" s="49" t="s">
        <v>1824</v>
      </c>
      <c r="R91" s="49" t="s">
        <v>1825</v>
      </c>
      <c r="S91" s="49" t="s">
        <v>1880</v>
      </c>
      <c r="T91" s="49" t="s">
        <v>1881</v>
      </c>
      <c r="U91" s="49" t="s">
        <v>1882</v>
      </c>
      <c r="V91" s="49" t="s">
        <v>1937</v>
      </c>
      <c r="W91" s="49" t="s">
        <v>1938</v>
      </c>
      <c r="X91" s="49" t="s">
        <v>1939</v>
      </c>
      <c r="Y91" s="49" t="s">
        <v>1994</v>
      </c>
      <c r="Z91" s="49" t="s">
        <v>1995</v>
      </c>
      <c r="AA91" s="49" t="s">
        <v>1996</v>
      </c>
      <c r="AB91" s="49" t="s">
        <v>2301</v>
      </c>
      <c r="AC91" s="49" t="s">
        <v>2302</v>
      </c>
      <c r="AD91" s="49" t="s">
        <v>2303</v>
      </c>
      <c r="AE91" s="49" t="s">
        <v>2358</v>
      </c>
      <c r="AF91" s="49" t="s">
        <v>2359</v>
      </c>
      <c r="AG91" s="49" t="s">
        <v>2360</v>
      </c>
      <c r="AH91" s="49" t="s">
        <v>2415</v>
      </c>
      <c r="AI91" s="49" t="s">
        <v>2416</v>
      </c>
      <c r="AJ91" s="49" t="s">
        <v>2417</v>
      </c>
      <c r="AK91" s="49" t="s">
        <v>2472</v>
      </c>
      <c r="AL91" s="49" t="s">
        <v>2473</v>
      </c>
      <c r="AM91" s="49" t="s">
        <v>2474</v>
      </c>
      <c r="AN91" s="49" t="s">
        <v>2779</v>
      </c>
      <c r="AO91" s="49" t="s">
        <v>2780</v>
      </c>
      <c r="AP91" s="49" t="s">
        <v>2781</v>
      </c>
      <c r="AQ91" s="49" t="s">
        <v>2836</v>
      </c>
      <c r="AR91" s="49" t="s">
        <v>2837</v>
      </c>
      <c r="AS91" s="49" t="s">
        <v>2838</v>
      </c>
      <c r="AT91" s="49" t="s">
        <v>2893</v>
      </c>
      <c r="AU91" s="49" t="s">
        <v>2894</v>
      </c>
      <c r="AV91" s="49" t="s">
        <v>2895</v>
      </c>
      <c r="AW91" s="49" t="s">
        <v>2950</v>
      </c>
      <c r="AX91" s="49" t="s">
        <v>2951</v>
      </c>
      <c r="AY91" s="49" t="s">
        <v>2952</v>
      </c>
      <c r="AZ91" s="49" t="s">
        <v>3007</v>
      </c>
      <c r="BA91" s="49" t="s">
        <v>3008</v>
      </c>
      <c r="BB91" s="49" t="s">
        <v>3009</v>
      </c>
      <c r="BC91" s="49" t="s">
        <v>3160</v>
      </c>
      <c r="BD91" s="49" t="s">
        <v>3161</v>
      </c>
      <c r="BE91" s="49" t="s">
        <v>3162</v>
      </c>
    </row>
    <row r="92" spans="1:57" hidden="1">
      <c r="A92" s="48"/>
      <c r="B92" s="51" t="s">
        <v>3242</v>
      </c>
      <c r="C92" s="59">
        <v>5</v>
      </c>
      <c r="D92" s="49" t="s">
        <v>277</v>
      </c>
      <c r="E92" s="49" t="s">
        <v>278</v>
      </c>
      <c r="F92" s="49" t="s">
        <v>279</v>
      </c>
      <c r="G92" s="49" t="s">
        <v>335</v>
      </c>
      <c r="H92" s="49" t="s">
        <v>336</v>
      </c>
      <c r="I92" s="49" t="s">
        <v>337</v>
      </c>
      <c r="J92" s="49" t="s">
        <v>1462</v>
      </c>
      <c r="K92" s="49" t="s">
        <v>1463</v>
      </c>
      <c r="L92" s="49" t="s">
        <v>1464</v>
      </c>
      <c r="M92" s="49" t="s">
        <v>1769</v>
      </c>
      <c r="N92" s="49" t="s">
        <v>1770</v>
      </c>
      <c r="O92" s="49" t="s">
        <v>1771</v>
      </c>
      <c r="P92" s="49" t="s">
        <v>1826</v>
      </c>
      <c r="Q92" s="49" t="s">
        <v>1827</v>
      </c>
      <c r="R92" s="49" t="s">
        <v>1828</v>
      </c>
      <c r="S92" s="49" t="s">
        <v>1883</v>
      </c>
      <c r="T92" s="49" t="s">
        <v>1884</v>
      </c>
      <c r="U92" s="49" t="s">
        <v>1885</v>
      </c>
      <c r="V92" s="49" t="s">
        <v>1940</v>
      </c>
      <c r="W92" s="49" t="s">
        <v>1941</v>
      </c>
      <c r="X92" s="49" t="s">
        <v>1942</v>
      </c>
      <c r="Y92" s="49" t="s">
        <v>1997</v>
      </c>
      <c r="Z92" s="49" t="s">
        <v>1998</v>
      </c>
      <c r="AA92" s="49" t="s">
        <v>1999</v>
      </c>
      <c r="AB92" s="49" t="s">
        <v>2304</v>
      </c>
      <c r="AC92" s="49" t="s">
        <v>2305</v>
      </c>
      <c r="AD92" s="49" t="s">
        <v>2306</v>
      </c>
      <c r="AE92" s="49" t="s">
        <v>2361</v>
      </c>
      <c r="AF92" s="49" t="s">
        <v>2362</v>
      </c>
      <c r="AG92" s="49" t="s">
        <v>2363</v>
      </c>
      <c r="AH92" s="49" t="s">
        <v>2418</v>
      </c>
      <c r="AI92" s="49" t="s">
        <v>2419</v>
      </c>
      <c r="AJ92" s="49" t="s">
        <v>2420</v>
      </c>
      <c r="AK92" s="49" t="s">
        <v>2475</v>
      </c>
      <c r="AL92" s="49" t="s">
        <v>2476</v>
      </c>
      <c r="AM92" s="49" t="s">
        <v>2477</v>
      </c>
      <c r="AN92" s="49" t="s">
        <v>2782</v>
      </c>
      <c r="AO92" s="49" t="s">
        <v>2783</v>
      </c>
      <c r="AP92" s="49" t="s">
        <v>2784</v>
      </c>
      <c r="AQ92" s="49" t="s">
        <v>2839</v>
      </c>
      <c r="AR92" s="49" t="s">
        <v>2840</v>
      </c>
      <c r="AS92" s="49" t="s">
        <v>2841</v>
      </c>
      <c r="AT92" s="49" t="s">
        <v>2896</v>
      </c>
      <c r="AU92" s="49" t="s">
        <v>2897</v>
      </c>
      <c r="AV92" s="49" t="s">
        <v>2898</v>
      </c>
      <c r="AW92" s="49" t="s">
        <v>2953</v>
      </c>
      <c r="AX92" s="49" t="s">
        <v>2954</v>
      </c>
      <c r="AY92" s="49" t="s">
        <v>2955</v>
      </c>
      <c r="AZ92" s="49" t="s">
        <v>3010</v>
      </c>
      <c r="BA92" s="49" t="s">
        <v>3011</v>
      </c>
      <c r="BB92" s="49" t="s">
        <v>3012</v>
      </c>
      <c r="BC92" s="49" t="s">
        <v>3163</v>
      </c>
      <c r="BD92" s="49" t="s">
        <v>3164</v>
      </c>
      <c r="BE92" s="49" t="s">
        <v>3165</v>
      </c>
    </row>
    <row r="93" spans="1:57" hidden="1">
      <c r="A93" s="48"/>
      <c r="B93" s="51" t="s">
        <v>3243</v>
      </c>
      <c r="C93" s="59">
        <v>6</v>
      </c>
      <c r="D93" s="49" t="s">
        <v>280</v>
      </c>
      <c r="E93" s="49" t="s">
        <v>281</v>
      </c>
      <c r="F93" s="49" t="s">
        <v>282</v>
      </c>
      <c r="G93" s="49" t="s">
        <v>338</v>
      </c>
      <c r="H93" s="49" t="s">
        <v>339</v>
      </c>
      <c r="I93" s="49" t="s">
        <v>340</v>
      </c>
      <c r="J93" s="49" t="s">
        <v>1465</v>
      </c>
      <c r="K93" s="49" t="s">
        <v>1466</v>
      </c>
      <c r="L93" s="49" t="s">
        <v>1467</v>
      </c>
      <c r="M93" s="49" t="s">
        <v>1772</v>
      </c>
      <c r="N93" s="49" t="s">
        <v>1773</v>
      </c>
      <c r="O93" s="49" t="s">
        <v>1774</v>
      </c>
      <c r="P93" s="49" t="s">
        <v>1829</v>
      </c>
      <c r="Q93" s="49" t="s">
        <v>1830</v>
      </c>
      <c r="R93" s="49" t="s">
        <v>1831</v>
      </c>
      <c r="S93" s="49" t="s">
        <v>1886</v>
      </c>
      <c r="T93" s="49" t="s">
        <v>1887</v>
      </c>
      <c r="U93" s="49" t="s">
        <v>1888</v>
      </c>
      <c r="V93" s="49" t="s">
        <v>1943</v>
      </c>
      <c r="W93" s="49" t="s">
        <v>1944</v>
      </c>
      <c r="X93" s="49" t="s">
        <v>1945</v>
      </c>
      <c r="Y93" s="49" t="s">
        <v>2000</v>
      </c>
      <c r="Z93" s="49" t="s">
        <v>2001</v>
      </c>
      <c r="AA93" s="49" t="s">
        <v>2002</v>
      </c>
      <c r="AB93" s="49" t="s">
        <v>2307</v>
      </c>
      <c r="AC93" s="49" t="s">
        <v>2308</v>
      </c>
      <c r="AD93" s="49" t="s">
        <v>2309</v>
      </c>
      <c r="AE93" s="49" t="s">
        <v>2364</v>
      </c>
      <c r="AF93" s="49" t="s">
        <v>2365</v>
      </c>
      <c r="AG93" s="49" t="s">
        <v>2366</v>
      </c>
      <c r="AH93" s="49" t="s">
        <v>2421</v>
      </c>
      <c r="AI93" s="49" t="s">
        <v>2422</v>
      </c>
      <c r="AJ93" s="49" t="s">
        <v>2423</v>
      </c>
      <c r="AK93" s="49" t="s">
        <v>2478</v>
      </c>
      <c r="AL93" s="49" t="s">
        <v>2479</v>
      </c>
      <c r="AM93" s="49" t="s">
        <v>2480</v>
      </c>
      <c r="AN93" s="49" t="s">
        <v>2785</v>
      </c>
      <c r="AO93" s="49" t="s">
        <v>2786</v>
      </c>
      <c r="AP93" s="49" t="s">
        <v>2787</v>
      </c>
      <c r="AQ93" s="49" t="s">
        <v>2842</v>
      </c>
      <c r="AR93" s="49" t="s">
        <v>2843</v>
      </c>
      <c r="AS93" s="49" t="s">
        <v>2844</v>
      </c>
      <c r="AT93" s="49" t="s">
        <v>2899</v>
      </c>
      <c r="AU93" s="49" t="s">
        <v>2900</v>
      </c>
      <c r="AV93" s="49" t="s">
        <v>2901</v>
      </c>
      <c r="AW93" s="49" t="s">
        <v>2956</v>
      </c>
      <c r="AX93" s="49" t="s">
        <v>2957</v>
      </c>
      <c r="AY93" s="49" t="s">
        <v>2958</v>
      </c>
      <c r="AZ93" s="49" t="s">
        <v>3109</v>
      </c>
      <c r="BA93" s="49" t="s">
        <v>3110</v>
      </c>
      <c r="BB93" s="49" t="s">
        <v>3111</v>
      </c>
      <c r="BC93" s="49" t="s">
        <v>3166</v>
      </c>
      <c r="BD93" s="49" t="s">
        <v>3167</v>
      </c>
      <c r="BE93" s="49" t="s">
        <v>3168</v>
      </c>
    </row>
    <row r="94" spans="1:57" hidden="1">
      <c r="A94" s="48"/>
      <c r="B94" s="51" t="s">
        <v>3244</v>
      </c>
      <c r="C94" s="59">
        <v>7</v>
      </c>
      <c r="D94" s="49" t="s">
        <v>283</v>
      </c>
      <c r="E94" s="49" t="s">
        <v>284</v>
      </c>
      <c r="F94" s="49" t="s">
        <v>285</v>
      </c>
      <c r="G94" s="49" t="s">
        <v>341</v>
      </c>
      <c r="H94" s="49" t="s">
        <v>342</v>
      </c>
      <c r="I94" s="49" t="s">
        <v>343</v>
      </c>
      <c r="J94" s="49" t="s">
        <v>1468</v>
      </c>
      <c r="K94" s="49" t="s">
        <v>1469</v>
      </c>
      <c r="L94" s="49" t="s">
        <v>1470</v>
      </c>
      <c r="M94" s="49" t="s">
        <v>1775</v>
      </c>
      <c r="N94" s="49" t="s">
        <v>1776</v>
      </c>
      <c r="O94" s="49" t="s">
        <v>1777</v>
      </c>
      <c r="P94" s="49" t="s">
        <v>1832</v>
      </c>
      <c r="Q94" s="49" t="s">
        <v>1833</v>
      </c>
      <c r="R94" s="49" t="s">
        <v>1834</v>
      </c>
      <c r="S94" s="49" t="s">
        <v>1889</v>
      </c>
      <c r="T94" s="49" t="s">
        <v>1890</v>
      </c>
      <c r="U94" s="49" t="s">
        <v>1891</v>
      </c>
      <c r="V94" s="49" t="s">
        <v>1946</v>
      </c>
      <c r="W94" s="49" t="s">
        <v>1947</v>
      </c>
      <c r="X94" s="49" t="s">
        <v>1948</v>
      </c>
      <c r="Y94" s="49" t="s">
        <v>2003</v>
      </c>
      <c r="Z94" s="49" t="s">
        <v>2004</v>
      </c>
      <c r="AA94" s="49" t="s">
        <v>2005</v>
      </c>
      <c r="AB94" s="49" t="s">
        <v>2310</v>
      </c>
      <c r="AC94" s="49" t="s">
        <v>2311</v>
      </c>
      <c r="AD94" s="49" t="s">
        <v>2312</v>
      </c>
      <c r="AE94" s="49" t="s">
        <v>2367</v>
      </c>
      <c r="AF94" s="49" t="s">
        <v>2368</v>
      </c>
      <c r="AG94" s="49" t="s">
        <v>2369</v>
      </c>
      <c r="AH94" s="49" t="s">
        <v>2424</v>
      </c>
      <c r="AI94" s="49" t="s">
        <v>2425</v>
      </c>
      <c r="AJ94" s="49" t="s">
        <v>2426</v>
      </c>
      <c r="AK94" s="49" t="s">
        <v>2481</v>
      </c>
      <c r="AL94" s="49" t="s">
        <v>2482</v>
      </c>
      <c r="AM94" s="49" t="s">
        <v>2483</v>
      </c>
      <c r="AN94" s="49" t="s">
        <v>2788</v>
      </c>
      <c r="AO94" s="49" t="s">
        <v>2789</v>
      </c>
      <c r="AP94" s="49" t="s">
        <v>2790</v>
      </c>
      <c r="AQ94" s="49" t="s">
        <v>2845</v>
      </c>
      <c r="AR94" s="49" t="s">
        <v>2846</v>
      </c>
      <c r="AS94" s="49" t="s">
        <v>2847</v>
      </c>
      <c r="AT94" s="49" t="s">
        <v>2902</v>
      </c>
      <c r="AU94" s="49" t="s">
        <v>2903</v>
      </c>
      <c r="AV94" s="49" t="s">
        <v>2904</v>
      </c>
      <c r="AW94" s="49" t="s">
        <v>2959</v>
      </c>
      <c r="AX94" s="49" t="s">
        <v>2960</v>
      </c>
      <c r="AY94" s="49" t="s">
        <v>2961</v>
      </c>
      <c r="AZ94" s="49" t="s">
        <v>3112</v>
      </c>
      <c r="BA94" s="49" t="s">
        <v>3113</v>
      </c>
      <c r="BB94" s="49" t="s">
        <v>3114</v>
      </c>
      <c r="BC94" s="49" t="s">
        <v>3169</v>
      </c>
      <c r="BD94" s="49" t="s">
        <v>3170</v>
      </c>
      <c r="BE94" s="49" t="s">
        <v>3171</v>
      </c>
    </row>
    <row r="95" spans="1:57" hidden="1">
      <c r="A95" s="48"/>
      <c r="B95" s="51" t="s">
        <v>3245</v>
      </c>
      <c r="C95" s="59">
        <v>8</v>
      </c>
      <c r="D95" s="49" t="s">
        <v>286</v>
      </c>
      <c r="E95" s="49" t="s">
        <v>287</v>
      </c>
      <c r="F95" s="49" t="s">
        <v>288</v>
      </c>
      <c r="G95" s="49" t="s">
        <v>344</v>
      </c>
      <c r="H95" s="49" t="s">
        <v>345</v>
      </c>
      <c r="I95" s="49" t="s">
        <v>346</v>
      </c>
      <c r="J95" s="49" t="s">
        <v>1471</v>
      </c>
      <c r="K95" s="49" t="s">
        <v>1472</v>
      </c>
      <c r="L95" s="49" t="s">
        <v>1473</v>
      </c>
      <c r="M95" s="49" t="s">
        <v>1778</v>
      </c>
      <c r="N95" s="49" t="s">
        <v>1779</v>
      </c>
      <c r="O95" s="49" t="s">
        <v>1780</v>
      </c>
      <c r="P95" s="49" t="s">
        <v>1835</v>
      </c>
      <c r="Q95" s="49" t="s">
        <v>1836</v>
      </c>
      <c r="R95" s="49" t="s">
        <v>1837</v>
      </c>
      <c r="S95" s="49" t="s">
        <v>1892</v>
      </c>
      <c r="T95" s="49" t="s">
        <v>1893</v>
      </c>
      <c r="U95" s="49" t="s">
        <v>1894</v>
      </c>
      <c r="V95" s="49" t="s">
        <v>1949</v>
      </c>
      <c r="W95" s="49" t="s">
        <v>1950</v>
      </c>
      <c r="X95" s="49" t="s">
        <v>1951</v>
      </c>
      <c r="Y95" s="49" t="s">
        <v>2006</v>
      </c>
      <c r="Z95" s="49" t="s">
        <v>2007</v>
      </c>
      <c r="AA95" s="49" t="s">
        <v>2008</v>
      </c>
      <c r="AB95" s="49" t="s">
        <v>2313</v>
      </c>
      <c r="AC95" s="49" t="s">
        <v>2314</v>
      </c>
      <c r="AD95" s="49" t="s">
        <v>2315</v>
      </c>
      <c r="AE95" s="49" t="s">
        <v>2370</v>
      </c>
      <c r="AF95" s="49" t="s">
        <v>2371</v>
      </c>
      <c r="AG95" s="49" t="s">
        <v>2372</v>
      </c>
      <c r="AH95" s="49" t="s">
        <v>2427</v>
      </c>
      <c r="AI95" s="49" t="s">
        <v>2428</v>
      </c>
      <c r="AJ95" s="49" t="s">
        <v>2429</v>
      </c>
      <c r="AK95" s="49" t="s">
        <v>2484</v>
      </c>
      <c r="AL95" s="49" t="s">
        <v>2485</v>
      </c>
      <c r="AM95" s="49" t="s">
        <v>2486</v>
      </c>
      <c r="AN95" s="49" t="s">
        <v>2791</v>
      </c>
      <c r="AO95" s="49" t="s">
        <v>2792</v>
      </c>
      <c r="AP95" s="49" t="s">
        <v>2793</v>
      </c>
      <c r="AQ95" s="49" t="s">
        <v>2848</v>
      </c>
      <c r="AR95" s="49" t="s">
        <v>2849</v>
      </c>
      <c r="AS95" s="49" t="s">
        <v>2850</v>
      </c>
      <c r="AT95" s="49" t="s">
        <v>2905</v>
      </c>
      <c r="AU95" s="49" t="s">
        <v>2906</v>
      </c>
      <c r="AV95" s="49" t="s">
        <v>2907</v>
      </c>
      <c r="AW95" s="49" t="s">
        <v>2962</v>
      </c>
      <c r="AX95" s="49" t="s">
        <v>2963</v>
      </c>
      <c r="AY95" s="49" t="s">
        <v>2964</v>
      </c>
      <c r="AZ95" s="49" t="s">
        <v>3115</v>
      </c>
      <c r="BA95" s="49" t="s">
        <v>3116</v>
      </c>
      <c r="BB95" s="49" t="s">
        <v>3117</v>
      </c>
      <c r="BC95" s="49" t="s">
        <v>3172</v>
      </c>
      <c r="BD95" s="49" t="s">
        <v>3173</v>
      </c>
      <c r="BE95" s="49" t="s">
        <v>3174</v>
      </c>
    </row>
    <row r="96" spans="1:57" hidden="1">
      <c r="A96" s="44"/>
      <c r="B96" s="52" t="s">
        <v>3246</v>
      </c>
      <c r="C96" s="59">
        <v>9</v>
      </c>
      <c r="D96" s="49" t="s">
        <v>289</v>
      </c>
      <c r="E96" s="49" t="s">
        <v>290</v>
      </c>
      <c r="F96" s="49" t="s">
        <v>291</v>
      </c>
      <c r="G96" s="49" t="s">
        <v>347</v>
      </c>
      <c r="H96" s="49" t="s">
        <v>348</v>
      </c>
      <c r="I96" s="49" t="s">
        <v>349</v>
      </c>
      <c r="J96" s="49" t="s">
        <v>1474</v>
      </c>
      <c r="K96" s="49" t="s">
        <v>1475</v>
      </c>
      <c r="L96" s="49" t="s">
        <v>1476</v>
      </c>
      <c r="M96" s="49" t="s">
        <v>1781</v>
      </c>
      <c r="N96" s="49" t="s">
        <v>1782</v>
      </c>
      <c r="O96" s="49" t="s">
        <v>1783</v>
      </c>
      <c r="P96" s="49" t="s">
        <v>1838</v>
      </c>
      <c r="Q96" s="49" t="s">
        <v>1839</v>
      </c>
      <c r="R96" s="49" t="s">
        <v>1840</v>
      </c>
      <c r="S96" s="49" t="s">
        <v>1895</v>
      </c>
      <c r="T96" s="49" t="s">
        <v>1896</v>
      </c>
      <c r="U96" s="49" t="s">
        <v>1897</v>
      </c>
      <c r="V96" s="49" t="s">
        <v>1952</v>
      </c>
      <c r="W96" s="49" t="s">
        <v>1953</v>
      </c>
      <c r="X96" s="49" t="s">
        <v>1954</v>
      </c>
      <c r="Y96" s="49" t="s">
        <v>2009</v>
      </c>
      <c r="Z96" s="49" t="s">
        <v>2010</v>
      </c>
      <c r="AA96" s="49" t="s">
        <v>2011</v>
      </c>
      <c r="AB96" s="49" t="s">
        <v>2316</v>
      </c>
      <c r="AC96" s="49" t="s">
        <v>2317</v>
      </c>
      <c r="AD96" s="49" t="s">
        <v>2318</v>
      </c>
      <c r="AE96" s="49" t="s">
        <v>2373</v>
      </c>
      <c r="AF96" s="49" t="s">
        <v>2374</v>
      </c>
      <c r="AG96" s="49" t="s">
        <v>2375</v>
      </c>
      <c r="AH96" s="49" t="s">
        <v>2430</v>
      </c>
      <c r="AI96" s="49" t="s">
        <v>2431</v>
      </c>
      <c r="AJ96" s="49" t="s">
        <v>2432</v>
      </c>
      <c r="AK96" s="49" t="s">
        <v>2487</v>
      </c>
      <c r="AL96" s="49" t="s">
        <v>2488</v>
      </c>
      <c r="AM96" s="49" t="s">
        <v>2489</v>
      </c>
      <c r="AN96" s="49" t="s">
        <v>2794</v>
      </c>
      <c r="AO96" s="49" t="s">
        <v>2795</v>
      </c>
      <c r="AP96" s="49" t="s">
        <v>2796</v>
      </c>
      <c r="AQ96" s="49" t="s">
        <v>2851</v>
      </c>
      <c r="AR96" s="49" t="s">
        <v>2852</v>
      </c>
      <c r="AS96" s="49" t="s">
        <v>2853</v>
      </c>
      <c r="AT96" s="49" t="s">
        <v>2908</v>
      </c>
      <c r="AU96" s="49" t="s">
        <v>2909</v>
      </c>
      <c r="AV96" s="49" t="s">
        <v>2910</v>
      </c>
      <c r="AW96" s="49" t="s">
        <v>2965</v>
      </c>
      <c r="AX96" s="49" t="s">
        <v>2966</v>
      </c>
      <c r="AY96" s="49" t="s">
        <v>2967</v>
      </c>
      <c r="AZ96" s="49" t="s">
        <v>3118</v>
      </c>
      <c r="BA96" s="49" t="s">
        <v>3119</v>
      </c>
      <c r="BB96" s="49" t="s">
        <v>3120</v>
      </c>
      <c r="BC96" s="49" t="s">
        <v>3175</v>
      </c>
      <c r="BD96" s="49" t="s">
        <v>3176</v>
      </c>
      <c r="BE96" s="49" t="s">
        <v>3177</v>
      </c>
    </row>
    <row r="97" spans="1:57" hidden="1">
      <c r="A97" s="48"/>
      <c r="B97" s="51" t="s">
        <v>3247</v>
      </c>
      <c r="C97" s="59">
        <v>10</v>
      </c>
      <c r="D97" s="49" t="s">
        <v>292</v>
      </c>
      <c r="E97" s="49" t="s">
        <v>293</v>
      </c>
      <c r="F97" s="49" t="s">
        <v>294</v>
      </c>
      <c r="G97" s="49" t="s">
        <v>350</v>
      </c>
      <c r="H97" s="49" t="s">
        <v>351</v>
      </c>
      <c r="I97" s="49" t="s">
        <v>352</v>
      </c>
      <c r="J97" s="49" t="s">
        <v>1477</v>
      </c>
      <c r="K97" s="49" t="s">
        <v>1478</v>
      </c>
      <c r="L97" s="49" t="s">
        <v>1479</v>
      </c>
      <c r="M97" s="49" t="s">
        <v>1784</v>
      </c>
      <c r="N97" s="49" t="s">
        <v>1785</v>
      </c>
      <c r="O97" s="49" t="s">
        <v>1786</v>
      </c>
      <c r="P97" s="49" t="s">
        <v>1841</v>
      </c>
      <c r="Q97" s="49" t="s">
        <v>1842</v>
      </c>
      <c r="R97" s="49" t="s">
        <v>1843</v>
      </c>
      <c r="S97" s="49" t="s">
        <v>1898</v>
      </c>
      <c r="T97" s="49" t="s">
        <v>1899</v>
      </c>
      <c r="U97" s="49" t="s">
        <v>1900</v>
      </c>
      <c r="V97" s="49" t="s">
        <v>1955</v>
      </c>
      <c r="W97" s="49" t="s">
        <v>1956</v>
      </c>
      <c r="X97" s="49" t="s">
        <v>1957</v>
      </c>
      <c r="Y97" s="49" t="s">
        <v>2012</v>
      </c>
      <c r="Z97" s="49" t="s">
        <v>2263</v>
      </c>
      <c r="AA97" s="49" t="s">
        <v>2264</v>
      </c>
      <c r="AB97" s="49" t="s">
        <v>2319</v>
      </c>
      <c r="AC97" s="49" t="s">
        <v>2320</v>
      </c>
      <c r="AD97" s="49" t="s">
        <v>2321</v>
      </c>
      <c r="AE97" s="49" t="s">
        <v>2376</v>
      </c>
      <c r="AF97" s="49" t="s">
        <v>2377</v>
      </c>
      <c r="AG97" s="49" t="s">
        <v>2378</v>
      </c>
      <c r="AH97" s="49" t="s">
        <v>2433</v>
      </c>
      <c r="AI97" s="49" t="s">
        <v>2434</v>
      </c>
      <c r="AJ97" s="49" t="s">
        <v>2435</v>
      </c>
      <c r="AK97" s="49" t="s">
        <v>2490</v>
      </c>
      <c r="AL97" s="49" t="s">
        <v>2491</v>
      </c>
      <c r="AM97" s="49" t="s">
        <v>2492</v>
      </c>
      <c r="AN97" s="49" t="s">
        <v>2797</v>
      </c>
      <c r="AO97" s="49" t="s">
        <v>2798</v>
      </c>
      <c r="AP97" s="49" t="s">
        <v>2799</v>
      </c>
      <c r="AQ97" s="49" t="s">
        <v>2854</v>
      </c>
      <c r="AR97" s="49" t="s">
        <v>2855</v>
      </c>
      <c r="AS97" s="49" t="s">
        <v>2856</v>
      </c>
      <c r="AT97" s="49" t="s">
        <v>2911</v>
      </c>
      <c r="AU97" s="49" t="s">
        <v>2912</v>
      </c>
      <c r="AV97" s="49" t="s">
        <v>2913</v>
      </c>
      <c r="AW97" s="49" t="s">
        <v>2968</v>
      </c>
      <c r="AX97" s="49" t="s">
        <v>2969</v>
      </c>
      <c r="AY97" s="49" t="s">
        <v>2970</v>
      </c>
      <c r="AZ97" s="49" t="s">
        <v>3121</v>
      </c>
      <c r="BA97" s="49" t="s">
        <v>3122</v>
      </c>
      <c r="BB97" s="49" t="s">
        <v>3123</v>
      </c>
      <c r="BC97" s="49" t="s">
        <v>3178</v>
      </c>
      <c r="BD97" s="49" t="s">
        <v>3179</v>
      </c>
      <c r="BE97" s="49" t="s">
        <v>3180</v>
      </c>
    </row>
    <row r="98" spans="1:57" hidden="1">
      <c r="A98" s="48"/>
      <c r="B98" s="51" t="s">
        <v>3248</v>
      </c>
      <c r="C98" s="59">
        <v>11</v>
      </c>
      <c r="D98" s="49" t="s">
        <v>295</v>
      </c>
      <c r="E98" s="49" t="s">
        <v>296</v>
      </c>
      <c r="F98" s="49" t="s">
        <v>297</v>
      </c>
      <c r="G98" s="49" t="s">
        <v>353</v>
      </c>
      <c r="H98" s="49" t="s">
        <v>354</v>
      </c>
      <c r="I98" s="49" t="s">
        <v>355</v>
      </c>
      <c r="J98" s="49" t="s">
        <v>1480</v>
      </c>
      <c r="K98" s="49" t="s">
        <v>1481</v>
      </c>
      <c r="L98" s="49" t="s">
        <v>1482</v>
      </c>
      <c r="M98" s="49" t="s">
        <v>1787</v>
      </c>
      <c r="N98" s="49" t="s">
        <v>1788</v>
      </c>
      <c r="O98" s="49" t="s">
        <v>1789</v>
      </c>
      <c r="P98" s="49" t="s">
        <v>1844</v>
      </c>
      <c r="Q98" s="49" t="s">
        <v>1845</v>
      </c>
      <c r="R98" s="49" t="s">
        <v>1846</v>
      </c>
      <c r="S98" s="49" t="s">
        <v>1901</v>
      </c>
      <c r="T98" s="49" t="s">
        <v>1902</v>
      </c>
      <c r="U98" s="49" t="s">
        <v>1903</v>
      </c>
      <c r="V98" s="49" t="s">
        <v>1958</v>
      </c>
      <c r="W98" s="49" t="s">
        <v>1959</v>
      </c>
      <c r="X98" s="49" t="s">
        <v>1960</v>
      </c>
      <c r="Y98" s="49" t="s">
        <v>2265</v>
      </c>
      <c r="Z98" s="49" t="s">
        <v>2266</v>
      </c>
      <c r="AA98" s="49" t="s">
        <v>2267</v>
      </c>
      <c r="AB98" s="49" t="s">
        <v>2322</v>
      </c>
      <c r="AC98" s="49" t="s">
        <v>2323</v>
      </c>
      <c r="AD98" s="49" t="s">
        <v>2324</v>
      </c>
      <c r="AE98" s="49" t="s">
        <v>2379</v>
      </c>
      <c r="AF98" s="49" t="s">
        <v>2380</v>
      </c>
      <c r="AG98" s="49" t="s">
        <v>2381</v>
      </c>
      <c r="AH98" s="49" t="s">
        <v>2436</v>
      </c>
      <c r="AI98" s="49" t="s">
        <v>2437</v>
      </c>
      <c r="AJ98" s="49" t="s">
        <v>2438</v>
      </c>
      <c r="AK98" s="49" t="s">
        <v>2493</v>
      </c>
      <c r="AL98" s="49" t="s">
        <v>2494</v>
      </c>
      <c r="AM98" s="49" t="s">
        <v>2495</v>
      </c>
      <c r="AN98" s="49" t="s">
        <v>2800</v>
      </c>
      <c r="AO98" s="49" t="s">
        <v>2801</v>
      </c>
      <c r="AP98" s="49" t="s">
        <v>2802</v>
      </c>
      <c r="AQ98" s="49" t="s">
        <v>2857</v>
      </c>
      <c r="AR98" s="49" t="s">
        <v>2858</v>
      </c>
      <c r="AS98" s="49" t="s">
        <v>2859</v>
      </c>
      <c r="AT98" s="49" t="s">
        <v>2914</v>
      </c>
      <c r="AU98" s="49" t="s">
        <v>2915</v>
      </c>
      <c r="AV98" s="49" t="s">
        <v>2916</v>
      </c>
      <c r="AW98" s="49" t="s">
        <v>2971</v>
      </c>
      <c r="AX98" s="49" t="s">
        <v>2972</v>
      </c>
      <c r="AY98" s="49" t="s">
        <v>2973</v>
      </c>
      <c r="AZ98" s="49" t="s">
        <v>3124</v>
      </c>
      <c r="BA98" s="49" t="s">
        <v>3125</v>
      </c>
      <c r="BB98" s="49" t="s">
        <v>3126</v>
      </c>
      <c r="BC98" s="49" t="s">
        <v>3181</v>
      </c>
      <c r="BD98" s="49" t="s">
        <v>3182</v>
      </c>
      <c r="BE98" s="49" t="s">
        <v>3183</v>
      </c>
    </row>
    <row r="99" spans="1:57" hidden="1">
      <c r="A99" s="48"/>
      <c r="B99" s="51" t="s">
        <v>3249</v>
      </c>
      <c r="C99" s="59">
        <v>12</v>
      </c>
      <c r="D99" s="49" t="s">
        <v>298</v>
      </c>
      <c r="E99" s="49" t="s">
        <v>299</v>
      </c>
      <c r="F99" s="49" t="s">
        <v>300</v>
      </c>
      <c r="G99" s="49" t="s">
        <v>356</v>
      </c>
      <c r="H99" s="49" t="s">
        <v>357</v>
      </c>
      <c r="I99" s="49" t="s">
        <v>358</v>
      </c>
      <c r="J99" s="49" t="s">
        <v>1483</v>
      </c>
      <c r="K99" s="49" t="s">
        <v>1484</v>
      </c>
      <c r="L99" s="49" t="s">
        <v>1485</v>
      </c>
      <c r="M99" s="49" t="s">
        <v>1790</v>
      </c>
      <c r="N99" s="49" t="s">
        <v>1791</v>
      </c>
      <c r="O99" s="49" t="s">
        <v>1792</v>
      </c>
      <c r="P99" s="49" t="s">
        <v>1847</v>
      </c>
      <c r="Q99" s="49" t="s">
        <v>1848</v>
      </c>
      <c r="R99" s="49" t="s">
        <v>1849</v>
      </c>
      <c r="S99" s="49" t="s">
        <v>1904</v>
      </c>
      <c r="T99" s="49" t="s">
        <v>1905</v>
      </c>
      <c r="U99" s="49" t="s">
        <v>1906</v>
      </c>
      <c r="V99" s="49" t="s">
        <v>1961</v>
      </c>
      <c r="W99" s="49" t="s">
        <v>1962</v>
      </c>
      <c r="X99" s="49" t="s">
        <v>1963</v>
      </c>
      <c r="Y99" s="49" t="s">
        <v>2268</v>
      </c>
      <c r="Z99" s="49" t="s">
        <v>2269</v>
      </c>
      <c r="AA99" s="49" t="s">
        <v>2270</v>
      </c>
      <c r="AB99" s="49" t="s">
        <v>2325</v>
      </c>
      <c r="AC99" s="49" t="s">
        <v>2326</v>
      </c>
      <c r="AD99" s="49" t="s">
        <v>2327</v>
      </c>
      <c r="AE99" s="49" t="s">
        <v>2382</v>
      </c>
      <c r="AF99" s="49" t="s">
        <v>2383</v>
      </c>
      <c r="AG99" s="49" t="s">
        <v>2384</v>
      </c>
      <c r="AH99" s="49" t="s">
        <v>2439</v>
      </c>
      <c r="AI99" s="49" t="s">
        <v>2440</v>
      </c>
      <c r="AJ99" s="49" t="s">
        <v>2441</v>
      </c>
      <c r="AK99" s="49" t="s">
        <v>2496</v>
      </c>
      <c r="AL99" s="49" t="s">
        <v>2497</v>
      </c>
      <c r="AM99" s="49" t="s">
        <v>2498</v>
      </c>
      <c r="AN99" s="49" t="s">
        <v>2803</v>
      </c>
      <c r="AO99" s="49" t="s">
        <v>2804</v>
      </c>
      <c r="AP99" s="49" t="s">
        <v>2805</v>
      </c>
      <c r="AQ99" s="49" t="s">
        <v>2860</v>
      </c>
      <c r="AR99" s="49" t="s">
        <v>2861</v>
      </c>
      <c r="AS99" s="49" t="s">
        <v>2862</v>
      </c>
      <c r="AT99" s="49" t="s">
        <v>2917</v>
      </c>
      <c r="AU99" s="49" t="s">
        <v>2918</v>
      </c>
      <c r="AV99" s="49" t="s">
        <v>2919</v>
      </c>
      <c r="AW99" s="49" t="s">
        <v>2974</v>
      </c>
      <c r="AX99" s="49" t="s">
        <v>2975</v>
      </c>
      <c r="AY99" s="49" t="s">
        <v>2976</v>
      </c>
      <c r="AZ99" s="49" t="s">
        <v>3127</v>
      </c>
      <c r="BA99" s="49" t="s">
        <v>3128</v>
      </c>
      <c r="BB99" s="49" t="s">
        <v>3129</v>
      </c>
      <c r="BC99" s="49" t="s">
        <v>3184</v>
      </c>
      <c r="BD99" s="49" t="s">
        <v>3185</v>
      </c>
      <c r="BE99" s="49" t="s">
        <v>3186</v>
      </c>
    </row>
    <row r="100" spans="1:57" hidden="1">
      <c r="A100" s="48"/>
      <c r="B100" s="51" t="s">
        <v>3250</v>
      </c>
      <c r="C100" s="59">
        <v>13</v>
      </c>
      <c r="D100" s="49" t="s">
        <v>301</v>
      </c>
      <c r="E100" s="49" t="s">
        <v>302</v>
      </c>
      <c r="F100" s="49" t="s">
        <v>303</v>
      </c>
      <c r="G100" s="49" t="s">
        <v>359</v>
      </c>
      <c r="H100" s="49" t="s">
        <v>360</v>
      </c>
      <c r="I100" s="49" t="s">
        <v>361</v>
      </c>
      <c r="J100" s="49" t="s">
        <v>1486</v>
      </c>
      <c r="K100" s="49" t="s">
        <v>1487</v>
      </c>
      <c r="L100" s="49" t="s">
        <v>1488</v>
      </c>
      <c r="M100" s="49" t="s">
        <v>1793</v>
      </c>
      <c r="N100" s="49" t="s">
        <v>1794</v>
      </c>
      <c r="O100" s="49" t="s">
        <v>1795</v>
      </c>
      <c r="P100" s="49" t="s">
        <v>1850</v>
      </c>
      <c r="Q100" s="49" t="s">
        <v>1851</v>
      </c>
      <c r="R100" s="49" t="s">
        <v>1852</v>
      </c>
      <c r="S100" s="49" t="s">
        <v>1907</v>
      </c>
      <c r="T100" s="49" t="s">
        <v>1908</v>
      </c>
      <c r="U100" s="49" t="s">
        <v>1909</v>
      </c>
      <c r="V100" s="49" t="s">
        <v>1964</v>
      </c>
      <c r="W100" s="49" t="s">
        <v>1965</v>
      </c>
      <c r="X100" s="49" t="s">
        <v>1966</v>
      </c>
      <c r="Y100" s="49" t="s">
        <v>2271</v>
      </c>
      <c r="Z100" s="49" t="s">
        <v>2272</v>
      </c>
      <c r="AA100" s="49" t="s">
        <v>2273</v>
      </c>
      <c r="AB100" s="49" t="s">
        <v>2328</v>
      </c>
      <c r="AC100" s="49" t="s">
        <v>2329</v>
      </c>
      <c r="AD100" s="49" t="s">
        <v>2330</v>
      </c>
      <c r="AE100" s="49" t="s">
        <v>2385</v>
      </c>
      <c r="AF100" s="49" t="s">
        <v>2386</v>
      </c>
      <c r="AG100" s="49" t="s">
        <v>2387</v>
      </c>
      <c r="AH100" s="49" t="s">
        <v>2442</v>
      </c>
      <c r="AI100" s="49" t="s">
        <v>2443</v>
      </c>
      <c r="AJ100" s="49" t="s">
        <v>2444</v>
      </c>
      <c r="AK100" s="49" t="s">
        <v>2499</v>
      </c>
      <c r="AL100" s="49" t="s">
        <v>2500</v>
      </c>
      <c r="AM100" s="49" t="s">
        <v>2501</v>
      </c>
      <c r="AN100" s="49" t="s">
        <v>2806</v>
      </c>
      <c r="AO100" s="49" t="s">
        <v>2807</v>
      </c>
      <c r="AP100" s="49" t="s">
        <v>2808</v>
      </c>
      <c r="AQ100" s="49" t="s">
        <v>2863</v>
      </c>
      <c r="AR100" s="49" t="s">
        <v>2864</v>
      </c>
      <c r="AS100" s="49" t="s">
        <v>2865</v>
      </c>
      <c r="AT100" s="49" t="s">
        <v>2920</v>
      </c>
      <c r="AU100" s="49" t="s">
        <v>2921</v>
      </c>
      <c r="AV100" s="49" t="s">
        <v>2922</v>
      </c>
      <c r="AW100" s="49" t="s">
        <v>2977</v>
      </c>
      <c r="AX100" s="49" t="s">
        <v>2978</v>
      </c>
      <c r="AY100" s="49" t="s">
        <v>2979</v>
      </c>
      <c r="AZ100" s="49" t="s">
        <v>3130</v>
      </c>
      <c r="BA100" s="49" t="s">
        <v>3131</v>
      </c>
      <c r="BB100" s="49" t="s">
        <v>3132</v>
      </c>
      <c r="BC100" s="49" t="s">
        <v>3187</v>
      </c>
      <c r="BD100" s="49" t="s">
        <v>3188</v>
      </c>
      <c r="BE100" s="49" t="s">
        <v>3189</v>
      </c>
    </row>
    <row r="101" spans="1:57" hidden="1">
      <c r="A101" s="48"/>
      <c r="B101" s="51" t="s">
        <v>3251</v>
      </c>
      <c r="C101" s="59">
        <v>14</v>
      </c>
      <c r="D101" s="49" t="s">
        <v>304</v>
      </c>
      <c r="E101" s="49" t="s">
        <v>305</v>
      </c>
      <c r="F101" s="49" t="s">
        <v>306</v>
      </c>
      <c r="G101" s="49" t="s">
        <v>362</v>
      </c>
      <c r="H101" s="49" t="s">
        <v>363</v>
      </c>
      <c r="I101" s="49" t="s">
        <v>364</v>
      </c>
      <c r="J101" s="49" t="s">
        <v>1489</v>
      </c>
      <c r="K101" s="49" t="s">
        <v>1490</v>
      </c>
      <c r="L101" s="49" t="s">
        <v>1491</v>
      </c>
      <c r="M101" s="49" t="s">
        <v>1796</v>
      </c>
      <c r="N101" s="49" t="s">
        <v>1797</v>
      </c>
      <c r="O101" s="49" t="s">
        <v>1798</v>
      </c>
      <c r="P101" s="49" t="s">
        <v>1853</v>
      </c>
      <c r="Q101" s="49" t="s">
        <v>1854</v>
      </c>
      <c r="R101" s="49" t="s">
        <v>1855</v>
      </c>
      <c r="S101" s="49" t="s">
        <v>1910</v>
      </c>
      <c r="T101" s="49" t="s">
        <v>1911</v>
      </c>
      <c r="U101" s="49" t="s">
        <v>1912</v>
      </c>
      <c r="V101" s="49" t="s">
        <v>1967</v>
      </c>
      <c r="W101" s="49" t="s">
        <v>1968</v>
      </c>
      <c r="X101" s="49" t="s">
        <v>1969</v>
      </c>
      <c r="Y101" s="49" t="s">
        <v>2274</v>
      </c>
      <c r="Z101" s="49" t="s">
        <v>2275</v>
      </c>
      <c r="AA101" s="49" t="s">
        <v>2276</v>
      </c>
      <c r="AB101" s="49" t="s">
        <v>2331</v>
      </c>
      <c r="AC101" s="49" t="s">
        <v>2332</v>
      </c>
      <c r="AD101" s="49" t="s">
        <v>2333</v>
      </c>
      <c r="AE101" s="49" t="s">
        <v>2388</v>
      </c>
      <c r="AF101" s="49" t="s">
        <v>2389</v>
      </c>
      <c r="AG101" s="49" t="s">
        <v>2390</v>
      </c>
      <c r="AH101" s="49" t="s">
        <v>2445</v>
      </c>
      <c r="AI101" s="49" t="s">
        <v>2446</v>
      </c>
      <c r="AJ101" s="49" t="s">
        <v>2447</v>
      </c>
      <c r="AK101" s="49" t="s">
        <v>2502</v>
      </c>
      <c r="AL101" s="49" t="s">
        <v>2503</v>
      </c>
      <c r="AM101" s="49" t="s">
        <v>2504</v>
      </c>
      <c r="AN101" s="49" t="s">
        <v>2809</v>
      </c>
      <c r="AO101" s="49" t="s">
        <v>2810</v>
      </c>
      <c r="AP101" s="49" t="s">
        <v>2811</v>
      </c>
      <c r="AQ101" s="49" t="s">
        <v>2866</v>
      </c>
      <c r="AR101" s="49" t="s">
        <v>2867</v>
      </c>
      <c r="AS101" s="49" t="s">
        <v>2868</v>
      </c>
      <c r="AT101" s="49" t="s">
        <v>2923</v>
      </c>
      <c r="AU101" s="49" t="s">
        <v>2924</v>
      </c>
      <c r="AV101" s="49" t="s">
        <v>2925</v>
      </c>
      <c r="AW101" s="49" t="s">
        <v>2980</v>
      </c>
      <c r="AX101" s="49" t="s">
        <v>2981</v>
      </c>
      <c r="AY101" s="49" t="s">
        <v>2982</v>
      </c>
      <c r="AZ101" s="49" t="s">
        <v>3133</v>
      </c>
      <c r="BA101" s="49" t="s">
        <v>3134</v>
      </c>
      <c r="BB101" s="49" t="s">
        <v>3135</v>
      </c>
      <c r="BC101" s="49" t="s">
        <v>3190</v>
      </c>
      <c r="BD101" s="49" t="s">
        <v>3191</v>
      </c>
      <c r="BE101" s="49" t="s">
        <v>3192</v>
      </c>
    </row>
    <row r="102" spans="1:57" hidden="1">
      <c r="A102" s="48"/>
      <c r="B102" s="51" t="s">
        <v>3252</v>
      </c>
      <c r="C102" s="59">
        <v>15</v>
      </c>
      <c r="D102" s="49" t="s">
        <v>307</v>
      </c>
      <c r="E102" s="49" t="s">
        <v>308</v>
      </c>
      <c r="F102" s="49" t="s">
        <v>309</v>
      </c>
      <c r="G102" s="49" t="s">
        <v>365</v>
      </c>
      <c r="H102" s="49" t="s">
        <v>366</v>
      </c>
      <c r="I102" s="49" t="s">
        <v>367</v>
      </c>
      <c r="J102" s="49" t="s">
        <v>1492</v>
      </c>
      <c r="K102" s="49" t="s">
        <v>1493</v>
      </c>
      <c r="L102" s="49" t="s">
        <v>1494</v>
      </c>
      <c r="M102" s="49" t="s">
        <v>1799</v>
      </c>
      <c r="N102" s="49" t="s">
        <v>1800</v>
      </c>
      <c r="O102" s="49" t="s">
        <v>1801</v>
      </c>
      <c r="P102" s="49" t="s">
        <v>1856</v>
      </c>
      <c r="Q102" s="49" t="s">
        <v>1857</v>
      </c>
      <c r="R102" s="49" t="s">
        <v>1858</v>
      </c>
      <c r="S102" s="49" t="s">
        <v>1913</v>
      </c>
      <c r="T102" s="49" t="s">
        <v>1914</v>
      </c>
      <c r="U102" s="49" t="s">
        <v>1915</v>
      </c>
      <c r="V102" s="49" t="s">
        <v>1970</v>
      </c>
      <c r="W102" s="49" t="s">
        <v>1971</v>
      </c>
      <c r="X102" s="49" t="s">
        <v>1972</v>
      </c>
      <c r="Y102" s="49" t="s">
        <v>2277</v>
      </c>
      <c r="Z102" s="49" t="s">
        <v>2278</v>
      </c>
      <c r="AA102" s="49" t="s">
        <v>2279</v>
      </c>
      <c r="AB102" s="49" t="s">
        <v>2334</v>
      </c>
      <c r="AC102" s="49" t="s">
        <v>2335</v>
      </c>
      <c r="AD102" s="49" t="s">
        <v>2336</v>
      </c>
      <c r="AE102" s="49" t="s">
        <v>2391</v>
      </c>
      <c r="AF102" s="49" t="s">
        <v>2392</v>
      </c>
      <c r="AG102" s="49" t="s">
        <v>2393</v>
      </c>
      <c r="AH102" s="49" t="s">
        <v>2448</v>
      </c>
      <c r="AI102" s="49" t="s">
        <v>2449</v>
      </c>
      <c r="AJ102" s="49" t="s">
        <v>2450</v>
      </c>
      <c r="AK102" s="49" t="s">
        <v>2505</v>
      </c>
      <c r="AL102" s="49" t="s">
        <v>2506</v>
      </c>
      <c r="AM102" s="49" t="s">
        <v>2507</v>
      </c>
      <c r="AN102" s="49" t="s">
        <v>2812</v>
      </c>
      <c r="AO102" s="49" t="s">
        <v>2813</v>
      </c>
      <c r="AP102" s="49" t="s">
        <v>2814</v>
      </c>
      <c r="AQ102" s="49" t="s">
        <v>2869</v>
      </c>
      <c r="AR102" s="49" t="s">
        <v>2870</v>
      </c>
      <c r="AS102" s="49" t="s">
        <v>2871</v>
      </c>
      <c r="AT102" s="49" t="s">
        <v>2926</v>
      </c>
      <c r="AU102" s="49" t="s">
        <v>2927</v>
      </c>
      <c r="AV102" s="49" t="s">
        <v>2928</v>
      </c>
      <c r="AW102" s="49" t="s">
        <v>2983</v>
      </c>
      <c r="AX102" s="49" t="s">
        <v>2984</v>
      </c>
      <c r="AY102" s="49" t="s">
        <v>2985</v>
      </c>
      <c r="AZ102" s="49" t="s">
        <v>3136</v>
      </c>
      <c r="BA102" s="49" t="s">
        <v>3137</v>
      </c>
      <c r="BB102" s="49" t="s">
        <v>3138</v>
      </c>
      <c r="BC102" s="49" t="s">
        <v>3193</v>
      </c>
      <c r="BD102" s="49" t="s">
        <v>3194</v>
      </c>
      <c r="BE102" s="49" t="s">
        <v>3195</v>
      </c>
    </row>
    <row r="103" spans="1:57" hidden="1">
      <c r="A103" s="44"/>
      <c r="B103" s="52" t="s">
        <v>3253</v>
      </c>
      <c r="C103" s="59">
        <v>16</v>
      </c>
      <c r="D103" s="49" t="s">
        <v>310</v>
      </c>
      <c r="E103" s="49" t="s">
        <v>311</v>
      </c>
      <c r="F103" s="49" t="s">
        <v>312</v>
      </c>
      <c r="G103" s="49" t="s">
        <v>368</v>
      </c>
      <c r="H103" s="49" t="s">
        <v>369</v>
      </c>
      <c r="I103" s="49" t="s">
        <v>370</v>
      </c>
      <c r="J103" s="49" t="s">
        <v>1495</v>
      </c>
      <c r="K103" s="49" t="s">
        <v>1496</v>
      </c>
      <c r="L103" s="49" t="s">
        <v>1497</v>
      </c>
      <c r="M103" s="49" t="s">
        <v>1802</v>
      </c>
      <c r="N103" s="49" t="s">
        <v>1803</v>
      </c>
      <c r="O103" s="49" t="s">
        <v>1804</v>
      </c>
      <c r="P103" s="49" t="s">
        <v>1859</v>
      </c>
      <c r="Q103" s="49" t="s">
        <v>1860</v>
      </c>
      <c r="R103" s="49" t="s">
        <v>1861</v>
      </c>
      <c r="S103" s="49" t="s">
        <v>1916</v>
      </c>
      <c r="T103" s="49" t="s">
        <v>1917</v>
      </c>
      <c r="U103" s="49" t="s">
        <v>1918</v>
      </c>
      <c r="V103" s="49" t="s">
        <v>1973</v>
      </c>
      <c r="W103" s="49" t="s">
        <v>1974</v>
      </c>
      <c r="X103" s="49" t="s">
        <v>1975</v>
      </c>
      <c r="Y103" s="49" t="s">
        <v>2280</v>
      </c>
      <c r="Z103" s="49" t="s">
        <v>2281</v>
      </c>
      <c r="AA103" s="49" t="s">
        <v>2282</v>
      </c>
      <c r="AB103" s="49" t="s">
        <v>2337</v>
      </c>
      <c r="AC103" s="49" t="s">
        <v>2338</v>
      </c>
      <c r="AD103" s="49" t="s">
        <v>2339</v>
      </c>
      <c r="AE103" s="49" t="s">
        <v>2394</v>
      </c>
      <c r="AF103" s="49" t="s">
        <v>2395</v>
      </c>
      <c r="AG103" s="49" t="s">
        <v>2396</v>
      </c>
      <c r="AH103" s="49" t="s">
        <v>2451</v>
      </c>
      <c r="AI103" s="49" t="s">
        <v>2452</v>
      </c>
      <c r="AJ103" s="49" t="s">
        <v>2453</v>
      </c>
      <c r="AK103" s="49" t="s">
        <v>2508</v>
      </c>
      <c r="AL103" s="49" t="s">
        <v>2509</v>
      </c>
      <c r="AM103" s="49" t="s">
        <v>2510</v>
      </c>
      <c r="AN103" s="49" t="s">
        <v>2815</v>
      </c>
      <c r="AO103" s="49" t="s">
        <v>2816</v>
      </c>
      <c r="AP103" s="49" t="s">
        <v>2817</v>
      </c>
      <c r="AQ103" s="49" t="s">
        <v>2872</v>
      </c>
      <c r="AR103" s="49" t="s">
        <v>2873</v>
      </c>
      <c r="AS103" s="49" t="s">
        <v>2874</v>
      </c>
      <c r="AT103" s="49" t="s">
        <v>2929</v>
      </c>
      <c r="AU103" s="49" t="s">
        <v>2930</v>
      </c>
      <c r="AV103" s="49" t="s">
        <v>2931</v>
      </c>
      <c r="AW103" s="49" t="s">
        <v>2986</v>
      </c>
      <c r="AX103" s="49" t="s">
        <v>2987</v>
      </c>
      <c r="AY103" s="49" t="s">
        <v>2988</v>
      </c>
      <c r="AZ103" s="49" t="s">
        <v>3139</v>
      </c>
      <c r="BA103" s="49" t="s">
        <v>3140</v>
      </c>
      <c r="BB103" s="49" t="s">
        <v>3141</v>
      </c>
      <c r="BC103" s="49" t="s">
        <v>3196</v>
      </c>
      <c r="BD103" s="49" t="s">
        <v>3197</v>
      </c>
      <c r="BE103" s="49" t="s">
        <v>3198</v>
      </c>
    </row>
    <row r="104" spans="1:57" hidden="1">
      <c r="A104" s="53"/>
      <c r="B104" s="50" t="s">
        <v>3254</v>
      </c>
      <c r="C104" s="59">
        <v>17</v>
      </c>
      <c r="D104" s="49" t="s">
        <v>313</v>
      </c>
      <c r="E104" s="49" t="s">
        <v>314</v>
      </c>
      <c r="F104" s="49" t="s">
        <v>315</v>
      </c>
      <c r="G104" s="49" t="s">
        <v>371</v>
      </c>
      <c r="H104" s="49" t="s">
        <v>372</v>
      </c>
      <c r="I104" s="49" t="s">
        <v>373</v>
      </c>
      <c r="J104" s="49" t="s">
        <v>1498</v>
      </c>
      <c r="K104" s="49" t="s">
        <v>1499</v>
      </c>
      <c r="L104" s="49" t="s">
        <v>1500</v>
      </c>
      <c r="M104" s="49" t="s">
        <v>1805</v>
      </c>
      <c r="N104" s="49" t="s">
        <v>1806</v>
      </c>
      <c r="O104" s="49" t="s">
        <v>1807</v>
      </c>
      <c r="P104" s="49" t="s">
        <v>1862</v>
      </c>
      <c r="Q104" s="49" t="s">
        <v>1863</v>
      </c>
      <c r="R104" s="49" t="s">
        <v>1864</v>
      </c>
      <c r="S104" s="49" t="s">
        <v>1919</v>
      </c>
      <c r="T104" s="49" t="s">
        <v>1920</v>
      </c>
      <c r="U104" s="49" t="s">
        <v>1921</v>
      </c>
      <c r="V104" s="49" t="s">
        <v>1976</v>
      </c>
      <c r="W104" s="49" t="s">
        <v>1977</v>
      </c>
      <c r="X104" s="49" t="s">
        <v>1978</v>
      </c>
      <c r="Y104" s="49" t="s">
        <v>2283</v>
      </c>
      <c r="Z104" s="49" t="s">
        <v>2284</v>
      </c>
      <c r="AA104" s="49" t="s">
        <v>2285</v>
      </c>
      <c r="AB104" s="49" t="s">
        <v>2340</v>
      </c>
      <c r="AC104" s="49" t="s">
        <v>2341</v>
      </c>
      <c r="AD104" s="49" t="s">
        <v>2342</v>
      </c>
      <c r="AE104" s="49" t="s">
        <v>2397</v>
      </c>
      <c r="AF104" s="49" t="s">
        <v>2398</v>
      </c>
      <c r="AG104" s="49" t="s">
        <v>2399</v>
      </c>
      <c r="AH104" s="49" t="s">
        <v>2454</v>
      </c>
      <c r="AI104" s="49" t="s">
        <v>2455</v>
      </c>
      <c r="AJ104" s="49" t="s">
        <v>2456</v>
      </c>
      <c r="AK104" s="49" t="s">
        <v>2511</v>
      </c>
      <c r="AL104" s="49" t="s">
        <v>2512</v>
      </c>
      <c r="AM104" s="49" t="s">
        <v>2763</v>
      </c>
      <c r="AN104" s="49" t="s">
        <v>2818</v>
      </c>
      <c r="AO104" s="49" t="s">
        <v>2819</v>
      </c>
      <c r="AP104" s="49" t="s">
        <v>2820</v>
      </c>
      <c r="AQ104" s="49" t="s">
        <v>2875</v>
      </c>
      <c r="AR104" s="49" t="s">
        <v>2876</v>
      </c>
      <c r="AS104" s="49" t="s">
        <v>2877</v>
      </c>
      <c r="AT104" s="49" t="s">
        <v>2932</v>
      </c>
      <c r="AU104" s="49" t="s">
        <v>2933</v>
      </c>
      <c r="AV104" s="49" t="s">
        <v>2934</v>
      </c>
      <c r="AW104" s="49" t="s">
        <v>2989</v>
      </c>
      <c r="AX104" s="49" t="s">
        <v>2990</v>
      </c>
      <c r="AY104" s="49" t="s">
        <v>2991</v>
      </c>
      <c r="AZ104" s="49" t="s">
        <v>3142</v>
      </c>
      <c r="BA104" s="49" t="s">
        <v>3143</v>
      </c>
      <c r="BB104" s="49" t="s">
        <v>3144</v>
      </c>
      <c r="BC104" s="49" t="s">
        <v>3199</v>
      </c>
      <c r="BD104" s="49" t="s">
        <v>3200</v>
      </c>
      <c r="BE104" s="49" t="s">
        <v>3201</v>
      </c>
    </row>
    <row r="105" spans="1:57" hidden="1">
      <c r="A105" s="48"/>
      <c r="B105" s="53" t="s">
        <v>3255</v>
      </c>
      <c r="C105" s="59">
        <v>18</v>
      </c>
      <c r="D105" s="49" t="s">
        <v>316</v>
      </c>
      <c r="E105" s="49" t="s">
        <v>317</v>
      </c>
      <c r="F105" s="49" t="s">
        <v>318</v>
      </c>
      <c r="G105" s="49" t="s">
        <v>374</v>
      </c>
      <c r="H105" s="49" t="s">
        <v>375</v>
      </c>
      <c r="I105" s="49" t="s">
        <v>376</v>
      </c>
      <c r="J105" s="49" t="s">
        <v>1501</v>
      </c>
      <c r="K105" s="49" t="s">
        <v>1502</v>
      </c>
      <c r="L105" s="49" t="s">
        <v>1503</v>
      </c>
      <c r="M105" s="49" t="s">
        <v>1808</v>
      </c>
      <c r="N105" s="49" t="s">
        <v>1809</v>
      </c>
      <c r="O105" s="49" t="s">
        <v>1810</v>
      </c>
      <c r="P105" s="49" t="s">
        <v>1865</v>
      </c>
      <c r="Q105" s="49" t="s">
        <v>1866</v>
      </c>
      <c r="R105" s="49" t="s">
        <v>1867</v>
      </c>
      <c r="S105" s="49" t="s">
        <v>1922</v>
      </c>
      <c r="T105" s="49" t="s">
        <v>1923</v>
      </c>
      <c r="U105" s="49" t="s">
        <v>1924</v>
      </c>
      <c r="V105" s="49" t="s">
        <v>1979</v>
      </c>
      <c r="W105" s="49" t="s">
        <v>1980</v>
      </c>
      <c r="X105" s="49" t="s">
        <v>1981</v>
      </c>
      <c r="Y105" s="49" t="s">
        <v>2286</v>
      </c>
      <c r="Z105" s="49" t="s">
        <v>2287</v>
      </c>
      <c r="AA105" s="49" t="s">
        <v>2288</v>
      </c>
      <c r="AB105" s="49" t="s">
        <v>2343</v>
      </c>
      <c r="AC105" s="49" t="s">
        <v>2344</v>
      </c>
      <c r="AD105" s="49" t="s">
        <v>2345</v>
      </c>
      <c r="AE105" s="49" t="s">
        <v>2400</v>
      </c>
      <c r="AF105" s="49" t="s">
        <v>2401</v>
      </c>
      <c r="AG105" s="49" t="s">
        <v>2402</v>
      </c>
      <c r="AH105" s="49" t="s">
        <v>2457</v>
      </c>
      <c r="AI105" s="49" t="s">
        <v>2458</v>
      </c>
      <c r="AJ105" s="49" t="s">
        <v>2459</v>
      </c>
      <c r="AK105" s="49" t="s">
        <v>2764</v>
      </c>
      <c r="AL105" s="49" t="s">
        <v>2765</v>
      </c>
      <c r="AM105" s="49" t="s">
        <v>2766</v>
      </c>
      <c r="AN105" s="49" t="s">
        <v>2821</v>
      </c>
      <c r="AO105" s="49" t="s">
        <v>2822</v>
      </c>
      <c r="AP105" s="49" t="s">
        <v>2823</v>
      </c>
      <c r="AQ105" s="49" t="s">
        <v>2878</v>
      </c>
      <c r="AR105" s="49" t="s">
        <v>2879</v>
      </c>
      <c r="AS105" s="49" t="s">
        <v>2880</v>
      </c>
      <c r="AT105" s="49" t="s">
        <v>2935</v>
      </c>
      <c r="AU105" s="49" t="s">
        <v>2936</v>
      </c>
      <c r="AV105" s="49" t="s">
        <v>2937</v>
      </c>
      <c r="AW105" s="49" t="s">
        <v>2992</v>
      </c>
      <c r="AX105" s="49" t="s">
        <v>2993</v>
      </c>
      <c r="AY105" s="49" t="s">
        <v>2994</v>
      </c>
      <c r="AZ105" s="49" t="s">
        <v>3145</v>
      </c>
      <c r="BA105" s="49" t="s">
        <v>3146</v>
      </c>
      <c r="BB105" s="49" t="s">
        <v>3147</v>
      </c>
      <c r="BC105" s="49" t="s">
        <v>3202</v>
      </c>
      <c r="BD105" s="49" t="s">
        <v>3203</v>
      </c>
      <c r="BE105" s="49" t="s">
        <v>3204</v>
      </c>
    </row>
    <row r="106" spans="1:57" hidden="1">
      <c r="A106" s="54" t="s">
        <v>3256</v>
      </c>
      <c r="B106" s="50"/>
      <c r="C106" s="59">
        <v>19</v>
      </c>
      <c r="D106" s="49" t="s">
        <v>262</v>
      </c>
      <c r="E106" s="49" t="s">
        <v>263</v>
      </c>
      <c r="F106" s="49" t="s">
        <v>264</v>
      </c>
      <c r="G106" s="49" t="s">
        <v>320</v>
      </c>
      <c r="H106" s="49" t="s">
        <v>321</v>
      </c>
      <c r="I106" s="49" t="s">
        <v>322</v>
      </c>
      <c r="J106" s="49" t="s">
        <v>1447</v>
      </c>
      <c r="K106" s="49" t="s">
        <v>1448</v>
      </c>
      <c r="L106" s="49" t="s">
        <v>1449</v>
      </c>
      <c r="M106" s="49" t="s">
        <v>1504</v>
      </c>
      <c r="N106" s="49" t="s">
        <v>1505</v>
      </c>
      <c r="O106" s="49" t="s">
        <v>1506</v>
      </c>
      <c r="P106" s="49" t="s">
        <v>1811</v>
      </c>
      <c r="Q106" s="49" t="s">
        <v>1812</v>
      </c>
      <c r="R106" s="49" t="s">
        <v>1813</v>
      </c>
      <c r="S106" s="49" t="s">
        <v>1868</v>
      </c>
      <c r="T106" s="49" t="s">
        <v>1869</v>
      </c>
      <c r="U106" s="49" t="s">
        <v>1870</v>
      </c>
      <c r="V106" s="49" t="s">
        <v>1925</v>
      </c>
      <c r="W106" s="49" t="s">
        <v>1926</v>
      </c>
      <c r="X106" s="49" t="s">
        <v>1927</v>
      </c>
      <c r="Y106" s="49" t="s">
        <v>1982</v>
      </c>
      <c r="Z106" s="49" t="s">
        <v>1983</v>
      </c>
      <c r="AA106" s="49" t="s">
        <v>1984</v>
      </c>
      <c r="AB106" s="49" t="s">
        <v>2289</v>
      </c>
      <c r="AC106" s="49" t="s">
        <v>2290</v>
      </c>
      <c r="AD106" s="49" t="s">
        <v>2291</v>
      </c>
      <c r="AE106" s="49" t="s">
        <v>2346</v>
      </c>
      <c r="AF106" s="49" t="s">
        <v>2347</v>
      </c>
      <c r="AG106" s="49" t="s">
        <v>2348</v>
      </c>
      <c r="AH106" s="49" t="s">
        <v>2403</v>
      </c>
      <c r="AI106" s="49" t="s">
        <v>2404</v>
      </c>
      <c r="AJ106" s="49" t="s">
        <v>2405</v>
      </c>
      <c r="AK106" s="49" t="s">
        <v>2460</v>
      </c>
      <c r="AL106" s="49" t="s">
        <v>2461</v>
      </c>
      <c r="AM106" s="49" t="s">
        <v>2462</v>
      </c>
      <c r="AN106" s="49" t="s">
        <v>2767</v>
      </c>
      <c r="AO106" s="49" t="s">
        <v>2768</v>
      </c>
      <c r="AP106" s="49" t="s">
        <v>2769</v>
      </c>
      <c r="AQ106" s="49" t="s">
        <v>2824</v>
      </c>
      <c r="AR106" s="49" t="s">
        <v>2825</v>
      </c>
      <c r="AS106" s="49" t="s">
        <v>2826</v>
      </c>
      <c r="AT106" s="49" t="s">
        <v>2881</v>
      </c>
      <c r="AU106" s="49" t="s">
        <v>2882</v>
      </c>
      <c r="AV106" s="49" t="s">
        <v>2883</v>
      </c>
      <c r="AW106" s="49" t="s">
        <v>2938</v>
      </c>
      <c r="AX106" s="49" t="s">
        <v>2939</v>
      </c>
      <c r="AY106" s="49" t="s">
        <v>2940</v>
      </c>
      <c r="AZ106" s="49" t="s">
        <v>2995</v>
      </c>
      <c r="BA106" s="49" t="s">
        <v>2996</v>
      </c>
      <c r="BB106" s="49" t="s">
        <v>2997</v>
      </c>
      <c r="BC106" s="49" t="s">
        <v>3148</v>
      </c>
      <c r="BD106" s="49" t="s">
        <v>3149</v>
      </c>
      <c r="BE106" s="49" t="s">
        <v>3150</v>
      </c>
    </row>
    <row r="107" spans="1:57" ht="15" hidden="1" customHeight="1"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</row>
    <row r="108" spans="1:57" ht="15" hidden="1" customHeight="1"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</row>
    <row r="109" spans="1:57" ht="15" hidden="1" customHeight="1"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</row>
    <row r="110" spans="1:57" ht="15" hidden="1" customHeight="1"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</row>
    <row r="111" spans="1:57" ht="15" customHeight="1"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</row>
    <row r="112" spans="1:57" ht="15" customHeight="1"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</row>
    <row r="113" spans="4:57" ht="15" customHeight="1"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</row>
    <row r="114" spans="4:57" ht="15" customHeight="1"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</row>
    <row r="115" spans="4:57" ht="15" customHeight="1"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</row>
    <row r="116" spans="4:57" ht="15" customHeight="1"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</row>
    <row r="117" spans="4:57" ht="15" customHeight="1"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</row>
    <row r="118" spans="4:57" ht="15" customHeight="1"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</row>
    <row r="119" spans="4:57" ht="15" customHeight="1"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</row>
    <row r="120" spans="4:57" ht="15" customHeight="1"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</row>
    <row r="121" spans="4:57" ht="15" customHeight="1"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</row>
    <row r="122" spans="4:57" ht="15" customHeight="1"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</row>
    <row r="123" spans="4:57" ht="15" customHeight="1"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</row>
    <row r="124" spans="4:57" ht="15" customHeight="1"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</row>
    <row r="125" spans="4:57" ht="15" customHeight="1"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</row>
    <row r="126" spans="4:57" ht="15" customHeight="1"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</row>
    <row r="127" spans="4:57" ht="15" customHeight="1"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</row>
    <row r="128" spans="4:57" ht="15" customHeight="1"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</row>
    <row r="129" spans="4:57" ht="15" customHeight="1"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</row>
    <row r="130" spans="4:57" ht="15" customHeight="1"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</row>
    <row r="131" spans="4:57" ht="15" customHeight="1"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</row>
    <row r="132" spans="4:57" ht="15" customHeight="1"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</row>
    <row r="133" spans="4:57" ht="15" customHeight="1"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</row>
    <row r="134" spans="4:57" ht="15" customHeight="1"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</row>
    <row r="135" spans="4:57" ht="15" customHeight="1"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</row>
    <row r="136" spans="4:57" ht="15" customHeight="1"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</row>
    <row r="137" spans="4:57" ht="15" customHeight="1"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</row>
    <row r="138" spans="4:57" ht="15" customHeight="1"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</row>
    <row r="139" spans="4:57" ht="15" customHeight="1"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</row>
    <row r="140" spans="4:57" ht="15" customHeight="1"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</row>
    <row r="141" spans="4:57" ht="15" customHeight="1"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</row>
    <row r="142" spans="4:57" ht="15" customHeight="1"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</row>
    <row r="143" spans="4:57" ht="15" customHeight="1"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</row>
    <row r="144" spans="4:57" ht="15" customHeight="1"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</row>
    <row r="145" spans="4:57" ht="15" customHeight="1"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</row>
    <row r="146" spans="4:57" ht="15" customHeight="1"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</row>
    <row r="147" spans="4:57" ht="15" customHeight="1"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</row>
    <row r="148" spans="4:57" ht="15" customHeight="1"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</row>
    <row r="149" spans="4:57" ht="15" customHeight="1"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</row>
    <row r="150" spans="4:57" ht="15" customHeight="1"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</row>
    <row r="151" spans="4:57" ht="15" customHeight="1"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</row>
    <row r="152" spans="4:57" ht="15" customHeight="1"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</row>
    <row r="153" spans="4:57" ht="15" customHeight="1"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</row>
    <row r="154" spans="4:57" ht="15" customHeight="1"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</row>
    <row r="155" spans="4:57" ht="15" customHeight="1"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</row>
    <row r="156" spans="4:57" ht="15" customHeight="1"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</row>
    <row r="157" spans="4:57" ht="15" customHeight="1"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</row>
    <row r="158" spans="4:57" ht="15" customHeight="1"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</row>
    <row r="159" spans="4:57" ht="15" customHeight="1"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</row>
    <row r="160" spans="4:57" ht="15" customHeight="1"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</row>
    <row r="161" spans="4:57" ht="15" customHeight="1"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</row>
    <row r="162" spans="4:57" ht="15" customHeight="1"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</row>
    <row r="163" spans="4:57" ht="15" customHeight="1"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</row>
    <row r="164" spans="4:57" ht="15" customHeight="1"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</row>
    <row r="165" spans="4:57" ht="15" customHeight="1"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</row>
    <row r="166" spans="4:57" ht="15" customHeight="1"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</row>
    <row r="167" spans="4:57" ht="15" customHeight="1"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</row>
    <row r="168" spans="4:57" ht="15" customHeight="1"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</row>
    <row r="169" spans="4:57" ht="15" customHeight="1"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</row>
    <row r="170" spans="4:57" ht="15" customHeight="1"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</row>
    <row r="171" spans="4:57" ht="15" customHeight="1"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</row>
    <row r="172" spans="4:57" ht="15" customHeight="1"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</row>
    <row r="173" spans="4:57" ht="15" customHeight="1"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</row>
    <row r="174" spans="4:57" ht="15" customHeight="1"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</row>
    <row r="175" spans="4:57" ht="15" customHeight="1"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</row>
    <row r="176" spans="4:57" ht="15" customHeight="1"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</row>
    <row r="177" spans="4:57" ht="15" customHeight="1"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</row>
    <row r="178" spans="4:57" ht="15" customHeight="1"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</row>
    <row r="179" spans="4:57" ht="15" customHeight="1"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</row>
    <row r="180" spans="4:57" ht="15" customHeight="1"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</row>
    <row r="181" spans="4:57" ht="15" customHeight="1"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</row>
    <row r="182" spans="4:57" ht="15" customHeight="1"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</row>
    <row r="183" spans="4:57" ht="15" customHeight="1"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</row>
    <row r="184" spans="4:57" ht="15" customHeight="1"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</row>
    <row r="185" spans="4:57" ht="15" customHeight="1"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</row>
    <row r="186" spans="4:57" ht="15" customHeight="1"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</row>
    <row r="187" spans="4:57" ht="15" customHeight="1"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</row>
    <row r="188" spans="4:57" ht="15" customHeight="1"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</row>
    <row r="189" spans="4:57" ht="15" customHeight="1"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</row>
    <row r="190" spans="4:57" ht="15" customHeight="1"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</row>
    <row r="191" spans="4:57" ht="15" customHeight="1"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</row>
    <row r="192" spans="4:57" ht="15" customHeight="1"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</row>
    <row r="193" spans="4:23" ht="15" customHeight="1"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</row>
    <row r="194" spans="4:23" ht="15" customHeight="1"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</row>
    <row r="195" spans="4:23" ht="15" customHeight="1"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</row>
    <row r="196" spans="4:23" ht="15" customHeight="1"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</row>
    <row r="197" spans="4:23" ht="15" customHeight="1"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</row>
    <row r="198" spans="4:23" ht="15" customHeight="1"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</row>
    <row r="199" spans="4:23" ht="15" customHeight="1"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</row>
    <row r="200" spans="4:23" ht="15" customHeight="1"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</row>
    <row r="201" spans="4:23" ht="15" customHeight="1"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</row>
    <row r="202" spans="4:23" ht="15" customHeight="1"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</row>
    <row r="203" spans="4:23" ht="15" customHeight="1"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</row>
    <row r="204" spans="4:23" ht="15" customHeight="1"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</row>
    <row r="205" spans="4:23" ht="15" customHeight="1"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</row>
    <row r="206" spans="4:23" ht="15" customHeight="1"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</row>
    <row r="207" spans="4:23" ht="15" customHeight="1"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</row>
    <row r="208" spans="4:23" ht="15" customHeight="1"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</row>
    <row r="209" spans="4:23" ht="15" customHeight="1"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</row>
    <row r="210" spans="4:23" ht="15" customHeight="1"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</row>
    <row r="211" spans="4:23" ht="15" customHeight="1"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</row>
    <row r="212" spans="4:23" ht="15" customHeight="1"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</row>
    <row r="213" spans="4:23" ht="15" customHeight="1"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</row>
    <row r="214" spans="4:23" ht="15" customHeight="1"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</row>
    <row r="215" spans="4:23" ht="15" customHeight="1"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</row>
    <row r="216" spans="4:23" ht="15" customHeight="1"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</row>
    <row r="217" spans="4:23" ht="15" customHeight="1"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4:23" ht="15" customHeight="1"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</row>
    <row r="219" spans="4:23" ht="15" customHeight="1"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</row>
    <row r="220" spans="4:23" ht="15" customHeight="1"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</row>
    <row r="221" spans="4:23" ht="15" customHeight="1"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</row>
    <row r="222" spans="4:23" ht="15" customHeight="1"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</row>
    <row r="223" spans="4:23" ht="15" customHeight="1"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</row>
    <row r="224" spans="4:23" ht="15" customHeight="1"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</row>
    <row r="225" spans="4:23" ht="15" customHeight="1"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</row>
    <row r="226" spans="4:23" ht="15" customHeight="1"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</row>
    <row r="227" spans="4:23" ht="15" customHeight="1"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</row>
    <row r="228" spans="4:23" ht="15" customHeight="1"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</row>
    <row r="229" spans="4:23" ht="15" customHeight="1"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</row>
  </sheetData>
  <mergeCells count="47">
    <mergeCell ref="AW84:AY84"/>
    <mergeCell ref="BC84:BE84"/>
    <mergeCell ref="AN83:AS83"/>
    <mergeCell ref="AT83:AY83"/>
    <mergeCell ref="AZ83:BE83"/>
    <mergeCell ref="AK84:AM84"/>
    <mergeCell ref="AQ84:AS84"/>
    <mergeCell ref="D83:I83"/>
    <mergeCell ref="J83:O83"/>
    <mergeCell ref="P83:U83"/>
    <mergeCell ref="V83:AA83"/>
    <mergeCell ref="AB83:AG83"/>
    <mergeCell ref="AH83:AM83"/>
    <mergeCell ref="G84:I84"/>
    <mergeCell ref="M84:O84"/>
    <mergeCell ref="S84:U84"/>
    <mergeCell ref="Y84:AA84"/>
    <mergeCell ref="AE84:AG84"/>
    <mergeCell ref="AZ55:BE55"/>
    <mergeCell ref="G56:I56"/>
    <mergeCell ref="M56:O56"/>
    <mergeCell ref="S56:U56"/>
    <mergeCell ref="Y56:AA56"/>
    <mergeCell ref="AE56:AG56"/>
    <mergeCell ref="AK56:AM56"/>
    <mergeCell ref="AQ56:AS56"/>
    <mergeCell ref="AW56:AY56"/>
    <mergeCell ref="BC56:BE56"/>
    <mergeCell ref="P55:U55"/>
    <mergeCell ref="V55:AA55"/>
    <mergeCell ref="AB55:AG55"/>
    <mergeCell ref="AH55:AM55"/>
    <mergeCell ref="AN55:AS55"/>
    <mergeCell ref="AT55:AY55"/>
    <mergeCell ref="C11:E11"/>
    <mergeCell ref="F11:H11"/>
    <mergeCell ref="J11:L11"/>
    <mergeCell ref="M11:O11"/>
    <mergeCell ref="D55:I55"/>
    <mergeCell ref="J55:O55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3B758809-DB8F-42AE-9099-E6D6456A9452}">
      <formula1>$B$38:$B$46</formula1>
    </dataValidation>
  </dataValidations>
  <hyperlinks>
    <hyperlink ref="A36" r:id="rId1" display="http://www.abs.gov.au/websitedbs/d3310114.nsf/Home/©+Copyright?OpenDocument" xr:uid="{E1F49A75-AC78-4454-A1CF-519EB21FECEA}"/>
    <hyperlink ref="J106" location="A125651272J" display="A125651272J" xr:uid="{210D470B-5B7D-4E68-AA0A-22FFF0CA647E}"/>
    <hyperlink ref="K106" location="A125643064R" display="A125643064R" xr:uid="{E690AB6A-0E19-49E5-BB97-5D1F9CCDCB57}"/>
    <hyperlink ref="L106" location="A125634856V" display="A125634856V" xr:uid="{D9BC8BA2-B682-43C5-B522-6FBB6C93878B}"/>
    <hyperlink ref="J88" location="A125651232R" display="A125651232R" xr:uid="{6BA6CF21-5807-4663-AF32-1C00D541633F}"/>
    <hyperlink ref="K88" location="A125643024W" display="A125643024W" xr:uid="{A85EBD61-B733-4D65-B836-6CB8D12F0EA8}"/>
    <hyperlink ref="L88" location="A125634816A" display="A125634816A" xr:uid="{5601CE60-1906-48EC-91B9-63EB34FA835A}"/>
    <hyperlink ref="J89" location="A125651168J" display="A125651168J" xr:uid="{0C24C24A-344E-49BC-B03C-E2F2EF29004A}"/>
    <hyperlink ref="K89" location="A125642960V" display="A125642960V" xr:uid="{B178DA0A-258D-45ED-88AC-01564805C19C}"/>
    <hyperlink ref="L89" location="A125634752A" display="A125634752A" xr:uid="{469BA0CD-56AD-4488-8451-3DF515940866}"/>
    <hyperlink ref="J90" location="A125651240R" display="A125651240R" xr:uid="{825E4B01-0FA7-4649-9269-225232588FF9}"/>
    <hyperlink ref="K90" location="A125643032W" display="A125643032W" xr:uid="{E33B7652-50B5-4DF9-92AE-A615431AAEA0}"/>
    <hyperlink ref="L90" location="A125634824A" display="A125634824A" xr:uid="{64B56C52-E6FE-4F04-8172-20AE861DDEF7}"/>
    <hyperlink ref="J91" location="A125651248J" display="A125651248J" xr:uid="{6AEB7F40-090B-4B6D-A415-8B04F9A8ADD9}"/>
    <hyperlink ref="K91" location="A125643040W" display="A125643040W" xr:uid="{05F657C6-3AAF-4382-B390-64D2ECB773B9}"/>
    <hyperlink ref="L91" location="A125634832A" display="A125634832A" xr:uid="{6EFA948E-BE6B-476B-A209-8204990B0BE9}"/>
    <hyperlink ref="J92" location="A125651176J" display="A125651176J" xr:uid="{6B912437-80E1-439B-9A6B-085D5DA7FACC}"/>
    <hyperlink ref="K92" location="A125642968L" display="A125642968L" xr:uid="{5601E72A-544F-46A4-8974-FA121495C0F6}"/>
    <hyperlink ref="L92" location="A125634760A" display="A125634760A" xr:uid="{4A54B4A7-1740-464E-9932-7D368581E353}"/>
    <hyperlink ref="J93" location="A125651184J" display="A125651184J" xr:uid="{339925E2-3E14-4541-B66B-BF988BA17245}"/>
    <hyperlink ref="K93" location="A125642976L" display="A125642976L" xr:uid="{D411601C-82BD-4864-AEAB-AECD066939BA}"/>
    <hyperlink ref="L93" location="A125634768V" display="A125634768V" xr:uid="{505B05B7-1F06-4985-AD1D-36239107756A}"/>
    <hyperlink ref="J94" location="A125651216R" display="A125651216R" xr:uid="{32306617-6B5B-4F49-B5C6-C8CBCF59E786}"/>
    <hyperlink ref="K94" location="A125643008W" display="A125643008W" xr:uid="{87A870CC-26A9-4B7D-B3BA-6C4DD3E41466}"/>
    <hyperlink ref="L94" location="A125634800J" display="A125634800J" xr:uid="{78B6E358-42F1-4D20-9658-AEDCE08F1780}"/>
    <hyperlink ref="J95" location="A125651152R" display="A125651152R" xr:uid="{00A918E5-DCF9-4AA4-B51C-11E405B4AADE}"/>
    <hyperlink ref="K95" location="A125642944V" display="A125642944V" xr:uid="{AE75AD28-68EC-4998-AFFD-1537C3267C2E}"/>
    <hyperlink ref="L95" location="A125634736A" display="A125634736A" xr:uid="{19F762E9-12FB-4D63-9B49-5D003B25CB5B}"/>
    <hyperlink ref="J96" location="A125651256J" display="A125651256J" xr:uid="{B84A37C0-DCCF-4736-A8B8-980633786120}"/>
    <hyperlink ref="K96" location="A125643048R" display="A125643048R" xr:uid="{E5A7CBAC-D3AD-4CB4-A1D9-C055EF8E81EE}"/>
    <hyperlink ref="L96" location="A125634840A" display="A125634840A" xr:uid="{BCF9577D-02DD-4712-93AD-59E933AFBBED}"/>
    <hyperlink ref="J97" location="A125651224R" display="A125651224R" xr:uid="{3E232B88-9BB9-49D8-90DA-40D6D2CFD992}"/>
    <hyperlink ref="K97" location="A125643016W" display="A125643016W" xr:uid="{D3A29D35-A014-490D-AEB7-81C19DD40EE9}"/>
    <hyperlink ref="L97" location="A125634808A" display="A125634808A" xr:uid="{9478E65A-8D14-447F-B79E-F80F428C7D5C}"/>
    <hyperlink ref="J98" location="A125651264J" display="A125651264J" xr:uid="{5592540B-39FB-49F9-83D2-92A2D3D6182B}"/>
    <hyperlink ref="K98" location="A125643056R" display="A125643056R" xr:uid="{0DF29EA0-9EFC-495E-821D-C296E2DD8156}"/>
    <hyperlink ref="L98" location="A125634848V" display="A125634848V" xr:uid="{90BBA462-7954-438C-BE35-E5F954DA93C9}"/>
    <hyperlink ref="J99" location="A125651160R" display="A125651160R" xr:uid="{10A308AA-D052-4D94-B225-2A37475F6762}"/>
    <hyperlink ref="K99" location="A125642952V" display="A125642952V" xr:uid="{A026E620-9975-447C-B477-825FC95D6883}"/>
    <hyperlink ref="L99" location="A125634744A" display="A125634744A" xr:uid="{322BEB33-9546-4001-A659-4276810F2DEC}"/>
    <hyperlink ref="J100" location="A125651128R" display="A125651128R" xr:uid="{061099CE-15B7-4FC9-9441-0BE98AF57A32}"/>
    <hyperlink ref="K100" location="A125642920A" display="A125642920A" xr:uid="{A694EED6-64AB-4445-9404-D9FD4C899D03}"/>
    <hyperlink ref="L100" location="A125634712J" display="A125634712J" xr:uid="{6BC66945-D93A-4E72-BF6E-CD13DF9C62CE}"/>
    <hyperlink ref="J101" location="A125651136R" display="A125651136R" xr:uid="{9A21D842-6E94-4559-9F4C-3BA35E17E914}"/>
    <hyperlink ref="K101" location="A125642928V" display="A125642928V" xr:uid="{FC6B72A6-2EDB-45AB-9920-7C68FA918585}"/>
    <hyperlink ref="L101" location="A125634720J" display="A125634720J" xr:uid="{317408CB-BE6C-45CD-87D8-0565E48A855E}"/>
    <hyperlink ref="J102" location="A125651192J" display="A125651192J" xr:uid="{D1E73416-D4B9-41F0-9C14-D2DF954D47B4}"/>
    <hyperlink ref="K102" location="A125642984L" display="A125642984L" xr:uid="{FE504E19-090C-4E51-A67B-17297842D325}"/>
    <hyperlink ref="L102" location="A125634776V" display="A125634776V" xr:uid="{12B2391B-C7D8-4352-BF3F-04A71D26693D}"/>
    <hyperlink ref="J103" location="A125651144R" display="A125651144R" xr:uid="{2A24A694-E786-465B-B730-A68DD85D9109}"/>
    <hyperlink ref="K103" location="A125642936V" display="A125642936V" xr:uid="{1B2A05BA-0026-42B6-B6B5-8ECC59E6F684}"/>
    <hyperlink ref="L103" location="A125634728A" display="A125634728A" xr:uid="{F4097B87-3271-4B48-AC08-52944A8AE9BC}"/>
    <hyperlink ref="J104" location="A125651200W" display="A125651200W" xr:uid="{6ED36F74-B098-436D-92AA-B779FFFD6C29}"/>
    <hyperlink ref="K104" location="A125642992L" display="A125642992L" xr:uid="{BBD345D5-33F9-4FF2-9E35-5F90F6A83983}"/>
    <hyperlink ref="L104" location="A125634784V" display="A125634784V" xr:uid="{539921FF-2D0A-41DA-A3E3-73D2EDADD3ED}"/>
    <hyperlink ref="J105" location="A125651208R" display="A125651208R" xr:uid="{0104D0D8-68D8-405E-AE2F-6EA32841707A}"/>
    <hyperlink ref="K105" location="A125643000C" display="A125643000C" xr:uid="{AED0094A-BD2B-4DCB-AFE9-9004142F740E}"/>
    <hyperlink ref="L105" location="A125634792V" display="A125634792V" xr:uid="{5A67985D-3B89-4F25-B0E6-09E2285EAAE2}"/>
    <hyperlink ref="M106" location="A125651274L" display="A125651274L" xr:uid="{75CA9257-75A9-4A4D-9773-99BB7642188E}"/>
    <hyperlink ref="N106" location="A125643066V" display="A125643066V" xr:uid="{76EEDFF2-3162-4102-B8FF-3F48ED48DA86}"/>
    <hyperlink ref="O106" location="A125634858X" display="A125634858X" xr:uid="{FC1B1632-7C64-4E40-AEB0-4A8C741FE63B}"/>
    <hyperlink ref="M88" location="A125651234V" display="A125651234V" xr:uid="{C51F43DC-42E3-4C03-823D-8A1AF01562AA}"/>
    <hyperlink ref="N88" location="A125643026A" display="A125643026A" xr:uid="{4AF3E2D4-3E9F-48FF-BB49-5C8F97078147}"/>
    <hyperlink ref="O88" location="A125634818F" display="A125634818F" xr:uid="{0C804229-A117-4671-A0B0-F0B352C8E392}"/>
    <hyperlink ref="M89" location="A125651170V" display="A125651170V" xr:uid="{31FEC840-D9E9-48E4-B4AF-56CCE0C3A41B}"/>
    <hyperlink ref="N89" location="A125642962X" display="A125642962X" xr:uid="{0F677658-1D68-47D7-B31E-AA40E9D49336}"/>
    <hyperlink ref="O89" location="A125634754F" display="A125634754F" xr:uid="{7CB0E6BB-40CD-4034-AB34-B48087739941}"/>
    <hyperlink ref="M90" location="A125651242V" display="A125651242V" xr:uid="{1CCA71E8-59EC-4890-839B-01291DB12035}"/>
    <hyperlink ref="N90" location="A125643034A" display="A125643034A" xr:uid="{4C0520B0-393B-4301-926B-945BCABCFAAC}"/>
    <hyperlink ref="O90" location="A125634826F" display="A125634826F" xr:uid="{67DCAE60-2F2E-4FD0-A149-C2C2111F1CC1}"/>
    <hyperlink ref="M91" location="A125651250V" display="A125651250V" xr:uid="{6CC3C381-EC93-4876-A767-9A6DCA32391B}"/>
    <hyperlink ref="N91" location="A125643042A" display="A125643042A" xr:uid="{7C27D71A-AC3C-4B09-A95F-353C5DE68BC2}"/>
    <hyperlink ref="O91" location="A125634834F" display="A125634834F" xr:uid="{77633A77-F540-4DD4-BFFE-A19FEB27D8CF}"/>
    <hyperlink ref="M92" location="A125651178L" display="A125651178L" xr:uid="{00A6E911-7C40-4449-915E-92BEAF19133C}"/>
    <hyperlink ref="N92" location="A125642970X" display="A125642970X" xr:uid="{39FB1413-AACD-485D-B619-2F926E9D3171}"/>
    <hyperlink ref="O92" location="A125634762F" display="A125634762F" xr:uid="{670A6B8F-E9F7-4874-81C4-13A40D4BA1D5}"/>
    <hyperlink ref="M93" location="A125651186L" display="A125651186L" xr:uid="{6EAF11F9-EF6C-4438-9D71-97D2BCA3B2D5}"/>
    <hyperlink ref="N93" location="A125642978T" display="A125642978T" xr:uid="{D191E2EA-6504-4FA8-8EA7-1FBC79E076C8}"/>
    <hyperlink ref="O93" location="A125634770F" display="A125634770F" xr:uid="{AD5930D6-99BC-48D6-83A9-DCC1E06EBFB4}"/>
    <hyperlink ref="M94" location="A125651218V" display="A125651218V" xr:uid="{B928F614-4619-4D57-A849-F273A3756281}"/>
    <hyperlink ref="N94" location="A125643010J" display="A125643010J" xr:uid="{D77F4EA7-C9DD-4E23-BDC7-6CCE6E9622E6}"/>
    <hyperlink ref="O94" location="A125634802L" display="A125634802L" xr:uid="{60ED981C-636F-42B8-BAFE-FB7217C07F55}"/>
    <hyperlink ref="M95" location="A125651154V" display="A125651154V" xr:uid="{435D0F04-F56E-4FBC-8A9B-3F65C6393EDF}"/>
    <hyperlink ref="N95" location="A125642946X" display="A125642946X" xr:uid="{90CCAEC4-7C05-46F4-9F75-D2BFA355B0C7}"/>
    <hyperlink ref="O95" location="A125634738F" display="A125634738F" xr:uid="{AFC1B414-AA30-4D19-81F7-824C672126A8}"/>
    <hyperlink ref="M96" location="A125651258L" display="A125651258L" xr:uid="{4BAF8236-3A89-48B3-B66F-B0526E20CF7E}"/>
    <hyperlink ref="N96" location="A125643050A" display="A125643050A" xr:uid="{5E90D421-81F2-4E37-9BE5-977F0BF7F38D}"/>
    <hyperlink ref="O96" location="A125634842F" display="A125634842F" xr:uid="{D4692E59-6A73-48B6-B698-728F5E2B7742}"/>
    <hyperlink ref="M97" location="A125651226V" display="A125651226V" xr:uid="{66035219-8F05-42D8-9681-302992113379}"/>
    <hyperlink ref="N97" location="A125643018A" display="A125643018A" xr:uid="{5EDC7483-053C-4B6F-A157-20B8CF09FE6D}"/>
    <hyperlink ref="O97" location="A125634810L" display="A125634810L" xr:uid="{E6BA5182-358B-484F-8ABA-21D4226A7FC5}"/>
    <hyperlink ref="M98" location="A125651266L" display="A125651266L" xr:uid="{47AA06BA-92C8-44E6-A617-182BB758B230}"/>
    <hyperlink ref="N98" location="A125643058V" display="A125643058V" xr:uid="{7844ECE1-A192-4940-B6E5-9AD981E44FE6}"/>
    <hyperlink ref="O98" location="A125634850F" display="A125634850F" xr:uid="{52A97140-2AFF-4B6A-984D-D4E991C7F818}"/>
    <hyperlink ref="M99" location="A125651162V" display="A125651162V" xr:uid="{6074A347-C35A-4B8C-AFD9-E1A760FADCB8}"/>
    <hyperlink ref="N99" location="A125642954X" display="A125642954X" xr:uid="{89CB1EFB-73B6-47D6-BA61-C404BE4E0F56}"/>
    <hyperlink ref="O99" location="A125634746F" display="A125634746F" xr:uid="{07C7C873-8F92-4D2A-8AE5-C36ED181CA7A}"/>
    <hyperlink ref="M100" location="A125651130A" display="A125651130A" xr:uid="{47828513-D408-4830-9B70-D22B8D1F7723}"/>
    <hyperlink ref="N100" location="A125642922F" display="A125642922F" xr:uid="{3C075226-5C83-4DA7-950A-1CF494437169}"/>
    <hyperlink ref="O100" location="A125634714L" display="A125634714L" xr:uid="{A6C5B82A-923D-40DE-99D3-5B4E73742A66}"/>
    <hyperlink ref="M101" location="A125651138V" display="A125651138V" xr:uid="{080006D2-F55A-4C37-AC0D-7A94166F053A}"/>
    <hyperlink ref="N101" location="A125642930F" display="A125642930F" xr:uid="{490950C1-0C5E-4D6C-BCA3-A819B8C2A4F8}"/>
    <hyperlink ref="O101" location="A125634722L" display="A125634722L" xr:uid="{BA4B2072-5F61-4951-AA5B-BF5374202B46}"/>
    <hyperlink ref="M102" location="A125651194L" display="A125651194L" xr:uid="{9B6D7290-B18C-4BCC-974B-575A3D207360}"/>
    <hyperlink ref="N102" location="A125642986T" display="A125642986T" xr:uid="{7F1003C8-233E-432E-9844-04ED77831574}"/>
    <hyperlink ref="O102" location="A125634778X" display="A125634778X" xr:uid="{9D0E6E1E-4F06-45A2-9115-433BFEA3F3BC}"/>
    <hyperlink ref="M103" location="A125651146V" display="A125651146V" xr:uid="{06AC96A9-97CC-4B6B-A12A-B5AB609B3F13}"/>
    <hyperlink ref="N103" location="A125642938X" display="A125642938X" xr:uid="{D7CCE061-F184-4DF1-B5AE-382D4AEE9378}"/>
    <hyperlink ref="O103" location="A125634730L" display="A125634730L" xr:uid="{580A0B31-BC7E-4415-BC52-5F33D3CECFB4}"/>
    <hyperlink ref="M104" location="A125651202A" display="A125651202A" xr:uid="{55EE772A-E906-4FDD-91AF-4A5D875C890F}"/>
    <hyperlink ref="N104" location="A125642994T" display="A125642994T" xr:uid="{CA71E2F0-6091-4FBC-8415-E55D9225A2AA}"/>
    <hyperlink ref="O104" location="A125634786X" display="A125634786X" xr:uid="{FE96571D-DB42-4242-B853-A9A533A915F1}"/>
    <hyperlink ref="M105" location="A125651210A" display="A125651210A" xr:uid="{13FBBA80-5CD2-46DD-8683-26A3781BD198}"/>
    <hyperlink ref="N105" location="A125643002J" display="A125643002J" xr:uid="{7D6D626E-AF08-47D1-8828-6F762ED452D0}"/>
    <hyperlink ref="O105" location="A125634794X" display="A125634794X" xr:uid="{80B9BE08-7EBB-4154-BFAE-A8542B296079}"/>
    <hyperlink ref="P106" location="A125650664A" display="A125650664A" xr:uid="{E48FE71F-5007-457C-B117-192B7D3C3C37}"/>
    <hyperlink ref="Q106" location="A125642456J" display="A125642456J" xr:uid="{39429E9D-F660-4B7C-BB3C-6A4A497C5031}"/>
    <hyperlink ref="R106" location="A125634248R" display="A125634248R" xr:uid="{18495E81-4E96-46B6-8570-EFD0607E3F5A}"/>
    <hyperlink ref="P88" location="A125650624J" display="A125650624J" xr:uid="{FBF715D1-8175-423D-B672-7A27D305C829}"/>
    <hyperlink ref="Q88" location="A125642416R" display="A125642416R" xr:uid="{9388D781-63EB-4175-84FB-39000B36F29B}"/>
    <hyperlink ref="R88" location="A125634208W" display="A125634208W" xr:uid="{A9CC727A-0289-427D-A32F-5BFE16EF2997}"/>
    <hyperlink ref="P89" location="A125650560J" display="A125650560J" xr:uid="{822C869B-8ED9-4EF0-8F8C-FFC5327B840E}"/>
    <hyperlink ref="Q89" location="A125642352R" display="A125642352R" xr:uid="{24026C2B-AC37-43BF-B0AF-00470ECC99B6}"/>
    <hyperlink ref="R89" location="A125634144W" display="A125634144W" xr:uid="{0519A25E-C785-45A6-9FF8-E53197D7AFA1}"/>
    <hyperlink ref="P90" location="A125650632J" display="A125650632J" xr:uid="{9DF7974D-9A9C-4586-BECA-774E5EC0C815}"/>
    <hyperlink ref="Q90" location="A125642424R" display="A125642424R" xr:uid="{00D226A2-F170-4414-BADE-8C4254D79501}"/>
    <hyperlink ref="R90" location="A125634216W" display="A125634216W" xr:uid="{5AFEFE37-73E6-4745-B3EB-F8B51882AFBF}"/>
    <hyperlink ref="P91" location="A125650640J" display="A125650640J" xr:uid="{BD195EA1-4BD4-4E39-9F80-06CA652D2B8E}"/>
    <hyperlink ref="Q91" location="A125642432R" display="A125642432R" xr:uid="{89581D44-AD56-4FAD-8948-C670F2B8CEE8}"/>
    <hyperlink ref="R91" location="A125634224W" display="A125634224W" xr:uid="{90237707-CD5D-4FC8-B5B5-8B715DF827C2}"/>
    <hyperlink ref="P92" location="A125650568A" display="A125650568A" xr:uid="{37EF0C1B-90BE-4CBD-9BE2-0EA8FD641C0A}"/>
    <hyperlink ref="Q92" location="A125642360R" display="A125642360R" xr:uid="{38D7D76D-B051-4F03-AF24-2303D95E03DE}"/>
    <hyperlink ref="R92" location="A125634152W" display="A125634152W" xr:uid="{DEC10C65-BC0E-4C5F-8911-4896B574DC34}"/>
    <hyperlink ref="P93" location="A125650576A" display="A125650576A" xr:uid="{A5A1E0D4-58F5-40D7-A1B5-48F31CE869FF}"/>
    <hyperlink ref="Q93" location="A125642368J" display="A125642368J" xr:uid="{3AD37345-83EB-455A-B0DD-2B883580227D}"/>
    <hyperlink ref="R93" location="A125634160W" display="A125634160W" xr:uid="{79651A3F-72F7-4435-8A0C-C0FC86402581}"/>
    <hyperlink ref="P94" location="A125650608J" display="A125650608J" xr:uid="{1C01F963-4FDD-4368-9943-FDE515A3E0C0}"/>
    <hyperlink ref="Q94" location="A125642400W" display="A125642400W" xr:uid="{896CB836-C9ED-4C94-A280-D9B0CEC80962}"/>
    <hyperlink ref="R94" location="A125634192R" display="A125634192R" xr:uid="{A3FB97BD-59C6-44E5-990C-A49B72062317}"/>
    <hyperlink ref="P95" location="A125650544J" display="A125650544J" xr:uid="{99C31F11-A488-40A6-99CC-C4CB9A60970F}"/>
    <hyperlink ref="Q95" location="A125642336R" display="A125642336R" xr:uid="{931685C9-4221-4279-9A6A-F272372835AF}"/>
    <hyperlink ref="R95" location="A125634128W" display="A125634128W" xr:uid="{F212FA14-03B6-4CE5-A74C-4A19B8AA1D2B}"/>
    <hyperlink ref="P96" location="A125650648A" display="A125650648A" xr:uid="{EA96A644-AA9A-4DA1-BBF3-26989FD6B385}"/>
    <hyperlink ref="Q96" location="A125642440R" display="A125642440R" xr:uid="{200D6544-6681-4582-945A-5B0BCD1E03EE}"/>
    <hyperlink ref="R96" location="A125634232W" display="A125634232W" xr:uid="{89CF734B-8328-4C29-95AC-F656FC368B2E}"/>
    <hyperlink ref="P97" location="A125650616J" display="A125650616J" xr:uid="{EE55EE6E-740B-4354-957A-B53B4905DF99}"/>
    <hyperlink ref="Q97" location="A125642408R" display="A125642408R" xr:uid="{6BBF1846-7D3C-465A-ABF8-C17F4EA3DFE9}"/>
    <hyperlink ref="R97" location="A125634200C" display="A125634200C" xr:uid="{BEDC52B9-88C3-412A-836E-EC04A5553E9E}"/>
    <hyperlink ref="P98" location="A125650656A" display="A125650656A" xr:uid="{CACADE38-E9F3-4D7D-B7E7-FAC0E75D73A7}"/>
    <hyperlink ref="Q98" location="A125642448J" display="A125642448J" xr:uid="{3FB6CF73-C2FF-469E-8B29-C744D87ED2B5}"/>
    <hyperlink ref="R98" location="A125634240W" display="A125634240W" xr:uid="{51E7B545-DF36-4B56-BB12-8147126D3378}"/>
    <hyperlink ref="P99" location="A125650552J" display="A125650552J" xr:uid="{75F5D3A0-E4CA-45A8-B712-949BA4987D0B}"/>
    <hyperlink ref="Q99" location="A125642344R" display="A125642344R" xr:uid="{88BF67F3-6C4C-4CF8-9FD9-560C44540F44}"/>
    <hyperlink ref="R99" location="A125634136W" display="A125634136W" xr:uid="{DDDB6D35-5E94-4911-8A75-087E7B75435C}"/>
    <hyperlink ref="P100" location="A125650520R" display="A125650520R" xr:uid="{71390C90-1F8A-43B9-A2C9-734804BFF619}"/>
    <hyperlink ref="Q100" location="A125642312W" display="A125642312W" xr:uid="{6F3AB840-18FB-45D3-95F8-01FE582B3A73}"/>
    <hyperlink ref="R100" location="A125634104C" display="A125634104C" xr:uid="{EF994726-7192-4FBD-AA9B-8682215CCE3D}"/>
    <hyperlink ref="P101" location="A125650528J" display="A125650528J" xr:uid="{55F75D28-B449-4BF0-9E1E-AE0708AA6EB1}"/>
    <hyperlink ref="Q101" location="A125642320W" display="A125642320W" xr:uid="{D4C95DA5-AC90-47EA-A88A-FEF2706BB042}"/>
    <hyperlink ref="R101" location="A125634112C" display="A125634112C" xr:uid="{1E276D27-6FA6-400A-A683-1AB5BF705C0E}"/>
    <hyperlink ref="P102" location="A125650584A" display="A125650584A" xr:uid="{EBD9D696-7683-4E8C-85EC-8D86475788FB}"/>
    <hyperlink ref="Q102" location="A125642376J" display="A125642376J" xr:uid="{04BF794D-C002-4B2D-930E-FCCCCF6B40E0}"/>
    <hyperlink ref="R102" location="A125634168R" display="A125634168R" xr:uid="{D06B5A61-B7A2-4BE1-AD4E-59CC7B4F8301}"/>
    <hyperlink ref="P103" location="A125650536J" display="A125650536J" xr:uid="{068920A2-3EF8-4CCB-8791-DCCD4EC37C3C}"/>
    <hyperlink ref="Q103" location="A125642328R" display="A125642328R" xr:uid="{DD0A64C7-714F-4E00-9AE5-589B83F469F4}"/>
    <hyperlink ref="R103" location="A125634120C" display="A125634120C" xr:uid="{9F1F6CBA-2477-4F79-B8B2-5B341D48B7E5}"/>
    <hyperlink ref="P104" location="A125650592A" display="A125650592A" xr:uid="{797F79B5-E743-49AF-89B0-C385E635A851}"/>
    <hyperlink ref="Q104" location="A125642384J" display="A125642384J" xr:uid="{DAF7F0AF-A013-4E0A-9C0B-EAF62E054A4E}"/>
    <hyperlink ref="R104" location="A125634176R" display="A125634176R" xr:uid="{530D14E3-57B1-47DD-9762-E618935129D5}"/>
    <hyperlink ref="P105" location="A125650600R" display="A125650600R" xr:uid="{B032FF7D-6651-4EBE-AA4C-19C46EB779CF}"/>
    <hyperlink ref="Q105" location="A125642392J" display="A125642392J" xr:uid="{63E5701F-DCC7-4690-AAFE-1FBFEB7D4B75}"/>
    <hyperlink ref="R105" location="A125634184R" display="A125634184R" xr:uid="{00B84814-F997-4A38-B8F1-438EC21E7DD7}"/>
    <hyperlink ref="S106" location="A125650666F" display="A125650666F" xr:uid="{4A10A51C-CDF2-4626-89FC-709430316A4C}"/>
    <hyperlink ref="T106" location="A125642458L" display="A125642458L" xr:uid="{568E7295-2E54-4D8F-9D20-68678B41B3F9}"/>
    <hyperlink ref="U106" location="A125634250A" display="A125634250A" xr:uid="{45E2A7C6-A2AE-49BE-92DC-42E9D850DFD5}"/>
    <hyperlink ref="S88" location="A125650626L" display="A125650626L" xr:uid="{56976C4F-1D26-49E8-9BCA-DF792991719A}"/>
    <hyperlink ref="T88" location="A125642418V" display="A125642418V" xr:uid="{B4BFE4DF-4F9F-4A2D-9DB7-DDD67FC13124}"/>
    <hyperlink ref="U88" location="A125634210J" display="A125634210J" xr:uid="{D173DA97-7477-4A08-9114-742025448539}"/>
    <hyperlink ref="S89" location="A125650562L" display="A125650562L" xr:uid="{ECD7A343-278C-42F9-85C3-85883D41DB58}"/>
    <hyperlink ref="T89" location="A125642354V" display="A125642354V" xr:uid="{DD70700B-6F30-48F7-9797-042D672A3138}"/>
    <hyperlink ref="U89" location="A125634146A" display="A125634146A" xr:uid="{BD77D3AE-BF45-48AA-BA3E-7AB527047A60}"/>
    <hyperlink ref="S90" location="A125650634L" display="A125650634L" xr:uid="{1BEF0EC0-4243-4392-AE81-423246831DE1}"/>
    <hyperlink ref="T90" location="A125642426V" display="A125642426V" xr:uid="{E23477D3-A422-4365-B996-4B7C06B701F6}"/>
    <hyperlink ref="U90" location="A125634218A" display="A125634218A" xr:uid="{EE4549EA-6262-4208-ADED-3B1E4A38821E}"/>
    <hyperlink ref="S91" location="A125650642L" display="A125650642L" xr:uid="{C4D29999-58FB-4684-95AC-E1F2BDC6B604}"/>
    <hyperlink ref="T91" location="A125642434V" display="A125642434V" xr:uid="{C7E8450F-5A45-49B5-8D73-1012D107AC48}"/>
    <hyperlink ref="U91" location="A125634226A" display="A125634226A" xr:uid="{4EAA7DD2-2562-4E06-9C84-19A029BFD22B}"/>
    <hyperlink ref="S92" location="A125650570L" display="A125650570L" xr:uid="{74726D23-6C49-4C22-B8FC-86EDA8FD8C5A}"/>
    <hyperlink ref="T92" location="A125642362V" display="A125642362V" xr:uid="{4A25813B-FFB8-4D6E-A9BF-BBB35BD2907B}"/>
    <hyperlink ref="U92" location="A125634154A" display="A125634154A" xr:uid="{32596CEA-FA69-40B0-A26D-11FD3C03E1E4}"/>
    <hyperlink ref="S93" location="A125650578F" display="A125650578F" xr:uid="{3D5804B7-DD01-45CD-A2F3-4A70E8B168D4}"/>
    <hyperlink ref="T93" location="A125642370V" display="A125642370V" xr:uid="{4A788123-EE7D-4C57-B880-CE72E74F01C5}"/>
    <hyperlink ref="U93" location="A125634162A" display="A125634162A" xr:uid="{4FF85CA5-30BD-4FA2-816B-7611EB606D64}"/>
    <hyperlink ref="S94" location="A125650610V" display="A125650610V" xr:uid="{3F673F6D-CB3A-43EB-B50C-696FF7A0B5DA}"/>
    <hyperlink ref="T94" location="A125642402A" display="A125642402A" xr:uid="{AC3411FB-E4EF-4C12-B2DE-FFA5BEE669C4}"/>
    <hyperlink ref="U94" location="A125634194V" display="A125634194V" xr:uid="{A69EAD75-7B21-4290-A88F-B15E460B35E3}"/>
    <hyperlink ref="S95" location="A125650546L" display="A125650546L" xr:uid="{565F5D55-B147-4BA8-A8A9-389D59911E43}"/>
    <hyperlink ref="T95" location="A125642338V" display="A125642338V" xr:uid="{9EAEDFCF-0A59-4435-995A-60B63095B652}"/>
    <hyperlink ref="U95" location="A125634130J" display="A125634130J" xr:uid="{858881F9-A0E8-436F-9DFA-2FD0C6D34323}"/>
    <hyperlink ref="S96" location="A125650650L" display="A125650650L" xr:uid="{7EA67A8C-5223-4535-926E-6990CDF954FA}"/>
    <hyperlink ref="T96" location="A125642442V" display="A125642442V" xr:uid="{E685295B-5D02-4464-B8C2-E2F22AC2D9F5}"/>
    <hyperlink ref="U96" location="A125634234A" display="A125634234A" xr:uid="{41925CF4-A759-4CE4-B940-A6C81B37FB00}"/>
    <hyperlink ref="S97" location="A125650618L" display="A125650618L" xr:uid="{776026E5-CECE-41E0-BCBB-C886DA5D9103}"/>
    <hyperlink ref="T97" location="A125642410A" display="A125642410A" xr:uid="{2F80F5AC-4BD9-4CB6-B4BC-DF79ED761DC3}"/>
    <hyperlink ref="U97" location="A125634202J" display="A125634202J" xr:uid="{9D7A27CB-36CA-4292-8AA1-CAF9B0AAEB35}"/>
    <hyperlink ref="S98" location="A125650658F" display="A125650658F" xr:uid="{FE290B65-5933-4D17-809C-8D03CE310E7A}"/>
    <hyperlink ref="T98" location="A125642450V" display="A125642450V" xr:uid="{63783407-7161-4C7C-A98D-765AED000F7A}"/>
    <hyperlink ref="U98" location="A125634242A" display="A125634242A" xr:uid="{43809B53-2D12-4B07-A3C4-6A29FE4754AB}"/>
    <hyperlink ref="S99" location="A125650554L" display="A125650554L" xr:uid="{24FC7361-9FAB-4885-B15B-71B8CD9AED15}"/>
    <hyperlink ref="T99" location="A125642346V" display="A125642346V" xr:uid="{5C94DFD3-5957-403E-BFCF-C582DEC44E3A}"/>
    <hyperlink ref="U99" location="A125634138A" display="A125634138A" xr:uid="{4B27DDB4-F6FC-4E25-B6F8-03EA5EF4ECC0}"/>
    <hyperlink ref="S100" location="A125650522V" display="A125650522V" xr:uid="{5F6763CB-9B8D-4FAD-87D0-0D87513FEAD4}"/>
    <hyperlink ref="T100" location="A125642314A" display="A125642314A" xr:uid="{2A514735-A55C-4953-887F-7CF44247DEB4}"/>
    <hyperlink ref="U100" location="A125634106J" display="A125634106J" xr:uid="{DD3ED32E-E057-4D62-997A-F926399E52D0}"/>
    <hyperlink ref="S101" location="A125650530V" display="A125650530V" xr:uid="{ABD260E6-105B-4153-92B3-6ADDF3170EF4}"/>
    <hyperlink ref="T101" location="A125642322A" display="A125642322A" xr:uid="{DA1DEDF8-EA9D-442E-8DD1-E49C33F83AF3}"/>
    <hyperlink ref="U101" location="A125634114J" display="A125634114J" xr:uid="{43076889-D797-40BF-B498-EE069E7A0527}"/>
    <hyperlink ref="S102" location="A125650586F" display="A125650586F" xr:uid="{065F4227-9204-49B0-A340-440DC304742A}"/>
    <hyperlink ref="T102" location="A125642378L" display="A125642378L" xr:uid="{E9696B12-9A11-4B56-BDFA-0942DB881AAB}"/>
    <hyperlink ref="U102" location="A125634170A" display="A125634170A" xr:uid="{9AA305F7-892F-488F-9B7E-78BE86FD3F4B}"/>
    <hyperlink ref="S103" location="A125650538L" display="A125650538L" xr:uid="{DB43CDFB-F61C-4479-92BD-E9DF24B88EF1}"/>
    <hyperlink ref="T103" location="A125642330A" display="A125642330A" xr:uid="{3248CCD9-C142-467D-8BFF-C4CF4AAB5C87}"/>
    <hyperlink ref="U103" location="A125634122J" display="A125634122J" xr:uid="{9D908818-B905-4732-BE24-58DD74F4F5E8}"/>
    <hyperlink ref="S104" location="A125650594F" display="A125650594F" xr:uid="{D98B715B-70D3-4CA1-88D1-E2621D0A1A24}"/>
    <hyperlink ref="T104" location="A125642386L" display="A125642386L" xr:uid="{E2153D31-E78D-4B63-A241-3E1463BDA266}"/>
    <hyperlink ref="U104" location="A125634178V" display="A125634178V" xr:uid="{AAEA7FBA-2F24-424F-8735-023866A15D25}"/>
    <hyperlink ref="S105" location="A125650602V" display="A125650602V" xr:uid="{468A6F27-F2D4-46E3-A200-21968A5249EE}"/>
    <hyperlink ref="T105" location="A125642394L" display="A125642394L" xr:uid="{8E58B34C-FBD2-412A-8C9B-E498BF9005D6}"/>
    <hyperlink ref="U105" location="A125634186V" display="A125634186V" xr:uid="{CA2007F4-3DA2-4262-A274-825830651FF0}"/>
    <hyperlink ref="V106" location="A125651424J" display="A125651424J" xr:uid="{34021130-5791-432D-8E70-454750264E3A}"/>
    <hyperlink ref="W106" location="A125643216R" display="A125643216R" xr:uid="{870B4ADB-24A2-43CD-B7D4-DE40141ED858}"/>
    <hyperlink ref="X106" location="A125635008W" display="A125635008W" xr:uid="{3F15B756-17B8-4903-8F59-79A5DA00C159}"/>
    <hyperlink ref="V88" location="A125651384A" display="A125651384A" xr:uid="{87939E7D-A5DD-4741-B42A-09E08EC27111}"/>
    <hyperlink ref="W88" location="A125643176J" display="A125643176J" xr:uid="{97010E18-AD9C-4820-AC9F-1F4B563ECD95}"/>
    <hyperlink ref="X88" location="A125634968L" display="A125634968L" xr:uid="{FECDC2CB-1A65-4BE6-B2FD-EF18DA499BC8}"/>
    <hyperlink ref="V89" location="A125651320R" display="A125651320R" xr:uid="{18CAC1A5-5793-43B3-94C6-55B67E7DCE18}"/>
    <hyperlink ref="W89" location="A125643112W" display="A125643112W" xr:uid="{E35F680C-AB72-400A-880D-B05F9A529F36}"/>
    <hyperlink ref="X89" location="A125634904A" display="A125634904A" xr:uid="{262CF1E6-4AB1-4357-A49B-A8B15FA6E178}"/>
    <hyperlink ref="V90" location="A125651392A" display="A125651392A" xr:uid="{2E966A24-4BB7-42F6-A6BD-44ADB91D0DE7}"/>
    <hyperlink ref="W90" location="A125643184J" display="A125643184J" xr:uid="{4C1545C9-31F1-4AC8-9A1E-A511D41C07D5}"/>
    <hyperlink ref="X90" location="A125634976L" display="A125634976L" xr:uid="{E0767E64-1892-4148-86FF-42BD6AFCE686}"/>
    <hyperlink ref="V91" location="A125651400R" display="A125651400R" xr:uid="{A6DF25DE-7631-4326-AD77-29309579F5F6}"/>
    <hyperlink ref="W91" location="A125643192J" display="A125643192J" xr:uid="{0D9AC0BB-8E36-430D-9217-A950DE36CC5E}"/>
    <hyperlink ref="X91" location="A125634984L" display="A125634984L" xr:uid="{D2337F62-6F98-4A05-9169-BF90457B2EA4}"/>
    <hyperlink ref="V92" location="A125651328J" display="A125651328J" xr:uid="{A81AC3AA-4392-41DD-84E3-14A752FB4914}"/>
    <hyperlink ref="W92" location="A125643120W" display="A125643120W" xr:uid="{B734D4D5-C4B3-4879-B9A6-6BDC6E1AD548}"/>
    <hyperlink ref="X92" location="A125634912A" display="A125634912A" xr:uid="{2D47DF39-B0A3-4643-915D-1E5A50E13144}"/>
    <hyperlink ref="V93" location="A125651336J" display="A125651336J" xr:uid="{AA58BEE8-B928-4383-A8E0-A197B6CFB147}"/>
    <hyperlink ref="W93" location="A125643128R" display="A125643128R" xr:uid="{1C950269-C85D-4670-8F8F-FAC33B5BF584}"/>
    <hyperlink ref="X93" location="A125634920A" display="A125634920A" xr:uid="{9737B293-E618-4653-895F-43C2750D3344}"/>
    <hyperlink ref="V94" location="A125651368A" display="A125651368A" xr:uid="{164F3C73-3B06-464A-B9B5-976960D4625B}"/>
    <hyperlink ref="W94" location="A125643160R" display="A125643160R" xr:uid="{CA443F70-3E9A-4574-8DB4-CCD1657F601F}"/>
    <hyperlink ref="X94" location="A125634952V" display="A125634952V" xr:uid="{6923CC79-BA48-4493-BF45-37A73EC56C1D}"/>
    <hyperlink ref="V95" location="A125651304R" display="A125651304R" xr:uid="{50374C76-1142-45E3-9DFF-8D3489433E1C}"/>
    <hyperlink ref="W95" location="A125643096J" display="A125643096J" xr:uid="{57AA0BB1-43F9-41C9-B834-CA7950B970B3}"/>
    <hyperlink ref="X95" location="A125634888L" display="A125634888L" xr:uid="{0C827BAF-A827-4657-BB2F-6357D03035AB}"/>
    <hyperlink ref="V96" location="A125651408J" display="A125651408J" xr:uid="{C559069C-30B7-4943-9BC8-290E5E5685C1}"/>
    <hyperlink ref="W96" location="A125643200W" display="A125643200W" xr:uid="{ED304267-741F-43D6-A86D-C4A3B3C1BEC2}"/>
    <hyperlink ref="X96" location="A125634992L" display="A125634992L" xr:uid="{7B5F1F74-C8DD-49E8-AFF7-D0704D9CA8C4}"/>
    <hyperlink ref="V97" location="A125651376A" display="A125651376A" xr:uid="{1550BF4D-A78E-49F3-906A-8D6A1CBE97AE}"/>
    <hyperlink ref="W97" location="A125643168J" display="A125643168J" xr:uid="{30D43EE0-7AAE-46B0-8BBE-08D912EA3DBB}"/>
    <hyperlink ref="X97" location="A125634960V" display="A125634960V" xr:uid="{C161BC38-BB8C-418C-8263-FC635DF428CB}"/>
    <hyperlink ref="V98" location="A125651416J" display="A125651416J" xr:uid="{FCF54A27-B50A-43AD-801D-677DE7662D68}"/>
    <hyperlink ref="W98" location="A125643208R" display="A125643208R" xr:uid="{81C2FD35-336D-4F67-82ED-F7BA1A9FA4D0}"/>
    <hyperlink ref="X98" location="A125635000C" display="A125635000C" xr:uid="{A0F02861-E7C1-427E-9A93-B673BD7FF64F}"/>
    <hyperlink ref="V99" location="A125651312R" display="A125651312R" xr:uid="{46C1D49C-92A0-420A-A7CD-DE62B14E8402}"/>
    <hyperlink ref="W99" location="A125643104W" display="A125643104W" xr:uid="{9A5EBC5D-0740-45D1-8EC3-D7AE9E94E95C}"/>
    <hyperlink ref="X99" location="A125634896L" display="A125634896L" xr:uid="{19FA949E-EBBC-4934-B81A-D95D3F2A447C}"/>
    <hyperlink ref="V100" location="A125651280J" display="A125651280J" xr:uid="{8BCBED36-CD7D-45B4-9360-28C555273969}"/>
    <hyperlink ref="W100" location="A125643072R" display="A125643072R" xr:uid="{C44D5FE3-5C1E-43BC-9324-27AD9DD8B67D}"/>
    <hyperlink ref="X100" location="A125634864V" display="A125634864V" xr:uid="{28C9A7A0-E7BD-4487-91FF-7E1A39F6D850}"/>
    <hyperlink ref="V101" location="A125651288A" display="A125651288A" xr:uid="{E27F5FB6-F665-4C69-B1FA-683681D5F179}"/>
    <hyperlink ref="W101" location="A125643080R" display="A125643080R" xr:uid="{99F3900D-2EF6-4735-85E3-AD9CB72357C2}"/>
    <hyperlink ref="X101" location="A125634872V" display="A125634872V" xr:uid="{D0459006-CBDD-4ABA-9073-4FE08CEFFF68}"/>
    <hyperlink ref="V102" location="A125651344J" display="A125651344J" xr:uid="{7960E0A4-6AFA-4345-BD9E-6855D50B3EE3}"/>
    <hyperlink ref="W102" location="A125643136R" display="A125643136R" xr:uid="{8B0C7D31-AB20-4743-9A9D-D66D466D8C0B}"/>
    <hyperlink ref="X102" location="A125634928V" display="A125634928V" xr:uid="{A5718AF4-42DD-42AC-B180-E918F766880D}"/>
    <hyperlink ref="V103" location="A125651296A" display="A125651296A" xr:uid="{9BD327F0-D90C-41F0-A8FB-DB9D6B45A25D}"/>
    <hyperlink ref="W103" location="A125643088J" display="A125643088J" xr:uid="{BDE29CB3-B171-42B6-BA5C-62E125165EB8}"/>
    <hyperlink ref="X103" location="A125634880V" display="A125634880V" xr:uid="{8B18B4CB-CEF4-4F5B-8F34-86ED2071E26D}"/>
    <hyperlink ref="V104" location="A125651352J" display="A125651352J" xr:uid="{A59A73A2-1E24-4F75-A602-BA044ECE828C}"/>
    <hyperlink ref="W104" location="A125643144R" display="A125643144R" xr:uid="{FCBF8FCF-5140-4619-80BC-C3F27E41F082}"/>
    <hyperlink ref="X104" location="A125634936V" display="A125634936V" xr:uid="{DE3DD706-7456-45FB-B1AC-B59F0370B6AF}"/>
    <hyperlink ref="V105" location="A125651360J" display="A125651360J" xr:uid="{06031B47-042E-4CCC-9F08-142C070F1562}"/>
    <hyperlink ref="W105" location="A125643152R" display="A125643152R" xr:uid="{B6E0C0B3-2BA1-417E-9AFD-EEB52A5BD799}"/>
    <hyperlink ref="X105" location="A125634944V" display="A125634944V" xr:uid="{10F7AC97-5192-40A5-98B8-47EA7BB5B364}"/>
    <hyperlink ref="Y106" location="A125651426L" display="A125651426L" xr:uid="{EE143978-DAD0-4572-AEFE-B27D02DC9504}"/>
    <hyperlink ref="Z106" location="A125643218V" display="A125643218V" xr:uid="{500D36E6-FC29-439A-ACCF-50C8507D70EF}"/>
    <hyperlink ref="AA106" location="A125635010J" display="A125635010J" xr:uid="{3F987895-FD78-49BA-99EB-E1F3A9E0D9CF}"/>
    <hyperlink ref="Y88" location="A125651386F" display="A125651386F" xr:uid="{DBDD79EE-4463-43C9-AECB-E958E5843244}"/>
    <hyperlink ref="Z88" location="A125643178L" display="A125643178L" xr:uid="{8F9F48CF-DF4C-4D86-9048-164002493D26}"/>
    <hyperlink ref="AA88" location="A125634970X" display="A125634970X" xr:uid="{FE3644A4-B753-4FF8-82BD-74A8F971FEC1}"/>
    <hyperlink ref="Y89" location="A125651322V" display="A125651322V" xr:uid="{0E266233-7CD3-43A8-959B-1C8DD17C9045}"/>
    <hyperlink ref="Z89" location="A125643114A" display="A125643114A" xr:uid="{1FD1765A-0CE8-4F54-BB38-CF2CB97C40EF}"/>
    <hyperlink ref="AA89" location="A125634906F" display="A125634906F" xr:uid="{3F10DB1A-ECAB-4A7A-8D9A-47135ED38352}"/>
    <hyperlink ref="Y90" location="A125651394F" display="A125651394F" xr:uid="{C988F99A-D38B-44D8-AA2C-96242B6B0418}"/>
    <hyperlink ref="Z90" location="A125643186L" display="A125643186L" xr:uid="{9042021F-05B9-4A13-BD3C-992095C180ED}"/>
    <hyperlink ref="AA90" location="A125634978T" display="A125634978T" xr:uid="{FAEC9573-96EE-4268-A34A-3AAFC47708C6}"/>
    <hyperlink ref="Y91" location="A125651402V" display="A125651402V" xr:uid="{F1D6E016-E303-49E8-9DB6-2A0BC26D3A51}"/>
    <hyperlink ref="Z91" location="A125643194L" display="A125643194L" xr:uid="{B0407950-B0D9-40CF-B486-FCA4A0794949}"/>
    <hyperlink ref="AA91" location="A125634986T" display="A125634986T" xr:uid="{69E85FF1-23CA-43E7-8D68-40BAA2AD46F8}"/>
    <hyperlink ref="Y92" location="A125651330V" display="A125651330V" xr:uid="{17FC187C-78B9-4D00-A804-49260B9BBC6E}"/>
    <hyperlink ref="Z92" location="A125643122A" display="A125643122A" xr:uid="{0CBE869A-D158-41A3-A3B4-8693D1884390}"/>
    <hyperlink ref="AA92" location="A125634914F" display="A125634914F" xr:uid="{4B558659-0F75-4953-AFAE-ED27F8A7AF2C}"/>
    <hyperlink ref="Y93" location="A125651338L" display="A125651338L" xr:uid="{5D844C49-7483-4586-92C8-B06FE2B05DA9}"/>
    <hyperlink ref="Z93" location="A125643130A" display="A125643130A" xr:uid="{81191D61-39E9-4B2D-B9AD-014768EF72DD}"/>
    <hyperlink ref="AA93" location="A125634922F" display="A125634922F" xr:uid="{D1A87D6A-B79E-4A16-855A-FD9731E08DCA}"/>
    <hyperlink ref="Y94" location="A125651370L" display="A125651370L" xr:uid="{2C5B5C1F-A9D0-4D00-8AF1-0982D323BF8D}"/>
    <hyperlink ref="Z94" location="A125643162V" display="A125643162V" xr:uid="{9DEB9548-6E00-4BBB-AABF-32649D852C79}"/>
    <hyperlink ref="AA94" location="A125634954X" display="A125634954X" xr:uid="{BE0702EA-14AF-40F6-BFAE-FB1C9880876C}"/>
    <hyperlink ref="Y95" location="A125651306V" display="A125651306V" xr:uid="{0F6E46EE-637C-4B2F-83D6-C10297E10092}"/>
    <hyperlink ref="Z95" location="A125643098L" display="A125643098L" xr:uid="{429DB6E0-2D74-4D76-8EBC-98CA42E23674}"/>
    <hyperlink ref="AA95" location="A125634890X" display="A125634890X" xr:uid="{A6A6B756-1878-4DE3-A815-906AD545A9D6}"/>
    <hyperlink ref="Y96" location="A125651410V" display="A125651410V" xr:uid="{56FE7B97-E71E-48F2-9063-C320BD1ED0BF}"/>
    <hyperlink ref="Z96" location="A125643202A" display="A125643202A" xr:uid="{63E91E1D-81FB-4BC6-8DFE-5017368A27C2}"/>
    <hyperlink ref="AA96" location="A125634994T" display="A125634994T" xr:uid="{92FA7AC5-683B-4501-B767-74A04881423B}"/>
    <hyperlink ref="Y97" location="A125651378F" display="A125651378F" xr:uid="{C5B11297-32F5-4922-8FB2-FCC734F03B3F}"/>
    <hyperlink ref="Z97" location="A125643170V" display="A125643170V" xr:uid="{01AF8B06-213D-4FBC-B053-9D186BE61877}"/>
    <hyperlink ref="AA97" location="A125634962X" display="A125634962X" xr:uid="{10F10180-71A2-4C1E-84D0-AE1FF24C8F0C}"/>
    <hyperlink ref="Y98" location="A125651418L" display="A125651418L" xr:uid="{FA4F4D71-1A36-4C8F-BE2E-37B6B6287740}"/>
    <hyperlink ref="Z98" location="A125643210A" display="A125643210A" xr:uid="{842C09FE-82C5-471C-ADCC-97CF18CCD3B3}"/>
    <hyperlink ref="AA98" location="A125635002J" display="A125635002J" xr:uid="{E4AC4BAA-3FBC-48E4-86F3-E2CE7EBA897F}"/>
    <hyperlink ref="Y99" location="A125651314V" display="A125651314V" xr:uid="{0D386169-F446-4B6C-A094-AD4E5F883339}"/>
    <hyperlink ref="Z99" location="A125643106A" display="A125643106A" xr:uid="{8A711C23-E302-47CD-9BEE-841DF9D7AE38}"/>
    <hyperlink ref="AA99" location="A125634898T" display="A125634898T" xr:uid="{DD622DD9-5286-4990-AD8A-7D7C45091EEC}"/>
    <hyperlink ref="Y100" location="A125651282L" display="A125651282L" xr:uid="{B36A80C0-217B-4B2A-9F86-04A67B675274}"/>
    <hyperlink ref="Z100" location="A125643074V" display="A125643074V" xr:uid="{FFD176F2-65FD-47E1-96C7-1129090DF2FB}"/>
    <hyperlink ref="AA100" location="A125634866X" display="A125634866X" xr:uid="{333CC477-1EE1-4BB2-922E-79F7AE11B8B8}"/>
    <hyperlink ref="Y101" location="A125651290L" display="A125651290L" xr:uid="{40EB58F9-2647-4D73-92F1-D0D100B16A40}"/>
    <hyperlink ref="Z101" location="A125643082V" display="A125643082V" xr:uid="{913A32E9-10FF-42B0-A605-096A6D957492}"/>
    <hyperlink ref="AA101" location="A125634874X" display="A125634874X" xr:uid="{AA981876-EF26-40A3-BA73-C2F0F64989D6}"/>
    <hyperlink ref="Y102" location="A125651346L" display="A125651346L" xr:uid="{8F9C0E65-1A16-4698-B705-5D50767E79F5}"/>
    <hyperlink ref="Z102" location="A125643138V" display="A125643138V" xr:uid="{EB05F2FC-FCAA-4002-9A14-4AC65F22C0B1}"/>
    <hyperlink ref="AA102" location="A125634930F" display="A125634930F" xr:uid="{C007C32F-076E-49DC-A437-21B2659E74D1}"/>
    <hyperlink ref="Y103" location="A125651298F" display="A125651298F" xr:uid="{EAEE2D2D-154A-40B7-B870-930D8B934651}"/>
    <hyperlink ref="Z103" location="A125643090V" display="A125643090V" xr:uid="{2045D01F-1600-4ECF-BAE5-4A52413245DF}"/>
    <hyperlink ref="AA103" location="A125634882X" display="A125634882X" xr:uid="{6FF8383C-F38F-469C-A8E2-0FB475761F7D}"/>
    <hyperlink ref="Y104" location="A125651354L" display="A125651354L" xr:uid="{49AC89A0-24E8-4064-8AF8-AC6A69286D7E}"/>
    <hyperlink ref="Z104" location="A125643146V" display="A125643146V" xr:uid="{F7CFA8B8-0E72-48E4-8AC6-63CBB10CA5E5}"/>
    <hyperlink ref="AA104" location="A125634938X" display="A125634938X" xr:uid="{806467FA-D503-4E17-B31A-A1A317D676CC}"/>
    <hyperlink ref="Y105" location="A125651362L" display="A125651362L" xr:uid="{8FC63B22-2359-4D59-9E6C-9CF4FF290618}"/>
    <hyperlink ref="Z105" location="A125643154V" display="A125643154V" xr:uid="{CB6291AD-CF0F-4B67-AD5B-2452E3D51808}"/>
    <hyperlink ref="AA105" location="A125634946X" display="A125634946X" xr:uid="{468E721A-C203-4FE5-8BB8-6EF1E436890B}"/>
    <hyperlink ref="AB106" location="A125651576V" display="A125651576V" xr:uid="{A9DD85E4-FB4B-4F1D-A59A-222C9B6209A7}"/>
    <hyperlink ref="AC106" location="A125643368A" display="A125643368A" xr:uid="{7DECA41B-49B4-48E1-AC5A-BCD48F82B754}"/>
    <hyperlink ref="AD106" location="A125635160R" display="A125635160R" xr:uid="{5E11AA99-A078-4F1B-A205-523FECFDC753}"/>
    <hyperlink ref="AB88" location="A125651536A" display="A125651536A" xr:uid="{C82BA1D2-F450-47A3-B3C5-CED8A8DA29BB}"/>
    <hyperlink ref="AC88" location="A125643328J" display="A125643328J" xr:uid="{62D5394B-0248-4024-B02A-9FC76B3CF124}"/>
    <hyperlink ref="AD88" location="A125635120W" display="A125635120W" xr:uid="{F8D68988-5642-42D1-99B6-1BD5ABF44851}"/>
    <hyperlink ref="AB89" location="A125651472A" display="A125651472A" xr:uid="{84DF6D32-F481-469F-8E54-CBC73E90A406}"/>
    <hyperlink ref="AC89" location="A125643264J" display="A125643264J" xr:uid="{6C1932E6-6206-4C90-876F-819CFE93DEE0}"/>
    <hyperlink ref="AD89" location="A125635056R" display="A125635056R" xr:uid="{938E0A60-045B-4760-A1BB-B480C213D70C}"/>
    <hyperlink ref="AB90" location="A125651544A" display="A125651544A" xr:uid="{9875B1CF-A111-41DF-B991-94F0BF2B6D83}"/>
    <hyperlink ref="AC90" location="A125643336J" display="A125643336J" xr:uid="{370F8EFC-21A9-4393-8273-5951667494AC}"/>
    <hyperlink ref="AD90" location="A125635128R" display="A125635128R" xr:uid="{A8C365B8-92A5-4F7B-80BD-C04C35B9F103}"/>
    <hyperlink ref="AB91" location="A125651552A" display="A125651552A" xr:uid="{BDACEA70-0803-4C26-A300-A90BF462F73F}"/>
    <hyperlink ref="AC91" location="A125643344J" display="A125643344J" xr:uid="{BC88D80D-3593-4B77-A259-AAF3D92A5003}"/>
    <hyperlink ref="AD91" location="A125635136R" display="A125635136R" xr:uid="{119734D3-B856-40B2-9EE2-5CB92E19CBD0}"/>
    <hyperlink ref="AB92" location="A125651480A" display="A125651480A" xr:uid="{ED2D873C-248D-4618-8F52-EE40E7F1DCF8}"/>
    <hyperlink ref="AC92" location="A125643272J" display="A125643272J" xr:uid="{C7EA4788-99D1-4C21-A72A-2EEE1F7CF570}"/>
    <hyperlink ref="AD92" location="A125635064R" display="A125635064R" xr:uid="{FC9FBB72-2971-48EB-AAF8-374E33258B9B}"/>
    <hyperlink ref="AB93" location="A125651488V" display="A125651488V" xr:uid="{C81E0625-7D18-41F3-94A0-EE911C20999E}"/>
    <hyperlink ref="AC93" location="A125643280J" display="A125643280J" xr:uid="{B304D33F-01B6-44E4-BAA8-2D3110F24088}"/>
    <hyperlink ref="AD93" location="A125635072R" display="A125635072R" xr:uid="{68553FF7-0ED2-495B-BD65-7C0CBBC2CF97}"/>
    <hyperlink ref="AB94" location="A125651520J" display="A125651520J" xr:uid="{A0EDDC6E-CD96-4A8C-BAAC-E44A82C21871}"/>
    <hyperlink ref="AC94" location="A125643312R" display="A125643312R" xr:uid="{6AE1D35B-394E-4486-B922-E0E398100363}"/>
    <hyperlink ref="AD94" location="A125635104W" display="A125635104W" xr:uid="{685019CB-FF60-4FB5-8698-D64A3029EFCB}"/>
    <hyperlink ref="AB95" location="A125651456A" display="A125651456A" xr:uid="{1B5D9C14-89E4-4EAB-8399-CD37D7136857}"/>
    <hyperlink ref="AC95" location="A125643248J" display="A125643248J" xr:uid="{8638A8C3-8A6B-419D-A1E1-7D971E3720D1}"/>
    <hyperlink ref="AD95" location="A125635040W" display="A125635040W" xr:uid="{382C6BD9-0133-448B-A80F-38C424B169F7}"/>
    <hyperlink ref="AB96" location="A125651560A" display="A125651560A" xr:uid="{117691D7-D073-46A6-AAA5-4062F106C9FB}"/>
    <hyperlink ref="AC96" location="A125643352J" display="A125643352J" xr:uid="{1CC9DF99-9FE8-4973-ADB5-0A4E5C123308}"/>
    <hyperlink ref="AD96" location="A125635144R" display="A125635144R" xr:uid="{F4086DF6-5146-4DFD-91BC-AB53D87681B2}"/>
    <hyperlink ref="AB97" location="A125651528A" display="A125651528A" xr:uid="{C192AD2E-E0F6-4022-B94E-59FF523A8142}"/>
    <hyperlink ref="AC97" location="A125643320R" display="A125643320R" xr:uid="{2B5AC48C-0986-4BAF-B29F-F338897E4884}"/>
    <hyperlink ref="AD97" location="A125635112W" display="A125635112W" xr:uid="{5790E5B1-6B6A-4498-A4D8-9879E4386A3A}"/>
    <hyperlink ref="AB98" location="A125651568V" display="A125651568V" xr:uid="{8D700B04-E341-40A1-BF8D-BE1A02819407}"/>
    <hyperlink ref="AC98" location="A125643360J" display="A125643360J" xr:uid="{9EE26F48-A2C5-4654-9017-99102A02E5A8}"/>
    <hyperlink ref="AD98" location="A125635152R" display="A125635152R" xr:uid="{1472AAB9-A835-47B9-A88C-3A5E84AAD87E}"/>
    <hyperlink ref="AB99" location="A125651464A" display="A125651464A" xr:uid="{D3033E0E-3495-41B4-88F8-201C3E3A2D14}"/>
    <hyperlink ref="AC99" location="A125643256J" display="A125643256J" xr:uid="{17DF7E6E-4E74-4794-AF57-1207E961893D}"/>
    <hyperlink ref="AD99" location="A125635048R" display="A125635048R" xr:uid="{FB7DBC7D-5422-4D7C-9BA5-6033FD82E947}"/>
    <hyperlink ref="AB100" location="A125651432J" display="A125651432J" xr:uid="{AB20FC08-83A1-4FBC-A73E-3467486BD2D3}"/>
    <hyperlink ref="AC100" location="A125643224R" display="A125643224R" xr:uid="{BB3B4204-53C2-4BE4-A0A0-EAE721C20801}"/>
    <hyperlink ref="AD100" location="A125635016W" display="A125635016W" xr:uid="{E26E00B5-6EAD-4C50-837B-5D32B700B5A0}"/>
    <hyperlink ref="AB101" location="A125651440J" display="A125651440J" xr:uid="{9ABC9DEF-7E8C-4D44-8065-AC225C42788D}"/>
    <hyperlink ref="AC101" location="A125643232R" display="A125643232R" xr:uid="{DEA17334-9AC4-4D4B-8288-8630E2474B5F}"/>
    <hyperlink ref="AD101" location="A125635024W" display="A125635024W" xr:uid="{16AE8F64-B5D2-4D8D-BB59-EA0873DA77D3}"/>
    <hyperlink ref="AB102" location="A125651496V" display="A125651496V" xr:uid="{ABA59977-4EB9-4452-B5B6-94D160D8552D}"/>
    <hyperlink ref="AC102" location="A125643288A" display="A125643288A" xr:uid="{5FA3D008-C1A1-4FF5-9FBB-A83D7ECCD93E}"/>
    <hyperlink ref="AD102" location="A125635080R" display="A125635080R" xr:uid="{304FE5AE-ADCB-4702-8D0A-38E6553CEAD3}"/>
    <hyperlink ref="AB103" location="A125651448A" display="A125651448A" xr:uid="{21D00EDB-8E0B-4E60-AEE5-B4BD4545D772}"/>
    <hyperlink ref="AC103" location="A125643240R" display="A125643240R" xr:uid="{0ED844C9-D4B8-43AE-81B0-83C245853B62}"/>
    <hyperlink ref="AD103" location="A125635032W" display="A125635032W" xr:uid="{F057B2AA-C0DD-419F-A74E-6E673D8F2C13}"/>
    <hyperlink ref="AB104" location="A125651504J" display="A125651504J" xr:uid="{55D8549C-2DDE-466B-B012-2C3AB2AD8CB5}"/>
    <hyperlink ref="AC104" location="A125643296A" display="A125643296A" xr:uid="{44D9EF8C-29B7-477B-9436-9B787DDB0929}"/>
    <hyperlink ref="AD104" location="A125635088J" display="A125635088J" xr:uid="{57916070-41AA-4F7E-8953-3F5EA5F68BE7}"/>
    <hyperlink ref="AB105" location="A125651512J" display="A125651512J" xr:uid="{DCFD8558-A6AA-4C20-8BAA-3F373142A7E3}"/>
    <hyperlink ref="AC105" location="A125643304R" display="A125643304R" xr:uid="{3A2FE5F7-48B1-4920-812D-90447E369406}"/>
    <hyperlink ref="AD105" location="A125635096J" display="A125635096J" xr:uid="{6F4EFA41-D34B-41C8-A765-C4BF888B17BA}"/>
    <hyperlink ref="AE106" location="A125651578X" display="A125651578X" xr:uid="{7EADB822-DEDB-4D1D-B3E0-2E4AED827AA9}"/>
    <hyperlink ref="AF106" location="A125643370L" display="A125643370L" xr:uid="{A882DDF1-BF9F-4E0C-A687-AA9C8DA53C5A}"/>
    <hyperlink ref="AG106" location="A125635162V" display="A125635162V" xr:uid="{709C2DA2-AA0F-493B-96C8-771059169012}"/>
    <hyperlink ref="AE88" location="A125651538F" display="A125651538F" xr:uid="{9E1C42CD-DC2A-4525-B965-21A876CD2D38}"/>
    <hyperlink ref="AF88" location="A125643330V" display="A125643330V" xr:uid="{9050AA71-7E8C-4F36-89F7-12D1E231365D}"/>
    <hyperlink ref="AG88" location="A125635122A" display="A125635122A" xr:uid="{926C11DE-27B0-45E2-90D5-DF2CFA8C61DA}"/>
    <hyperlink ref="AE89" location="A125651474F" display="A125651474F" xr:uid="{049801C4-1377-4E9B-A109-20FCD5841332}"/>
    <hyperlink ref="AF89" location="A125643266L" display="A125643266L" xr:uid="{4BEF441C-C443-4283-8672-49426DCE5B8C}"/>
    <hyperlink ref="AG89" location="A125635058V" display="A125635058V" xr:uid="{8BCE029F-E060-41A6-B32C-12A2CE0E5F61}"/>
    <hyperlink ref="AE90" location="A125651546F" display="A125651546F" xr:uid="{87758D96-F416-4B61-A434-E18EACBCBAF3}"/>
    <hyperlink ref="AF90" location="A125643338L" display="A125643338L" xr:uid="{7B972486-14C2-46FD-9798-2E42B3650FF3}"/>
    <hyperlink ref="AG90" location="A125635130A" display="A125635130A" xr:uid="{8B6384EB-C419-4903-857B-A7DA8D1878BA}"/>
    <hyperlink ref="AE91" location="A125651554F" display="A125651554F" xr:uid="{D4493E3D-9FDF-434D-A30E-42B3799B579C}"/>
    <hyperlink ref="AF91" location="A125643346L" display="A125643346L" xr:uid="{7A7F248A-BD12-4C57-B20D-10BB46481C5B}"/>
    <hyperlink ref="AG91" location="A125635138V" display="A125635138V" xr:uid="{35359714-00E1-48CD-A023-DF8C578DD993}"/>
    <hyperlink ref="AE92" location="A125651482F" display="A125651482F" xr:uid="{6312365C-9A64-4836-B009-5B5741FADC3E}"/>
    <hyperlink ref="AF92" location="A125643274L" display="A125643274L" xr:uid="{0D9AF9D9-4BB4-45DF-AD25-0F0EB1774B9F}"/>
    <hyperlink ref="AG92" location="A125635066V" display="A125635066V" xr:uid="{EDF82B92-3555-40CD-AA08-7E75DB78FCF5}"/>
    <hyperlink ref="AE93" location="A125651490F" display="A125651490F" xr:uid="{74F01C7A-65C5-40D8-8750-B5B451CD273A}"/>
    <hyperlink ref="AF93" location="A125643282L" display="A125643282L" xr:uid="{CF6B635D-CE02-4CF0-AB16-96040B36890E}"/>
    <hyperlink ref="AG93" location="A125635074V" display="A125635074V" xr:uid="{CFEA2ED4-8460-4391-B8CD-2BDBA3144C83}"/>
    <hyperlink ref="AE94" location="A125651522L" display="A125651522L" xr:uid="{247551F4-B781-4A96-BC40-DFBA24E61620}"/>
    <hyperlink ref="AF94" location="A125643314V" display="A125643314V" xr:uid="{34982722-5D6B-407F-A511-DD8C73A34FE6}"/>
    <hyperlink ref="AG94" location="A125635106A" display="A125635106A" xr:uid="{4CEEBCF7-460C-4538-B68F-8F5889A970CA}"/>
    <hyperlink ref="AE95" location="A125651458F" display="A125651458F" xr:uid="{0F2EC50C-D7CB-456B-8712-8A86CCE0F166}"/>
    <hyperlink ref="AF95" location="A125643250V" display="A125643250V" xr:uid="{EBE69ACA-DADA-4B23-AF38-00B3DD014D1F}"/>
    <hyperlink ref="AG95" location="A125635042A" display="A125635042A" xr:uid="{744EA265-7D91-4155-8A80-3BE8538E1F58}"/>
    <hyperlink ref="AE96" location="A125651562F" display="A125651562F" xr:uid="{49F46512-49A7-48C3-A2D3-586A3748E83C}"/>
    <hyperlink ref="AF96" location="A125643354L" display="A125643354L" xr:uid="{2CB0AE74-5F9B-4EDF-9138-BF1CEA03CD8B}"/>
    <hyperlink ref="AG96" location="A125635146V" display="A125635146V" xr:uid="{FF28F2BD-9323-4A18-B30B-A82FD8696651}"/>
    <hyperlink ref="AE97" location="A125651530L" display="A125651530L" xr:uid="{48FF6698-8E88-41C9-AF98-74F8E6A100F4}"/>
    <hyperlink ref="AF97" location="A125643322V" display="A125643322V" xr:uid="{E17ACF76-3E88-41EF-8B0E-AD466BBA5B87}"/>
    <hyperlink ref="AG97" location="A125635114A" display="A125635114A" xr:uid="{8B9C2360-3EA7-4A43-8354-D8CE0779B74A}"/>
    <hyperlink ref="AE98" location="A125651570F" display="A125651570F" xr:uid="{E222D760-10AD-4509-AA12-AE795D194597}"/>
    <hyperlink ref="AF98" location="A125643362L" display="A125643362L" xr:uid="{14B5F8EE-C1DB-460C-99A4-A0C15006F757}"/>
    <hyperlink ref="AG98" location="A125635154V" display="A125635154V" xr:uid="{D99499BC-B04A-41C1-A277-D20C64461943}"/>
    <hyperlink ref="AE99" location="A125651466F" display="A125651466F" xr:uid="{81A574E5-55E5-401F-B3FC-C4938A7109D3}"/>
    <hyperlink ref="AF99" location="A125643258L" display="A125643258L" xr:uid="{72655BD9-8C79-46B1-AEB7-C32D4CAFE69D}"/>
    <hyperlink ref="AG99" location="A125635050A" display="A125635050A" xr:uid="{D506E51A-F4FE-4B77-B743-7E5F0073BC96}"/>
    <hyperlink ref="AE100" location="A125651434L" display="A125651434L" xr:uid="{08D13A1D-32EF-4AF8-9C8B-5D4BAF5A18BA}"/>
    <hyperlink ref="AF100" location="A125643226V" display="A125643226V" xr:uid="{3D104C87-22EB-4412-B37D-049F6AB81075}"/>
    <hyperlink ref="AG100" location="A125635018A" display="A125635018A" xr:uid="{6B4FF017-10FE-40DE-BDE5-84D4A0F598CB}"/>
    <hyperlink ref="AE101" location="A125651442L" display="A125651442L" xr:uid="{8C5AD1CC-82B0-4F7A-8669-4DFF91C36268}"/>
    <hyperlink ref="AF101" location="A125643234V" display="A125643234V" xr:uid="{B16C40D9-F619-4C77-94AB-56DC57E4DB04}"/>
    <hyperlink ref="AG101" location="A125635026A" display="A125635026A" xr:uid="{CBE3F2E1-E3EB-4396-9A47-BCD940CF820F}"/>
    <hyperlink ref="AE102" location="A125651498X" display="A125651498X" xr:uid="{43E831CB-6D5D-4280-88F2-1C82EBD8633B}"/>
    <hyperlink ref="AF102" location="A125643290L" display="A125643290L" xr:uid="{46B3FE6C-1E37-4621-8422-81FC9822B886}"/>
    <hyperlink ref="AG102" location="A125635082V" display="A125635082V" xr:uid="{2BD92828-049B-414A-B806-BCCA1E98AE8E}"/>
    <hyperlink ref="AE103" location="A125651450L" display="A125651450L" xr:uid="{B1315294-096F-4875-B0E8-49A360D6DEE1}"/>
    <hyperlink ref="AF103" location="A125643242V" display="A125643242V" xr:uid="{14DC41C0-122D-414A-AE13-0338A6F4FB96}"/>
    <hyperlink ref="AG103" location="A125635034A" display="A125635034A" xr:uid="{3C2B58CC-6178-4FF1-84F5-268E13044DFE}"/>
    <hyperlink ref="AE104" location="A125651506L" display="A125651506L" xr:uid="{90BF36B4-7C0D-43A9-B3AB-711C029214A8}"/>
    <hyperlink ref="AF104" location="A125643298F" display="A125643298F" xr:uid="{90AE33BB-4837-4143-8210-FB199ADB0203}"/>
    <hyperlink ref="AG104" location="A125635090V" display="A125635090V" xr:uid="{756773E4-07B7-4310-96C0-866316A48906}"/>
    <hyperlink ref="AE105" location="A125651514L" display="A125651514L" xr:uid="{0AF6B124-CCA5-4FAE-A360-C15B179CACE4}"/>
    <hyperlink ref="AF105" location="A125643306V" display="A125643306V" xr:uid="{7804C470-7BE3-425E-B788-2FB368B3327C}"/>
    <hyperlink ref="AG105" location="A125635098L" display="A125635098L" xr:uid="{36BB8E64-DB87-47A0-A386-43575A46F6B8}"/>
    <hyperlink ref="AH106" location="A125650816A" display="A125650816A" xr:uid="{6FB57782-65F4-4552-861E-6210B8A88829}"/>
    <hyperlink ref="AI106" location="A125642608J" display="A125642608J" xr:uid="{32AE2637-04E2-45FB-9C65-A0917DDC8FB3}"/>
    <hyperlink ref="AJ106" location="A125634400W" display="A125634400W" xr:uid="{1660D170-7591-4CBB-88D7-1DCA789052AA}"/>
    <hyperlink ref="AH88" location="A125650776V" display="A125650776V" xr:uid="{6B171D14-4252-4185-87C4-3D0601F0096A}"/>
    <hyperlink ref="AI88" location="A125642568A" display="A125642568A" xr:uid="{45CEAA5E-EAB3-4258-964F-AB0538DC5677}"/>
    <hyperlink ref="AJ88" location="A125634360R" display="A125634360R" xr:uid="{1C6C75AE-4AF1-4A27-B2DE-852C4DBC6F96}"/>
    <hyperlink ref="AH89" location="A125650712J" display="A125650712J" xr:uid="{446C4926-98F5-4AA0-B82D-6990753B2DF7}"/>
    <hyperlink ref="AI89" location="A125642504R" display="A125642504R" xr:uid="{E6548B11-6F06-43B5-9DC4-4F84E280CDB9}"/>
    <hyperlink ref="AJ89" location="A125634296J" display="A125634296J" xr:uid="{45861553-B564-45C8-BD60-3EB09762E2AC}"/>
    <hyperlink ref="AH90" location="A125650784V" display="A125650784V" xr:uid="{37DAA402-98AD-49CD-BC61-4ABDA8DF042C}"/>
    <hyperlink ref="AI90" location="A125642576A" display="A125642576A" xr:uid="{3979E257-6830-4C49-A5B7-0071B5D1C45A}"/>
    <hyperlink ref="AJ90" location="A125634368J" display="A125634368J" xr:uid="{1777BCB8-BB7C-4FD9-8143-AFE6A8CFF8FA}"/>
    <hyperlink ref="AH91" location="A125650792V" display="A125650792V" xr:uid="{87239243-1F11-415D-8C8E-CAC7CC9DA316}"/>
    <hyperlink ref="AI91" location="A125642584A" display="A125642584A" xr:uid="{FE0EA84B-6123-48FB-BA39-28B763995ABC}"/>
    <hyperlink ref="AJ91" location="A125634376J" display="A125634376J" xr:uid="{4C693A8E-636F-44E2-971D-A7465F810E1F}"/>
    <hyperlink ref="AH92" location="A125650720J" display="A125650720J" xr:uid="{32CA3F15-85A7-425B-812E-E143327C84CE}"/>
    <hyperlink ref="AI92" location="A125642512R" display="A125642512R" xr:uid="{A12F8D11-AE92-4958-A753-911A4118A3BF}"/>
    <hyperlink ref="AJ92" location="A125634304W" display="A125634304W" xr:uid="{3C1E8C42-12D3-481B-B748-00E4C2F89EA9}"/>
    <hyperlink ref="AH93" location="A125650728A" display="A125650728A" xr:uid="{69E57321-0B5C-47F1-825F-34AFD4A4E8AF}"/>
    <hyperlink ref="AI93" location="A125642520R" display="A125642520R" xr:uid="{6CE012A8-AAC1-4944-A8A0-29164CD1A6DB}"/>
    <hyperlink ref="AJ93" location="A125634312W" display="A125634312W" xr:uid="{94AB3DC6-3EB2-4AFC-8660-C088204A437B}"/>
    <hyperlink ref="AH94" location="A125650760A" display="A125650760A" xr:uid="{FD98730B-DA2F-489E-8728-1F6EABDF1FEA}"/>
    <hyperlink ref="AI94" location="A125642552J" display="A125642552J" xr:uid="{E41EB4E6-5CDF-4A2A-8DBD-03EB11918D53}"/>
    <hyperlink ref="AJ94" location="A125634344R" display="A125634344R" xr:uid="{1462F21F-346E-4A51-BCB9-2902C4A9726F}"/>
    <hyperlink ref="AH95" location="A125650696V" display="A125650696V" xr:uid="{8DAFC6FC-5BC0-4EF9-81B3-680D87F34881}"/>
    <hyperlink ref="AI95" location="A125642488A" display="A125642488A" xr:uid="{039292F4-62DB-447E-81A0-F10AD8004F37}"/>
    <hyperlink ref="AJ95" location="A125634280R" display="A125634280R" xr:uid="{792C03C8-AD83-40CD-96B2-52CD4585783E}"/>
    <hyperlink ref="AH96" location="A125650800J" display="A125650800J" xr:uid="{58D58B11-9022-4DBA-811B-A02C7C7B03EC}"/>
    <hyperlink ref="AI96" location="A125642592A" display="A125642592A" xr:uid="{078F0352-4E65-48D2-A8AD-01E0FED590BC}"/>
    <hyperlink ref="AJ96" location="A125634384J" display="A125634384J" xr:uid="{66D9A1C8-DCE3-4B02-B5CF-DA2F2B08620F}"/>
    <hyperlink ref="AH97" location="A125650768V" display="A125650768V" xr:uid="{146C77AA-B1A9-4B15-9102-56C569C1D590}"/>
    <hyperlink ref="AI97" location="A125642560J" display="A125642560J" xr:uid="{D6B4C378-398B-48E8-9B30-92CF44604465}"/>
    <hyperlink ref="AJ97" location="A125634352R" display="A125634352R" xr:uid="{6FDF5B82-9C4A-4E69-AEE6-C8B664B7D16D}"/>
    <hyperlink ref="AH98" location="A125650808A" display="A125650808A" xr:uid="{E70852AB-FC34-4F9F-8991-F83396F88170}"/>
    <hyperlink ref="AI98" location="A125642600R" display="A125642600R" xr:uid="{9F0B8C62-AA6E-492E-9AE9-11003725F3E7}"/>
    <hyperlink ref="AJ98" location="A125634392J" display="A125634392J" xr:uid="{46E24C22-5D0C-48D5-A128-8932BB3F4353}"/>
    <hyperlink ref="AH99" location="A125650704J" display="A125650704J" xr:uid="{AE095F21-5A26-454E-80E2-925BCCD28086}"/>
    <hyperlink ref="AI99" location="A125642496A" display="A125642496A" xr:uid="{C0E507B4-D75A-4A87-8D2C-9247375E59C5}"/>
    <hyperlink ref="AJ99" location="A125634288J" display="A125634288J" xr:uid="{43705984-54FD-4A6E-9D72-5B58CBED7A62}"/>
    <hyperlink ref="AH100" location="A125650672A" display="A125650672A" xr:uid="{0F02C5C2-977B-4C39-B851-67145CE925A1}"/>
    <hyperlink ref="AI100" location="A125642464J" display="A125642464J" xr:uid="{EDABC0E5-DDAE-41A7-8A23-F32A29EFE1D3}"/>
    <hyperlink ref="AJ100" location="A125634256R" display="A125634256R" xr:uid="{46C2FD8A-C15A-415A-A2ED-5350D6FEF213}"/>
    <hyperlink ref="AH101" location="A125650680A" display="A125650680A" xr:uid="{2F061E83-FE2A-44D7-BDD0-B669A2BA1C1B}"/>
    <hyperlink ref="AI101" location="A125642472J" display="A125642472J" xr:uid="{9A492FDE-2120-4A6E-BDFF-573593E13E28}"/>
    <hyperlink ref="AJ101" location="A125634264R" display="A125634264R" xr:uid="{CE1B63AB-3E09-4AAC-AB22-0134BB5A29C3}"/>
    <hyperlink ref="AH102" location="A125650736A" display="A125650736A" xr:uid="{A90CB3E7-626E-4B27-839A-95B0B41E2EE0}"/>
    <hyperlink ref="AI102" location="A125642528J" display="A125642528J" xr:uid="{2087E719-DDB1-4225-907C-B7653FE10902}"/>
    <hyperlink ref="AJ102" location="A125634320W" display="A125634320W" xr:uid="{DDA24719-C2C6-4AA1-91C4-EA6D0E6C1F59}"/>
    <hyperlink ref="AH103" location="A125650688V" display="A125650688V" xr:uid="{400CCC8D-A604-4B30-917F-4FF08DEF3B58}"/>
    <hyperlink ref="AI103" location="A125642480J" display="A125642480J" xr:uid="{FF30FF88-2D97-4DDA-B0D0-41406AE8AA61}"/>
    <hyperlink ref="AJ103" location="A125634272R" display="A125634272R" xr:uid="{837BA50D-D5FA-49DF-BCAE-FBCF067B2EAC}"/>
    <hyperlink ref="AH104" location="A125650744A" display="A125650744A" xr:uid="{FE68F52F-A5D7-4D93-9B5E-4503513F423F}"/>
    <hyperlink ref="AI104" location="A125642536J" display="A125642536J" xr:uid="{AD0752F6-476B-4599-B6CF-E5508EEA5F3E}"/>
    <hyperlink ref="AJ104" location="A125634328R" display="A125634328R" xr:uid="{FED0A54D-06AB-42F3-A69C-9B224001E27C}"/>
    <hyperlink ref="AH105" location="A125650752A" display="A125650752A" xr:uid="{975D7742-354A-460D-AB9A-F6527C19A017}"/>
    <hyperlink ref="AI105" location="A125642544J" display="A125642544J" xr:uid="{274659E4-C49F-4C1C-AB90-B623E05FC5FC}"/>
    <hyperlink ref="AJ105" location="A125634336R" display="A125634336R" xr:uid="{4E409F7A-EF95-4387-BC19-F9545171189D}"/>
    <hyperlink ref="AK106" location="A125650818F" display="A125650818F" xr:uid="{20AEAE94-DC85-4756-B4C2-73AB709022FD}"/>
    <hyperlink ref="AL106" location="A125642610V" display="A125642610V" xr:uid="{53F9DDF9-E35C-46BF-A70D-A26F0D471376}"/>
    <hyperlink ref="AM106" location="A125634402A" display="A125634402A" xr:uid="{C6A1531E-DB98-47EA-A54E-214EAF03D9DB}"/>
    <hyperlink ref="AK88" location="A125650778X" display="A125650778X" xr:uid="{32E163AD-CEF4-47B9-949E-A5E9733F87D7}"/>
    <hyperlink ref="AL88" location="A125642570L" display="A125642570L" xr:uid="{7EE8079C-09E6-4E11-9903-3E49CACFF832}"/>
    <hyperlink ref="AM88" location="A125634362V" display="A125634362V" xr:uid="{34D00EE1-7EDA-4807-977F-C1CF7B884C35}"/>
    <hyperlink ref="AK89" location="A125650714L" display="A125650714L" xr:uid="{3865F013-1155-4C05-8911-36307664C03B}"/>
    <hyperlink ref="AL89" location="A125642506V" display="A125642506V" xr:uid="{509217C8-92AD-4CE2-AC55-895367AC086C}"/>
    <hyperlink ref="AM89" location="A125634298L" display="A125634298L" xr:uid="{AD159629-696D-4A7E-9C25-F3DF8664F0B9}"/>
    <hyperlink ref="AK90" location="A125650786X" display="A125650786X" xr:uid="{41F60EFF-F294-43AF-AA80-D5133562D440}"/>
    <hyperlink ref="AL90" location="A125642578F" display="A125642578F" xr:uid="{55E159EE-9CB8-48F9-BB5D-38995D0D5301}"/>
    <hyperlink ref="AM90" location="A125634370V" display="A125634370V" xr:uid="{6645AB5A-A9B0-46E2-B2D2-0C2A6A984349}"/>
    <hyperlink ref="AK91" location="A125650794X" display="A125650794X" xr:uid="{AC2A520B-59C7-4B39-A9BA-273F9BA74E58}"/>
    <hyperlink ref="AL91" location="A125642586F" display="A125642586F" xr:uid="{D0ABFE63-DA76-4365-B1F0-08299CD89566}"/>
    <hyperlink ref="AM91" location="A125634378L" display="A125634378L" xr:uid="{DC8B0A64-434E-4058-BBD2-237F5E315915}"/>
    <hyperlink ref="AK92" location="A125650722L" display="A125650722L" xr:uid="{EFFC16F6-240B-4B0E-8BDB-AE38C16496A0}"/>
    <hyperlink ref="AL92" location="A125642514V" display="A125642514V" xr:uid="{A7BE5DEF-E2B6-429A-9CB9-C92C56DF6859}"/>
    <hyperlink ref="AM92" location="A125634306A" display="A125634306A" xr:uid="{6848F0C3-3776-4FDF-BB8F-B16802A38F5F}"/>
    <hyperlink ref="AK93" location="A125650730L" display="A125650730L" xr:uid="{95FF4000-3617-4300-9E67-9CB06F3CC7DC}"/>
    <hyperlink ref="AL93" location="A125642522V" display="A125642522V" xr:uid="{74835C5B-D347-4B75-9CE2-0F5B46E9133D}"/>
    <hyperlink ref="AM93" location="A125634314A" display="A125634314A" xr:uid="{E99720B9-3609-4D61-82D4-D9E8C5700AE8}"/>
    <hyperlink ref="AK94" location="A125650762F" display="A125650762F" xr:uid="{1F32F593-870B-4108-BDDE-B4D2B79DB92F}"/>
    <hyperlink ref="AL94" location="A125642554L" display="A125642554L" xr:uid="{41BA0906-BAD8-4C89-9D8D-6D0BEDAC1ED5}"/>
    <hyperlink ref="AM94" location="A125634346V" display="A125634346V" xr:uid="{388E040E-4885-478E-9085-1BF2CFDE6CD2}"/>
    <hyperlink ref="AK95" location="A125650698X" display="A125650698X" xr:uid="{8758B5A8-36BC-4D18-A699-766B35DF77F2}"/>
    <hyperlink ref="AL95" location="A125642490L" display="A125642490L" xr:uid="{323DD107-4C9F-4988-B184-2173D54A6166}"/>
    <hyperlink ref="AM95" location="A125634282V" display="A125634282V" xr:uid="{1B15E81E-F121-4C2D-99F7-415235D3BBC0}"/>
    <hyperlink ref="AK96" location="A125650802L" display="A125650802L" xr:uid="{B5AD8609-9AB6-43AA-9CB4-5438E29D400E}"/>
    <hyperlink ref="AL96" location="A125642594F" display="A125642594F" xr:uid="{CAD4B958-1545-4FA3-914F-0026278DF8DF}"/>
    <hyperlink ref="AM96" location="A125634386L" display="A125634386L" xr:uid="{A21B0EDD-0AD7-43A8-BD5B-E5D2570C5475}"/>
    <hyperlink ref="AK97" location="A125650770F" display="A125650770F" xr:uid="{FECAB781-14C8-41BE-8247-980EC2997E4A}"/>
    <hyperlink ref="AL97" location="A125642562L" display="A125642562L" xr:uid="{486824B8-25CB-42A1-AB95-176F2586275E}"/>
    <hyperlink ref="AM97" location="A125634354V" display="A125634354V" xr:uid="{8D3AC9EC-582B-4CD6-A97E-F42E942F8D98}"/>
    <hyperlink ref="AK98" location="A125650810L" display="A125650810L" xr:uid="{2116177D-23B9-45AF-8E52-7DAAED46260D}"/>
    <hyperlink ref="AL98" location="A125642602V" display="A125642602V" xr:uid="{F5C387A4-B40D-41EE-959B-CC9F6A4B48CD}"/>
    <hyperlink ref="AM98" location="A125634394L" display="A125634394L" xr:uid="{0D3996C6-DFD1-4EE8-B516-992F359768FB}"/>
    <hyperlink ref="AK99" location="A125650706L" display="A125650706L" xr:uid="{72DEEE84-26FD-4831-9950-5F5CC4D732C8}"/>
    <hyperlink ref="AL99" location="A125642498F" display="A125642498F" xr:uid="{DAE38BBC-5EA6-4A01-8763-5D135D35D044}"/>
    <hyperlink ref="AM99" location="A125634290V" display="A125634290V" xr:uid="{0D4EE53D-59D6-4CA2-81D1-0DCFE0AC4678}"/>
    <hyperlink ref="AK100" location="A125650674F" display="A125650674F" xr:uid="{DFD4F670-1642-4B79-B363-B888C158DDE6}"/>
    <hyperlink ref="AL100" location="A125642466L" display="A125642466L" xr:uid="{5E4FCD57-0E82-4D9B-90FB-4832EA4115CD}"/>
    <hyperlink ref="AM100" location="A125634258V" display="A125634258V" xr:uid="{9A764CB3-B261-4195-BDC0-95814B0DD000}"/>
    <hyperlink ref="AK101" location="A125650682F" display="A125650682F" xr:uid="{BB49B3B3-0AD5-4AD9-AA0E-21E723545E1D}"/>
    <hyperlink ref="AL101" location="A125642474L" display="A125642474L" xr:uid="{3BD9A257-58FB-4CBA-8E91-7721CCDF0AAC}"/>
    <hyperlink ref="AM101" location="A125634266V" display="A125634266V" xr:uid="{5728180F-8016-4110-ADA2-8CB9133EEB46}"/>
    <hyperlink ref="AK102" location="A125650738F" display="A125650738F" xr:uid="{E6ECD5B1-C8EB-4F9D-B3AA-EE27064AB7D3}"/>
    <hyperlink ref="AL102" location="A125642530V" display="A125642530V" xr:uid="{FF739A80-F2CD-45F9-BBED-3337790AF856}"/>
    <hyperlink ref="AM102" location="A125634322A" display="A125634322A" xr:uid="{6502EF8E-DE1A-40F7-8FB2-007D36975CB7}"/>
    <hyperlink ref="AK103" location="A125650690F" display="A125650690F" xr:uid="{FBAB07E3-CC3F-4CAD-9B37-3549DA0C562E}"/>
    <hyperlink ref="AL103" location="A125642482L" display="A125642482L" xr:uid="{E8C8966C-3037-496F-B190-4F09315E7C50}"/>
    <hyperlink ref="AM103" location="A125634274V" display="A125634274V" xr:uid="{703BEA2F-E2F3-4459-A6AC-969B6420F3A9}"/>
    <hyperlink ref="AK104" location="A125650746F" display="A125650746F" xr:uid="{5A6E904A-AEBE-4331-AA7C-13E0313362AE}"/>
    <hyperlink ref="AL104" location="A125642538L" display="A125642538L" xr:uid="{60231FC5-0E64-4194-938E-9F46E45FFCA3}"/>
    <hyperlink ref="AM104" location="A125634330A" display="A125634330A" xr:uid="{04927371-F590-458A-9CF4-8C9F2441397F}"/>
    <hyperlink ref="AK105" location="A125650754F" display="A125650754F" xr:uid="{B170579F-D0C7-47A1-920E-8C3AC5F815AD}"/>
    <hyperlink ref="AL105" location="A125642546L" display="A125642546L" xr:uid="{F63B88FD-B196-41C2-8DA5-43C0B3E0850E}"/>
    <hyperlink ref="AM105" location="A125634338V" display="A125634338V" xr:uid="{DBF9DAEC-B058-40F5-AE4C-6102799CB736}"/>
    <hyperlink ref="AN106" location="A125650968L" display="A125650968L" xr:uid="{4EE5F950-8477-42A6-9404-B5A729A92B2A}"/>
    <hyperlink ref="AO106" location="A125642760A" display="A125642760A" xr:uid="{87B672B7-E498-4F06-8339-D72EE053BC3B}"/>
    <hyperlink ref="AP106" location="A125634552J" display="A125634552J" xr:uid="{DD2B0466-9478-4FB0-B0D5-9AD704F3E8B1}"/>
    <hyperlink ref="AN88" location="A125650928V" display="A125650928V" xr:uid="{AFB33648-10B6-466C-B4CE-A471F709E8DE}"/>
    <hyperlink ref="AO88" location="A125642720J" display="A125642720J" xr:uid="{CF6FB993-B1B4-49B9-9AEB-2416799928F6}"/>
    <hyperlink ref="AP88" location="A125634512R" display="A125634512R" xr:uid="{A4FF0D86-4B15-4EF0-9EBD-84EB5DF518CB}"/>
    <hyperlink ref="AN89" location="A125650864V" display="A125650864V" xr:uid="{9FBB41D5-F228-44C7-B697-1FB0A14781D6}"/>
    <hyperlink ref="AO89" location="A125642656A" display="A125642656A" xr:uid="{68A88305-4016-4515-81AD-1C491389D835}"/>
    <hyperlink ref="AP89" location="A125634448J" display="A125634448J" xr:uid="{E4DB9280-3AD8-4ED0-BE5A-C405F8371651}"/>
    <hyperlink ref="AN90" location="A125650936V" display="A125650936V" xr:uid="{02BD61A3-3FAA-416C-AC60-3DC17ACB8D94}"/>
    <hyperlink ref="AO90" location="A125642728A" display="A125642728A" xr:uid="{BADEA007-CA5C-4F30-8659-A3CF2D402A14}"/>
    <hyperlink ref="AP90" location="A125634520R" display="A125634520R" xr:uid="{060DF449-FC6F-49AE-B029-0526DA4374B8}"/>
    <hyperlink ref="AN91" location="A125650944V" display="A125650944V" xr:uid="{14FE73DB-9E21-4F18-A126-7065DDA50FD4}"/>
    <hyperlink ref="AO91" location="A125642736A" display="A125642736A" xr:uid="{2EE34B9B-59DE-49A6-97E4-26DF56C7DE98}"/>
    <hyperlink ref="AP91" location="A125634528J" display="A125634528J" xr:uid="{9C04FA7D-F25E-4B7F-A310-1A41CD10D80A}"/>
    <hyperlink ref="AN92" location="A125650872V" display="A125650872V" xr:uid="{2C6EA5B5-E912-4777-BB36-6444F5250B61}"/>
    <hyperlink ref="AO92" location="A125642664A" display="A125642664A" xr:uid="{67CBFBDA-1B44-4CAF-B354-87509414ABE6}"/>
    <hyperlink ref="AP92" location="A125634456J" display="A125634456J" xr:uid="{F59DD747-0585-4D36-8132-B214FE0807D7}"/>
    <hyperlink ref="AN93" location="A125650880V" display="A125650880V" xr:uid="{8FFC8139-8CAB-4DBA-A41E-09471303F656}"/>
    <hyperlink ref="AO93" location="A125642672A" display="A125642672A" xr:uid="{B3B3ADB1-8B9D-4B3C-992A-1C32C64EA46C}"/>
    <hyperlink ref="AP93" location="A125634464J" display="A125634464J" xr:uid="{46A468B8-4EE0-4838-9E55-7EFF3C49C6D4}"/>
    <hyperlink ref="AN94" location="A125650912A" display="A125650912A" xr:uid="{DBB63D4C-1200-41AC-982B-CE9EC5C3C70B}"/>
    <hyperlink ref="AO94" location="A125642704J" display="A125642704J" xr:uid="{7DCD4721-6750-4140-842F-7A1477419458}"/>
    <hyperlink ref="AP94" location="A125634496A" display="A125634496A" xr:uid="{C9D05259-F0CA-41AE-9BA6-FCAD347793C2}"/>
    <hyperlink ref="AN95" location="A125650848V" display="A125650848V" xr:uid="{DE44D2F6-396A-4A7D-A408-B12CFFC16BCD}"/>
    <hyperlink ref="AO95" location="A125642640J" display="A125642640J" xr:uid="{4C3450C2-51ED-4D93-908C-414B526FF408}"/>
    <hyperlink ref="AP95" location="A125634432R" display="A125634432R" xr:uid="{E11D4607-F6FE-4E78-BE4A-6652DD746E35}"/>
    <hyperlink ref="AN96" location="A125650952V" display="A125650952V" xr:uid="{CFEEDECA-2160-48D1-B553-41AE3D7DB471}"/>
    <hyperlink ref="AO96" location="A125642744A" display="A125642744A" xr:uid="{C4BFE1D4-E72A-44E3-B21D-423831C6538C}"/>
    <hyperlink ref="AP96" location="A125634536J" display="A125634536J" xr:uid="{36A5D564-DFCA-453A-AA4C-52465E5D4B6E}"/>
    <hyperlink ref="AN97" location="A125650920A" display="A125650920A" xr:uid="{1ECEE860-0AB9-4719-A28C-369902410610}"/>
    <hyperlink ref="AO97" location="A125642712J" display="A125642712J" xr:uid="{B2608EEE-98B2-4EBB-A64C-B4EAFF8291FF}"/>
    <hyperlink ref="AP97" location="A125634504R" display="A125634504R" xr:uid="{54F580A9-3D9B-4F13-8DE6-4E14221F09A2}"/>
    <hyperlink ref="AN98" location="A125650960V" display="A125650960V" xr:uid="{B5F885BE-4C70-4FC0-AEE1-E16AC1257765}"/>
    <hyperlink ref="AO98" location="A125642752A" display="A125642752A" xr:uid="{FD45F987-BD53-4351-9899-3EE332B21705}"/>
    <hyperlink ref="AP98" location="A125634544J" display="A125634544J" xr:uid="{8D8F57F4-7227-4C61-925B-8DE23DDE9930}"/>
    <hyperlink ref="AN99" location="A125650856V" display="A125650856V" xr:uid="{57B619BA-2870-4D60-9C8E-3F20E1452890}"/>
    <hyperlink ref="AO99" location="A125642648A" display="A125642648A" xr:uid="{6DCAE5BF-43F1-4DC2-8250-0436A9FFF174}"/>
    <hyperlink ref="AP99" location="A125634440R" display="A125634440R" xr:uid="{100C3FBC-98C5-46AE-AA9A-2656456AA843}"/>
    <hyperlink ref="AN100" location="A125650824A" display="A125650824A" xr:uid="{621F7047-74F5-4927-9434-308BE37A72C7}"/>
    <hyperlink ref="AO100" location="A125642616J" display="A125642616J" xr:uid="{E44FFBBD-A342-4F30-9EC6-62CAE275A5BA}"/>
    <hyperlink ref="AP100" location="A125634408R" display="A125634408R" xr:uid="{ED78A02E-B219-437D-A0A5-D51C8B0F0342}"/>
    <hyperlink ref="AN101" location="A125650832A" display="A125650832A" xr:uid="{BB21509A-E507-4933-8AA5-CDE84A295263}"/>
    <hyperlink ref="AO101" location="A125642624J" display="A125642624J" xr:uid="{ADE0BDE2-E251-4FFC-A89F-F3C7501CF7DA}"/>
    <hyperlink ref="AP101" location="A125634416R" display="A125634416R" xr:uid="{39836DC2-E1AD-43E0-83CE-FA72055E2EC8}"/>
    <hyperlink ref="AN102" location="A125650888L" display="A125650888L" xr:uid="{A93ECA3A-02D6-40D8-80EC-B0D283791B31}"/>
    <hyperlink ref="AO102" location="A125642680A" display="A125642680A" xr:uid="{1C2B29D6-22A1-4299-9B7D-85629FC1F739}"/>
    <hyperlink ref="AP102" location="A125634472J" display="A125634472J" xr:uid="{D62AB7C7-C890-43EF-93EB-BD0A0289D890}"/>
    <hyperlink ref="AN103" location="A125650840A" display="A125650840A" xr:uid="{ECA3FCAA-6A15-4DA0-9B10-F664DFFAF071}"/>
    <hyperlink ref="AO103" location="A125642632J" display="A125642632J" xr:uid="{F7A4D558-66A8-4ABE-811F-CFDA59C03D9F}"/>
    <hyperlink ref="AP103" location="A125634424R" display="A125634424R" xr:uid="{EBC3624C-0CDE-49B9-B7DD-018C7E2D1799}"/>
    <hyperlink ref="AN104" location="A125650896L" display="A125650896L" xr:uid="{15D6B5B7-1B05-4F59-B10F-38663193FB9F}"/>
    <hyperlink ref="AO104" location="A125642688V" display="A125642688V" xr:uid="{8FEB72DD-AE02-403A-B11D-3113FCEA193F}"/>
    <hyperlink ref="AP104" location="A125634480J" display="A125634480J" xr:uid="{548CE15D-5F9C-4927-AA54-CF8EBE5DDDA6}"/>
    <hyperlink ref="AN105" location="A125650904A" display="A125650904A" xr:uid="{FF6925D6-6CB6-490D-8379-2D52924A5EB6}"/>
    <hyperlink ref="AO105" location="A125642696V" display="A125642696V" xr:uid="{4A4A831C-1219-4636-9CE6-1BEF4E7BA1D3}"/>
    <hyperlink ref="AP105" location="A125634488A" display="A125634488A" xr:uid="{E2E6F8DC-7703-421C-B10E-47B9C7E30A32}"/>
    <hyperlink ref="AQ106" location="A125650970X" display="A125650970X" xr:uid="{D3198CB3-F8D4-4DAD-B6EB-BB7BECE88308}"/>
    <hyperlink ref="AR106" location="A125642762F" display="A125642762F" xr:uid="{5CFA67AD-892E-4EF2-B03B-D1AF9DE268B4}"/>
    <hyperlink ref="AS106" location="A125634554L" display="A125634554L" xr:uid="{F9FBE94F-C14C-481D-9953-FE6A19763597}"/>
    <hyperlink ref="AQ88" location="A125650930F" display="A125650930F" xr:uid="{EB1C5AEB-9241-4939-BFD0-68F8C4214508}"/>
    <hyperlink ref="AR88" location="A125642722L" display="A125642722L" xr:uid="{CE0906D1-30DE-4234-89B5-08E578982CF8}"/>
    <hyperlink ref="AS88" location="A125634514V" display="A125634514V" xr:uid="{9C4BBDF8-F987-455A-8B94-4530DE08C194}"/>
    <hyperlink ref="AQ89" location="A125650866X" display="A125650866X" xr:uid="{1ABFBA75-4E8E-476A-ADF0-3F6948702A44}"/>
    <hyperlink ref="AR89" location="A125642658F" display="A125642658F" xr:uid="{DB4F3AFE-9A8F-4451-B8F8-FB499CEE445C}"/>
    <hyperlink ref="AS89" location="A125634450V" display="A125634450V" xr:uid="{0729B182-982F-4D85-8DE9-55C3459C1A11}"/>
    <hyperlink ref="AQ90" location="A125650938X" display="A125650938X" xr:uid="{9D85F49C-4E62-4C95-9466-DC7085712D0A}"/>
    <hyperlink ref="AR90" location="A125642730L" display="A125642730L" xr:uid="{544BA958-C9F3-4AC5-BA10-E826D3E22507}"/>
    <hyperlink ref="AS90" location="A125634522V" display="A125634522V" xr:uid="{D07E997A-044F-4B50-945C-09CFCCE9AB57}"/>
    <hyperlink ref="AQ91" location="A125650946X" display="A125650946X" xr:uid="{3B1DA53A-D56D-42FA-94D1-2D5C10CE681C}"/>
    <hyperlink ref="AR91" location="A125642738F" display="A125642738F" xr:uid="{EC0E7F33-D476-4DCB-8A13-14091E292765}"/>
    <hyperlink ref="AS91" location="A125634530V" display="A125634530V" xr:uid="{52EF0C94-6B67-4D24-B299-FE22CE92AF3F}"/>
    <hyperlink ref="AQ92" location="A125650874X" display="A125650874X" xr:uid="{4EBFC980-5799-4A67-833F-7D9F083EEF4C}"/>
    <hyperlink ref="AR92" location="A125642666F" display="A125642666F" xr:uid="{EB33BD66-4BBA-4C8D-AD54-FA78C68944EA}"/>
    <hyperlink ref="AS92" location="A125634458L" display="A125634458L" xr:uid="{FCEF7C83-E107-4FDE-812A-896C782B5DE5}"/>
    <hyperlink ref="AQ93" location="A125650882X" display="A125650882X" xr:uid="{808439E5-7645-4B31-A126-5D595CD97F2F}"/>
    <hyperlink ref="AR93" location="A125642674F" display="A125642674F" xr:uid="{BCF6F07D-39B1-4726-B709-9C678530CCCD}"/>
    <hyperlink ref="AS93" location="A125634466L" display="A125634466L" xr:uid="{251C0386-1417-47B5-9A72-6EF6F6287146}"/>
    <hyperlink ref="AQ94" location="A125650914F" display="A125650914F" xr:uid="{AD67CDD5-6013-4A4C-A26F-BC9A15767877}"/>
    <hyperlink ref="AR94" location="A125642706L" display="A125642706L" xr:uid="{395336E9-CB49-4057-8850-BC0541D4C32B}"/>
    <hyperlink ref="AS94" location="A125634498F" display="A125634498F" xr:uid="{A4E2546A-2A55-4F9F-8024-CBC2D0ADFBA9}"/>
    <hyperlink ref="AQ95" location="A125650850F" display="A125650850F" xr:uid="{E70744E0-93C1-4DF7-B5C5-E4AE92CECAD1}"/>
    <hyperlink ref="AR95" location="A125642642L" display="A125642642L" xr:uid="{74E3979F-B469-4900-9B17-102987ED89B5}"/>
    <hyperlink ref="AS95" location="A125634434V" display="A125634434V" xr:uid="{0E46A92F-7E5B-41E6-ABCF-0C2019F11D88}"/>
    <hyperlink ref="AQ96" location="A125650954X" display="A125650954X" xr:uid="{43011825-7B4C-4D55-AD5D-B3FD0AD2AB09}"/>
    <hyperlink ref="AR96" location="A125642746F" display="A125642746F" xr:uid="{5B636E34-14E8-4E69-A52E-B63EA8111AA6}"/>
    <hyperlink ref="AS96" location="A125634538L" display="A125634538L" xr:uid="{A8257BC3-962F-475A-85E5-401659CF4C14}"/>
    <hyperlink ref="AQ97" location="A125650922F" display="A125650922F" xr:uid="{5EDAFA55-9C3E-4C28-A287-165F07D8F127}"/>
    <hyperlink ref="AR97" location="A125642714L" display="A125642714L" xr:uid="{1EEF7BC1-8DAB-431C-A63B-932C4236F25C}"/>
    <hyperlink ref="AS97" location="A125634506V" display="A125634506V" xr:uid="{5DED466B-896D-4941-B5E0-5AA5EAC948C1}"/>
    <hyperlink ref="AQ98" location="A125650962X" display="A125650962X" xr:uid="{D45BE161-4385-495A-A0D3-2D4BC3DFF2B0}"/>
    <hyperlink ref="AR98" location="A125642754F" display="A125642754F" xr:uid="{C1E5018F-978E-44C6-867A-906005823B46}"/>
    <hyperlink ref="AS98" location="A125634546L" display="A125634546L" xr:uid="{306C1298-F06E-49F9-804E-010556CDE846}"/>
    <hyperlink ref="AQ99" location="A125650858X" display="A125650858X" xr:uid="{8FDCCE56-0245-4B0B-ABD3-D3CBDA3BA76D}"/>
    <hyperlink ref="AR99" location="A125642650L" display="A125642650L" xr:uid="{697695A3-4FF1-4C29-B8FA-ECD3748C9BBD}"/>
    <hyperlink ref="AS99" location="A125634442V" display="A125634442V" xr:uid="{E2CE46B1-A389-4FAB-9774-69C31DC67ABE}"/>
    <hyperlink ref="AQ100" location="A125650826F" display="A125650826F" xr:uid="{199C65F4-BF8E-4303-8CDD-30B14D042EDD}"/>
    <hyperlink ref="AR100" location="A125642618L" display="A125642618L" xr:uid="{7CA071B2-8FB0-444B-A113-9DE225CCD49B}"/>
    <hyperlink ref="AS100" location="A125634410A" display="A125634410A" xr:uid="{C1BA9ACF-0006-459C-A877-1A70E7ECE2D5}"/>
    <hyperlink ref="AQ101" location="A125650834F" display="A125650834F" xr:uid="{94DCA649-61FF-4938-B785-1DEC9CEE039D}"/>
    <hyperlink ref="AR101" location="A125642626L" display="A125642626L" xr:uid="{90A42FAF-3A12-470D-91F0-26ADF26A7AAB}"/>
    <hyperlink ref="AS101" location="A125634418V" display="A125634418V" xr:uid="{21636264-C921-4DAC-A50E-59365781A49F}"/>
    <hyperlink ref="AQ102" location="A125650890X" display="A125650890X" xr:uid="{27A1A360-32DD-42C7-B3C7-942EEBE593EA}"/>
    <hyperlink ref="AR102" location="A125642682F" display="A125642682F" xr:uid="{526827F3-5BC5-4A02-BFBC-28DD94EBD098}"/>
    <hyperlink ref="AS102" location="A125634474L" display="A125634474L" xr:uid="{290C2292-37C8-4903-B31C-B7ED6926801A}"/>
    <hyperlink ref="AQ103" location="A125650842F" display="A125650842F" xr:uid="{46B2BCB7-9136-4BC7-81CF-909111A1AE46}"/>
    <hyperlink ref="AR103" location="A125642634L" display="A125642634L" xr:uid="{26F8EB72-4A19-44DD-BF93-5C06FA9845FB}"/>
    <hyperlink ref="AS103" location="A125634426V" display="A125634426V" xr:uid="{7F729149-825A-4A9C-88F8-D418751CE34D}"/>
    <hyperlink ref="AQ104" location="A125650898T" display="A125650898T" xr:uid="{5FE3E63E-BC20-4097-AE50-2FFB98BA479A}"/>
    <hyperlink ref="AR104" location="A125642690F" display="A125642690F" xr:uid="{8E957CC7-ACD0-4DD0-8493-539BE8218E61}"/>
    <hyperlink ref="AS104" location="A125634482L" display="A125634482L" xr:uid="{16DBE345-A72B-4095-881F-3DE0D6A07372}"/>
    <hyperlink ref="AQ105" location="A125650906F" display="A125650906F" xr:uid="{DD1A8AB7-A272-42D0-9BDD-5CA47CEC2930}"/>
    <hyperlink ref="AR105" location="A125642698X" display="A125642698X" xr:uid="{0BE82D3A-81C7-4A0C-953A-D80B08616D1B}"/>
    <hyperlink ref="AS105" location="A125634490L" display="A125634490L" xr:uid="{FDB93330-9FA1-487F-BB18-E3516393BE85}"/>
    <hyperlink ref="AT106" location="A125651120W" display="A125651120W" xr:uid="{F2F06092-1A2C-4E20-B1F3-F63622DE8954}"/>
    <hyperlink ref="AU106" location="A125642912A" display="A125642912A" xr:uid="{EA798047-4D0E-48DC-B13A-E160F6906D64}"/>
    <hyperlink ref="AV106" location="A125634704J" display="A125634704J" xr:uid="{F2D6C4BE-9507-42C8-97F3-B72906A2C7B0}"/>
    <hyperlink ref="AT88" location="A125651080R" display="A125651080R" xr:uid="{B9AB0086-D1BA-4548-8B6C-04932F2E03BD}"/>
    <hyperlink ref="AU88" location="A125642872V" display="A125642872V" xr:uid="{C318A3AC-2337-42AA-B7C5-CCF5AA4183BD}"/>
    <hyperlink ref="AV88" location="A125634664A" display="A125634664A" xr:uid="{A46C0A8E-5EEB-408C-881B-365E4922F247}"/>
    <hyperlink ref="AT89" location="A125651016W" display="A125651016W" xr:uid="{69C28122-70B7-41D0-8719-2BB79D3F5425}"/>
    <hyperlink ref="AU89" location="A125642808A" display="A125642808A" xr:uid="{FB26936E-671A-40AF-B59E-8F03353AA119}"/>
    <hyperlink ref="AV89" location="A125634600R" display="A125634600R" xr:uid="{D9079F51-1828-4AE5-89DC-7D6A7B8EA99E}"/>
    <hyperlink ref="AT90" location="A125651088J" display="A125651088J" xr:uid="{3D8D6270-D25F-4782-B70F-2555E08AF8AB}"/>
    <hyperlink ref="AU90" location="A125642880V" display="A125642880V" xr:uid="{3D22E861-22C7-4773-998A-FA460269704A}"/>
    <hyperlink ref="AV90" location="A125634672A" display="A125634672A" xr:uid="{359EFFA3-93CC-48E9-A3B0-C3A13DA9BFE0}"/>
    <hyperlink ref="AT91" location="A125651096J" display="A125651096J" xr:uid="{86DE498C-744E-4467-B5CE-E07334D5D16E}"/>
    <hyperlink ref="AU91" location="A125642888L" display="A125642888L" xr:uid="{E76207F3-25E5-4624-A042-6291ED2A60DE}"/>
    <hyperlink ref="AV91" location="A125634680A" display="A125634680A" xr:uid="{942BC9CD-1857-4E53-B7D4-3D7260B47BCB}"/>
    <hyperlink ref="AT92" location="A125651024W" display="A125651024W" xr:uid="{1EA9ED08-0FFD-464C-BEF4-C2D2887FFD39}"/>
    <hyperlink ref="AU92" location="A125642816A" display="A125642816A" xr:uid="{D39CFEF5-47C8-4F8A-93DF-CBEE322DD518}"/>
    <hyperlink ref="AV92" location="A125634608J" display="A125634608J" xr:uid="{D99DABF8-4DB6-4FD8-A6E2-A16D39E4874E}"/>
    <hyperlink ref="AT93" location="A125651032W" display="A125651032W" xr:uid="{C9C51972-DAF1-4F05-B2F2-5B4952A1C93F}"/>
    <hyperlink ref="AU93" location="A125642824A" display="A125642824A" xr:uid="{E81A430C-17C3-46D5-A835-08EBF904E46E}"/>
    <hyperlink ref="AV93" location="A125634616J" display="A125634616J" xr:uid="{EB3EC051-02C2-45A2-9652-12C11F0DF62D}"/>
    <hyperlink ref="AT94" location="A125651064R" display="A125651064R" xr:uid="{3B3E3E6E-10F5-47F4-98C6-D96D8A99E947}"/>
    <hyperlink ref="AU94" location="A125642856V" display="A125642856V" xr:uid="{ADD3B887-CDF5-41AE-869A-502894F3E3A0}"/>
    <hyperlink ref="AV94" location="A125634648A" display="A125634648A" xr:uid="{847E42F1-7AAA-4B8E-8538-BCB1179612E4}"/>
    <hyperlink ref="AT95" location="A125651000C" display="A125651000C" xr:uid="{AE36E9E2-70A2-4244-88D8-3C91E88EF034}"/>
    <hyperlink ref="AU95" location="A125642792V" display="A125642792V" xr:uid="{067AF379-93BB-4199-8061-09CF926A4EFB}"/>
    <hyperlink ref="AV95" location="A125634584A" display="A125634584A" xr:uid="{FA05E9C6-67C0-49BC-A470-B4E92825D5B7}"/>
    <hyperlink ref="AT96" location="A125651104W" display="A125651104W" xr:uid="{D141629C-47F7-4AF8-8C5B-7CCF71AEB03E}"/>
    <hyperlink ref="AU96" location="A125642896L" display="A125642896L" xr:uid="{000D3D96-FB3D-422B-AB5C-8CFB5F936B0F}"/>
    <hyperlink ref="AV96" location="A125634688V" display="A125634688V" xr:uid="{F731947D-1219-4575-9D1B-0E27F233C109}"/>
    <hyperlink ref="AT97" location="A125651072R" display="A125651072R" xr:uid="{BDC03872-E605-4C9F-B992-EA10C9C8FBAF}"/>
    <hyperlink ref="AU97" location="A125642864V" display="A125642864V" xr:uid="{0AFB030F-092B-41C1-B9D3-B7BE341BF046}"/>
    <hyperlink ref="AV97" location="A125634656A" display="A125634656A" xr:uid="{B5BD5B00-232A-4059-930E-3B588D7C8D33}"/>
    <hyperlink ref="AT98" location="A125651112W" display="A125651112W" xr:uid="{E633408F-970B-4FF8-9874-6ECF876CA3FB}"/>
    <hyperlink ref="AU98" location="A125642904A" display="A125642904A" xr:uid="{6023DDFB-AC60-4E21-857C-80B32E8E7F93}"/>
    <hyperlink ref="AV98" location="A125634696V" display="A125634696V" xr:uid="{D0095486-C7DD-4015-B182-D546A23061A2}"/>
    <hyperlink ref="AT99" location="A125651008W" display="A125651008W" xr:uid="{D6340CD0-570D-401D-B6F5-A7F057B40263}"/>
    <hyperlink ref="AU99" location="A125642800J" display="A125642800J" xr:uid="{F7592139-43F9-4E7A-9B31-CFF41AB16A43}"/>
    <hyperlink ref="AV99" location="A125634592A" display="A125634592A" xr:uid="{5E05888B-0D0C-4B16-BB79-771206140AFA}"/>
    <hyperlink ref="AT100" location="A125650976L" display="A125650976L" xr:uid="{EDB7D0AD-F0E6-4E0A-B444-5F7C37BBC5B0}"/>
    <hyperlink ref="AU100" location="A125642768V" display="A125642768V" xr:uid="{8EE2EAED-41FA-4CAC-B70F-37D623D1260A}"/>
    <hyperlink ref="AV100" location="A125634560J" display="A125634560J" xr:uid="{FD39F7C9-B94F-497D-B9BC-5A2291020863}"/>
    <hyperlink ref="AT101" location="A125650984L" display="A125650984L" xr:uid="{B3C544E0-8D07-4003-8082-5889A72C9510}"/>
    <hyperlink ref="AU101" location="A125642776V" display="A125642776V" xr:uid="{B5413C42-070D-4763-99AB-B823411D6300}"/>
    <hyperlink ref="AV101" location="A125634568A" display="A125634568A" xr:uid="{822F7F4D-9356-4B55-A348-C872133D69D8}"/>
    <hyperlink ref="AT102" location="A125651040W" display="A125651040W" xr:uid="{FEB937B0-25A0-4C7C-8700-4FDD6D674E5B}"/>
    <hyperlink ref="AU102" location="A125642832A" display="A125642832A" xr:uid="{4AAFC300-B002-49C7-86B6-278F4E5F9EF1}"/>
    <hyperlink ref="AV102" location="A125634624J" display="A125634624J" xr:uid="{85C96271-2495-4464-A6F1-0CB390B0E020}"/>
    <hyperlink ref="AT103" location="A125650992L" display="A125650992L" xr:uid="{95DB504B-D18A-43DC-ADBB-B822D5C64559}"/>
    <hyperlink ref="AU103" location="A125642784V" display="A125642784V" xr:uid="{0956BB5C-C3B6-49CD-8C49-0E24C08D4903}"/>
    <hyperlink ref="AV103" location="A125634576A" display="A125634576A" xr:uid="{9B60096B-4178-4540-BA8E-40DE2A1F0AF0}"/>
    <hyperlink ref="AT104" location="A125651048R" display="A125651048R" xr:uid="{8189CC61-2294-4FB0-A31F-24D2C6C27DFD}"/>
    <hyperlink ref="AU104" location="A125642840A" display="A125642840A" xr:uid="{D4EE5A43-0464-41A9-B2CB-74FF791C4999}"/>
    <hyperlink ref="AV104" location="A125634632J" display="A125634632J" xr:uid="{DE19B0A5-81F8-4362-96EE-8DB0A7E28B93}"/>
    <hyperlink ref="AT105" location="A125651056R" display="A125651056R" xr:uid="{BA7B8580-7282-4BD3-99F8-8867C07EE992}"/>
    <hyperlink ref="AU105" location="A125642848V" display="A125642848V" xr:uid="{0D5CA098-50A3-490C-9837-7EE4C973DDD9}"/>
    <hyperlink ref="AV105" location="A125634640J" display="A125634640J" xr:uid="{852FBB94-8A92-41A9-A9A2-8E4084E16230}"/>
    <hyperlink ref="AW106" location="A125651122A" display="A125651122A" xr:uid="{B21663DE-9189-431B-B530-54E08921399D}"/>
    <hyperlink ref="AX106" location="A125642914F" display="A125642914F" xr:uid="{5715EEE9-0A9B-4040-B712-D5F16B91169B}"/>
    <hyperlink ref="AY106" location="A125634706L" display="A125634706L" xr:uid="{351C7D11-D028-4D2F-A4E7-FF5041B987A2}"/>
    <hyperlink ref="AW88" location="A125651082V" display="A125651082V" xr:uid="{EFC46FA8-3E4F-49F3-97D3-6062EEE756CC}"/>
    <hyperlink ref="AX88" location="A125642874X" display="A125642874X" xr:uid="{DB9A0944-8A50-40C8-BC5C-C33CB4C84436}"/>
    <hyperlink ref="AY88" location="A125634666F" display="A125634666F" xr:uid="{A4B3FE88-E77F-4949-9411-720271EAC354}"/>
    <hyperlink ref="AW89" location="A125651018A" display="A125651018A" xr:uid="{78E3AD65-6D0E-4039-B7EE-163B88B6D275}"/>
    <hyperlink ref="AX89" location="A125642810L" display="A125642810L" xr:uid="{F1DED918-699E-45F3-A1C9-BE8CA1008A05}"/>
    <hyperlink ref="AY89" location="A125634602V" display="A125634602V" xr:uid="{F3F7A8F7-B301-4366-869A-8B938C3B03DD}"/>
    <hyperlink ref="AW90" location="A125651090V" display="A125651090V" xr:uid="{C50F52C5-3A89-4D9B-B365-30DDCFD7D6DE}"/>
    <hyperlink ref="AX90" location="A125642882X" display="A125642882X" xr:uid="{F6ED8541-792D-43D6-9A26-06577DA6E32F}"/>
    <hyperlink ref="AY90" location="A125634674F" display="A125634674F" xr:uid="{DB089E19-B4CB-46DE-8AC5-2C630D512116}"/>
    <hyperlink ref="AW91" location="A125651098L" display="A125651098L" xr:uid="{727068BB-5EFA-4FBC-9399-03E1A4A88499}"/>
    <hyperlink ref="AX91" location="A125642890X" display="A125642890X" xr:uid="{172900D0-8FB1-4F03-9187-3EFA5CA67681}"/>
    <hyperlink ref="AY91" location="A125634682F" display="A125634682F" xr:uid="{2AD99A79-6180-4FF2-A9F6-77425F3AFD93}"/>
    <hyperlink ref="AW92" location="A125651026A" display="A125651026A" xr:uid="{577C6EBF-0A66-4D2C-AA76-C4B943C46DFC}"/>
    <hyperlink ref="AX92" location="A125642818F" display="A125642818F" xr:uid="{FBA8C96B-2B0B-4260-A925-BA5693CCEBE0}"/>
    <hyperlink ref="AY92" location="A125634610V" display="A125634610V" xr:uid="{66B92ADC-8067-442F-A451-B3979EF8F6D1}"/>
    <hyperlink ref="AW93" location="A125651034A" display="A125651034A" xr:uid="{04A7CECA-3ECA-46DC-81D2-C5E43B77D936}"/>
    <hyperlink ref="AX93" location="A125642826F" display="A125642826F" xr:uid="{B29F4D1F-1268-4E2B-8644-E56DD6EC198C}"/>
    <hyperlink ref="AY93" location="A125634618L" display="A125634618L" xr:uid="{DA04B9AE-E774-4F59-A67A-31B28309AE50}"/>
    <hyperlink ref="AW94" location="A125651066V" display="A125651066V" xr:uid="{064DB707-39BB-4E70-B145-57F504476528}"/>
    <hyperlink ref="AX94" location="A125642858X" display="A125642858X" xr:uid="{67A0BE80-37A4-4D9A-B60B-10594E48C29F}"/>
    <hyperlink ref="AY94" location="A125634650L" display="A125634650L" xr:uid="{19C11648-1894-4CC6-B0CE-06CC30486B96}"/>
    <hyperlink ref="AW95" location="A125651002J" display="A125651002J" xr:uid="{FB6ED29C-EC63-4FBE-81F0-5E6955DAE244}"/>
    <hyperlink ref="AX95" location="A125642794X" display="A125642794X" xr:uid="{ED1C4A9D-A4A5-4EE8-8DE9-8748157C5C04}"/>
    <hyperlink ref="AY95" location="A125634586F" display="A125634586F" xr:uid="{2F538C2D-C012-4AB3-B506-AFDAF6044957}"/>
    <hyperlink ref="AW96" location="A125651106A" display="A125651106A" xr:uid="{530933C1-6B9B-4769-8CD2-76470FBF948F}"/>
    <hyperlink ref="AX96" location="A125642898T" display="A125642898T" xr:uid="{F6320E33-2448-4DA9-8C1D-46A78DE8B7A7}"/>
    <hyperlink ref="AY96" location="A125634690F" display="A125634690F" xr:uid="{381A8987-0208-4274-986D-31EE77B04A0A}"/>
    <hyperlink ref="AW97" location="A125651074V" display="A125651074V" xr:uid="{A63FAE59-A473-4F7D-9E20-D9F70DA1E45A}"/>
    <hyperlink ref="AX97" location="A125642866X" display="A125642866X" xr:uid="{6B695140-294C-428E-B686-285E8F5F4E7D}"/>
    <hyperlink ref="AY97" location="A125634658F" display="A125634658F" xr:uid="{998477C8-A339-4477-BCD6-CF0ED826641A}"/>
    <hyperlink ref="AW98" location="A125651114A" display="A125651114A" xr:uid="{BBB30F48-3D09-447C-A1DD-F4CAB21FA831}"/>
    <hyperlink ref="AX98" location="A125642906F" display="A125642906F" xr:uid="{E9D5945E-2150-4A93-8DB8-F53BC0F6EEC3}"/>
    <hyperlink ref="AY98" location="A125634698X" display="A125634698X" xr:uid="{23E72C32-16D8-4E4C-9303-0E5257DD7AC7}"/>
    <hyperlink ref="AW99" location="A125651010J" display="A125651010J" xr:uid="{96AC0B5D-8FFD-44DF-A2F8-9C63ADD215B8}"/>
    <hyperlink ref="AX99" location="A125642802L" display="A125642802L" xr:uid="{11877610-E8AB-4349-8B79-38D756706823}"/>
    <hyperlink ref="AY99" location="A125634594F" display="A125634594F" xr:uid="{35B23E9D-A16D-4A5A-89BE-4300745173F3}"/>
    <hyperlink ref="AW100" location="A125650978T" display="A125650978T" xr:uid="{1EA4C8C7-9DE1-4941-8001-994579F2487E}"/>
    <hyperlink ref="AX100" location="A125642770F" display="A125642770F" xr:uid="{C6687257-841E-4672-8D88-0C0FE5B4562A}"/>
    <hyperlink ref="AY100" location="A125634562L" display="A125634562L" xr:uid="{97A6A8B9-97AF-4186-B965-09EB499DB92D}"/>
    <hyperlink ref="AW101" location="A125650986T" display="A125650986T" xr:uid="{0FD65D68-C132-4D6D-BDE3-748E5A633831}"/>
    <hyperlink ref="AX101" location="A125642778X" display="A125642778X" xr:uid="{140B9A06-8B7B-4E88-819A-C3A0CC14825A}"/>
    <hyperlink ref="AY101" location="A125634570L" display="A125634570L" xr:uid="{C49CB5E4-F96E-4F44-A8FC-1746BD81BEC1}"/>
    <hyperlink ref="AW102" location="A125651042A" display="A125651042A" xr:uid="{F4551563-005A-40BE-BB14-F6809BF9C49D}"/>
    <hyperlink ref="AX102" location="A125642834F" display="A125642834F" xr:uid="{842E2B84-8BA6-4778-A67A-5751FBA3E7AA}"/>
    <hyperlink ref="AY102" location="A125634626L" display="A125634626L" xr:uid="{1DEBDBD4-DE5E-477F-BF5C-34C340051307}"/>
    <hyperlink ref="AW103" location="A125650994T" display="A125650994T" xr:uid="{0C64C3DB-5240-4A64-8376-C151EF6F99E9}"/>
    <hyperlink ref="AX103" location="A125642786X" display="A125642786X" xr:uid="{771D6039-5FD7-4053-9B25-29F81287F92F}"/>
    <hyperlink ref="AY103" location="A125634578F" display="A125634578F" xr:uid="{1546193B-44A3-4E64-A08E-E2A0158E4DD9}"/>
    <hyperlink ref="AW104" location="A125651050A" display="A125651050A" xr:uid="{507220C4-24C4-4971-BB97-97BA16078A3D}"/>
    <hyperlink ref="AX104" location="A125642842F" display="A125642842F" xr:uid="{C655D248-D81A-4D3F-9966-5853ED509E90}"/>
    <hyperlink ref="AY104" location="A125634634L" display="A125634634L" xr:uid="{874FF07A-363D-4E27-B130-F753F8A3BFAB}"/>
    <hyperlink ref="AW105" location="A125651058V" display="A125651058V" xr:uid="{8F39DA41-38DE-4DFC-82F7-E2BC68E45DBD}"/>
    <hyperlink ref="AX105" location="A125642850F" display="A125642850F" xr:uid="{F258A795-F8C9-44F8-A238-B3AFFE106C0E}"/>
    <hyperlink ref="AY105" location="A125634642L" display="A125634642L" xr:uid="{AAA6DA64-D1E5-4959-A3A8-B572FF4E8B8C}"/>
    <hyperlink ref="AZ106" location="A125650512R" display="A125650512R" xr:uid="{FD8A9579-1D53-4077-9EAD-CBAAB15BF004}"/>
    <hyperlink ref="BA106" location="A125642304W" display="A125642304W" xr:uid="{EEE4C877-287F-42C0-BC32-038953085D84}"/>
    <hyperlink ref="BB106" location="A125634096R" display="A125634096R" xr:uid="{14289630-BD1B-42A7-9B82-62F990506199}"/>
    <hyperlink ref="AZ88" location="A125650472J" display="A125650472J" xr:uid="{BC0B45CA-BF47-4853-AE8C-77D6F737BBEF}"/>
    <hyperlink ref="BA88" location="A125642264R" display="A125642264R" xr:uid="{993C35B1-00BB-4F62-BC15-66C31F11ED49}"/>
    <hyperlink ref="BB88" location="A125634056W" display="A125634056W" xr:uid="{5A080623-1AED-4166-B1EF-2400E43FC375}"/>
    <hyperlink ref="AZ89" location="A125650408R" display="A125650408R" xr:uid="{53F406A8-E3FC-4F7D-8866-EFF75322B80D}"/>
    <hyperlink ref="BA89" location="A125642200C" display="A125642200C" xr:uid="{F463FE19-0EB8-47B5-97CD-5291F01A7BAE}"/>
    <hyperlink ref="BB89" location="A125633992V" display="A125633992V" xr:uid="{CF26D4A1-0DD0-48FE-BE03-ED5EFEEF26D1}"/>
    <hyperlink ref="AZ90" location="A125650480J" display="A125650480J" xr:uid="{3018C50E-29A7-4EB1-B468-61C8FAB50F6E}"/>
    <hyperlink ref="BA90" location="A125642272R" display="A125642272R" xr:uid="{AE035DC2-AB36-408C-98ED-23F93C179A04}"/>
    <hyperlink ref="BB90" location="A125634064W" display="A125634064W" xr:uid="{A0B4BF0C-5DDD-41FF-8BE9-39650930B307}"/>
    <hyperlink ref="AZ91" location="A125650488A" display="A125650488A" xr:uid="{F0A2FD7D-86A4-48D4-A8BE-DBD6FE20E9C7}"/>
    <hyperlink ref="BA91" location="A125642280R" display="A125642280R" xr:uid="{492FC7C3-19D8-49E7-8A2B-210DB6D077B6}"/>
    <hyperlink ref="BB91" location="A125634072W" display="A125634072W" xr:uid="{841BBD90-87FC-4971-832F-6E4CF307A177}"/>
    <hyperlink ref="AZ92" location="A125650416R" display="A125650416R" xr:uid="{0289718D-A484-4E41-9F46-1D0B09A6F7BA}"/>
    <hyperlink ref="BA92" location="A125642208W" display="A125642208W" xr:uid="{689DFC2A-8DF5-4DE8-8517-37D6EC0D61B6}"/>
    <hyperlink ref="BB92" location="A125634000K" display="A125634000K" xr:uid="{5068106F-4BA8-4165-92CF-60EF81DBF3F4}"/>
    <hyperlink ref="AZ93" location="A125650424R" display="A125650424R" xr:uid="{0109BA8D-E67D-41A0-8183-E340D76CC052}"/>
    <hyperlink ref="BA93" location="A125642216W" display="A125642216W" xr:uid="{54EEABA5-8D35-42FF-A4DF-8478B4771D45}"/>
    <hyperlink ref="BB93" location="A125634008C" display="A125634008C" xr:uid="{06A43F5D-8ECB-41A4-9AAE-75028E842165}"/>
    <hyperlink ref="AZ94" location="A125650456J" display="A125650456J" xr:uid="{40B56F34-9EFF-4746-AA09-019C55180057}"/>
    <hyperlink ref="BA94" location="A125642248R" display="A125642248R" xr:uid="{FB463FC1-2799-4609-A0C5-BC5B48367F83}"/>
    <hyperlink ref="BB94" location="A125634040C" display="A125634040C" xr:uid="{8F7971D7-AE17-4F9D-A52B-C75895168ACF}"/>
    <hyperlink ref="AZ95" location="A125650392J" display="A125650392J" xr:uid="{6388F95B-8DAE-4D45-B59F-33C9BD7B7E4E}"/>
    <hyperlink ref="BA95" location="A125642184R" display="A125642184R" xr:uid="{41227669-CCC3-4B4A-B0F2-ECB1726568B4}"/>
    <hyperlink ref="BB95" location="A125633976V" display="A125633976V" xr:uid="{7349F860-7A72-4427-A354-F82D798AB395}"/>
    <hyperlink ref="AZ96" location="A125650496A" display="A125650496A" xr:uid="{B6E6FC19-A5E1-44FE-ABEF-51E51014E75A}"/>
    <hyperlink ref="BA96" location="A125642288J" display="A125642288J" xr:uid="{650F2986-D54C-4B72-A022-1B9B235F2C93}"/>
    <hyperlink ref="BB96" location="A125634080W" display="A125634080W" xr:uid="{9163096A-7D20-47A8-93F9-098B39219B2B}"/>
    <hyperlink ref="AZ97" location="A125650464J" display="A125650464J" xr:uid="{0B33D9A5-EB4B-468B-94E6-CAEF5F718962}"/>
    <hyperlink ref="BA97" location="A125642256R" display="A125642256R" xr:uid="{FB38DBFE-90A7-4F69-858C-B213212D7058}"/>
    <hyperlink ref="BB97" location="A125634048W" display="A125634048W" xr:uid="{66455A76-530E-4270-9C3C-EA1A13D4F923}"/>
    <hyperlink ref="AZ98" location="A125650504R" display="A125650504R" xr:uid="{1FD8148C-8523-4C19-B2F7-0CFBABFCF4BA}"/>
    <hyperlink ref="BA98" location="A125642296J" display="A125642296J" xr:uid="{907D0CEB-E9E1-436E-A0BE-925B7FD5CAD7}"/>
    <hyperlink ref="BB98" location="A125634088R" display="A125634088R" xr:uid="{F38EA775-3B97-40CA-97D3-EFEA92D56B4B}"/>
    <hyperlink ref="AZ99" location="A125650400W" display="A125650400W" xr:uid="{D112A004-5B3C-4B66-B3A5-DC8159770672}"/>
    <hyperlink ref="BA99" location="A125642192R" display="A125642192R" xr:uid="{B78BA347-F247-4DFF-B9BD-1957FA16EB93}"/>
    <hyperlink ref="BB99" location="A125633984V" display="A125633984V" xr:uid="{9FF69824-5597-4098-BCDF-9FAD6B476E9E}"/>
    <hyperlink ref="AZ100" location="A125650368J" display="A125650368J" xr:uid="{B3D74BE3-821F-4265-8E47-A1054D72B9DE}"/>
    <hyperlink ref="BA100" location="A125642160W" display="A125642160W" xr:uid="{6A7937EA-8D80-4A3F-9053-812F97290943}"/>
    <hyperlink ref="BB100" location="A125633952A" display="A125633952A" xr:uid="{54B50BC4-6692-45C7-B4E0-686411A483DD}"/>
    <hyperlink ref="AZ101" location="A125650376J" display="A125650376J" xr:uid="{E125B127-F559-4973-B067-950620DE9B9F}"/>
    <hyperlink ref="BA101" location="A125642168R" display="A125642168R" xr:uid="{C3A45552-C183-4AF6-8F5B-2A09D83917EC}"/>
    <hyperlink ref="BB101" location="A125633960A" display="A125633960A" xr:uid="{FA5F67CB-32DF-4279-A4C3-309EC9BA324C}"/>
    <hyperlink ref="AZ102" location="A125650432R" display="A125650432R" xr:uid="{340AAE01-1359-4DFE-AB58-188F50E61F9F}"/>
    <hyperlink ref="BA102" location="A125642224W" display="A125642224W" xr:uid="{B2610929-0F07-4B6C-BB33-DD50728D67E2}"/>
    <hyperlink ref="BB102" location="A125634016C" display="A125634016C" xr:uid="{680D4076-2488-4F24-BC9E-19737F5A3083}"/>
    <hyperlink ref="AZ103" location="A125650384J" display="A125650384J" xr:uid="{714418C0-5296-466D-A8C3-F96EA87B174B}"/>
    <hyperlink ref="BA103" location="A125642176R" display="A125642176R" xr:uid="{E26E8020-FDC1-48AC-83B5-1720C06A9799}"/>
    <hyperlink ref="BB103" location="A125633968V" display="A125633968V" xr:uid="{F7EE7E4D-3185-4877-985A-E6EBF2EABA3F}"/>
    <hyperlink ref="AZ104" location="A125650440R" display="A125650440R" xr:uid="{3059395F-7268-45A5-9EE8-5430CC7C385E}"/>
    <hyperlink ref="BA104" location="A125642232W" display="A125642232W" xr:uid="{1A577069-66B8-4B2B-B051-DDB81B5CC86E}"/>
    <hyperlink ref="BB104" location="A125634024C" display="A125634024C" xr:uid="{6D0EF72E-5EA5-41C9-B360-C8513A3084FC}"/>
    <hyperlink ref="AZ105" location="A125650448J" display="A125650448J" xr:uid="{A8A8B1F9-ED26-430E-8585-323E4133A40E}"/>
    <hyperlink ref="BA105" location="A125642240W" display="A125642240W" xr:uid="{09EB490B-AD6B-429D-B0AD-2D9E3F989EE6}"/>
    <hyperlink ref="BB105" location="A125634032C" display="A125634032C" xr:uid="{D595B2AA-4856-4084-8B1B-66B44959B7D0}"/>
    <hyperlink ref="BC106" location="A125650514V" display="A125650514V" xr:uid="{BAB7CF55-FA2B-45AD-8426-503B3E1B73EE}"/>
    <hyperlink ref="BD106" location="A125642306A" display="A125642306A" xr:uid="{4366F536-B867-4A99-9C60-7A35A959BC7B}"/>
    <hyperlink ref="BE106" location="A125634098V" display="A125634098V" xr:uid="{3E7F0A91-1C4D-45C2-8885-D30138DA1256}"/>
    <hyperlink ref="BC88" location="A125650474L" display="A125650474L" xr:uid="{F3C5092B-3B0F-4B36-9CE4-2F1D0F00CF59}"/>
    <hyperlink ref="BD88" location="A125642266V" display="A125642266V" xr:uid="{8437E0BE-0981-431A-A90E-0F048061F4C1}"/>
    <hyperlink ref="BE88" location="A125634058A" display="A125634058A" xr:uid="{B9C54450-A878-4BD4-B90A-32AF2D113361}"/>
    <hyperlink ref="BC89" location="A125650410A" display="A125650410A" xr:uid="{CF13EDFA-5E57-4ABA-987D-CC461F04E519}"/>
    <hyperlink ref="BD89" location="A125642202J" display="A125642202J" xr:uid="{74A5F6E1-D922-4DBC-9076-540EFA24DD9D}"/>
    <hyperlink ref="BE89" location="A125633994X" display="A125633994X" xr:uid="{B24FA534-E468-4C82-80C1-06921A9B7BCC}"/>
    <hyperlink ref="BC90" location="A125650482L" display="A125650482L" xr:uid="{1DD20635-3A73-4538-AE3D-EF0D44AA1762}"/>
    <hyperlink ref="BD90" location="A125642274V" display="A125642274V" xr:uid="{C5D68893-96DD-4F9B-ADBE-75087FF2119A}"/>
    <hyperlink ref="BE90" location="A125634066A" display="A125634066A" xr:uid="{F79572EE-243D-482F-B5B2-7A0AA8BBC476}"/>
    <hyperlink ref="BC91" location="A125650490L" display="A125650490L" xr:uid="{11121C54-22E8-4364-859F-E8A5C289084D}"/>
    <hyperlink ref="BD91" location="A125642282V" display="A125642282V" xr:uid="{78432578-6FCD-4711-9724-88B6C75E25F1}"/>
    <hyperlink ref="BE91" location="A125634074A" display="A125634074A" xr:uid="{6E5E6402-30D7-48DB-B439-F49E2DE42E24}"/>
    <hyperlink ref="BC92" location="A125650418V" display="A125650418V" xr:uid="{991E2DDB-ECB4-4FA2-8078-8B4B68555A0A}"/>
    <hyperlink ref="BD92" location="A125642210J" display="A125642210J" xr:uid="{C0E044C1-2F70-4631-8870-51DCFC8A2F47}"/>
    <hyperlink ref="BE92" location="A125634002R" display="A125634002R" xr:uid="{05922714-5025-40B9-987B-EDF8070F2D96}"/>
    <hyperlink ref="BC93" location="A125650426V" display="A125650426V" xr:uid="{5ADB7E21-126A-43CA-B4A6-8A750D75F826}"/>
    <hyperlink ref="BD93" location="A125642218A" display="A125642218A" xr:uid="{0391C3AE-1F95-4C01-9705-71F02D652EC4}"/>
    <hyperlink ref="BE93" location="A125634010R" display="A125634010R" xr:uid="{08C010EB-528A-4DA2-B3A8-167C4CA05450}"/>
    <hyperlink ref="BC94" location="A125650458L" display="A125650458L" xr:uid="{18BF91CA-CA1C-456E-96F5-49D647918715}"/>
    <hyperlink ref="BD94" location="A125642250A" display="A125642250A" xr:uid="{E83834F5-25A5-438C-B949-FC11E1135757}"/>
    <hyperlink ref="BE94" location="A125634042J" display="A125634042J" xr:uid="{F4F918FF-CB29-41E1-88B0-B092042CEE22}"/>
    <hyperlink ref="BC95" location="A125650394L" display="A125650394L" xr:uid="{ADEA8AFC-3D07-441B-BE11-F684D3BE1ED4}"/>
    <hyperlink ref="BD95" location="A125642186V" display="A125642186V" xr:uid="{36E3DA43-7779-4F7D-9828-DE93EE79FB1A}"/>
    <hyperlink ref="BE95" location="A125633978X" display="A125633978X" xr:uid="{A41AE6FC-DCCE-4370-A62D-5D457B9100FE}"/>
    <hyperlink ref="BC96" location="A125650498F" display="A125650498F" xr:uid="{9F26C5A5-8B31-45A7-B3BE-3DD9647CDE8D}"/>
    <hyperlink ref="BD96" location="A125642290V" display="A125642290V" xr:uid="{CE8DD575-2431-4408-9122-558B4C5B8AC6}"/>
    <hyperlink ref="BE96" location="A125634082A" display="A125634082A" xr:uid="{794B655C-3D81-4395-9A20-A4A2E5A37CE3}"/>
    <hyperlink ref="BC97" location="A125650466L" display="A125650466L" xr:uid="{492E10FD-F160-4451-8C65-F685ABB0B2EA}"/>
    <hyperlink ref="BD97" location="A125642258V" display="A125642258V" xr:uid="{C73E6102-F710-42E9-8058-58FA92449121}"/>
    <hyperlink ref="BE97" location="A125634050J" display="A125634050J" xr:uid="{1E9C8849-DA81-4234-BF06-8AA5DD487971}"/>
    <hyperlink ref="BC98" location="A125650506V" display="A125650506V" xr:uid="{0B811697-ED86-4F69-BBD6-669556FE6409}"/>
    <hyperlink ref="BD98" location="A125642298L" display="A125642298L" xr:uid="{1D623945-4C9B-4ADB-9EC2-30865C34D7BA}"/>
    <hyperlink ref="BE98" location="A125634090A" display="A125634090A" xr:uid="{4945C01C-C2B1-4DAB-9324-B5DE443856A0}"/>
    <hyperlink ref="BC99" location="A125650402A" display="A125650402A" xr:uid="{4D59667E-EE14-4FAD-8E1E-5AC417DB6FEB}"/>
    <hyperlink ref="BD99" location="A125642194V" display="A125642194V" xr:uid="{B1126746-88EB-41B4-B86F-72AAD9AD989F}"/>
    <hyperlink ref="BE99" location="A125633986X" display="A125633986X" xr:uid="{63AC8D76-1093-48A3-B1D0-5564A418992C}"/>
    <hyperlink ref="BC100" location="A125650370V" display="A125650370V" xr:uid="{81B07939-8202-4D91-863F-0C203BB9B436}"/>
    <hyperlink ref="BD100" location="A125642162A" display="A125642162A" xr:uid="{284CE3F1-3558-4E67-AAAC-BB6CA4E68DA4}"/>
    <hyperlink ref="BE100" location="A125633954F" display="A125633954F" xr:uid="{0F10CBC4-26F4-45D4-BE8D-B1BFDC3A1208}"/>
    <hyperlink ref="BC101" location="A125650378L" display="A125650378L" xr:uid="{E980F90F-F8A2-44B6-AAFA-4EDEC502C93A}"/>
    <hyperlink ref="BD101" location="A125642170A" display="A125642170A" xr:uid="{D3D0C245-C3B1-4CE6-B163-1A5D5274649C}"/>
    <hyperlink ref="BE101" location="A125633962F" display="A125633962F" xr:uid="{B288B63E-A6A9-46A9-93FF-E7DC8EAC482F}"/>
    <hyperlink ref="BC102" location="A125650434V" display="A125650434V" xr:uid="{8FBD2CA8-A49A-47B5-921A-E97C16C2A7C3}"/>
    <hyperlink ref="BD102" location="A125642226A" display="A125642226A" xr:uid="{B3DF4FF8-652D-4373-991B-35831708A6AB}"/>
    <hyperlink ref="BE102" location="A125634018J" display="A125634018J" xr:uid="{76C33BD2-5B5C-43AD-BA80-5E61CD97D097}"/>
    <hyperlink ref="BC103" location="A125650386L" display="A125650386L" xr:uid="{75470279-B9A7-4B56-86BF-4EC062F2E52B}"/>
    <hyperlink ref="BD103" location="A125642178V" display="A125642178V" xr:uid="{03FC43E1-4EA2-41DE-97F3-DEEF402BE245}"/>
    <hyperlink ref="BE103" location="A125633970F" display="A125633970F" xr:uid="{CF713225-5B55-45E8-AA9D-D3D9A96DCEFA}"/>
    <hyperlink ref="BC104" location="A125650442V" display="A125650442V" xr:uid="{033581E7-5F6E-4203-BF6D-6BD7027E66E2}"/>
    <hyperlink ref="BD104" location="A125642234A" display="A125642234A" xr:uid="{30C7E065-020C-40A7-9F9A-236F4EEF87F9}"/>
    <hyperlink ref="BE104" location="A125634026J" display="A125634026J" xr:uid="{823AE349-68DF-4E1B-98C3-40A85FDCCDC8}"/>
    <hyperlink ref="BC105" location="A125650450V" display="A125650450V" xr:uid="{49A311D2-91B2-4DC6-B038-E06AFEC4DC46}"/>
    <hyperlink ref="BD105" location="A125642242A" display="A125642242A" xr:uid="{89587777-2BEC-4061-982C-ADD4FA2D1B08}"/>
    <hyperlink ref="BE105" location="A125634034J" display="A125634034J" xr:uid="{9B955A93-5442-4936-AE14-0FF5D94819A6}"/>
    <hyperlink ref="D106" location="A125650360R" display="A125650360R" xr:uid="{6098A5E5-FCD7-42C7-9B54-08062450B1F6}"/>
    <hyperlink ref="E106" location="A125642152W" display="A125642152W" xr:uid="{6F6E1F5D-B734-4DBD-8EED-7A87E2A3F4A3}"/>
    <hyperlink ref="F106" location="A125633944A" display="A125633944A" xr:uid="{471A4ED8-4302-41D7-B309-6E1EE3D39C67}"/>
    <hyperlink ref="D88" location="A125650320W" display="A125650320W" xr:uid="{FCF004A7-60E7-43D7-AFF9-1708D86A5B33}"/>
    <hyperlink ref="E88" location="A125642112C" display="A125642112C" xr:uid="{19657DCA-1F8C-45CA-84E2-0320C421163F}"/>
    <hyperlink ref="F88" location="A125633904J" display="A125633904J" xr:uid="{1BF375AA-FE6D-42E3-B8D0-9882A349B6EE}"/>
    <hyperlink ref="D89" location="A125650256R" display="A125650256R" xr:uid="{FCD7F866-3156-4A0F-AF8E-15545363B320}"/>
    <hyperlink ref="E89" location="A125642048W" display="A125642048W" xr:uid="{C4D2E63E-AC0C-4216-9225-F24375B61F50}"/>
    <hyperlink ref="F89" location="A125633840J" display="A125633840J" xr:uid="{35AC3E37-F2CF-42D6-8A34-F24B25C72492}"/>
    <hyperlink ref="D90" location="A125650328R" display="A125650328R" xr:uid="{3BC0BF18-7782-4319-B3C5-21DAF8CF5338}"/>
    <hyperlink ref="E90" location="A125642120C" display="A125642120C" xr:uid="{86436641-1F42-422E-97E1-D19C106381C1}"/>
    <hyperlink ref="F90" location="A125633912J" display="A125633912J" xr:uid="{F6B5B864-252C-44D5-B34A-6CE916A13DDE}"/>
    <hyperlink ref="D91" location="A125650336R" display="A125650336R" xr:uid="{33B6547B-1B8C-47CA-AC3D-EED1606F870D}"/>
    <hyperlink ref="E91" location="A125642128W" display="A125642128W" xr:uid="{FEC81F76-0D2D-4083-A6CB-B2C707FB5C97}"/>
    <hyperlink ref="F91" location="A125633920J" display="A125633920J" xr:uid="{AE80F51D-E18C-47EF-B59C-44F642F4B4A1}"/>
    <hyperlink ref="D92" location="A125650264R" display="A125650264R" xr:uid="{05745134-B609-4DA2-B4FC-DF31008396F2}"/>
    <hyperlink ref="E92" location="A125642056W" display="A125642056W" xr:uid="{6B10624E-D144-47DC-8A30-F9DFBEE7810E}"/>
    <hyperlink ref="F92" location="A125633848A" display="A125633848A" xr:uid="{C53DEE5A-EED6-4AB2-88E5-A329F90706BC}"/>
    <hyperlink ref="D93" location="A125650272R" display="A125650272R" xr:uid="{10198B74-4128-4501-8067-CCA38271C383}"/>
    <hyperlink ref="E93" location="A125642064W" display="A125642064W" xr:uid="{B6F5EF11-C2E8-4027-864E-659EBC45F1B7}"/>
    <hyperlink ref="F93" location="A125633856A" display="A125633856A" xr:uid="{06862584-E8EB-482D-8177-E6FD45BDD55D}"/>
    <hyperlink ref="D94" location="A125650304W" display="A125650304W" xr:uid="{4A2C578B-89AF-4F86-80C0-53F6DB114DBF}"/>
    <hyperlink ref="E94" location="A125642096R" display="A125642096R" xr:uid="{6968E8F5-A5A2-4D55-B0BB-2C7C7BC4CBC7}"/>
    <hyperlink ref="F94" location="A125633888V" display="A125633888V" xr:uid="{A23CBF35-49AA-4E9B-9EDB-0232FD0E6AFC}"/>
    <hyperlink ref="D95" location="A125650240W" display="A125650240W" xr:uid="{7AF035E5-FE2B-4020-8711-DE7131B58513}"/>
    <hyperlink ref="E95" location="A125642032C" display="A125642032C" xr:uid="{C44D3F60-DA73-4D71-B0A6-DD907CAD67E9}"/>
    <hyperlink ref="F95" location="A125633824J" display="A125633824J" xr:uid="{5D436A64-494B-435C-A3D6-1B93C6DEFE24}"/>
    <hyperlink ref="D96" location="A125650344R" display="A125650344R" xr:uid="{6217FAD8-B9BB-481B-BF07-44A85C51AA03}"/>
    <hyperlink ref="E96" location="A125642136W" display="A125642136W" xr:uid="{7F0C325B-0E27-4689-B5B8-D3AA76FB3184}"/>
    <hyperlink ref="F96" location="A125633928A" display="A125633928A" xr:uid="{1CB70267-E7C6-4898-B10D-F5C98392AF50}"/>
    <hyperlink ref="D97" location="A125650312W" display="A125650312W" xr:uid="{4FC3E47E-481B-4194-BD7F-EF901A11A89F}"/>
    <hyperlink ref="E97" location="A125642104C" display="A125642104C" xr:uid="{A9EF427F-AB1A-47FB-9F13-5E634684BB0B}"/>
    <hyperlink ref="F97" location="A125633896V" display="A125633896V" xr:uid="{0CD611F5-4504-46C7-8D29-4D728C530E87}"/>
    <hyperlink ref="D98" location="A125650352R" display="A125650352R" xr:uid="{CC224EC0-12FB-4E98-B7EC-D342CF2B7C8B}"/>
    <hyperlink ref="E98" location="A125642144W" display="A125642144W" xr:uid="{DE1CE8D6-D252-490A-8C84-EA02EB9D77F2}"/>
    <hyperlink ref="F98" location="A125633936A" display="A125633936A" xr:uid="{146D2AAE-E999-4186-9B8F-FE31FEAF3EC5}"/>
    <hyperlink ref="D99" location="A125650248R" display="A125650248R" xr:uid="{C871B1EE-4FCA-4D8F-8567-788D13162345}"/>
    <hyperlink ref="E99" location="A125642040C" display="A125642040C" xr:uid="{B4AEECE4-8086-4624-99ED-2EAA53FD2BCD}"/>
    <hyperlink ref="F99" location="A125633832J" display="A125633832J" xr:uid="{18D4D09F-8BCE-4DE7-A994-DB73B53FAB89}"/>
    <hyperlink ref="D100" location="A125650216W" display="A125650216W" xr:uid="{5F7EE0E5-CF18-4963-ABC1-EC783C78D35F}"/>
    <hyperlink ref="E100" location="A125642008C" display="A125642008C" xr:uid="{5C14071D-DE66-446E-B8A8-5801C99E7C13}"/>
    <hyperlink ref="F100" location="A125633800R" display="A125633800R" xr:uid="{177EE281-D083-4FC4-9D87-4C52A91AADAC}"/>
    <hyperlink ref="D101" location="A125650224W" display="A125650224W" xr:uid="{7843E1B6-D9EE-45CB-A4C1-E36CBDF67465}"/>
    <hyperlink ref="E101" location="A125642016C" display="A125642016C" xr:uid="{020B768B-1E19-4047-8825-DC3DD11DCCAA}"/>
    <hyperlink ref="F101" location="A125633808J" display="A125633808J" xr:uid="{81043CEC-3479-4A05-829B-97F583F25D2D}"/>
    <hyperlink ref="D102" location="A125650280R" display="A125650280R" xr:uid="{2849AE01-1967-47DC-99CA-1ED90E27113C}"/>
    <hyperlink ref="E102" location="A125642072W" display="A125642072W" xr:uid="{8C93DA0B-3A22-4C61-A36D-AE5BE50F0175}"/>
    <hyperlink ref="F102" location="A125633864A" display="A125633864A" xr:uid="{30D581FA-9BE4-4A61-881A-1674A24B5A77}"/>
    <hyperlink ref="D103" location="A125650232W" display="A125650232W" xr:uid="{4B60BDDA-E24C-481E-AF46-9CBD5B0465FD}"/>
    <hyperlink ref="E103" location="A125642024C" display="A125642024C" xr:uid="{5990AE28-94CE-440E-8C2C-71EAE8EBEF2A}"/>
    <hyperlink ref="F103" location="A125633816J" display="A125633816J" xr:uid="{509BE527-12CD-47B3-A6D6-3C6B71FE2252}"/>
    <hyperlink ref="D104" location="A125650288J" display="A125650288J" xr:uid="{B35DA87E-B465-41F5-A834-0B7DE6DACF8B}"/>
    <hyperlink ref="E104" location="A125642080W" display="A125642080W" xr:uid="{574E7B80-2FA2-4FFE-95A5-5737DD4F60A6}"/>
    <hyperlink ref="F104" location="A125633872A" display="A125633872A" xr:uid="{00E11363-0921-4368-89B9-17A92D7938F8}"/>
    <hyperlink ref="D105" location="A125650296J" display="A125650296J" xr:uid="{F7DF420F-3ABF-46E9-A66C-16078E5D6669}"/>
    <hyperlink ref="E105" location="A125642088R" display="A125642088R" xr:uid="{30818FF1-D329-456A-9C8E-FE81B93D1C95}"/>
    <hyperlink ref="F105" location="A125633880A" display="A125633880A" xr:uid="{847F1B71-641E-4D7D-88EA-1EF9650F8292}"/>
    <hyperlink ref="G106" location="A125650362V" display="A125650362V" xr:uid="{F61D8CCF-4CFB-41C3-8583-A0A7204D4D1F}"/>
    <hyperlink ref="H106" location="A125642154A" display="A125642154A" xr:uid="{383B4CEB-A195-46AC-B623-87BEAF62CDF6}"/>
    <hyperlink ref="I106" location="A125633946F" display="A125633946F" xr:uid="{9426BB87-BA3A-4DF2-97E0-AC53EC3BF971}"/>
    <hyperlink ref="G88" location="A125650322A" display="A125650322A" xr:uid="{013EBD1A-B785-433D-A6C4-7617A0F365A0}"/>
    <hyperlink ref="H88" location="A125642114J" display="A125642114J" xr:uid="{8215F800-63BC-4B1B-A7A9-EBED30631283}"/>
    <hyperlink ref="I88" location="A125633906L" display="A125633906L" xr:uid="{B9064093-D8C9-43B4-8BF8-001DF01051C3}"/>
    <hyperlink ref="G89" location="A125650258V" display="A125650258V" xr:uid="{6584584A-168A-459E-8A82-073814CC4E0F}"/>
    <hyperlink ref="H89" location="A125642050J" display="A125642050J" xr:uid="{F273E7AE-E98A-42F4-9321-374D2A7B8452}"/>
    <hyperlink ref="I89" location="A125633842L" display="A125633842L" xr:uid="{DB9DA662-C9F0-4D4F-9A27-A5CA9FCFE9F6}"/>
    <hyperlink ref="G90" location="A125650330A" display="A125650330A" xr:uid="{81C9DE19-9666-4C6D-A937-AC0CFE51A817}"/>
    <hyperlink ref="H90" location="A125642122J" display="A125642122J" xr:uid="{41812C53-A36C-4375-951E-157A7C93397E}"/>
    <hyperlink ref="I90" location="A125633914L" display="A125633914L" xr:uid="{FC0C13C7-2053-48BC-BDBA-726985E63C9A}"/>
    <hyperlink ref="G91" location="A125650338V" display="A125650338V" xr:uid="{4DCE1848-9E53-4F26-AAAB-F38F4C6D0FD2}"/>
    <hyperlink ref="H91" location="A125642130J" display="A125642130J" xr:uid="{6E9EA373-0B71-43CE-849B-010D58546B43}"/>
    <hyperlink ref="I91" location="A125633922L" display="A125633922L" xr:uid="{5A21B776-7D40-4AC6-BFE4-886AA2CDD5F6}"/>
    <hyperlink ref="G92" location="A125650266V" display="A125650266V" xr:uid="{F583FC8E-36BC-4FDF-9DEE-46DCFA776C6C}"/>
    <hyperlink ref="H92" location="A125642058A" display="A125642058A" xr:uid="{A801FB47-62C9-4538-BAE2-D9A479B7E995}"/>
    <hyperlink ref="I92" location="A125633850L" display="A125633850L" xr:uid="{899A9903-7018-4B9C-B140-73C28FF019B3}"/>
    <hyperlink ref="G93" location="A125650274V" display="A125650274V" xr:uid="{DB76C3B4-A029-471E-ACBD-0E929FDA3B2D}"/>
    <hyperlink ref="H93" location="A125642066A" display="A125642066A" xr:uid="{B22DBEE2-0EDD-4D65-829C-EFC540C8CCF9}"/>
    <hyperlink ref="I93" location="A125633858F" display="A125633858F" xr:uid="{825A535E-496E-4AA5-B046-377BFF348DF8}"/>
    <hyperlink ref="G94" location="A125650306A" display="A125650306A" xr:uid="{2709D1FA-DA25-48E0-B95F-3FE352C62BD0}"/>
    <hyperlink ref="H94" location="A125642098V" display="A125642098V" xr:uid="{3A8FB1AF-7B14-4754-BF52-B8B596B24217}"/>
    <hyperlink ref="I94" location="A125633890F" display="A125633890F" xr:uid="{60F31907-0B54-4DC4-A792-85918FB6FFB3}"/>
    <hyperlink ref="G95" location="A125650242A" display="A125650242A" xr:uid="{969CF1EF-2857-4061-A21D-E07A10B70200}"/>
    <hyperlink ref="H95" location="A125642034J" display="A125642034J" xr:uid="{849C3A22-41EE-4ABE-BCB2-5EA487DAC8DB}"/>
    <hyperlink ref="I95" location="A125633826L" display="A125633826L" xr:uid="{B1696513-5D09-41F8-A48B-CC29E11FE37F}"/>
    <hyperlink ref="G96" location="A125650346V" display="A125650346V" xr:uid="{A94F6F7C-BD04-4AB8-B62C-D78A21B0A882}"/>
    <hyperlink ref="H96" location="A125642138A" display="A125642138A" xr:uid="{3FCBA241-8B97-4B85-BB28-955C00F84183}"/>
    <hyperlink ref="I96" location="A125633930L" display="A125633930L" xr:uid="{573F9988-9541-49C4-8D6B-A8C7389CE379}"/>
    <hyperlink ref="G97" location="A125650314A" display="A125650314A" xr:uid="{5CC6CA61-21E5-4D8F-A560-53B4D88C1ED1}"/>
    <hyperlink ref="H97" location="A125642106J" display="A125642106J" xr:uid="{512FEE19-37D2-429B-A7C5-B2241E69C128}"/>
    <hyperlink ref="I97" location="A125633898X" display="A125633898X" xr:uid="{88E75C45-6898-4FCC-8FB1-248C8D2B271C}"/>
    <hyperlink ref="G98" location="A125650354V" display="A125650354V" xr:uid="{E72AE46D-7C98-44AF-9682-25A5AF06C87D}"/>
    <hyperlink ref="H98" location="A125642146A" display="A125642146A" xr:uid="{434FD6D7-DA95-47D7-9094-F27A94CF0E19}"/>
    <hyperlink ref="I98" location="A125633938F" display="A125633938F" xr:uid="{558EBEE1-D3A0-46E7-B513-D4D20F78A9D2}"/>
    <hyperlink ref="G99" location="A125650250A" display="A125650250A" xr:uid="{215D25CA-819D-4FBD-89CD-37CF2E897121}"/>
    <hyperlink ref="H99" location="A125642042J" display="A125642042J" xr:uid="{48223B1D-DB50-40BB-8750-DCC650CF3EDA}"/>
    <hyperlink ref="I99" location="A125633834L" display="A125633834L" xr:uid="{C087444A-DEEE-4AB7-AC42-DE872F8E036C}"/>
    <hyperlink ref="G100" location="A125650218A" display="A125650218A" xr:uid="{4B2D36EA-DD2C-480A-B229-63B43167ABE3}"/>
    <hyperlink ref="H100" location="A125642010R" display="A125642010R" xr:uid="{C7BC1CDD-3282-4116-88C6-77D90D070BA5}"/>
    <hyperlink ref="I100" location="A125633802V" display="A125633802V" xr:uid="{85381003-3287-4714-9509-32A03C15D78C}"/>
    <hyperlink ref="G101" location="A125650226A" display="A125650226A" xr:uid="{AAE7CA8E-46CC-4A12-8B6B-578CDF1EDE9B}"/>
    <hyperlink ref="H101" location="A125642018J" display="A125642018J" xr:uid="{279B5E8E-5939-4076-BCB5-85F16E4012F4}"/>
    <hyperlink ref="I101" location="A125633810V" display="A125633810V" xr:uid="{A5A827CC-C371-4FB5-94EA-C354652743B9}"/>
    <hyperlink ref="G102" location="A125650282V" display="A125650282V" xr:uid="{3D8BD659-D9A7-47A5-BDC7-F94EA15DBF59}"/>
    <hyperlink ref="H102" location="A125642074A" display="A125642074A" xr:uid="{32CC20F5-CC82-4448-99A4-9FE14233843D}"/>
    <hyperlink ref="I102" location="A125633866F" display="A125633866F" xr:uid="{0A08F699-9AAD-4467-8989-FB118F0B3CE1}"/>
    <hyperlink ref="G103" location="A125650234A" display="A125650234A" xr:uid="{9D5A9236-6695-47BA-A6F4-3C9B782C800A}"/>
    <hyperlink ref="H103" location="A125642026J" display="A125642026J" xr:uid="{83E659E0-7ECD-485A-BA2F-0E8D45107B3A}"/>
    <hyperlink ref="I103" location="A125633818L" display="A125633818L" xr:uid="{935ED8EE-BF06-4BC6-A57C-CE85EE24972B}"/>
    <hyperlink ref="G104" location="A125650290V" display="A125650290V" xr:uid="{D396151A-EDBB-4D34-8FB7-52BD4EAF10D9}"/>
    <hyperlink ref="H104" location="A125642082A" display="A125642082A" xr:uid="{B518D5A6-C163-4B4A-A176-BDDEEC34CB48}"/>
    <hyperlink ref="I104" location="A125633874F" display="A125633874F" xr:uid="{C7216C87-63D4-446C-BFEE-21278AF97CA1}"/>
    <hyperlink ref="G105" location="A125650298L" display="A125650298L" xr:uid="{50D63354-F3CA-4127-A793-8EEE5C3F1E45}"/>
    <hyperlink ref="H105" location="A125642090A" display="A125642090A" xr:uid="{5C08C490-0658-42B4-BF15-8DBFCEF61284}"/>
    <hyperlink ref="I105" location="A125633882F" display="A125633882F" xr:uid="{26A8CC00-E05E-406C-A366-81FE5F087A0C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160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3206</v>
      </c>
    </row>
    <row r="6" spans="1:13" ht="15.75" customHeight="1">
      <c r="B6" s="69" t="s">
        <v>3207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8" spans="1:13" ht="15">
      <c r="D8" s="16" t="s">
        <v>3209</v>
      </c>
    </row>
    <row r="9" spans="1:13" s="17" customFormat="1"/>
    <row r="10" spans="1:13" ht="22.5" customHeight="1">
      <c r="A10" s="18" t="s">
        <v>3210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3211</v>
      </c>
      <c r="I10" s="18" t="s">
        <v>250</v>
      </c>
      <c r="J10" s="18" t="s">
        <v>252</v>
      </c>
      <c r="K10" s="18" t="s">
        <v>3212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3214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3214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3214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3214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3214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3214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3214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3214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3214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3214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3214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3214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44958</v>
      </c>
      <c r="H24" s="11">
        <v>9</v>
      </c>
      <c r="I24" s="20" t="s">
        <v>259</v>
      </c>
      <c r="J24" s="11" t="s">
        <v>261</v>
      </c>
      <c r="K24" s="11" t="s">
        <v>3214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44958</v>
      </c>
      <c r="H25" s="11">
        <v>9</v>
      </c>
      <c r="I25" s="20" t="s">
        <v>259</v>
      </c>
      <c r="J25" s="11" t="s">
        <v>261</v>
      </c>
      <c r="K25" s="11" t="s">
        <v>3214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44958</v>
      </c>
      <c r="H26" s="11">
        <v>9</v>
      </c>
      <c r="I26" s="20" t="s">
        <v>259</v>
      </c>
      <c r="J26" s="11" t="s">
        <v>261</v>
      </c>
      <c r="K26" s="11" t="s">
        <v>3214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44958</v>
      </c>
      <c r="H27" s="11">
        <v>9</v>
      </c>
      <c r="I27" s="20" t="s">
        <v>259</v>
      </c>
      <c r="J27" s="11" t="s">
        <v>261</v>
      </c>
      <c r="K27" s="11" t="s">
        <v>3214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44958</v>
      </c>
      <c r="H28" s="11">
        <v>9</v>
      </c>
      <c r="I28" s="20" t="s">
        <v>259</v>
      </c>
      <c r="J28" s="11" t="s">
        <v>261</v>
      </c>
      <c r="K28" s="11" t="s">
        <v>3214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44958</v>
      </c>
      <c r="H29" s="11">
        <v>9</v>
      </c>
      <c r="I29" s="20" t="s">
        <v>259</v>
      </c>
      <c r="J29" s="11" t="s">
        <v>261</v>
      </c>
      <c r="K29" s="11" t="s">
        <v>3214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44958</v>
      </c>
      <c r="H30" s="11">
        <v>9</v>
      </c>
      <c r="I30" s="20" t="s">
        <v>259</v>
      </c>
      <c r="J30" s="11" t="s">
        <v>261</v>
      </c>
      <c r="K30" s="11" t="s">
        <v>3214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44958</v>
      </c>
      <c r="H31" s="11">
        <v>9</v>
      </c>
      <c r="I31" s="20" t="s">
        <v>259</v>
      </c>
      <c r="J31" s="11" t="s">
        <v>261</v>
      </c>
      <c r="K31" s="11" t="s">
        <v>3214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44958</v>
      </c>
      <c r="H32" s="11">
        <v>9</v>
      </c>
      <c r="I32" s="20" t="s">
        <v>259</v>
      </c>
      <c r="J32" s="11" t="s">
        <v>261</v>
      </c>
      <c r="K32" s="11" t="s">
        <v>3214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3214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3214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3214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3214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3214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3214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3214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3214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3214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3214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3214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3214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44958</v>
      </c>
      <c r="H45" s="11">
        <v>9</v>
      </c>
      <c r="I45" s="20" t="s">
        <v>259</v>
      </c>
      <c r="J45" s="11" t="s">
        <v>261</v>
      </c>
      <c r="K45" s="11" t="s">
        <v>3214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44958</v>
      </c>
      <c r="H46" s="11">
        <v>9</v>
      </c>
      <c r="I46" s="20" t="s">
        <v>259</v>
      </c>
      <c r="J46" s="11" t="s">
        <v>261</v>
      </c>
      <c r="K46" s="11" t="s">
        <v>3214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44958</v>
      </c>
      <c r="H47" s="11">
        <v>9</v>
      </c>
      <c r="I47" s="20" t="s">
        <v>259</v>
      </c>
      <c r="J47" s="11" t="s">
        <v>261</v>
      </c>
      <c r="K47" s="11" t="s">
        <v>3214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44958</v>
      </c>
      <c r="H48" s="11">
        <v>9</v>
      </c>
      <c r="I48" s="20" t="s">
        <v>259</v>
      </c>
      <c r="J48" s="11" t="s">
        <v>261</v>
      </c>
      <c r="K48" s="11" t="s">
        <v>3214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44958</v>
      </c>
      <c r="H49" s="11">
        <v>9</v>
      </c>
      <c r="I49" s="20" t="s">
        <v>259</v>
      </c>
      <c r="J49" s="11" t="s">
        <v>261</v>
      </c>
      <c r="K49" s="11" t="s">
        <v>3214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44958</v>
      </c>
      <c r="H50" s="11">
        <v>9</v>
      </c>
      <c r="I50" s="20" t="s">
        <v>259</v>
      </c>
      <c r="J50" s="11" t="s">
        <v>261</v>
      </c>
      <c r="K50" s="11" t="s">
        <v>3214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44958</v>
      </c>
      <c r="H51" s="11">
        <v>9</v>
      </c>
      <c r="I51" s="20" t="s">
        <v>259</v>
      </c>
      <c r="J51" s="11" t="s">
        <v>261</v>
      </c>
      <c r="K51" s="11" t="s">
        <v>3214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44958</v>
      </c>
      <c r="H52" s="11">
        <v>9</v>
      </c>
      <c r="I52" s="20" t="s">
        <v>259</v>
      </c>
      <c r="J52" s="11" t="s">
        <v>261</v>
      </c>
      <c r="K52" s="11" t="s">
        <v>3214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44958</v>
      </c>
      <c r="H53" s="11">
        <v>9</v>
      </c>
      <c r="I53" s="20" t="s">
        <v>259</v>
      </c>
      <c r="J53" s="11" t="s">
        <v>261</v>
      </c>
      <c r="K53" s="11" t="s">
        <v>3214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3214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3214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3214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3214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3214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3214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3214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3214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3214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3214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3214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3214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44958</v>
      </c>
      <c r="H66" s="11">
        <v>9</v>
      </c>
      <c r="I66" s="20" t="s">
        <v>259</v>
      </c>
      <c r="J66" s="11" t="s">
        <v>261</v>
      </c>
      <c r="K66" s="11" t="s">
        <v>3214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44958</v>
      </c>
      <c r="H67" s="11">
        <v>9</v>
      </c>
      <c r="I67" s="20" t="s">
        <v>259</v>
      </c>
      <c r="J67" s="11" t="s">
        <v>261</v>
      </c>
      <c r="K67" s="11" t="s">
        <v>3214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44958</v>
      </c>
      <c r="H68" s="11">
        <v>9</v>
      </c>
      <c r="I68" s="20" t="s">
        <v>259</v>
      </c>
      <c r="J68" s="11" t="s">
        <v>261</v>
      </c>
      <c r="K68" s="11" t="s">
        <v>3214</v>
      </c>
      <c r="L68" s="11">
        <v>2</v>
      </c>
    </row>
    <row r="69" spans="1:12">
      <c r="A69" s="11" t="s">
        <v>57</v>
      </c>
      <c r="D69" s="11" t="s">
        <v>260</v>
      </c>
      <c r="E69" s="19" t="s">
        <v>320</v>
      </c>
      <c r="F69" s="10">
        <v>42036</v>
      </c>
      <c r="G69" s="10">
        <v>44958</v>
      </c>
      <c r="H69" s="11">
        <v>9</v>
      </c>
      <c r="I69" s="11" t="s">
        <v>319</v>
      </c>
      <c r="J69" s="11" t="s">
        <v>261</v>
      </c>
      <c r="K69" s="11" t="s">
        <v>3214</v>
      </c>
      <c r="L69" s="11">
        <v>2</v>
      </c>
    </row>
    <row r="70" spans="1:12">
      <c r="A70" s="11" t="s">
        <v>58</v>
      </c>
      <c r="D70" s="11" t="s">
        <v>260</v>
      </c>
      <c r="E70" s="19" t="s">
        <v>321</v>
      </c>
      <c r="F70" s="10">
        <v>42036</v>
      </c>
      <c r="G70" s="10">
        <v>44958</v>
      </c>
      <c r="H70" s="11">
        <v>9</v>
      </c>
      <c r="I70" s="11" t="s">
        <v>319</v>
      </c>
      <c r="J70" s="11" t="s">
        <v>261</v>
      </c>
      <c r="K70" s="11" t="s">
        <v>3214</v>
      </c>
      <c r="L70" s="11">
        <v>2</v>
      </c>
    </row>
    <row r="71" spans="1:12">
      <c r="A71" s="11" t="s">
        <v>59</v>
      </c>
      <c r="D71" s="11" t="s">
        <v>260</v>
      </c>
      <c r="E71" s="19" t="s">
        <v>322</v>
      </c>
      <c r="F71" s="10">
        <v>42036</v>
      </c>
      <c r="G71" s="10">
        <v>44958</v>
      </c>
      <c r="H71" s="11">
        <v>9</v>
      </c>
      <c r="I71" s="11" t="s">
        <v>319</v>
      </c>
      <c r="J71" s="11" t="s">
        <v>261</v>
      </c>
      <c r="K71" s="11" t="s">
        <v>3214</v>
      </c>
      <c r="L71" s="11">
        <v>2</v>
      </c>
    </row>
    <row r="72" spans="1:12">
      <c r="A72" s="11" t="s">
        <v>60</v>
      </c>
      <c r="D72" s="11" t="s">
        <v>260</v>
      </c>
      <c r="E72" s="19" t="s">
        <v>323</v>
      </c>
      <c r="F72" s="10">
        <v>42036</v>
      </c>
      <c r="G72" s="10">
        <v>44958</v>
      </c>
      <c r="H72" s="11">
        <v>9</v>
      </c>
      <c r="I72" s="11" t="s">
        <v>319</v>
      </c>
      <c r="J72" s="11" t="s">
        <v>261</v>
      </c>
      <c r="K72" s="11" t="s">
        <v>3214</v>
      </c>
      <c r="L72" s="11">
        <v>2</v>
      </c>
    </row>
    <row r="73" spans="1:12">
      <c r="A73" s="11" t="s">
        <v>61</v>
      </c>
      <c r="D73" s="11" t="s">
        <v>260</v>
      </c>
      <c r="E73" s="19" t="s">
        <v>324</v>
      </c>
      <c r="F73" s="10">
        <v>42036</v>
      </c>
      <c r="G73" s="10">
        <v>44958</v>
      </c>
      <c r="H73" s="11">
        <v>9</v>
      </c>
      <c r="I73" s="11" t="s">
        <v>319</v>
      </c>
      <c r="J73" s="11" t="s">
        <v>261</v>
      </c>
      <c r="K73" s="11" t="s">
        <v>3214</v>
      </c>
      <c r="L73" s="11">
        <v>2</v>
      </c>
    </row>
    <row r="74" spans="1:12">
      <c r="A74" s="11" t="s">
        <v>62</v>
      </c>
      <c r="D74" s="11" t="s">
        <v>260</v>
      </c>
      <c r="E74" s="19" t="s">
        <v>325</v>
      </c>
      <c r="F74" s="10">
        <v>42036</v>
      </c>
      <c r="G74" s="10">
        <v>44958</v>
      </c>
      <c r="H74" s="11">
        <v>9</v>
      </c>
      <c r="I74" s="11" t="s">
        <v>319</v>
      </c>
      <c r="J74" s="11" t="s">
        <v>261</v>
      </c>
      <c r="K74" s="11" t="s">
        <v>3214</v>
      </c>
      <c r="L74" s="11">
        <v>2</v>
      </c>
    </row>
    <row r="75" spans="1:12">
      <c r="A75" s="11" t="s">
        <v>63</v>
      </c>
      <c r="D75" s="11" t="s">
        <v>260</v>
      </c>
      <c r="E75" s="19" t="s">
        <v>326</v>
      </c>
      <c r="F75" s="10">
        <v>42036</v>
      </c>
      <c r="G75" s="10">
        <v>44958</v>
      </c>
      <c r="H75" s="11">
        <v>9</v>
      </c>
      <c r="I75" s="11" t="s">
        <v>319</v>
      </c>
      <c r="J75" s="11" t="s">
        <v>261</v>
      </c>
      <c r="K75" s="11" t="s">
        <v>3214</v>
      </c>
      <c r="L75" s="11">
        <v>2</v>
      </c>
    </row>
    <row r="76" spans="1:12">
      <c r="A76" s="11" t="s">
        <v>64</v>
      </c>
      <c r="D76" s="11" t="s">
        <v>260</v>
      </c>
      <c r="E76" s="19" t="s">
        <v>327</v>
      </c>
      <c r="F76" s="10">
        <v>42036</v>
      </c>
      <c r="G76" s="10">
        <v>44958</v>
      </c>
      <c r="H76" s="11">
        <v>9</v>
      </c>
      <c r="I76" s="11" t="s">
        <v>319</v>
      </c>
      <c r="J76" s="11" t="s">
        <v>261</v>
      </c>
      <c r="K76" s="11" t="s">
        <v>3214</v>
      </c>
      <c r="L76" s="11">
        <v>2</v>
      </c>
    </row>
    <row r="77" spans="1:12">
      <c r="A77" s="11" t="s">
        <v>65</v>
      </c>
      <c r="D77" s="11" t="s">
        <v>260</v>
      </c>
      <c r="E77" s="19" t="s">
        <v>328</v>
      </c>
      <c r="F77" s="10">
        <v>42036</v>
      </c>
      <c r="G77" s="10">
        <v>44958</v>
      </c>
      <c r="H77" s="11">
        <v>9</v>
      </c>
      <c r="I77" s="11" t="s">
        <v>319</v>
      </c>
      <c r="J77" s="11" t="s">
        <v>261</v>
      </c>
      <c r="K77" s="11" t="s">
        <v>3214</v>
      </c>
      <c r="L77" s="11">
        <v>2</v>
      </c>
    </row>
    <row r="78" spans="1:12">
      <c r="A78" s="11" t="s">
        <v>66</v>
      </c>
      <c r="D78" s="11" t="s">
        <v>260</v>
      </c>
      <c r="E78" s="19" t="s">
        <v>329</v>
      </c>
      <c r="F78" s="10">
        <v>42036</v>
      </c>
      <c r="G78" s="10">
        <v>44958</v>
      </c>
      <c r="H78" s="11">
        <v>9</v>
      </c>
      <c r="I78" s="11" t="s">
        <v>319</v>
      </c>
      <c r="J78" s="11" t="s">
        <v>261</v>
      </c>
      <c r="K78" s="11" t="s">
        <v>3214</v>
      </c>
      <c r="L78" s="11">
        <v>2</v>
      </c>
    </row>
    <row r="79" spans="1:12">
      <c r="A79" s="11" t="s">
        <v>67</v>
      </c>
      <c r="D79" s="11" t="s">
        <v>260</v>
      </c>
      <c r="E79" s="19" t="s">
        <v>330</v>
      </c>
      <c r="F79" s="10">
        <v>42036</v>
      </c>
      <c r="G79" s="10">
        <v>44958</v>
      </c>
      <c r="H79" s="11">
        <v>9</v>
      </c>
      <c r="I79" s="11" t="s">
        <v>319</v>
      </c>
      <c r="J79" s="11" t="s">
        <v>261</v>
      </c>
      <c r="K79" s="11" t="s">
        <v>3214</v>
      </c>
      <c r="L79" s="11">
        <v>2</v>
      </c>
    </row>
    <row r="80" spans="1:12">
      <c r="A80" s="11" t="s">
        <v>68</v>
      </c>
      <c r="D80" s="11" t="s">
        <v>260</v>
      </c>
      <c r="E80" s="19" t="s">
        <v>331</v>
      </c>
      <c r="F80" s="10">
        <v>42036</v>
      </c>
      <c r="G80" s="10">
        <v>44958</v>
      </c>
      <c r="H80" s="11">
        <v>9</v>
      </c>
      <c r="I80" s="11" t="s">
        <v>319</v>
      </c>
      <c r="J80" s="11" t="s">
        <v>261</v>
      </c>
      <c r="K80" s="11" t="s">
        <v>3214</v>
      </c>
      <c r="L80" s="11">
        <v>2</v>
      </c>
    </row>
    <row r="81" spans="1:12">
      <c r="A81" s="11" t="s">
        <v>69</v>
      </c>
      <c r="D81" s="11" t="s">
        <v>260</v>
      </c>
      <c r="E81" s="19" t="s">
        <v>332</v>
      </c>
      <c r="F81" s="10">
        <v>42036</v>
      </c>
      <c r="G81" s="10">
        <v>44958</v>
      </c>
      <c r="H81" s="11">
        <v>9</v>
      </c>
      <c r="I81" s="11" t="s">
        <v>319</v>
      </c>
      <c r="J81" s="11" t="s">
        <v>261</v>
      </c>
      <c r="K81" s="11" t="s">
        <v>3214</v>
      </c>
      <c r="L81" s="11">
        <v>2</v>
      </c>
    </row>
    <row r="82" spans="1:12">
      <c r="A82" s="11" t="s">
        <v>70</v>
      </c>
      <c r="D82" s="11" t="s">
        <v>260</v>
      </c>
      <c r="E82" s="19" t="s">
        <v>333</v>
      </c>
      <c r="F82" s="10">
        <v>42036</v>
      </c>
      <c r="G82" s="10">
        <v>44958</v>
      </c>
      <c r="H82" s="11">
        <v>9</v>
      </c>
      <c r="I82" s="11" t="s">
        <v>319</v>
      </c>
      <c r="J82" s="11" t="s">
        <v>261</v>
      </c>
      <c r="K82" s="11" t="s">
        <v>3214</v>
      </c>
      <c r="L82" s="11">
        <v>2</v>
      </c>
    </row>
    <row r="83" spans="1:12">
      <c r="A83" s="11" t="s">
        <v>71</v>
      </c>
      <c r="D83" s="11" t="s">
        <v>260</v>
      </c>
      <c r="E83" s="19" t="s">
        <v>334</v>
      </c>
      <c r="F83" s="10">
        <v>42036</v>
      </c>
      <c r="G83" s="10">
        <v>44958</v>
      </c>
      <c r="H83" s="11">
        <v>9</v>
      </c>
      <c r="I83" s="11" t="s">
        <v>319</v>
      </c>
      <c r="J83" s="11" t="s">
        <v>261</v>
      </c>
      <c r="K83" s="11" t="s">
        <v>3214</v>
      </c>
      <c r="L83" s="11">
        <v>2</v>
      </c>
    </row>
    <row r="84" spans="1:12">
      <c r="A84" s="11" t="s">
        <v>72</v>
      </c>
      <c r="D84" s="11" t="s">
        <v>260</v>
      </c>
      <c r="E84" s="19" t="s">
        <v>335</v>
      </c>
      <c r="F84" s="10">
        <v>42036</v>
      </c>
      <c r="G84" s="10">
        <v>44958</v>
      </c>
      <c r="H84" s="11">
        <v>9</v>
      </c>
      <c r="I84" s="11" t="s">
        <v>319</v>
      </c>
      <c r="J84" s="11" t="s">
        <v>261</v>
      </c>
      <c r="K84" s="11" t="s">
        <v>3214</v>
      </c>
      <c r="L84" s="11">
        <v>2</v>
      </c>
    </row>
    <row r="85" spans="1:12">
      <c r="A85" s="11" t="s">
        <v>73</v>
      </c>
      <c r="D85" s="11" t="s">
        <v>260</v>
      </c>
      <c r="E85" s="19" t="s">
        <v>336</v>
      </c>
      <c r="F85" s="10">
        <v>42036</v>
      </c>
      <c r="G85" s="10">
        <v>44958</v>
      </c>
      <c r="H85" s="11">
        <v>9</v>
      </c>
      <c r="I85" s="11" t="s">
        <v>319</v>
      </c>
      <c r="J85" s="11" t="s">
        <v>261</v>
      </c>
      <c r="K85" s="11" t="s">
        <v>3214</v>
      </c>
      <c r="L85" s="11">
        <v>2</v>
      </c>
    </row>
    <row r="86" spans="1:12">
      <c r="A86" s="11" t="s">
        <v>74</v>
      </c>
      <c r="D86" s="11" t="s">
        <v>260</v>
      </c>
      <c r="E86" s="19" t="s">
        <v>337</v>
      </c>
      <c r="F86" s="10">
        <v>42036</v>
      </c>
      <c r="G86" s="10">
        <v>44958</v>
      </c>
      <c r="H86" s="11">
        <v>9</v>
      </c>
      <c r="I86" s="11" t="s">
        <v>319</v>
      </c>
      <c r="J86" s="11" t="s">
        <v>261</v>
      </c>
      <c r="K86" s="11" t="s">
        <v>3214</v>
      </c>
      <c r="L86" s="11">
        <v>2</v>
      </c>
    </row>
    <row r="87" spans="1:12">
      <c r="A87" s="11" t="s">
        <v>75</v>
      </c>
      <c r="D87" s="11" t="s">
        <v>260</v>
      </c>
      <c r="E87" s="19" t="s">
        <v>338</v>
      </c>
      <c r="F87" s="10">
        <v>42036</v>
      </c>
      <c r="G87" s="10">
        <v>44958</v>
      </c>
      <c r="H87" s="11">
        <v>9</v>
      </c>
      <c r="I87" s="11" t="s">
        <v>319</v>
      </c>
      <c r="J87" s="11" t="s">
        <v>261</v>
      </c>
      <c r="K87" s="11" t="s">
        <v>3214</v>
      </c>
      <c r="L87" s="11">
        <v>2</v>
      </c>
    </row>
    <row r="88" spans="1:12">
      <c r="A88" s="11" t="s">
        <v>76</v>
      </c>
      <c r="D88" s="11" t="s">
        <v>260</v>
      </c>
      <c r="E88" s="19" t="s">
        <v>339</v>
      </c>
      <c r="F88" s="10">
        <v>42036</v>
      </c>
      <c r="G88" s="10">
        <v>44958</v>
      </c>
      <c r="H88" s="11">
        <v>9</v>
      </c>
      <c r="I88" s="11" t="s">
        <v>319</v>
      </c>
      <c r="J88" s="11" t="s">
        <v>261</v>
      </c>
      <c r="K88" s="11" t="s">
        <v>3214</v>
      </c>
      <c r="L88" s="11">
        <v>2</v>
      </c>
    </row>
    <row r="89" spans="1:12">
      <c r="A89" s="11" t="s">
        <v>77</v>
      </c>
      <c r="D89" s="11" t="s">
        <v>260</v>
      </c>
      <c r="E89" s="19" t="s">
        <v>340</v>
      </c>
      <c r="F89" s="10">
        <v>42036</v>
      </c>
      <c r="G89" s="10">
        <v>44958</v>
      </c>
      <c r="H89" s="11">
        <v>9</v>
      </c>
      <c r="I89" s="11" t="s">
        <v>319</v>
      </c>
      <c r="J89" s="11" t="s">
        <v>261</v>
      </c>
      <c r="K89" s="11" t="s">
        <v>3214</v>
      </c>
      <c r="L89" s="11">
        <v>2</v>
      </c>
    </row>
    <row r="90" spans="1:12">
      <c r="A90" s="11" t="s">
        <v>78</v>
      </c>
      <c r="D90" s="11" t="s">
        <v>260</v>
      </c>
      <c r="E90" s="19" t="s">
        <v>341</v>
      </c>
      <c r="F90" s="10">
        <v>42036</v>
      </c>
      <c r="G90" s="10">
        <v>44958</v>
      </c>
      <c r="H90" s="11">
        <v>9</v>
      </c>
      <c r="I90" s="11" t="s">
        <v>319</v>
      </c>
      <c r="J90" s="11" t="s">
        <v>261</v>
      </c>
      <c r="K90" s="11" t="s">
        <v>3214</v>
      </c>
      <c r="L90" s="11">
        <v>2</v>
      </c>
    </row>
    <row r="91" spans="1:12">
      <c r="A91" s="11" t="s">
        <v>79</v>
      </c>
      <c r="D91" s="11" t="s">
        <v>260</v>
      </c>
      <c r="E91" s="19" t="s">
        <v>342</v>
      </c>
      <c r="F91" s="10">
        <v>42036</v>
      </c>
      <c r="G91" s="10">
        <v>44958</v>
      </c>
      <c r="H91" s="11">
        <v>9</v>
      </c>
      <c r="I91" s="11" t="s">
        <v>319</v>
      </c>
      <c r="J91" s="11" t="s">
        <v>261</v>
      </c>
      <c r="K91" s="11" t="s">
        <v>3214</v>
      </c>
      <c r="L91" s="11">
        <v>2</v>
      </c>
    </row>
    <row r="92" spans="1:12">
      <c r="A92" s="11" t="s">
        <v>80</v>
      </c>
      <c r="D92" s="11" t="s">
        <v>260</v>
      </c>
      <c r="E92" s="19" t="s">
        <v>343</v>
      </c>
      <c r="F92" s="10">
        <v>42036</v>
      </c>
      <c r="G92" s="10">
        <v>44958</v>
      </c>
      <c r="H92" s="11">
        <v>9</v>
      </c>
      <c r="I92" s="11" t="s">
        <v>319</v>
      </c>
      <c r="J92" s="11" t="s">
        <v>261</v>
      </c>
      <c r="K92" s="11" t="s">
        <v>3214</v>
      </c>
      <c r="L92" s="11">
        <v>2</v>
      </c>
    </row>
    <row r="93" spans="1:12">
      <c r="A93" s="11" t="s">
        <v>81</v>
      </c>
      <c r="D93" s="11" t="s">
        <v>260</v>
      </c>
      <c r="E93" s="19" t="s">
        <v>344</v>
      </c>
      <c r="F93" s="10">
        <v>42036</v>
      </c>
      <c r="G93" s="10">
        <v>44958</v>
      </c>
      <c r="H93" s="11">
        <v>9</v>
      </c>
      <c r="I93" s="11" t="s">
        <v>319</v>
      </c>
      <c r="J93" s="11" t="s">
        <v>261</v>
      </c>
      <c r="K93" s="11" t="s">
        <v>3214</v>
      </c>
      <c r="L93" s="11">
        <v>2</v>
      </c>
    </row>
    <row r="94" spans="1:12">
      <c r="A94" s="11" t="s">
        <v>82</v>
      </c>
      <c r="D94" s="11" t="s">
        <v>260</v>
      </c>
      <c r="E94" s="19" t="s">
        <v>345</v>
      </c>
      <c r="F94" s="10">
        <v>42036</v>
      </c>
      <c r="G94" s="10">
        <v>44958</v>
      </c>
      <c r="H94" s="11">
        <v>9</v>
      </c>
      <c r="I94" s="11" t="s">
        <v>319</v>
      </c>
      <c r="J94" s="11" t="s">
        <v>261</v>
      </c>
      <c r="K94" s="11" t="s">
        <v>3214</v>
      </c>
      <c r="L94" s="11">
        <v>2</v>
      </c>
    </row>
    <row r="95" spans="1:12">
      <c r="A95" s="11" t="s">
        <v>83</v>
      </c>
      <c r="D95" s="11" t="s">
        <v>260</v>
      </c>
      <c r="E95" s="19" t="s">
        <v>346</v>
      </c>
      <c r="F95" s="10">
        <v>42036</v>
      </c>
      <c r="G95" s="10">
        <v>44958</v>
      </c>
      <c r="H95" s="11">
        <v>9</v>
      </c>
      <c r="I95" s="11" t="s">
        <v>319</v>
      </c>
      <c r="J95" s="11" t="s">
        <v>261</v>
      </c>
      <c r="K95" s="11" t="s">
        <v>3214</v>
      </c>
      <c r="L95" s="11">
        <v>2</v>
      </c>
    </row>
    <row r="96" spans="1:12">
      <c r="A96" s="11" t="s">
        <v>84</v>
      </c>
      <c r="D96" s="11" t="s">
        <v>260</v>
      </c>
      <c r="E96" s="19" t="s">
        <v>347</v>
      </c>
      <c r="F96" s="10">
        <v>42036</v>
      </c>
      <c r="G96" s="10">
        <v>44958</v>
      </c>
      <c r="H96" s="11">
        <v>9</v>
      </c>
      <c r="I96" s="11" t="s">
        <v>319</v>
      </c>
      <c r="J96" s="11" t="s">
        <v>261</v>
      </c>
      <c r="K96" s="11" t="s">
        <v>3214</v>
      </c>
      <c r="L96" s="11">
        <v>2</v>
      </c>
    </row>
    <row r="97" spans="1:12">
      <c r="A97" s="11" t="s">
        <v>85</v>
      </c>
      <c r="D97" s="11" t="s">
        <v>260</v>
      </c>
      <c r="E97" s="19" t="s">
        <v>348</v>
      </c>
      <c r="F97" s="10">
        <v>42036</v>
      </c>
      <c r="G97" s="10">
        <v>44958</v>
      </c>
      <c r="H97" s="11">
        <v>9</v>
      </c>
      <c r="I97" s="11" t="s">
        <v>319</v>
      </c>
      <c r="J97" s="11" t="s">
        <v>261</v>
      </c>
      <c r="K97" s="11" t="s">
        <v>3214</v>
      </c>
      <c r="L97" s="11">
        <v>2</v>
      </c>
    </row>
    <row r="98" spans="1:12">
      <c r="A98" s="11" t="s">
        <v>86</v>
      </c>
      <c r="D98" s="11" t="s">
        <v>260</v>
      </c>
      <c r="E98" s="19" t="s">
        <v>349</v>
      </c>
      <c r="F98" s="10">
        <v>42036</v>
      </c>
      <c r="G98" s="10">
        <v>44958</v>
      </c>
      <c r="H98" s="11">
        <v>9</v>
      </c>
      <c r="I98" s="11" t="s">
        <v>319</v>
      </c>
      <c r="J98" s="11" t="s">
        <v>261</v>
      </c>
      <c r="K98" s="11" t="s">
        <v>3214</v>
      </c>
      <c r="L98" s="11">
        <v>2</v>
      </c>
    </row>
    <row r="99" spans="1:12">
      <c r="A99" s="11" t="s">
        <v>87</v>
      </c>
      <c r="D99" s="11" t="s">
        <v>260</v>
      </c>
      <c r="E99" s="19" t="s">
        <v>350</v>
      </c>
      <c r="F99" s="10">
        <v>42036</v>
      </c>
      <c r="G99" s="10">
        <v>44958</v>
      </c>
      <c r="H99" s="11">
        <v>9</v>
      </c>
      <c r="I99" s="11" t="s">
        <v>319</v>
      </c>
      <c r="J99" s="11" t="s">
        <v>261</v>
      </c>
      <c r="K99" s="11" t="s">
        <v>3214</v>
      </c>
      <c r="L99" s="11">
        <v>2</v>
      </c>
    </row>
    <row r="100" spans="1:12">
      <c r="A100" s="11" t="s">
        <v>88</v>
      </c>
      <c r="D100" s="11" t="s">
        <v>260</v>
      </c>
      <c r="E100" s="19" t="s">
        <v>351</v>
      </c>
      <c r="F100" s="10">
        <v>42036</v>
      </c>
      <c r="G100" s="10">
        <v>44958</v>
      </c>
      <c r="H100" s="11">
        <v>9</v>
      </c>
      <c r="I100" s="11" t="s">
        <v>319</v>
      </c>
      <c r="J100" s="11" t="s">
        <v>261</v>
      </c>
      <c r="K100" s="11" t="s">
        <v>3214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352</v>
      </c>
      <c r="F101" s="10">
        <v>42036</v>
      </c>
      <c r="G101" s="10">
        <v>44958</v>
      </c>
      <c r="H101" s="11">
        <v>9</v>
      </c>
      <c r="I101" s="11" t="s">
        <v>319</v>
      </c>
      <c r="J101" s="11" t="s">
        <v>261</v>
      </c>
      <c r="K101" s="11" t="s">
        <v>3214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353</v>
      </c>
      <c r="F102" s="10">
        <v>42036</v>
      </c>
      <c r="G102" s="10">
        <v>44958</v>
      </c>
      <c r="H102" s="11">
        <v>9</v>
      </c>
      <c r="I102" s="11" t="s">
        <v>319</v>
      </c>
      <c r="J102" s="11" t="s">
        <v>261</v>
      </c>
      <c r="K102" s="11" t="s">
        <v>3214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354</v>
      </c>
      <c r="F103" s="10">
        <v>42036</v>
      </c>
      <c r="G103" s="10">
        <v>44958</v>
      </c>
      <c r="H103" s="11">
        <v>9</v>
      </c>
      <c r="I103" s="11" t="s">
        <v>319</v>
      </c>
      <c r="J103" s="11" t="s">
        <v>261</v>
      </c>
      <c r="K103" s="11" t="s">
        <v>3214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355</v>
      </c>
      <c r="F104" s="10">
        <v>42036</v>
      </c>
      <c r="G104" s="10">
        <v>44958</v>
      </c>
      <c r="H104" s="11">
        <v>9</v>
      </c>
      <c r="I104" s="11" t="s">
        <v>319</v>
      </c>
      <c r="J104" s="11" t="s">
        <v>261</v>
      </c>
      <c r="K104" s="11" t="s">
        <v>3214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356</v>
      </c>
      <c r="F105" s="10">
        <v>42036</v>
      </c>
      <c r="G105" s="10">
        <v>44958</v>
      </c>
      <c r="H105" s="11">
        <v>9</v>
      </c>
      <c r="I105" s="11" t="s">
        <v>319</v>
      </c>
      <c r="J105" s="11" t="s">
        <v>261</v>
      </c>
      <c r="K105" s="11" t="s">
        <v>3214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357</v>
      </c>
      <c r="F106" s="10">
        <v>42036</v>
      </c>
      <c r="G106" s="10">
        <v>44958</v>
      </c>
      <c r="H106" s="11">
        <v>9</v>
      </c>
      <c r="I106" s="11" t="s">
        <v>319</v>
      </c>
      <c r="J106" s="11" t="s">
        <v>261</v>
      </c>
      <c r="K106" s="11" t="s">
        <v>3214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358</v>
      </c>
      <c r="F107" s="10">
        <v>42036</v>
      </c>
      <c r="G107" s="10">
        <v>44958</v>
      </c>
      <c r="H107" s="11">
        <v>9</v>
      </c>
      <c r="I107" s="11" t="s">
        <v>319</v>
      </c>
      <c r="J107" s="11" t="s">
        <v>261</v>
      </c>
      <c r="K107" s="11" t="s">
        <v>3214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359</v>
      </c>
      <c r="F108" s="10">
        <v>42036</v>
      </c>
      <c r="G108" s="10">
        <v>44958</v>
      </c>
      <c r="H108" s="11">
        <v>9</v>
      </c>
      <c r="I108" s="11" t="s">
        <v>319</v>
      </c>
      <c r="J108" s="11" t="s">
        <v>261</v>
      </c>
      <c r="K108" s="11" t="s">
        <v>3214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360</v>
      </c>
      <c r="F109" s="10">
        <v>42036</v>
      </c>
      <c r="G109" s="10">
        <v>44958</v>
      </c>
      <c r="H109" s="11">
        <v>9</v>
      </c>
      <c r="I109" s="11" t="s">
        <v>319</v>
      </c>
      <c r="J109" s="11" t="s">
        <v>261</v>
      </c>
      <c r="K109" s="11" t="s">
        <v>3214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361</v>
      </c>
      <c r="F110" s="10">
        <v>42036</v>
      </c>
      <c r="G110" s="10">
        <v>44958</v>
      </c>
      <c r="H110" s="11">
        <v>9</v>
      </c>
      <c r="I110" s="11" t="s">
        <v>319</v>
      </c>
      <c r="J110" s="11" t="s">
        <v>261</v>
      </c>
      <c r="K110" s="11" t="s">
        <v>3214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362</v>
      </c>
      <c r="F111" s="10">
        <v>42036</v>
      </c>
      <c r="G111" s="10">
        <v>44958</v>
      </c>
      <c r="H111" s="11">
        <v>9</v>
      </c>
      <c r="I111" s="11" t="s">
        <v>319</v>
      </c>
      <c r="J111" s="11" t="s">
        <v>261</v>
      </c>
      <c r="K111" s="11" t="s">
        <v>3214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363</v>
      </c>
      <c r="F112" s="10">
        <v>42036</v>
      </c>
      <c r="G112" s="10">
        <v>44958</v>
      </c>
      <c r="H112" s="11">
        <v>9</v>
      </c>
      <c r="I112" s="11" t="s">
        <v>319</v>
      </c>
      <c r="J112" s="11" t="s">
        <v>261</v>
      </c>
      <c r="K112" s="11" t="s">
        <v>3214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364</v>
      </c>
      <c r="F113" s="10">
        <v>42036</v>
      </c>
      <c r="G113" s="10">
        <v>44958</v>
      </c>
      <c r="H113" s="11">
        <v>9</v>
      </c>
      <c r="I113" s="11" t="s">
        <v>319</v>
      </c>
      <c r="J113" s="11" t="s">
        <v>261</v>
      </c>
      <c r="K113" s="11" t="s">
        <v>3214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365</v>
      </c>
      <c r="F114" s="10">
        <v>42036</v>
      </c>
      <c r="G114" s="10">
        <v>44958</v>
      </c>
      <c r="H114" s="11">
        <v>9</v>
      </c>
      <c r="I114" s="11" t="s">
        <v>319</v>
      </c>
      <c r="J114" s="11" t="s">
        <v>261</v>
      </c>
      <c r="K114" s="11" t="s">
        <v>3214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366</v>
      </c>
      <c r="F115" s="10">
        <v>42036</v>
      </c>
      <c r="G115" s="10">
        <v>44958</v>
      </c>
      <c r="H115" s="11">
        <v>9</v>
      </c>
      <c r="I115" s="11" t="s">
        <v>319</v>
      </c>
      <c r="J115" s="11" t="s">
        <v>261</v>
      </c>
      <c r="K115" s="11" t="s">
        <v>3214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367</v>
      </c>
      <c r="F116" s="10">
        <v>42036</v>
      </c>
      <c r="G116" s="10">
        <v>44958</v>
      </c>
      <c r="H116" s="11">
        <v>9</v>
      </c>
      <c r="I116" s="11" t="s">
        <v>319</v>
      </c>
      <c r="J116" s="11" t="s">
        <v>261</v>
      </c>
      <c r="K116" s="11" t="s">
        <v>3214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368</v>
      </c>
      <c r="F117" s="10">
        <v>42036</v>
      </c>
      <c r="G117" s="10">
        <v>44958</v>
      </c>
      <c r="H117" s="11">
        <v>9</v>
      </c>
      <c r="I117" s="11" t="s">
        <v>319</v>
      </c>
      <c r="J117" s="11" t="s">
        <v>261</v>
      </c>
      <c r="K117" s="11" t="s">
        <v>3214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369</v>
      </c>
      <c r="F118" s="10">
        <v>42036</v>
      </c>
      <c r="G118" s="10">
        <v>44958</v>
      </c>
      <c r="H118" s="11">
        <v>9</v>
      </c>
      <c r="I118" s="11" t="s">
        <v>319</v>
      </c>
      <c r="J118" s="11" t="s">
        <v>261</v>
      </c>
      <c r="K118" s="11" t="s">
        <v>3214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370</v>
      </c>
      <c r="F119" s="10">
        <v>42036</v>
      </c>
      <c r="G119" s="10">
        <v>44958</v>
      </c>
      <c r="H119" s="11">
        <v>9</v>
      </c>
      <c r="I119" s="11" t="s">
        <v>319</v>
      </c>
      <c r="J119" s="11" t="s">
        <v>261</v>
      </c>
      <c r="K119" s="11" t="s">
        <v>3214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371</v>
      </c>
      <c r="F120" s="10">
        <v>42036</v>
      </c>
      <c r="G120" s="10">
        <v>44958</v>
      </c>
      <c r="H120" s="11">
        <v>9</v>
      </c>
      <c r="I120" s="11" t="s">
        <v>319</v>
      </c>
      <c r="J120" s="11" t="s">
        <v>261</v>
      </c>
      <c r="K120" s="11" t="s">
        <v>3214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372</v>
      </c>
      <c r="F121" s="10">
        <v>42036</v>
      </c>
      <c r="G121" s="10">
        <v>44958</v>
      </c>
      <c r="H121" s="11">
        <v>9</v>
      </c>
      <c r="I121" s="11" t="s">
        <v>319</v>
      </c>
      <c r="J121" s="11" t="s">
        <v>261</v>
      </c>
      <c r="K121" s="11" t="s">
        <v>3214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373</v>
      </c>
      <c r="F122" s="10">
        <v>42036</v>
      </c>
      <c r="G122" s="10">
        <v>44958</v>
      </c>
      <c r="H122" s="11">
        <v>9</v>
      </c>
      <c r="I122" s="11" t="s">
        <v>319</v>
      </c>
      <c r="J122" s="11" t="s">
        <v>261</v>
      </c>
      <c r="K122" s="11" t="s">
        <v>3214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374</v>
      </c>
      <c r="F123" s="10">
        <v>42036</v>
      </c>
      <c r="G123" s="10">
        <v>44958</v>
      </c>
      <c r="H123" s="11">
        <v>9</v>
      </c>
      <c r="I123" s="11" t="s">
        <v>319</v>
      </c>
      <c r="J123" s="11" t="s">
        <v>261</v>
      </c>
      <c r="K123" s="11" t="s">
        <v>3214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375</v>
      </c>
      <c r="F124" s="10">
        <v>42036</v>
      </c>
      <c r="G124" s="10">
        <v>44958</v>
      </c>
      <c r="H124" s="11">
        <v>9</v>
      </c>
      <c r="I124" s="11" t="s">
        <v>319</v>
      </c>
      <c r="J124" s="11" t="s">
        <v>261</v>
      </c>
      <c r="K124" s="11" t="s">
        <v>3214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376</v>
      </c>
      <c r="F125" s="10">
        <v>42036</v>
      </c>
      <c r="G125" s="10">
        <v>44958</v>
      </c>
      <c r="H125" s="11">
        <v>9</v>
      </c>
      <c r="I125" s="11" t="s">
        <v>319</v>
      </c>
      <c r="J125" s="11" t="s">
        <v>261</v>
      </c>
      <c r="K125" s="11" t="s">
        <v>3214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377</v>
      </c>
      <c r="F126" s="10">
        <v>42036</v>
      </c>
      <c r="G126" s="10">
        <v>44958</v>
      </c>
      <c r="H126" s="11">
        <v>9</v>
      </c>
      <c r="I126" s="20" t="s">
        <v>259</v>
      </c>
      <c r="J126" s="11" t="s">
        <v>261</v>
      </c>
      <c r="K126" s="11" t="s">
        <v>3214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378</v>
      </c>
      <c r="F127" s="10">
        <v>42036</v>
      </c>
      <c r="G127" s="10">
        <v>44958</v>
      </c>
      <c r="H127" s="11">
        <v>9</v>
      </c>
      <c r="I127" s="20" t="s">
        <v>259</v>
      </c>
      <c r="J127" s="11" t="s">
        <v>261</v>
      </c>
      <c r="K127" s="11" t="s">
        <v>3214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379</v>
      </c>
      <c r="F128" s="10">
        <v>42036</v>
      </c>
      <c r="G128" s="10">
        <v>44958</v>
      </c>
      <c r="H128" s="11">
        <v>9</v>
      </c>
      <c r="I128" s="20" t="s">
        <v>259</v>
      </c>
      <c r="J128" s="11" t="s">
        <v>261</v>
      </c>
      <c r="K128" s="11" t="s">
        <v>3214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380</v>
      </c>
      <c r="F129" s="10">
        <v>42036</v>
      </c>
      <c r="G129" s="10">
        <v>44958</v>
      </c>
      <c r="H129" s="11">
        <v>9</v>
      </c>
      <c r="I129" s="20" t="s">
        <v>259</v>
      </c>
      <c r="J129" s="11" t="s">
        <v>261</v>
      </c>
      <c r="K129" s="11" t="s">
        <v>3214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381</v>
      </c>
      <c r="F130" s="10">
        <v>42036</v>
      </c>
      <c r="G130" s="10">
        <v>44958</v>
      </c>
      <c r="H130" s="11">
        <v>9</v>
      </c>
      <c r="I130" s="20" t="s">
        <v>259</v>
      </c>
      <c r="J130" s="11" t="s">
        <v>261</v>
      </c>
      <c r="K130" s="11" t="s">
        <v>3214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382</v>
      </c>
      <c r="F131" s="10">
        <v>42036</v>
      </c>
      <c r="G131" s="10">
        <v>44958</v>
      </c>
      <c r="H131" s="11">
        <v>9</v>
      </c>
      <c r="I131" s="20" t="s">
        <v>259</v>
      </c>
      <c r="J131" s="11" t="s">
        <v>261</v>
      </c>
      <c r="K131" s="11" t="s">
        <v>3214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383</v>
      </c>
      <c r="F132" s="10">
        <v>42036</v>
      </c>
      <c r="G132" s="10">
        <v>44958</v>
      </c>
      <c r="H132" s="11">
        <v>9</v>
      </c>
      <c r="I132" s="20" t="s">
        <v>259</v>
      </c>
      <c r="J132" s="11" t="s">
        <v>261</v>
      </c>
      <c r="K132" s="11" t="s">
        <v>3214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384</v>
      </c>
      <c r="F133" s="10">
        <v>42036</v>
      </c>
      <c r="G133" s="10">
        <v>44958</v>
      </c>
      <c r="H133" s="11">
        <v>9</v>
      </c>
      <c r="I133" s="20" t="s">
        <v>259</v>
      </c>
      <c r="J133" s="11" t="s">
        <v>261</v>
      </c>
      <c r="K133" s="11" t="s">
        <v>3214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385</v>
      </c>
      <c r="F134" s="10">
        <v>42036</v>
      </c>
      <c r="G134" s="10">
        <v>44958</v>
      </c>
      <c r="H134" s="11">
        <v>9</v>
      </c>
      <c r="I134" s="20" t="s">
        <v>259</v>
      </c>
      <c r="J134" s="11" t="s">
        <v>261</v>
      </c>
      <c r="K134" s="11" t="s">
        <v>3214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386</v>
      </c>
      <c r="F135" s="10">
        <v>42036</v>
      </c>
      <c r="G135" s="10">
        <v>44958</v>
      </c>
      <c r="H135" s="11">
        <v>9</v>
      </c>
      <c r="I135" s="20" t="s">
        <v>259</v>
      </c>
      <c r="J135" s="11" t="s">
        <v>261</v>
      </c>
      <c r="K135" s="11" t="s">
        <v>3214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387</v>
      </c>
      <c r="F136" s="10">
        <v>42036</v>
      </c>
      <c r="G136" s="10">
        <v>44958</v>
      </c>
      <c r="H136" s="11">
        <v>9</v>
      </c>
      <c r="I136" s="20" t="s">
        <v>259</v>
      </c>
      <c r="J136" s="11" t="s">
        <v>261</v>
      </c>
      <c r="K136" s="11" t="s">
        <v>3214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388</v>
      </c>
      <c r="F137" s="10">
        <v>42036</v>
      </c>
      <c r="G137" s="10">
        <v>44958</v>
      </c>
      <c r="H137" s="11">
        <v>9</v>
      </c>
      <c r="I137" s="20" t="s">
        <v>259</v>
      </c>
      <c r="J137" s="11" t="s">
        <v>261</v>
      </c>
      <c r="K137" s="11" t="s">
        <v>3214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389</v>
      </c>
      <c r="F138" s="10">
        <v>42036</v>
      </c>
      <c r="G138" s="10">
        <v>44958</v>
      </c>
      <c r="H138" s="11">
        <v>9</v>
      </c>
      <c r="I138" s="20" t="s">
        <v>259</v>
      </c>
      <c r="J138" s="11" t="s">
        <v>261</v>
      </c>
      <c r="K138" s="11" t="s">
        <v>3214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390</v>
      </c>
      <c r="F139" s="10">
        <v>42036</v>
      </c>
      <c r="G139" s="10">
        <v>44958</v>
      </c>
      <c r="H139" s="11">
        <v>9</v>
      </c>
      <c r="I139" s="20" t="s">
        <v>259</v>
      </c>
      <c r="J139" s="11" t="s">
        <v>261</v>
      </c>
      <c r="K139" s="11" t="s">
        <v>3214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391</v>
      </c>
      <c r="F140" s="10">
        <v>42036</v>
      </c>
      <c r="G140" s="10">
        <v>44958</v>
      </c>
      <c r="H140" s="11">
        <v>9</v>
      </c>
      <c r="I140" s="20" t="s">
        <v>259</v>
      </c>
      <c r="J140" s="11" t="s">
        <v>261</v>
      </c>
      <c r="K140" s="11" t="s">
        <v>3214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392</v>
      </c>
      <c r="F141" s="10">
        <v>42036</v>
      </c>
      <c r="G141" s="10">
        <v>44958</v>
      </c>
      <c r="H141" s="11">
        <v>9</v>
      </c>
      <c r="I141" s="20" t="s">
        <v>259</v>
      </c>
      <c r="J141" s="11" t="s">
        <v>261</v>
      </c>
      <c r="K141" s="11" t="s">
        <v>3214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393</v>
      </c>
      <c r="F142" s="10">
        <v>42036</v>
      </c>
      <c r="G142" s="10">
        <v>44958</v>
      </c>
      <c r="H142" s="11">
        <v>9</v>
      </c>
      <c r="I142" s="20" t="s">
        <v>259</v>
      </c>
      <c r="J142" s="11" t="s">
        <v>261</v>
      </c>
      <c r="K142" s="11" t="s">
        <v>3214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394</v>
      </c>
      <c r="F143" s="10">
        <v>42036</v>
      </c>
      <c r="G143" s="10">
        <v>44958</v>
      </c>
      <c r="H143" s="11">
        <v>9</v>
      </c>
      <c r="I143" s="20" t="s">
        <v>259</v>
      </c>
      <c r="J143" s="11" t="s">
        <v>261</v>
      </c>
      <c r="K143" s="11" t="s">
        <v>3214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395</v>
      </c>
      <c r="F144" s="10">
        <v>42036</v>
      </c>
      <c r="G144" s="10">
        <v>44958</v>
      </c>
      <c r="H144" s="11">
        <v>9</v>
      </c>
      <c r="I144" s="20" t="s">
        <v>259</v>
      </c>
      <c r="J144" s="11" t="s">
        <v>261</v>
      </c>
      <c r="K144" s="11" t="s">
        <v>3214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396</v>
      </c>
      <c r="F145" s="10">
        <v>42036</v>
      </c>
      <c r="G145" s="10">
        <v>44958</v>
      </c>
      <c r="H145" s="11">
        <v>9</v>
      </c>
      <c r="I145" s="20" t="s">
        <v>259</v>
      </c>
      <c r="J145" s="11" t="s">
        <v>261</v>
      </c>
      <c r="K145" s="11" t="s">
        <v>3214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397</v>
      </c>
      <c r="F146" s="10">
        <v>42036</v>
      </c>
      <c r="G146" s="10">
        <v>44958</v>
      </c>
      <c r="H146" s="11">
        <v>9</v>
      </c>
      <c r="I146" s="20" t="s">
        <v>259</v>
      </c>
      <c r="J146" s="11" t="s">
        <v>261</v>
      </c>
      <c r="K146" s="11" t="s">
        <v>3214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398</v>
      </c>
      <c r="F147" s="10">
        <v>42036</v>
      </c>
      <c r="G147" s="10">
        <v>44958</v>
      </c>
      <c r="H147" s="11">
        <v>9</v>
      </c>
      <c r="I147" s="20" t="s">
        <v>259</v>
      </c>
      <c r="J147" s="11" t="s">
        <v>261</v>
      </c>
      <c r="K147" s="11" t="s">
        <v>3214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399</v>
      </c>
      <c r="F148" s="10">
        <v>42036</v>
      </c>
      <c r="G148" s="10">
        <v>44958</v>
      </c>
      <c r="H148" s="11">
        <v>9</v>
      </c>
      <c r="I148" s="20" t="s">
        <v>259</v>
      </c>
      <c r="J148" s="11" t="s">
        <v>261</v>
      </c>
      <c r="K148" s="11" t="s">
        <v>3214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400</v>
      </c>
      <c r="F149" s="10">
        <v>42036</v>
      </c>
      <c r="G149" s="10">
        <v>44958</v>
      </c>
      <c r="H149" s="11">
        <v>9</v>
      </c>
      <c r="I149" s="20" t="s">
        <v>259</v>
      </c>
      <c r="J149" s="11" t="s">
        <v>261</v>
      </c>
      <c r="K149" s="11" t="s">
        <v>3214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401</v>
      </c>
      <c r="F150" s="10">
        <v>42036</v>
      </c>
      <c r="G150" s="10">
        <v>44958</v>
      </c>
      <c r="H150" s="11">
        <v>9</v>
      </c>
      <c r="I150" s="20" t="s">
        <v>259</v>
      </c>
      <c r="J150" s="11" t="s">
        <v>261</v>
      </c>
      <c r="K150" s="11" t="s">
        <v>3214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402</v>
      </c>
      <c r="F151" s="10">
        <v>42036</v>
      </c>
      <c r="G151" s="10">
        <v>44958</v>
      </c>
      <c r="H151" s="11">
        <v>9</v>
      </c>
      <c r="I151" s="20" t="s">
        <v>259</v>
      </c>
      <c r="J151" s="11" t="s">
        <v>261</v>
      </c>
      <c r="K151" s="11" t="s">
        <v>3214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403</v>
      </c>
      <c r="F152" s="10">
        <v>42036</v>
      </c>
      <c r="G152" s="10">
        <v>44958</v>
      </c>
      <c r="H152" s="11">
        <v>9</v>
      </c>
      <c r="I152" s="20" t="s">
        <v>259</v>
      </c>
      <c r="J152" s="11" t="s">
        <v>261</v>
      </c>
      <c r="K152" s="11" t="s">
        <v>3214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404</v>
      </c>
      <c r="F153" s="10">
        <v>42036</v>
      </c>
      <c r="G153" s="10">
        <v>44958</v>
      </c>
      <c r="H153" s="11">
        <v>9</v>
      </c>
      <c r="I153" s="20" t="s">
        <v>259</v>
      </c>
      <c r="J153" s="11" t="s">
        <v>261</v>
      </c>
      <c r="K153" s="11" t="s">
        <v>3214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405</v>
      </c>
      <c r="F154" s="10">
        <v>42036</v>
      </c>
      <c r="G154" s="10">
        <v>44958</v>
      </c>
      <c r="H154" s="11">
        <v>9</v>
      </c>
      <c r="I154" s="20" t="s">
        <v>259</v>
      </c>
      <c r="J154" s="11" t="s">
        <v>261</v>
      </c>
      <c r="K154" s="11" t="s">
        <v>3214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406</v>
      </c>
      <c r="F155" s="10">
        <v>42036</v>
      </c>
      <c r="G155" s="10">
        <v>44958</v>
      </c>
      <c r="H155" s="11">
        <v>9</v>
      </c>
      <c r="I155" s="20" t="s">
        <v>259</v>
      </c>
      <c r="J155" s="11" t="s">
        <v>261</v>
      </c>
      <c r="K155" s="11" t="s">
        <v>3214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407</v>
      </c>
      <c r="F156" s="10">
        <v>42036</v>
      </c>
      <c r="G156" s="10">
        <v>44958</v>
      </c>
      <c r="H156" s="11">
        <v>9</v>
      </c>
      <c r="I156" s="20" t="s">
        <v>259</v>
      </c>
      <c r="J156" s="11" t="s">
        <v>261</v>
      </c>
      <c r="K156" s="11" t="s">
        <v>3214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408</v>
      </c>
      <c r="F157" s="10">
        <v>42036</v>
      </c>
      <c r="G157" s="10">
        <v>44958</v>
      </c>
      <c r="H157" s="11">
        <v>9</v>
      </c>
      <c r="I157" s="20" t="s">
        <v>259</v>
      </c>
      <c r="J157" s="11" t="s">
        <v>261</v>
      </c>
      <c r="K157" s="11" t="s">
        <v>3214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409</v>
      </c>
      <c r="F158" s="10">
        <v>42036</v>
      </c>
      <c r="G158" s="10">
        <v>44958</v>
      </c>
      <c r="H158" s="11">
        <v>9</v>
      </c>
      <c r="I158" s="20" t="s">
        <v>259</v>
      </c>
      <c r="J158" s="11" t="s">
        <v>261</v>
      </c>
      <c r="K158" s="11" t="s">
        <v>3214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410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3214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411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3214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412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3214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413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3214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414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3214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415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3214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416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3214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417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3214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418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3214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419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3214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420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3214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421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3214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422</v>
      </c>
      <c r="F171" s="10">
        <v>42036</v>
      </c>
      <c r="G171" s="10">
        <v>44958</v>
      </c>
      <c r="H171" s="11">
        <v>9</v>
      </c>
      <c r="I171" s="20" t="s">
        <v>259</v>
      </c>
      <c r="J171" s="11" t="s">
        <v>261</v>
      </c>
      <c r="K171" s="11" t="s">
        <v>3214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423</v>
      </c>
      <c r="F172" s="10">
        <v>42036</v>
      </c>
      <c r="G172" s="10">
        <v>44958</v>
      </c>
      <c r="H172" s="11">
        <v>9</v>
      </c>
      <c r="I172" s="20" t="s">
        <v>259</v>
      </c>
      <c r="J172" s="11" t="s">
        <v>261</v>
      </c>
      <c r="K172" s="11" t="s">
        <v>3214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424</v>
      </c>
      <c r="F173" s="10">
        <v>42036</v>
      </c>
      <c r="G173" s="10">
        <v>44958</v>
      </c>
      <c r="H173" s="11">
        <v>9</v>
      </c>
      <c r="I173" s="20" t="s">
        <v>259</v>
      </c>
      <c r="J173" s="11" t="s">
        <v>261</v>
      </c>
      <c r="K173" s="11" t="s">
        <v>3214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425</v>
      </c>
      <c r="F174" s="10">
        <v>42036</v>
      </c>
      <c r="G174" s="10">
        <v>44958</v>
      </c>
      <c r="H174" s="11">
        <v>9</v>
      </c>
      <c r="I174" s="20" t="s">
        <v>259</v>
      </c>
      <c r="J174" s="11" t="s">
        <v>261</v>
      </c>
      <c r="K174" s="11" t="s">
        <v>3214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426</v>
      </c>
      <c r="F175" s="10">
        <v>42036</v>
      </c>
      <c r="G175" s="10">
        <v>44958</v>
      </c>
      <c r="H175" s="11">
        <v>9</v>
      </c>
      <c r="I175" s="20" t="s">
        <v>259</v>
      </c>
      <c r="J175" s="11" t="s">
        <v>261</v>
      </c>
      <c r="K175" s="11" t="s">
        <v>3214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427</v>
      </c>
      <c r="F176" s="10">
        <v>42036</v>
      </c>
      <c r="G176" s="10">
        <v>44958</v>
      </c>
      <c r="H176" s="11">
        <v>9</v>
      </c>
      <c r="I176" s="20" t="s">
        <v>259</v>
      </c>
      <c r="J176" s="11" t="s">
        <v>261</v>
      </c>
      <c r="K176" s="11" t="s">
        <v>3214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428</v>
      </c>
      <c r="F177" s="10">
        <v>42036</v>
      </c>
      <c r="G177" s="10">
        <v>44958</v>
      </c>
      <c r="H177" s="11">
        <v>9</v>
      </c>
      <c r="I177" s="20" t="s">
        <v>259</v>
      </c>
      <c r="J177" s="11" t="s">
        <v>261</v>
      </c>
      <c r="K177" s="11" t="s">
        <v>3214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429</v>
      </c>
      <c r="F178" s="10">
        <v>42036</v>
      </c>
      <c r="G178" s="10">
        <v>44958</v>
      </c>
      <c r="H178" s="11">
        <v>9</v>
      </c>
      <c r="I178" s="20" t="s">
        <v>259</v>
      </c>
      <c r="J178" s="11" t="s">
        <v>261</v>
      </c>
      <c r="K178" s="11" t="s">
        <v>3214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430</v>
      </c>
      <c r="F179" s="10">
        <v>42036</v>
      </c>
      <c r="G179" s="10">
        <v>44958</v>
      </c>
      <c r="H179" s="11">
        <v>9</v>
      </c>
      <c r="I179" s="20" t="s">
        <v>259</v>
      </c>
      <c r="J179" s="11" t="s">
        <v>261</v>
      </c>
      <c r="K179" s="11" t="s">
        <v>3214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431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3214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432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3214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433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3214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434</v>
      </c>
      <c r="F183" s="10">
        <v>42036</v>
      </c>
      <c r="G183" s="10">
        <v>44958</v>
      </c>
      <c r="H183" s="11">
        <v>9</v>
      </c>
      <c r="I183" s="11" t="s">
        <v>319</v>
      </c>
      <c r="J183" s="11" t="s">
        <v>261</v>
      </c>
      <c r="K183" s="11" t="s">
        <v>3214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435</v>
      </c>
      <c r="F184" s="10">
        <v>42036</v>
      </c>
      <c r="G184" s="10">
        <v>44958</v>
      </c>
      <c r="H184" s="11">
        <v>9</v>
      </c>
      <c r="I184" s="11" t="s">
        <v>319</v>
      </c>
      <c r="J184" s="11" t="s">
        <v>261</v>
      </c>
      <c r="K184" s="11" t="s">
        <v>3214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436</v>
      </c>
      <c r="F185" s="10">
        <v>42036</v>
      </c>
      <c r="G185" s="10">
        <v>44958</v>
      </c>
      <c r="H185" s="11">
        <v>9</v>
      </c>
      <c r="I185" s="11" t="s">
        <v>319</v>
      </c>
      <c r="J185" s="11" t="s">
        <v>261</v>
      </c>
      <c r="K185" s="11" t="s">
        <v>3214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437</v>
      </c>
      <c r="F186" s="10">
        <v>42036</v>
      </c>
      <c r="G186" s="10">
        <v>44958</v>
      </c>
      <c r="H186" s="11">
        <v>9</v>
      </c>
      <c r="I186" s="11" t="s">
        <v>319</v>
      </c>
      <c r="J186" s="11" t="s">
        <v>261</v>
      </c>
      <c r="K186" s="11" t="s">
        <v>3214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438</v>
      </c>
      <c r="F187" s="10">
        <v>42036</v>
      </c>
      <c r="G187" s="10">
        <v>44958</v>
      </c>
      <c r="H187" s="11">
        <v>9</v>
      </c>
      <c r="I187" s="11" t="s">
        <v>319</v>
      </c>
      <c r="J187" s="11" t="s">
        <v>261</v>
      </c>
      <c r="K187" s="11" t="s">
        <v>3214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439</v>
      </c>
      <c r="F188" s="10">
        <v>42036</v>
      </c>
      <c r="G188" s="10">
        <v>44958</v>
      </c>
      <c r="H188" s="11">
        <v>9</v>
      </c>
      <c r="I188" s="11" t="s">
        <v>319</v>
      </c>
      <c r="J188" s="11" t="s">
        <v>261</v>
      </c>
      <c r="K188" s="11" t="s">
        <v>3214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440</v>
      </c>
      <c r="F189" s="10">
        <v>42036</v>
      </c>
      <c r="G189" s="10">
        <v>44958</v>
      </c>
      <c r="H189" s="11">
        <v>9</v>
      </c>
      <c r="I189" s="11" t="s">
        <v>319</v>
      </c>
      <c r="J189" s="11" t="s">
        <v>261</v>
      </c>
      <c r="K189" s="11" t="s">
        <v>3214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441</v>
      </c>
      <c r="F190" s="10">
        <v>42036</v>
      </c>
      <c r="G190" s="10">
        <v>44958</v>
      </c>
      <c r="H190" s="11">
        <v>9</v>
      </c>
      <c r="I190" s="11" t="s">
        <v>319</v>
      </c>
      <c r="J190" s="11" t="s">
        <v>261</v>
      </c>
      <c r="K190" s="11" t="s">
        <v>3214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442</v>
      </c>
      <c r="F191" s="10">
        <v>42036</v>
      </c>
      <c r="G191" s="10">
        <v>44958</v>
      </c>
      <c r="H191" s="11">
        <v>9</v>
      </c>
      <c r="I191" s="11" t="s">
        <v>319</v>
      </c>
      <c r="J191" s="11" t="s">
        <v>261</v>
      </c>
      <c r="K191" s="11" t="s">
        <v>3214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443</v>
      </c>
      <c r="F192" s="10">
        <v>42036</v>
      </c>
      <c r="G192" s="10">
        <v>44958</v>
      </c>
      <c r="H192" s="11">
        <v>9</v>
      </c>
      <c r="I192" s="11" t="s">
        <v>319</v>
      </c>
      <c r="J192" s="11" t="s">
        <v>261</v>
      </c>
      <c r="K192" s="11" t="s">
        <v>3214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444</v>
      </c>
      <c r="F193" s="10">
        <v>42036</v>
      </c>
      <c r="G193" s="10">
        <v>44958</v>
      </c>
      <c r="H193" s="11">
        <v>9</v>
      </c>
      <c r="I193" s="11" t="s">
        <v>319</v>
      </c>
      <c r="J193" s="11" t="s">
        <v>261</v>
      </c>
      <c r="K193" s="11" t="s">
        <v>3214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445</v>
      </c>
      <c r="F194" s="10">
        <v>42036</v>
      </c>
      <c r="G194" s="10">
        <v>44958</v>
      </c>
      <c r="H194" s="11">
        <v>9</v>
      </c>
      <c r="I194" s="11" t="s">
        <v>319</v>
      </c>
      <c r="J194" s="11" t="s">
        <v>261</v>
      </c>
      <c r="K194" s="11" t="s">
        <v>3214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446</v>
      </c>
      <c r="F195" s="10">
        <v>42036</v>
      </c>
      <c r="G195" s="10">
        <v>44958</v>
      </c>
      <c r="H195" s="11">
        <v>9</v>
      </c>
      <c r="I195" s="11" t="s">
        <v>319</v>
      </c>
      <c r="J195" s="11" t="s">
        <v>261</v>
      </c>
      <c r="K195" s="11" t="s">
        <v>3214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447</v>
      </c>
      <c r="F196" s="10">
        <v>42036</v>
      </c>
      <c r="G196" s="10">
        <v>44958</v>
      </c>
      <c r="H196" s="11">
        <v>9</v>
      </c>
      <c r="I196" s="11" t="s">
        <v>319</v>
      </c>
      <c r="J196" s="11" t="s">
        <v>261</v>
      </c>
      <c r="K196" s="11" t="s">
        <v>3214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448</v>
      </c>
      <c r="F197" s="10">
        <v>42036</v>
      </c>
      <c r="G197" s="10">
        <v>44958</v>
      </c>
      <c r="H197" s="11">
        <v>9</v>
      </c>
      <c r="I197" s="11" t="s">
        <v>319</v>
      </c>
      <c r="J197" s="11" t="s">
        <v>261</v>
      </c>
      <c r="K197" s="11" t="s">
        <v>3214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449</v>
      </c>
      <c r="F198" s="10">
        <v>42036</v>
      </c>
      <c r="G198" s="10">
        <v>44958</v>
      </c>
      <c r="H198" s="11">
        <v>9</v>
      </c>
      <c r="I198" s="11" t="s">
        <v>319</v>
      </c>
      <c r="J198" s="11" t="s">
        <v>261</v>
      </c>
      <c r="K198" s="11" t="s">
        <v>3214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450</v>
      </c>
      <c r="F199" s="10">
        <v>42036</v>
      </c>
      <c r="G199" s="10">
        <v>44958</v>
      </c>
      <c r="H199" s="11">
        <v>9</v>
      </c>
      <c r="I199" s="11" t="s">
        <v>319</v>
      </c>
      <c r="J199" s="11" t="s">
        <v>261</v>
      </c>
      <c r="K199" s="11" t="s">
        <v>3214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451</v>
      </c>
      <c r="F200" s="10">
        <v>42036</v>
      </c>
      <c r="G200" s="10">
        <v>44958</v>
      </c>
      <c r="H200" s="11">
        <v>9</v>
      </c>
      <c r="I200" s="11" t="s">
        <v>319</v>
      </c>
      <c r="J200" s="11" t="s">
        <v>261</v>
      </c>
      <c r="K200" s="11" t="s">
        <v>3214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452</v>
      </c>
      <c r="F201" s="10">
        <v>42036</v>
      </c>
      <c r="G201" s="10">
        <v>44958</v>
      </c>
      <c r="H201" s="11">
        <v>9</v>
      </c>
      <c r="I201" s="11" t="s">
        <v>319</v>
      </c>
      <c r="J201" s="11" t="s">
        <v>261</v>
      </c>
      <c r="K201" s="11" t="s">
        <v>3214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453</v>
      </c>
      <c r="F202" s="10">
        <v>42036</v>
      </c>
      <c r="G202" s="10">
        <v>44958</v>
      </c>
      <c r="H202" s="11">
        <v>9</v>
      </c>
      <c r="I202" s="11" t="s">
        <v>319</v>
      </c>
      <c r="J202" s="11" t="s">
        <v>261</v>
      </c>
      <c r="K202" s="11" t="s">
        <v>3214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454</v>
      </c>
      <c r="F203" s="10">
        <v>42036</v>
      </c>
      <c r="G203" s="10">
        <v>44958</v>
      </c>
      <c r="H203" s="11">
        <v>9</v>
      </c>
      <c r="I203" s="11" t="s">
        <v>319</v>
      </c>
      <c r="J203" s="11" t="s">
        <v>261</v>
      </c>
      <c r="K203" s="11" t="s">
        <v>3214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455</v>
      </c>
      <c r="F204" s="10">
        <v>42036</v>
      </c>
      <c r="G204" s="10">
        <v>44958</v>
      </c>
      <c r="H204" s="11">
        <v>9</v>
      </c>
      <c r="I204" s="11" t="s">
        <v>319</v>
      </c>
      <c r="J204" s="11" t="s">
        <v>261</v>
      </c>
      <c r="K204" s="11" t="s">
        <v>3214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456</v>
      </c>
      <c r="F205" s="10">
        <v>42036</v>
      </c>
      <c r="G205" s="10">
        <v>44958</v>
      </c>
      <c r="H205" s="11">
        <v>9</v>
      </c>
      <c r="I205" s="11" t="s">
        <v>319</v>
      </c>
      <c r="J205" s="11" t="s">
        <v>261</v>
      </c>
      <c r="K205" s="11" t="s">
        <v>3214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457</v>
      </c>
      <c r="F206" s="10">
        <v>42036</v>
      </c>
      <c r="G206" s="10">
        <v>44958</v>
      </c>
      <c r="H206" s="11">
        <v>9</v>
      </c>
      <c r="I206" s="11" t="s">
        <v>319</v>
      </c>
      <c r="J206" s="11" t="s">
        <v>261</v>
      </c>
      <c r="K206" s="11" t="s">
        <v>3214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458</v>
      </c>
      <c r="F207" s="10">
        <v>42036</v>
      </c>
      <c r="G207" s="10">
        <v>44958</v>
      </c>
      <c r="H207" s="11">
        <v>9</v>
      </c>
      <c r="I207" s="11" t="s">
        <v>319</v>
      </c>
      <c r="J207" s="11" t="s">
        <v>261</v>
      </c>
      <c r="K207" s="11" t="s">
        <v>3214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459</v>
      </c>
      <c r="F208" s="10">
        <v>42036</v>
      </c>
      <c r="G208" s="10">
        <v>44958</v>
      </c>
      <c r="H208" s="11">
        <v>9</v>
      </c>
      <c r="I208" s="11" t="s">
        <v>319</v>
      </c>
      <c r="J208" s="11" t="s">
        <v>261</v>
      </c>
      <c r="K208" s="11" t="s">
        <v>3214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460</v>
      </c>
      <c r="F209" s="10">
        <v>42036</v>
      </c>
      <c r="G209" s="10">
        <v>44958</v>
      </c>
      <c r="H209" s="11">
        <v>9</v>
      </c>
      <c r="I209" s="11" t="s">
        <v>319</v>
      </c>
      <c r="J209" s="11" t="s">
        <v>261</v>
      </c>
      <c r="K209" s="11" t="s">
        <v>3214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461</v>
      </c>
      <c r="F210" s="10">
        <v>42036</v>
      </c>
      <c r="G210" s="10">
        <v>44958</v>
      </c>
      <c r="H210" s="11">
        <v>9</v>
      </c>
      <c r="I210" s="11" t="s">
        <v>319</v>
      </c>
      <c r="J210" s="11" t="s">
        <v>261</v>
      </c>
      <c r="K210" s="11" t="s">
        <v>3214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462</v>
      </c>
      <c r="F211" s="10">
        <v>42036</v>
      </c>
      <c r="G211" s="10">
        <v>44958</v>
      </c>
      <c r="H211" s="11">
        <v>9</v>
      </c>
      <c r="I211" s="11" t="s">
        <v>319</v>
      </c>
      <c r="J211" s="11" t="s">
        <v>261</v>
      </c>
      <c r="K211" s="11" t="s">
        <v>3214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463</v>
      </c>
      <c r="F212" s="10">
        <v>42036</v>
      </c>
      <c r="G212" s="10">
        <v>44958</v>
      </c>
      <c r="H212" s="11">
        <v>9</v>
      </c>
      <c r="I212" s="11" t="s">
        <v>319</v>
      </c>
      <c r="J212" s="11" t="s">
        <v>261</v>
      </c>
      <c r="K212" s="11" t="s">
        <v>3214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464</v>
      </c>
      <c r="F213" s="10">
        <v>42036</v>
      </c>
      <c r="G213" s="10">
        <v>44958</v>
      </c>
      <c r="H213" s="11">
        <v>9</v>
      </c>
      <c r="I213" s="11" t="s">
        <v>319</v>
      </c>
      <c r="J213" s="11" t="s">
        <v>261</v>
      </c>
      <c r="K213" s="11" t="s">
        <v>3214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465</v>
      </c>
      <c r="F214" s="10">
        <v>42036</v>
      </c>
      <c r="G214" s="10">
        <v>44958</v>
      </c>
      <c r="H214" s="11">
        <v>9</v>
      </c>
      <c r="I214" s="11" t="s">
        <v>319</v>
      </c>
      <c r="J214" s="11" t="s">
        <v>261</v>
      </c>
      <c r="K214" s="11" t="s">
        <v>3214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466</v>
      </c>
      <c r="F215" s="10">
        <v>42036</v>
      </c>
      <c r="G215" s="10">
        <v>44958</v>
      </c>
      <c r="H215" s="11">
        <v>9</v>
      </c>
      <c r="I215" s="11" t="s">
        <v>319</v>
      </c>
      <c r="J215" s="11" t="s">
        <v>261</v>
      </c>
      <c r="K215" s="11" t="s">
        <v>3214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467</v>
      </c>
      <c r="F216" s="10">
        <v>42036</v>
      </c>
      <c r="G216" s="10">
        <v>44958</v>
      </c>
      <c r="H216" s="11">
        <v>9</v>
      </c>
      <c r="I216" s="11" t="s">
        <v>319</v>
      </c>
      <c r="J216" s="11" t="s">
        <v>261</v>
      </c>
      <c r="K216" s="11" t="s">
        <v>3214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468</v>
      </c>
      <c r="F217" s="10">
        <v>42036</v>
      </c>
      <c r="G217" s="10">
        <v>44958</v>
      </c>
      <c r="H217" s="11">
        <v>9</v>
      </c>
      <c r="I217" s="11" t="s">
        <v>319</v>
      </c>
      <c r="J217" s="11" t="s">
        <v>261</v>
      </c>
      <c r="K217" s="11" t="s">
        <v>3214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469</v>
      </c>
      <c r="F218" s="10">
        <v>42036</v>
      </c>
      <c r="G218" s="10">
        <v>44958</v>
      </c>
      <c r="H218" s="11">
        <v>9</v>
      </c>
      <c r="I218" s="11" t="s">
        <v>319</v>
      </c>
      <c r="J218" s="11" t="s">
        <v>261</v>
      </c>
      <c r="K218" s="11" t="s">
        <v>3214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470</v>
      </c>
      <c r="F219" s="10">
        <v>42036</v>
      </c>
      <c r="G219" s="10">
        <v>44958</v>
      </c>
      <c r="H219" s="11">
        <v>9</v>
      </c>
      <c r="I219" s="11" t="s">
        <v>319</v>
      </c>
      <c r="J219" s="11" t="s">
        <v>261</v>
      </c>
      <c r="K219" s="11" t="s">
        <v>3214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471</v>
      </c>
      <c r="F220" s="10">
        <v>42036</v>
      </c>
      <c r="G220" s="10">
        <v>44958</v>
      </c>
      <c r="H220" s="11">
        <v>9</v>
      </c>
      <c r="I220" s="11" t="s">
        <v>319</v>
      </c>
      <c r="J220" s="11" t="s">
        <v>261</v>
      </c>
      <c r="K220" s="11" t="s">
        <v>3214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472</v>
      </c>
      <c r="F221" s="10">
        <v>42036</v>
      </c>
      <c r="G221" s="10">
        <v>44958</v>
      </c>
      <c r="H221" s="11">
        <v>9</v>
      </c>
      <c r="I221" s="11" t="s">
        <v>319</v>
      </c>
      <c r="J221" s="11" t="s">
        <v>261</v>
      </c>
      <c r="K221" s="11" t="s">
        <v>3214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473</v>
      </c>
      <c r="F222" s="10">
        <v>42036</v>
      </c>
      <c r="G222" s="10">
        <v>44958</v>
      </c>
      <c r="H222" s="11">
        <v>9</v>
      </c>
      <c r="I222" s="11" t="s">
        <v>319</v>
      </c>
      <c r="J222" s="11" t="s">
        <v>261</v>
      </c>
      <c r="K222" s="11" t="s">
        <v>3214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474</v>
      </c>
      <c r="F223" s="10">
        <v>42036</v>
      </c>
      <c r="G223" s="10">
        <v>44958</v>
      </c>
      <c r="H223" s="11">
        <v>9</v>
      </c>
      <c r="I223" s="11" t="s">
        <v>319</v>
      </c>
      <c r="J223" s="11" t="s">
        <v>261</v>
      </c>
      <c r="K223" s="11" t="s">
        <v>3214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475</v>
      </c>
      <c r="F224" s="10">
        <v>42036</v>
      </c>
      <c r="G224" s="10">
        <v>44958</v>
      </c>
      <c r="H224" s="11">
        <v>9</v>
      </c>
      <c r="I224" s="11" t="s">
        <v>319</v>
      </c>
      <c r="J224" s="11" t="s">
        <v>261</v>
      </c>
      <c r="K224" s="11" t="s">
        <v>3214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476</v>
      </c>
      <c r="F225" s="10">
        <v>42036</v>
      </c>
      <c r="G225" s="10">
        <v>44958</v>
      </c>
      <c r="H225" s="11">
        <v>9</v>
      </c>
      <c r="I225" s="11" t="s">
        <v>319</v>
      </c>
      <c r="J225" s="11" t="s">
        <v>261</v>
      </c>
      <c r="K225" s="11" t="s">
        <v>3214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477</v>
      </c>
      <c r="F226" s="10">
        <v>42036</v>
      </c>
      <c r="G226" s="10">
        <v>44958</v>
      </c>
      <c r="H226" s="11">
        <v>9</v>
      </c>
      <c r="I226" s="11" t="s">
        <v>319</v>
      </c>
      <c r="J226" s="11" t="s">
        <v>261</v>
      </c>
      <c r="K226" s="11" t="s">
        <v>3214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478</v>
      </c>
      <c r="F227" s="10">
        <v>42036</v>
      </c>
      <c r="G227" s="10">
        <v>44958</v>
      </c>
      <c r="H227" s="11">
        <v>9</v>
      </c>
      <c r="I227" s="11" t="s">
        <v>319</v>
      </c>
      <c r="J227" s="11" t="s">
        <v>261</v>
      </c>
      <c r="K227" s="11" t="s">
        <v>3214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479</v>
      </c>
      <c r="F228" s="10">
        <v>42036</v>
      </c>
      <c r="G228" s="10">
        <v>44958</v>
      </c>
      <c r="H228" s="11">
        <v>9</v>
      </c>
      <c r="I228" s="11" t="s">
        <v>319</v>
      </c>
      <c r="J228" s="11" t="s">
        <v>261</v>
      </c>
      <c r="K228" s="11" t="s">
        <v>3214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480</v>
      </c>
      <c r="F229" s="10">
        <v>42036</v>
      </c>
      <c r="G229" s="10">
        <v>44958</v>
      </c>
      <c r="H229" s="11">
        <v>9</v>
      </c>
      <c r="I229" s="11" t="s">
        <v>319</v>
      </c>
      <c r="J229" s="11" t="s">
        <v>261</v>
      </c>
      <c r="K229" s="11" t="s">
        <v>3214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481</v>
      </c>
      <c r="F230" s="10">
        <v>42036</v>
      </c>
      <c r="G230" s="10">
        <v>44958</v>
      </c>
      <c r="H230" s="11">
        <v>9</v>
      </c>
      <c r="I230" s="11" t="s">
        <v>319</v>
      </c>
      <c r="J230" s="11" t="s">
        <v>261</v>
      </c>
      <c r="K230" s="11" t="s">
        <v>3214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482</v>
      </c>
      <c r="F231" s="10">
        <v>42036</v>
      </c>
      <c r="G231" s="10">
        <v>44958</v>
      </c>
      <c r="H231" s="11">
        <v>9</v>
      </c>
      <c r="I231" s="11" t="s">
        <v>319</v>
      </c>
      <c r="J231" s="11" t="s">
        <v>261</v>
      </c>
      <c r="K231" s="11" t="s">
        <v>3214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483</v>
      </c>
      <c r="F232" s="10">
        <v>42036</v>
      </c>
      <c r="G232" s="10">
        <v>44958</v>
      </c>
      <c r="H232" s="11">
        <v>9</v>
      </c>
      <c r="I232" s="11" t="s">
        <v>319</v>
      </c>
      <c r="J232" s="11" t="s">
        <v>261</v>
      </c>
      <c r="K232" s="11" t="s">
        <v>3214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484</v>
      </c>
      <c r="F233" s="10">
        <v>42036</v>
      </c>
      <c r="G233" s="10">
        <v>44958</v>
      </c>
      <c r="H233" s="11">
        <v>9</v>
      </c>
      <c r="I233" s="11" t="s">
        <v>319</v>
      </c>
      <c r="J233" s="11" t="s">
        <v>261</v>
      </c>
      <c r="K233" s="11" t="s">
        <v>3214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485</v>
      </c>
      <c r="F234" s="10">
        <v>42036</v>
      </c>
      <c r="G234" s="10">
        <v>44958</v>
      </c>
      <c r="H234" s="11">
        <v>9</v>
      </c>
      <c r="I234" s="11" t="s">
        <v>319</v>
      </c>
      <c r="J234" s="11" t="s">
        <v>261</v>
      </c>
      <c r="K234" s="11" t="s">
        <v>3214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486</v>
      </c>
      <c r="F235" s="10">
        <v>42036</v>
      </c>
      <c r="G235" s="10">
        <v>44958</v>
      </c>
      <c r="H235" s="11">
        <v>9</v>
      </c>
      <c r="I235" s="11" t="s">
        <v>319</v>
      </c>
      <c r="J235" s="11" t="s">
        <v>261</v>
      </c>
      <c r="K235" s="11" t="s">
        <v>3214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487</v>
      </c>
      <c r="F236" s="10">
        <v>42036</v>
      </c>
      <c r="G236" s="10">
        <v>44958</v>
      </c>
      <c r="H236" s="11">
        <v>9</v>
      </c>
      <c r="I236" s="11" t="s">
        <v>319</v>
      </c>
      <c r="J236" s="11" t="s">
        <v>261</v>
      </c>
      <c r="K236" s="11" t="s">
        <v>3214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488</v>
      </c>
      <c r="F237" s="10">
        <v>42036</v>
      </c>
      <c r="G237" s="10">
        <v>44958</v>
      </c>
      <c r="H237" s="11">
        <v>9</v>
      </c>
      <c r="I237" s="11" t="s">
        <v>319</v>
      </c>
      <c r="J237" s="11" t="s">
        <v>261</v>
      </c>
      <c r="K237" s="11" t="s">
        <v>3214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489</v>
      </c>
      <c r="F238" s="10">
        <v>42036</v>
      </c>
      <c r="G238" s="10">
        <v>44958</v>
      </c>
      <c r="H238" s="11">
        <v>9</v>
      </c>
      <c r="I238" s="11" t="s">
        <v>319</v>
      </c>
      <c r="J238" s="11" t="s">
        <v>261</v>
      </c>
      <c r="K238" s="11" t="s">
        <v>3214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490</v>
      </c>
      <c r="F239" s="10">
        <v>42036</v>
      </c>
      <c r="G239" s="10">
        <v>44958</v>
      </c>
      <c r="H239" s="11">
        <v>9</v>
      </c>
      <c r="I239" s="11" t="s">
        <v>319</v>
      </c>
      <c r="J239" s="11" t="s">
        <v>261</v>
      </c>
      <c r="K239" s="11" t="s">
        <v>3214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491</v>
      </c>
      <c r="F240" s="10">
        <v>42036</v>
      </c>
      <c r="G240" s="10">
        <v>44958</v>
      </c>
      <c r="H240" s="11">
        <v>9</v>
      </c>
      <c r="I240" s="20" t="s">
        <v>259</v>
      </c>
      <c r="J240" s="11" t="s">
        <v>261</v>
      </c>
      <c r="K240" s="11" t="s">
        <v>3214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492</v>
      </c>
      <c r="F241" s="10">
        <v>42036</v>
      </c>
      <c r="G241" s="10">
        <v>44958</v>
      </c>
      <c r="H241" s="11">
        <v>9</v>
      </c>
      <c r="I241" s="20" t="s">
        <v>259</v>
      </c>
      <c r="J241" s="11" t="s">
        <v>261</v>
      </c>
      <c r="K241" s="11" t="s">
        <v>3214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493</v>
      </c>
      <c r="F242" s="10">
        <v>42036</v>
      </c>
      <c r="G242" s="10">
        <v>44958</v>
      </c>
      <c r="H242" s="11">
        <v>9</v>
      </c>
      <c r="I242" s="20" t="s">
        <v>259</v>
      </c>
      <c r="J242" s="11" t="s">
        <v>261</v>
      </c>
      <c r="K242" s="11" t="s">
        <v>3214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494</v>
      </c>
      <c r="F243" s="10">
        <v>42036</v>
      </c>
      <c r="G243" s="10">
        <v>44958</v>
      </c>
      <c r="H243" s="11">
        <v>9</v>
      </c>
      <c r="I243" s="20" t="s">
        <v>259</v>
      </c>
      <c r="J243" s="11" t="s">
        <v>261</v>
      </c>
      <c r="K243" s="11" t="s">
        <v>3214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495</v>
      </c>
      <c r="F244" s="10">
        <v>42036</v>
      </c>
      <c r="G244" s="10">
        <v>44958</v>
      </c>
      <c r="H244" s="11">
        <v>9</v>
      </c>
      <c r="I244" s="20" t="s">
        <v>259</v>
      </c>
      <c r="J244" s="11" t="s">
        <v>261</v>
      </c>
      <c r="K244" s="11" t="s">
        <v>3214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496</v>
      </c>
      <c r="F245" s="10">
        <v>42036</v>
      </c>
      <c r="G245" s="10">
        <v>44958</v>
      </c>
      <c r="H245" s="11">
        <v>9</v>
      </c>
      <c r="I245" s="20" t="s">
        <v>259</v>
      </c>
      <c r="J245" s="11" t="s">
        <v>261</v>
      </c>
      <c r="K245" s="11" t="s">
        <v>3214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497</v>
      </c>
      <c r="F246" s="10">
        <v>42036</v>
      </c>
      <c r="G246" s="10">
        <v>44958</v>
      </c>
      <c r="H246" s="11">
        <v>9</v>
      </c>
      <c r="I246" s="20" t="s">
        <v>259</v>
      </c>
      <c r="J246" s="11" t="s">
        <v>261</v>
      </c>
      <c r="K246" s="11" t="s">
        <v>3214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498</v>
      </c>
      <c r="F247" s="10">
        <v>42036</v>
      </c>
      <c r="G247" s="10">
        <v>44958</v>
      </c>
      <c r="H247" s="11">
        <v>9</v>
      </c>
      <c r="I247" s="20" t="s">
        <v>259</v>
      </c>
      <c r="J247" s="11" t="s">
        <v>261</v>
      </c>
      <c r="K247" s="11" t="s">
        <v>3214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499</v>
      </c>
      <c r="F248" s="10">
        <v>42036</v>
      </c>
      <c r="G248" s="10">
        <v>44958</v>
      </c>
      <c r="H248" s="11">
        <v>9</v>
      </c>
      <c r="I248" s="20" t="s">
        <v>259</v>
      </c>
      <c r="J248" s="11" t="s">
        <v>261</v>
      </c>
      <c r="K248" s="11" t="s">
        <v>3214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500</v>
      </c>
      <c r="F249" s="10">
        <v>42036</v>
      </c>
      <c r="G249" s="10">
        <v>44958</v>
      </c>
      <c r="H249" s="11">
        <v>9</v>
      </c>
      <c r="I249" s="20" t="s">
        <v>259</v>
      </c>
      <c r="J249" s="11" t="s">
        <v>261</v>
      </c>
      <c r="K249" s="11" t="s">
        <v>3214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501</v>
      </c>
      <c r="F250" s="10">
        <v>42036</v>
      </c>
      <c r="G250" s="10">
        <v>44958</v>
      </c>
      <c r="H250" s="11">
        <v>9</v>
      </c>
      <c r="I250" s="20" t="s">
        <v>259</v>
      </c>
      <c r="J250" s="11" t="s">
        <v>261</v>
      </c>
      <c r="K250" s="11" t="s">
        <v>3214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502</v>
      </c>
      <c r="F251" s="10">
        <v>42036</v>
      </c>
      <c r="G251" s="10">
        <v>44958</v>
      </c>
      <c r="H251" s="11">
        <v>9</v>
      </c>
      <c r="I251" s="20" t="s">
        <v>259</v>
      </c>
      <c r="J251" s="11" t="s">
        <v>261</v>
      </c>
      <c r="K251" s="11" t="s">
        <v>3214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503</v>
      </c>
      <c r="F252" s="10">
        <v>42036</v>
      </c>
      <c r="G252" s="10">
        <v>44958</v>
      </c>
      <c r="H252" s="11">
        <v>9</v>
      </c>
      <c r="I252" s="20" t="s">
        <v>259</v>
      </c>
      <c r="J252" s="11" t="s">
        <v>261</v>
      </c>
      <c r="K252" s="11" t="s">
        <v>3214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504</v>
      </c>
      <c r="F253" s="10">
        <v>42036</v>
      </c>
      <c r="G253" s="10">
        <v>44958</v>
      </c>
      <c r="H253" s="11">
        <v>9</v>
      </c>
      <c r="I253" s="20" t="s">
        <v>259</v>
      </c>
      <c r="J253" s="11" t="s">
        <v>261</v>
      </c>
      <c r="K253" s="11" t="s">
        <v>3214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505</v>
      </c>
      <c r="F254" s="10">
        <v>42036</v>
      </c>
      <c r="G254" s="10">
        <v>44958</v>
      </c>
      <c r="H254" s="11">
        <v>9</v>
      </c>
      <c r="I254" s="20" t="s">
        <v>259</v>
      </c>
      <c r="J254" s="11" t="s">
        <v>261</v>
      </c>
      <c r="K254" s="11" t="s">
        <v>3214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506</v>
      </c>
      <c r="F255" s="10">
        <v>42036</v>
      </c>
      <c r="G255" s="10">
        <v>44958</v>
      </c>
      <c r="H255" s="11">
        <v>9</v>
      </c>
      <c r="I255" s="20" t="s">
        <v>259</v>
      </c>
      <c r="J255" s="11" t="s">
        <v>261</v>
      </c>
      <c r="K255" s="11" t="s">
        <v>3214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507</v>
      </c>
      <c r="F256" s="10">
        <v>42036</v>
      </c>
      <c r="G256" s="10">
        <v>44958</v>
      </c>
      <c r="H256" s="11">
        <v>9</v>
      </c>
      <c r="I256" s="20" t="s">
        <v>259</v>
      </c>
      <c r="J256" s="11" t="s">
        <v>261</v>
      </c>
      <c r="K256" s="11" t="s">
        <v>3214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508</v>
      </c>
      <c r="F257" s="10">
        <v>42036</v>
      </c>
      <c r="G257" s="10">
        <v>44958</v>
      </c>
      <c r="H257" s="11">
        <v>9</v>
      </c>
      <c r="I257" s="20" t="s">
        <v>259</v>
      </c>
      <c r="J257" s="11" t="s">
        <v>261</v>
      </c>
      <c r="K257" s="11" t="s">
        <v>3214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509</v>
      </c>
      <c r="F258" s="10">
        <v>42036</v>
      </c>
      <c r="G258" s="10">
        <v>44958</v>
      </c>
      <c r="H258" s="11">
        <v>9</v>
      </c>
      <c r="I258" s="20" t="s">
        <v>259</v>
      </c>
      <c r="J258" s="11" t="s">
        <v>261</v>
      </c>
      <c r="K258" s="11" t="s">
        <v>3214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510</v>
      </c>
      <c r="F259" s="10">
        <v>42036</v>
      </c>
      <c r="G259" s="10">
        <v>44958</v>
      </c>
      <c r="H259" s="11">
        <v>9</v>
      </c>
      <c r="I259" s="20" t="s">
        <v>259</v>
      </c>
      <c r="J259" s="11" t="s">
        <v>261</v>
      </c>
      <c r="K259" s="11" t="s">
        <v>3214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511</v>
      </c>
      <c r="F260" s="10">
        <v>42036</v>
      </c>
      <c r="G260" s="10">
        <v>44958</v>
      </c>
      <c r="H260" s="11">
        <v>9</v>
      </c>
      <c r="I260" s="20" t="s">
        <v>259</v>
      </c>
      <c r="J260" s="11" t="s">
        <v>261</v>
      </c>
      <c r="K260" s="11" t="s">
        <v>3214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512</v>
      </c>
      <c r="F261" s="10">
        <v>42036</v>
      </c>
      <c r="G261" s="10">
        <v>44958</v>
      </c>
      <c r="H261" s="11">
        <v>9</v>
      </c>
      <c r="I261" s="20" t="s">
        <v>259</v>
      </c>
      <c r="J261" s="11" t="s">
        <v>261</v>
      </c>
      <c r="K261" s="11" t="s">
        <v>3214</v>
      </c>
      <c r="L261" s="11">
        <v>2</v>
      </c>
    </row>
    <row r="262" spans="1:12">
      <c r="A262" s="11" t="s">
        <v>513</v>
      </c>
      <c r="D262" s="11" t="s">
        <v>260</v>
      </c>
      <c r="E262" s="19" t="s">
        <v>763</v>
      </c>
      <c r="F262" s="10">
        <v>42036</v>
      </c>
      <c r="G262" s="10">
        <v>44958</v>
      </c>
      <c r="H262" s="11">
        <v>9</v>
      </c>
      <c r="I262" s="20" t="s">
        <v>259</v>
      </c>
      <c r="J262" s="11" t="s">
        <v>261</v>
      </c>
      <c r="K262" s="11" t="s">
        <v>3214</v>
      </c>
      <c r="L262" s="11">
        <v>2</v>
      </c>
    </row>
    <row r="263" spans="1:12">
      <c r="A263" s="11" t="s">
        <v>514</v>
      </c>
      <c r="D263" s="11" t="s">
        <v>260</v>
      </c>
      <c r="E263" s="19" t="s">
        <v>764</v>
      </c>
      <c r="F263" s="10">
        <v>42036</v>
      </c>
      <c r="G263" s="10">
        <v>44958</v>
      </c>
      <c r="H263" s="11">
        <v>9</v>
      </c>
      <c r="I263" s="20" t="s">
        <v>259</v>
      </c>
      <c r="J263" s="11" t="s">
        <v>261</v>
      </c>
      <c r="K263" s="11" t="s">
        <v>3214</v>
      </c>
      <c r="L263" s="11">
        <v>2</v>
      </c>
    </row>
    <row r="264" spans="1:12">
      <c r="A264" s="11" t="s">
        <v>515</v>
      </c>
      <c r="D264" s="11" t="s">
        <v>260</v>
      </c>
      <c r="E264" s="19" t="s">
        <v>765</v>
      </c>
      <c r="F264" s="10">
        <v>42036</v>
      </c>
      <c r="G264" s="10">
        <v>44958</v>
      </c>
      <c r="H264" s="11">
        <v>9</v>
      </c>
      <c r="I264" s="20" t="s">
        <v>259</v>
      </c>
      <c r="J264" s="11" t="s">
        <v>261</v>
      </c>
      <c r="K264" s="11" t="s">
        <v>3214</v>
      </c>
      <c r="L264" s="11">
        <v>2</v>
      </c>
    </row>
    <row r="265" spans="1:12">
      <c r="A265" s="11" t="s">
        <v>516</v>
      </c>
      <c r="D265" s="11" t="s">
        <v>260</v>
      </c>
      <c r="E265" s="19" t="s">
        <v>766</v>
      </c>
      <c r="F265" s="10">
        <v>42036</v>
      </c>
      <c r="G265" s="10">
        <v>44958</v>
      </c>
      <c r="H265" s="11">
        <v>9</v>
      </c>
      <c r="I265" s="20" t="s">
        <v>259</v>
      </c>
      <c r="J265" s="11" t="s">
        <v>261</v>
      </c>
      <c r="K265" s="11" t="s">
        <v>3214</v>
      </c>
      <c r="L265" s="11">
        <v>2</v>
      </c>
    </row>
    <row r="266" spans="1:12">
      <c r="A266" s="11" t="s">
        <v>517</v>
      </c>
      <c r="D266" s="11" t="s">
        <v>260</v>
      </c>
      <c r="E266" s="19" t="s">
        <v>767</v>
      </c>
      <c r="F266" s="10">
        <v>42036</v>
      </c>
      <c r="G266" s="10">
        <v>44958</v>
      </c>
      <c r="H266" s="11">
        <v>9</v>
      </c>
      <c r="I266" s="20" t="s">
        <v>259</v>
      </c>
      <c r="J266" s="11" t="s">
        <v>261</v>
      </c>
      <c r="K266" s="11" t="s">
        <v>3214</v>
      </c>
      <c r="L266" s="11">
        <v>2</v>
      </c>
    </row>
    <row r="267" spans="1:12">
      <c r="A267" s="11" t="s">
        <v>518</v>
      </c>
      <c r="D267" s="11" t="s">
        <v>260</v>
      </c>
      <c r="E267" s="19" t="s">
        <v>768</v>
      </c>
      <c r="F267" s="10">
        <v>42036</v>
      </c>
      <c r="G267" s="10">
        <v>44958</v>
      </c>
      <c r="H267" s="11">
        <v>9</v>
      </c>
      <c r="I267" s="20" t="s">
        <v>259</v>
      </c>
      <c r="J267" s="11" t="s">
        <v>261</v>
      </c>
      <c r="K267" s="11" t="s">
        <v>3214</v>
      </c>
      <c r="L267" s="11">
        <v>2</v>
      </c>
    </row>
    <row r="268" spans="1:12">
      <c r="A268" s="11" t="s">
        <v>519</v>
      </c>
      <c r="D268" s="11" t="s">
        <v>260</v>
      </c>
      <c r="E268" s="19" t="s">
        <v>769</v>
      </c>
      <c r="F268" s="10">
        <v>42036</v>
      </c>
      <c r="G268" s="10">
        <v>44958</v>
      </c>
      <c r="H268" s="11">
        <v>9</v>
      </c>
      <c r="I268" s="20" t="s">
        <v>259</v>
      </c>
      <c r="J268" s="11" t="s">
        <v>261</v>
      </c>
      <c r="K268" s="11" t="s">
        <v>3214</v>
      </c>
      <c r="L268" s="11">
        <v>2</v>
      </c>
    </row>
    <row r="269" spans="1:12">
      <c r="A269" s="11" t="s">
        <v>520</v>
      </c>
      <c r="D269" s="11" t="s">
        <v>260</v>
      </c>
      <c r="E269" s="19" t="s">
        <v>770</v>
      </c>
      <c r="F269" s="10">
        <v>42036</v>
      </c>
      <c r="G269" s="10">
        <v>44958</v>
      </c>
      <c r="H269" s="11">
        <v>9</v>
      </c>
      <c r="I269" s="20" t="s">
        <v>259</v>
      </c>
      <c r="J269" s="11" t="s">
        <v>261</v>
      </c>
      <c r="K269" s="11" t="s">
        <v>3214</v>
      </c>
      <c r="L269" s="11">
        <v>2</v>
      </c>
    </row>
    <row r="270" spans="1:12">
      <c r="A270" s="11" t="s">
        <v>521</v>
      </c>
      <c r="D270" s="11" t="s">
        <v>260</v>
      </c>
      <c r="E270" s="19" t="s">
        <v>771</v>
      </c>
      <c r="F270" s="10">
        <v>42036</v>
      </c>
      <c r="G270" s="10">
        <v>44958</v>
      </c>
      <c r="H270" s="11">
        <v>9</v>
      </c>
      <c r="I270" s="20" t="s">
        <v>259</v>
      </c>
      <c r="J270" s="11" t="s">
        <v>261</v>
      </c>
      <c r="K270" s="11" t="s">
        <v>3214</v>
      </c>
      <c r="L270" s="11">
        <v>2</v>
      </c>
    </row>
    <row r="271" spans="1:12">
      <c r="A271" s="11" t="s">
        <v>522</v>
      </c>
      <c r="D271" s="11" t="s">
        <v>260</v>
      </c>
      <c r="E271" s="19" t="s">
        <v>772</v>
      </c>
      <c r="F271" s="10">
        <v>42036</v>
      </c>
      <c r="G271" s="10">
        <v>44958</v>
      </c>
      <c r="H271" s="11">
        <v>9</v>
      </c>
      <c r="I271" s="20" t="s">
        <v>259</v>
      </c>
      <c r="J271" s="11" t="s">
        <v>261</v>
      </c>
      <c r="K271" s="11" t="s">
        <v>3214</v>
      </c>
      <c r="L271" s="11">
        <v>2</v>
      </c>
    </row>
    <row r="272" spans="1:12">
      <c r="A272" s="11" t="s">
        <v>523</v>
      </c>
      <c r="D272" s="11" t="s">
        <v>260</v>
      </c>
      <c r="E272" s="19" t="s">
        <v>773</v>
      </c>
      <c r="F272" s="10">
        <v>42036</v>
      </c>
      <c r="G272" s="10">
        <v>44958</v>
      </c>
      <c r="H272" s="11">
        <v>9</v>
      </c>
      <c r="I272" s="20" t="s">
        <v>259</v>
      </c>
      <c r="J272" s="11" t="s">
        <v>261</v>
      </c>
      <c r="K272" s="11" t="s">
        <v>3214</v>
      </c>
      <c r="L272" s="11">
        <v>2</v>
      </c>
    </row>
    <row r="273" spans="1:12">
      <c r="A273" s="11" t="s">
        <v>524</v>
      </c>
      <c r="D273" s="11" t="s">
        <v>260</v>
      </c>
      <c r="E273" s="19" t="s">
        <v>774</v>
      </c>
      <c r="F273" s="10">
        <v>42036</v>
      </c>
      <c r="G273" s="10">
        <v>44958</v>
      </c>
      <c r="H273" s="11">
        <v>9</v>
      </c>
      <c r="I273" s="20" t="s">
        <v>259</v>
      </c>
      <c r="J273" s="11" t="s">
        <v>261</v>
      </c>
      <c r="K273" s="11" t="s">
        <v>3214</v>
      </c>
      <c r="L273" s="11">
        <v>2</v>
      </c>
    </row>
    <row r="274" spans="1:12">
      <c r="A274" s="11" t="s">
        <v>525</v>
      </c>
      <c r="D274" s="11" t="s">
        <v>260</v>
      </c>
      <c r="E274" s="19" t="s">
        <v>775</v>
      </c>
      <c r="F274" s="10">
        <v>42036</v>
      </c>
      <c r="G274" s="10">
        <v>44958</v>
      </c>
      <c r="H274" s="11">
        <v>9</v>
      </c>
      <c r="I274" s="20" t="s">
        <v>259</v>
      </c>
      <c r="J274" s="11" t="s">
        <v>261</v>
      </c>
      <c r="K274" s="11" t="s">
        <v>3214</v>
      </c>
      <c r="L274" s="11">
        <v>2</v>
      </c>
    </row>
    <row r="275" spans="1:12">
      <c r="A275" s="11" t="s">
        <v>526</v>
      </c>
      <c r="D275" s="11" t="s">
        <v>260</v>
      </c>
      <c r="E275" s="19" t="s">
        <v>776</v>
      </c>
      <c r="F275" s="10">
        <v>42036</v>
      </c>
      <c r="G275" s="10">
        <v>44958</v>
      </c>
      <c r="H275" s="11">
        <v>9</v>
      </c>
      <c r="I275" s="20" t="s">
        <v>259</v>
      </c>
      <c r="J275" s="11" t="s">
        <v>261</v>
      </c>
      <c r="K275" s="11" t="s">
        <v>3214</v>
      </c>
      <c r="L275" s="11">
        <v>2</v>
      </c>
    </row>
    <row r="276" spans="1:12">
      <c r="A276" s="11" t="s">
        <v>527</v>
      </c>
      <c r="D276" s="11" t="s">
        <v>260</v>
      </c>
      <c r="E276" s="19" t="s">
        <v>777</v>
      </c>
      <c r="F276" s="10">
        <v>42036</v>
      </c>
      <c r="G276" s="10">
        <v>44958</v>
      </c>
      <c r="H276" s="11">
        <v>9</v>
      </c>
      <c r="I276" s="20" t="s">
        <v>259</v>
      </c>
      <c r="J276" s="11" t="s">
        <v>261</v>
      </c>
      <c r="K276" s="11" t="s">
        <v>3214</v>
      </c>
      <c r="L276" s="11">
        <v>2</v>
      </c>
    </row>
    <row r="277" spans="1:12">
      <c r="A277" s="11" t="s">
        <v>528</v>
      </c>
      <c r="D277" s="11" t="s">
        <v>260</v>
      </c>
      <c r="E277" s="19" t="s">
        <v>778</v>
      </c>
      <c r="F277" s="10">
        <v>42036</v>
      </c>
      <c r="G277" s="10">
        <v>44958</v>
      </c>
      <c r="H277" s="11">
        <v>9</v>
      </c>
      <c r="I277" s="20" t="s">
        <v>259</v>
      </c>
      <c r="J277" s="11" t="s">
        <v>261</v>
      </c>
      <c r="K277" s="11" t="s">
        <v>3214</v>
      </c>
      <c r="L277" s="11">
        <v>2</v>
      </c>
    </row>
    <row r="278" spans="1:12">
      <c r="A278" s="11" t="s">
        <v>529</v>
      </c>
      <c r="D278" s="11" t="s">
        <v>260</v>
      </c>
      <c r="E278" s="19" t="s">
        <v>779</v>
      </c>
      <c r="F278" s="10">
        <v>42036</v>
      </c>
      <c r="G278" s="10">
        <v>44958</v>
      </c>
      <c r="H278" s="11">
        <v>9</v>
      </c>
      <c r="I278" s="20" t="s">
        <v>259</v>
      </c>
      <c r="J278" s="11" t="s">
        <v>261</v>
      </c>
      <c r="K278" s="11" t="s">
        <v>3214</v>
      </c>
      <c r="L278" s="11">
        <v>2</v>
      </c>
    </row>
    <row r="279" spans="1:12">
      <c r="A279" s="11" t="s">
        <v>530</v>
      </c>
      <c r="D279" s="11" t="s">
        <v>260</v>
      </c>
      <c r="E279" s="19" t="s">
        <v>780</v>
      </c>
      <c r="F279" s="10">
        <v>42036</v>
      </c>
      <c r="G279" s="10">
        <v>44958</v>
      </c>
      <c r="H279" s="11">
        <v>9</v>
      </c>
      <c r="I279" s="20" t="s">
        <v>259</v>
      </c>
      <c r="J279" s="11" t="s">
        <v>261</v>
      </c>
      <c r="K279" s="11" t="s">
        <v>3214</v>
      </c>
      <c r="L279" s="11">
        <v>2</v>
      </c>
    </row>
    <row r="280" spans="1:12">
      <c r="A280" s="11" t="s">
        <v>531</v>
      </c>
      <c r="D280" s="11" t="s">
        <v>260</v>
      </c>
      <c r="E280" s="19" t="s">
        <v>781</v>
      </c>
      <c r="F280" s="10">
        <v>42036</v>
      </c>
      <c r="G280" s="10">
        <v>44958</v>
      </c>
      <c r="H280" s="11">
        <v>9</v>
      </c>
      <c r="I280" s="20" t="s">
        <v>259</v>
      </c>
      <c r="J280" s="11" t="s">
        <v>261</v>
      </c>
      <c r="K280" s="11" t="s">
        <v>3214</v>
      </c>
      <c r="L280" s="11">
        <v>2</v>
      </c>
    </row>
    <row r="281" spans="1:12">
      <c r="A281" s="11" t="s">
        <v>532</v>
      </c>
      <c r="D281" s="11" t="s">
        <v>260</v>
      </c>
      <c r="E281" s="19" t="s">
        <v>782</v>
      </c>
      <c r="F281" s="10">
        <v>42036</v>
      </c>
      <c r="G281" s="10">
        <v>44958</v>
      </c>
      <c r="H281" s="11">
        <v>9</v>
      </c>
      <c r="I281" s="20" t="s">
        <v>259</v>
      </c>
      <c r="J281" s="11" t="s">
        <v>261</v>
      </c>
      <c r="K281" s="11" t="s">
        <v>3214</v>
      </c>
      <c r="L281" s="11">
        <v>2</v>
      </c>
    </row>
    <row r="282" spans="1:12">
      <c r="A282" s="11" t="s">
        <v>533</v>
      </c>
      <c r="D282" s="11" t="s">
        <v>260</v>
      </c>
      <c r="E282" s="19" t="s">
        <v>783</v>
      </c>
      <c r="F282" s="10">
        <v>42036</v>
      </c>
      <c r="G282" s="10">
        <v>44958</v>
      </c>
      <c r="H282" s="11">
        <v>9</v>
      </c>
      <c r="I282" s="20" t="s">
        <v>259</v>
      </c>
      <c r="J282" s="11" t="s">
        <v>261</v>
      </c>
      <c r="K282" s="11" t="s">
        <v>3214</v>
      </c>
      <c r="L282" s="11">
        <v>2</v>
      </c>
    </row>
    <row r="283" spans="1:12">
      <c r="A283" s="11" t="s">
        <v>534</v>
      </c>
      <c r="D283" s="11" t="s">
        <v>260</v>
      </c>
      <c r="E283" s="19" t="s">
        <v>784</v>
      </c>
      <c r="F283" s="10">
        <v>42036</v>
      </c>
      <c r="G283" s="10">
        <v>44958</v>
      </c>
      <c r="H283" s="11">
        <v>9</v>
      </c>
      <c r="I283" s="20" t="s">
        <v>259</v>
      </c>
      <c r="J283" s="11" t="s">
        <v>261</v>
      </c>
      <c r="K283" s="11" t="s">
        <v>3214</v>
      </c>
      <c r="L283" s="11">
        <v>2</v>
      </c>
    </row>
    <row r="284" spans="1:12">
      <c r="A284" s="11" t="s">
        <v>535</v>
      </c>
      <c r="D284" s="11" t="s">
        <v>260</v>
      </c>
      <c r="E284" s="19" t="s">
        <v>785</v>
      </c>
      <c r="F284" s="10">
        <v>42036</v>
      </c>
      <c r="G284" s="10">
        <v>44958</v>
      </c>
      <c r="H284" s="11">
        <v>9</v>
      </c>
      <c r="I284" s="20" t="s">
        <v>259</v>
      </c>
      <c r="J284" s="11" t="s">
        <v>261</v>
      </c>
      <c r="K284" s="11" t="s">
        <v>3214</v>
      </c>
      <c r="L284" s="11">
        <v>2</v>
      </c>
    </row>
    <row r="285" spans="1:12">
      <c r="A285" s="11" t="s">
        <v>536</v>
      </c>
      <c r="D285" s="11" t="s">
        <v>260</v>
      </c>
      <c r="E285" s="19" t="s">
        <v>786</v>
      </c>
      <c r="F285" s="10">
        <v>42036</v>
      </c>
      <c r="G285" s="10">
        <v>44958</v>
      </c>
      <c r="H285" s="11">
        <v>9</v>
      </c>
      <c r="I285" s="20" t="s">
        <v>259</v>
      </c>
      <c r="J285" s="11" t="s">
        <v>261</v>
      </c>
      <c r="K285" s="11" t="s">
        <v>3214</v>
      </c>
      <c r="L285" s="11">
        <v>2</v>
      </c>
    </row>
    <row r="286" spans="1:12">
      <c r="A286" s="11" t="s">
        <v>537</v>
      </c>
      <c r="D286" s="11" t="s">
        <v>260</v>
      </c>
      <c r="E286" s="19" t="s">
        <v>787</v>
      </c>
      <c r="F286" s="10">
        <v>42036</v>
      </c>
      <c r="G286" s="10">
        <v>44958</v>
      </c>
      <c r="H286" s="11">
        <v>9</v>
      </c>
      <c r="I286" s="20" t="s">
        <v>259</v>
      </c>
      <c r="J286" s="11" t="s">
        <v>261</v>
      </c>
      <c r="K286" s="11" t="s">
        <v>3214</v>
      </c>
      <c r="L286" s="11">
        <v>2</v>
      </c>
    </row>
    <row r="287" spans="1:12">
      <c r="A287" s="11" t="s">
        <v>538</v>
      </c>
      <c r="D287" s="11" t="s">
        <v>260</v>
      </c>
      <c r="E287" s="19" t="s">
        <v>788</v>
      </c>
      <c r="F287" s="10">
        <v>42036</v>
      </c>
      <c r="G287" s="10">
        <v>44958</v>
      </c>
      <c r="H287" s="11">
        <v>9</v>
      </c>
      <c r="I287" s="20" t="s">
        <v>259</v>
      </c>
      <c r="J287" s="11" t="s">
        <v>261</v>
      </c>
      <c r="K287" s="11" t="s">
        <v>3214</v>
      </c>
      <c r="L287" s="11">
        <v>2</v>
      </c>
    </row>
    <row r="288" spans="1:12">
      <c r="A288" s="11" t="s">
        <v>539</v>
      </c>
      <c r="D288" s="11" t="s">
        <v>260</v>
      </c>
      <c r="E288" s="19" t="s">
        <v>789</v>
      </c>
      <c r="F288" s="10">
        <v>42036</v>
      </c>
      <c r="G288" s="10">
        <v>44958</v>
      </c>
      <c r="H288" s="11">
        <v>9</v>
      </c>
      <c r="I288" s="20" t="s">
        <v>259</v>
      </c>
      <c r="J288" s="11" t="s">
        <v>261</v>
      </c>
      <c r="K288" s="11" t="s">
        <v>3214</v>
      </c>
      <c r="L288" s="11">
        <v>2</v>
      </c>
    </row>
    <row r="289" spans="1:12">
      <c r="A289" s="11" t="s">
        <v>540</v>
      </c>
      <c r="D289" s="11" t="s">
        <v>260</v>
      </c>
      <c r="E289" s="19" t="s">
        <v>790</v>
      </c>
      <c r="F289" s="10">
        <v>42036</v>
      </c>
      <c r="G289" s="10">
        <v>44958</v>
      </c>
      <c r="H289" s="11">
        <v>9</v>
      </c>
      <c r="I289" s="20" t="s">
        <v>259</v>
      </c>
      <c r="J289" s="11" t="s">
        <v>261</v>
      </c>
      <c r="K289" s="11" t="s">
        <v>3214</v>
      </c>
      <c r="L289" s="11">
        <v>2</v>
      </c>
    </row>
    <row r="290" spans="1:12">
      <c r="A290" s="11" t="s">
        <v>541</v>
      </c>
      <c r="D290" s="11" t="s">
        <v>260</v>
      </c>
      <c r="E290" s="19" t="s">
        <v>791</v>
      </c>
      <c r="F290" s="10">
        <v>42036</v>
      </c>
      <c r="G290" s="10">
        <v>44958</v>
      </c>
      <c r="H290" s="11">
        <v>9</v>
      </c>
      <c r="I290" s="20" t="s">
        <v>259</v>
      </c>
      <c r="J290" s="11" t="s">
        <v>261</v>
      </c>
      <c r="K290" s="11" t="s">
        <v>3214</v>
      </c>
      <c r="L290" s="11">
        <v>2</v>
      </c>
    </row>
    <row r="291" spans="1:12">
      <c r="A291" s="11" t="s">
        <v>542</v>
      </c>
      <c r="D291" s="11" t="s">
        <v>260</v>
      </c>
      <c r="E291" s="19" t="s">
        <v>792</v>
      </c>
      <c r="F291" s="10">
        <v>42036</v>
      </c>
      <c r="G291" s="10">
        <v>44958</v>
      </c>
      <c r="H291" s="11">
        <v>9</v>
      </c>
      <c r="I291" s="20" t="s">
        <v>259</v>
      </c>
      <c r="J291" s="11" t="s">
        <v>261</v>
      </c>
      <c r="K291" s="11" t="s">
        <v>3214</v>
      </c>
      <c r="L291" s="11">
        <v>2</v>
      </c>
    </row>
    <row r="292" spans="1:12">
      <c r="A292" s="11" t="s">
        <v>543</v>
      </c>
      <c r="D292" s="11" t="s">
        <v>260</v>
      </c>
      <c r="E292" s="19" t="s">
        <v>793</v>
      </c>
      <c r="F292" s="10">
        <v>42036</v>
      </c>
      <c r="G292" s="10">
        <v>44958</v>
      </c>
      <c r="H292" s="11">
        <v>9</v>
      </c>
      <c r="I292" s="20" t="s">
        <v>259</v>
      </c>
      <c r="J292" s="11" t="s">
        <v>261</v>
      </c>
      <c r="K292" s="11" t="s">
        <v>3214</v>
      </c>
      <c r="L292" s="11">
        <v>2</v>
      </c>
    </row>
    <row r="293" spans="1:12">
      <c r="A293" s="11" t="s">
        <v>544</v>
      </c>
      <c r="D293" s="11" t="s">
        <v>260</v>
      </c>
      <c r="E293" s="19" t="s">
        <v>794</v>
      </c>
      <c r="F293" s="10">
        <v>42036</v>
      </c>
      <c r="G293" s="10">
        <v>44958</v>
      </c>
      <c r="H293" s="11">
        <v>9</v>
      </c>
      <c r="I293" s="20" t="s">
        <v>259</v>
      </c>
      <c r="J293" s="11" t="s">
        <v>261</v>
      </c>
      <c r="K293" s="11" t="s">
        <v>3214</v>
      </c>
      <c r="L293" s="11">
        <v>2</v>
      </c>
    </row>
    <row r="294" spans="1:12">
      <c r="A294" s="11" t="s">
        <v>545</v>
      </c>
      <c r="D294" s="11" t="s">
        <v>260</v>
      </c>
      <c r="E294" s="19" t="s">
        <v>795</v>
      </c>
      <c r="F294" s="10">
        <v>42036</v>
      </c>
      <c r="G294" s="10">
        <v>44958</v>
      </c>
      <c r="H294" s="11">
        <v>9</v>
      </c>
      <c r="I294" s="20" t="s">
        <v>259</v>
      </c>
      <c r="J294" s="11" t="s">
        <v>261</v>
      </c>
      <c r="K294" s="11" t="s">
        <v>3214</v>
      </c>
      <c r="L294" s="11">
        <v>2</v>
      </c>
    </row>
    <row r="295" spans="1:12">
      <c r="A295" s="11" t="s">
        <v>546</v>
      </c>
      <c r="D295" s="11" t="s">
        <v>260</v>
      </c>
      <c r="E295" s="19" t="s">
        <v>796</v>
      </c>
      <c r="F295" s="10">
        <v>42036</v>
      </c>
      <c r="G295" s="10">
        <v>44958</v>
      </c>
      <c r="H295" s="11">
        <v>9</v>
      </c>
      <c r="I295" s="20" t="s">
        <v>259</v>
      </c>
      <c r="J295" s="11" t="s">
        <v>261</v>
      </c>
      <c r="K295" s="11" t="s">
        <v>3214</v>
      </c>
      <c r="L295" s="11">
        <v>2</v>
      </c>
    </row>
    <row r="296" spans="1:12">
      <c r="A296" s="11" t="s">
        <v>547</v>
      </c>
      <c r="D296" s="11" t="s">
        <v>260</v>
      </c>
      <c r="E296" s="19" t="s">
        <v>797</v>
      </c>
      <c r="F296" s="10">
        <v>42036</v>
      </c>
      <c r="G296" s="10">
        <v>44958</v>
      </c>
      <c r="H296" s="11">
        <v>9</v>
      </c>
      <c r="I296" s="20" t="s">
        <v>259</v>
      </c>
      <c r="J296" s="11" t="s">
        <v>261</v>
      </c>
      <c r="K296" s="11" t="s">
        <v>3214</v>
      </c>
      <c r="L296" s="11">
        <v>2</v>
      </c>
    </row>
    <row r="297" spans="1:12">
      <c r="A297" s="11" t="s">
        <v>548</v>
      </c>
      <c r="D297" s="11" t="s">
        <v>260</v>
      </c>
      <c r="E297" s="19" t="s">
        <v>798</v>
      </c>
      <c r="F297" s="10">
        <v>42036</v>
      </c>
      <c r="G297" s="10">
        <v>44958</v>
      </c>
      <c r="H297" s="11">
        <v>9</v>
      </c>
      <c r="I297" s="11" t="s">
        <v>319</v>
      </c>
      <c r="J297" s="11" t="s">
        <v>261</v>
      </c>
      <c r="K297" s="11" t="s">
        <v>3214</v>
      </c>
      <c r="L297" s="11">
        <v>2</v>
      </c>
    </row>
    <row r="298" spans="1:12">
      <c r="A298" s="11" t="s">
        <v>549</v>
      </c>
      <c r="D298" s="11" t="s">
        <v>260</v>
      </c>
      <c r="E298" s="19" t="s">
        <v>799</v>
      </c>
      <c r="F298" s="10">
        <v>42036</v>
      </c>
      <c r="G298" s="10">
        <v>44958</v>
      </c>
      <c r="H298" s="11">
        <v>9</v>
      </c>
      <c r="I298" s="11" t="s">
        <v>319</v>
      </c>
      <c r="J298" s="11" t="s">
        <v>261</v>
      </c>
      <c r="K298" s="11" t="s">
        <v>3214</v>
      </c>
      <c r="L298" s="11">
        <v>2</v>
      </c>
    </row>
    <row r="299" spans="1:12">
      <c r="A299" s="11" t="s">
        <v>550</v>
      </c>
      <c r="D299" s="11" t="s">
        <v>260</v>
      </c>
      <c r="E299" s="19" t="s">
        <v>800</v>
      </c>
      <c r="F299" s="10">
        <v>42036</v>
      </c>
      <c r="G299" s="10">
        <v>44958</v>
      </c>
      <c r="H299" s="11">
        <v>9</v>
      </c>
      <c r="I299" s="11" t="s">
        <v>319</v>
      </c>
      <c r="J299" s="11" t="s">
        <v>261</v>
      </c>
      <c r="K299" s="11" t="s">
        <v>3214</v>
      </c>
      <c r="L299" s="11">
        <v>2</v>
      </c>
    </row>
    <row r="300" spans="1:12">
      <c r="A300" s="11" t="s">
        <v>551</v>
      </c>
      <c r="D300" s="11" t="s">
        <v>260</v>
      </c>
      <c r="E300" s="19" t="s">
        <v>801</v>
      </c>
      <c r="F300" s="10">
        <v>42036</v>
      </c>
      <c r="G300" s="10">
        <v>44958</v>
      </c>
      <c r="H300" s="11">
        <v>9</v>
      </c>
      <c r="I300" s="11" t="s">
        <v>319</v>
      </c>
      <c r="J300" s="11" t="s">
        <v>261</v>
      </c>
      <c r="K300" s="11" t="s">
        <v>3214</v>
      </c>
      <c r="L300" s="11">
        <v>2</v>
      </c>
    </row>
    <row r="301" spans="1:12">
      <c r="A301" s="11" t="s">
        <v>552</v>
      </c>
      <c r="D301" s="11" t="s">
        <v>260</v>
      </c>
      <c r="E301" s="19" t="s">
        <v>802</v>
      </c>
      <c r="F301" s="10">
        <v>42036</v>
      </c>
      <c r="G301" s="10">
        <v>44958</v>
      </c>
      <c r="H301" s="11">
        <v>9</v>
      </c>
      <c r="I301" s="11" t="s">
        <v>319</v>
      </c>
      <c r="J301" s="11" t="s">
        <v>261</v>
      </c>
      <c r="K301" s="11" t="s">
        <v>3214</v>
      </c>
      <c r="L301" s="11">
        <v>2</v>
      </c>
    </row>
    <row r="302" spans="1:12">
      <c r="A302" s="11" t="s">
        <v>553</v>
      </c>
      <c r="D302" s="11" t="s">
        <v>260</v>
      </c>
      <c r="E302" s="19" t="s">
        <v>803</v>
      </c>
      <c r="F302" s="10">
        <v>42036</v>
      </c>
      <c r="G302" s="10">
        <v>44958</v>
      </c>
      <c r="H302" s="11">
        <v>9</v>
      </c>
      <c r="I302" s="11" t="s">
        <v>319</v>
      </c>
      <c r="J302" s="11" t="s">
        <v>261</v>
      </c>
      <c r="K302" s="11" t="s">
        <v>3214</v>
      </c>
      <c r="L302" s="11">
        <v>2</v>
      </c>
    </row>
    <row r="303" spans="1:12">
      <c r="A303" s="11" t="s">
        <v>554</v>
      </c>
      <c r="D303" s="11" t="s">
        <v>260</v>
      </c>
      <c r="E303" s="19" t="s">
        <v>804</v>
      </c>
      <c r="F303" s="10">
        <v>42036</v>
      </c>
      <c r="G303" s="10">
        <v>44958</v>
      </c>
      <c r="H303" s="11">
        <v>9</v>
      </c>
      <c r="I303" s="11" t="s">
        <v>319</v>
      </c>
      <c r="J303" s="11" t="s">
        <v>261</v>
      </c>
      <c r="K303" s="11" t="s">
        <v>3214</v>
      </c>
      <c r="L303" s="11">
        <v>2</v>
      </c>
    </row>
    <row r="304" spans="1:12">
      <c r="A304" s="11" t="s">
        <v>555</v>
      </c>
      <c r="D304" s="11" t="s">
        <v>260</v>
      </c>
      <c r="E304" s="19" t="s">
        <v>805</v>
      </c>
      <c r="F304" s="10">
        <v>42036</v>
      </c>
      <c r="G304" s="10">
        <v>44958</v>
      </c>
      <c r="H304" s="11">
        <v>9</v>
      </c>
      <c r="I304" s="11" t="s">
        <v>319</v>
      </c>
      <c r="J304" s="11" t="s">
        <v>261</v>
      </c>
      <c r="K304" s="11" t="s">
        <v>3214</v>
      </c>
      <c r="L304" s="11">
        <v>2</v>
      </c>
    </row>
    <row r="305" spans="1:12">
      <c r="A305" s="11" t="s">
        <v>556</v>
      </c>
      <c r="D305" s="11" t="s">
        <v>260</v>
      </c>
      <c r="E305" s="19" t="s">
        <v>806</v>
      </c>
      <c r="F305" s="10">
        <v>42036</v>
      </c>
      <c r="G305" s="10">
        <v>44958</v>
      </c>
      <c r="H305" s="11">
        <v>9</v>
      </c>
      <c r="I305" s="11" t="s">
        <v>319</v>
      </c>
      <c r="J305" s="11" t="s">
        <v>261</v>
      </c>
      <c r="K305" s="11" t="s">
        <v>3214</v>
      </c>
      <c r="L305" s="11">
        <v>2</v>
      </c>
    </row>
    <row r="306" spans="1:12">
      <c r="A306" s="11" t="s">
        <v>557</v>
      </c>
      <c r="D306" s="11" t="s">
        <v>260</v>
      </c>
      <c r="E306" s="19" t="s">
        <v>807</v>
      </c>
      <c r="F306" s="10">
        <v>42036</v>
      </c>
      <c r="G306" s="10">
        <v>44958</v>
      </c>
      <c r="H306" s="11">
        <v>9</v>
      </c>
      <c r="I306" s="11" t="s">
        <v>319</v>
      </c>
      <c r="J306" s="11" t="s">
        <v>261</v>
      </c>
      <c r="K306" s="11" t="s">
        <v>3214</v>
      </c>
      <c r="L306" s="11">
        <v>2</v>
      </c>
    </row>
    <row r="307" spans="1:12">
      <c r="A307" s="11" t="s">
        <v>558</v>
      </c>
      <c r="D307" s="11" t="s">
        <v>260</v>
      </c>
      <c r="E307" s="19" t="s">
        <v>808</v>
      </c>
      <c r="F307" s="10">
        <v>42036</v>
      </c>
      <c r="G307" s="10">
        <v>44958</v>
      </c>
      <c r="H307" s="11">
        <v>9</v>
      </c>
      <c r="I307" s="11" t="s">
        <v>319</v>
      </c>
      <c r="J307" s="11" t="s">
        <v>261</v>
      </c>
      <c r="K307" s="11" t="s">
        <v>3214</v>
      </c>
      <c r="L307" s="11">
        <v>2</v>
      </c>
    </row>
    <row r="308" spans="1:12">
      <c r="A308" s="11" t="s">
        <v>559</v>
      </c>
      <c r="D308" s="11" t="s">
        <v>260</v>
      </c>
      <c r="E308" s="19" t="s">
        <v>809</v>
      </c>
      <c r="F308" s="10">
        <v>42036</v>
      </c>
      <c r="G308" s="10">
        <v>44958</v>
      </c>
      <c r="H308" s="11">
        <v>9</v>
      </c>
      <c r="I308" s="11" t="s">
        <v>319</v>
      </c>
      <c r="J308" s="11" t="s">
        <v>261</v>
      </c>
      <c r="K308" s="11" t="s">
        <v>3214</v>
      </c>
      <c r="L308" s="11">
        <v>2</v>
      </c>
    </row>
    <row r="309" spans="1:12">
      <c r="A309" s="11" t="s">
        <v>560</v>
      </c>
      <c r="D309" s="11" t="s">
        <v>260</v>
      </c>
      <c r="E309" s="19" t="s">
        <v>810</v>
      </c>
      <c r="F309" s="10">
        <v>42036</v>
      </c>
      <c r="G309" s="10">
        <v>44958</v>
      </c>
      <c r="H309" s="11">
        <v>9</v>
      </c>
      <c r="I309" s="11" t="s">
        <v>319</v>
      </c>
      <c r="J309" s="11" t="s">
        <v>261</v>
      </c>
      <c r="K309" s="11" t="s">
        <v>3214</v>
      </c>
      <c r="L309" s="11">
        <v>2</v>
      </c>
    </row>
    <row r="310" spans="1:12">
      <c r="A310" s="11" t="s">
        <v>561</v>
      </c>
      <c r="D310" s="11" t="s">
        <v>260</v>
      </c>
      <c r="E310" s="19" t="s">
        <v>811</v>
      </c>
      <c r="F310" s="10">
        <v>42036</v>
      </c>
      <c r="G310" s="10">
        <v>44958</v>
      </c>
      <c r="H310" s="11">
        <v>9</v>
      </c>
      <c r="I310" s="11" t="s">
        <v>319</v>
      </c>
      <c r="J310" s="11" t="s">
        <v>261</v>
      </c>
      <c r="K310" s="11" t="s">
        <v>3214</v>
      </c>
      <c r="L310" s="11">
        <v>2</v>
      </c>
    </row>
    <row r="311" spans="1:12">
      <c r="A311" s="11" t="s">
        <v>562</v>
      </c>
      <c r="D311" s="11" t="s">
        <v>260</v>
      </c>
      <c r="E311" s="19" t="s">
        <v>812</v>
      </c>
      <c r="F311" s="10">
        <v>42036</v>
      </c>
      <c r="G311" s="10">
        <v>44958</v>
      </c>
      <c r="H311" s="11">
        <v>9</v>
      </c>
      <c r="I311" s="11" t="s">
        <v>319</v>
      </c>
      <c r="J311" s="11" t="s">
        <v>261</v>
      </c>
      <c r="K311" s="11" t="s">
        <v>3214</v>
      </c>
      <c r="L311" s="11">
        <v>2</v>
      </c>
    </row>
    <row r="312" spans="1:12">
      <c r="A312" s="11" t="s">
        <v>563</v>
      </c>
      <c r="D312" s="11" t="s">
        <v>260</v>
      </c>
      <c r="E312" s="19" t="s">
        <v>813</v>
      </c>
      <c r="F312" s="10">
        <v>42036</v>
      </c>
      <c r="G312" s="10">
        <v>44958</v>
      </c>
      <c r="H312" s="11">
        <v>9</v>
      </c>
      <c r="I312" s="11" t="s">
        <v>319</v>
      </c>
      <c r="J312" s="11" t="s">
        <v>261</v>
      </c>
      <c r="K312" s="11" t="s">
        <v>3214</v>
      </c>
      <c r="L312" s="11">
        <v>2</v>
      </c>
    </row>
    <row r="313" spans="1:12">
      <c r="A313" s="11" t="s">
        <v>564</v>
      </c>
      <c r="D313" s="11" t="s">
        <v>260</v>
      </c>
      <c r="E313" s="19" t="s">
        <v>814</v>
      </c>
      <c r="F313" s="10">
        <v>42036</v>
      </c>
      <c r="G313" s="10">
        <v>44958</v>
      </c>
      <c r="H313" s="11">
        <v>9</v>
      </c>
      <c r="I313" s="11" t="s">
        <v>319</v>
      </c>
      <c r="J313" s="11" t="s">
        <v>261</v>
      </c>
      <c r="K313" s="11" t="s">
        <v>3214</v>
      </c>
      <c r="L313" s="11">
        <v>2</v>
      </c>
    </row>
    <row r="314" spans="1:12">
      <c r="A314" s="11" t="s">
        <v>565</v>
      </c>
      <c r="D314" s="11" t="s">
        <v>260</v>
      </c>
      <c r="E314" s="19" t="s">
        <v>815</v>
      </c>
      <c r="F314" s="10">
        <v>42036</v>
      </c>
      <c r="G314" s="10">
        <v>44958</v>
      </c>
      <c r="H314" s="11">
        <v>9</v>
      </c>
      <c r="I314" s="11" t="s">
        <v>319</v>
      </c>
      <c r="J314" s="11" t="s">
        <v>261</v>
      </c>
      <c r="K314" s="11" t="s">
        <v>3214</v>
      </c>
      <c r="L314" s="11">
        <v>2</v>
      </c>
    </row>
    <row r="315" spans="1:12">
      <c r="A315" s="11" t="s">
        <v>566</v>
      </c>
      <c r="D315" s="11" t="s">
        <v>260</v>
      </c>
      <c r="E315" s="19" t="s">
        <v>816</v>
      </c>
      <c r="F315" s="10">
        <v>42036</v>
      </c>
      <c r="G315" s="10">
        <v>44958</v>
      </c>
      <c r="H315" s="11">
        <v>9</v>
      </c>
      <c r="I315" s="11" t="s">
        <v>319</v>
      </c>
      <c r="J315" s="11" t="s">
        <v>261</v>
      </c>
      <c r="K315" s="11" t="s">
        <v>3214</v>
      </c>
      <c r="L315" s="11">
        <v>2</v>
      </c>
    </row>
    <row r="316" spans="1:12">
      <c r="A316" s="11" t="s">
        <v>567</v>
      </c>
      <c r="D316" s="11" t="s">
        <v>260</v>
      </c>
      <c r="E316" s="19" t="s">
        <v>817</v>
      </c>
      <c r="F316" s="10">
        <v>42036</v>
      </c>
      <c r="G316" s="10">
        <v>44958</v>
      </c>
      <c r="H316" s="11">
        <v>9</v>
      </c>
      <c r="I316" s="11" t="s">
        <v>319</v>
      </c>
      <c r="J316" s="11" t="s">
        <v>261</v>
      </c>
      <c r="K316" s="11" t="s">
        <v>3214</v>
      </c>
      <c r="L316" s="11">
        <v>2</v>
      </c>
    </row>
    <row r="317" spans="1:12">
      <c r="A317" s="11" t="s">
        <v>568</v>
      </c>
      <c r="D317" s="11" t="s">
        <v>260</v>
      </c>
      <c r="E317" s="19" t="s">
        <v>818</v>
      </c>
      <c r="F317" s="10">
        <v>42036</v>
      </c>
      <c r="G317" s="10">
        <v>44958</v>
      </c>
      <c r="H317" s="11">
        <v>9</v>
      </c>
      <c r="I317" s="11" t="s">
        <v>319</v>
      </c>
      <c r="J317" s="11" t="s">
        <v>261</v>
      </c>
      <c r="K317" s="11" t="s">
        <v>3214</v>
      </c>
      <c r="L317" s="11">
        <v>2</v>
      </c>
    </row>
    <row r="318" spans="1:12">
      <c r="A318" s="11" t="s">
        <v>569</v>
      </c>
      <c r="D318" s="11" t="s">
        <v>260</v>
      </c>
      <c r="E318" s="19" t="s">
        <v>819</v>
      </c>
      <c r="F318" s="10">
        <v>42036</v>
      </c>
      <c r="G318" s="10">
        <v>44958</v>
      </c>
      <c r="H318" s="11">
        <v>9</v>
      </c>
      <c r="I318" s="11" t="s">
        <v>319</v>
      </c>
      <c r="J318" s="11" t="s">
        <v>261</v>
      </c>
      <c r="K318" s="11" t="s">
        <v>3214</v>
      </c>
      <c r="L318" s="11">
        <v>2</v>
      </c>
    </row>
    <row r="319" spans="1:12">
      <c r="A319" s="11" t="s">
        <v>570</v>
      </c>
      <c r="D319" s="11" t="s">
        <v>260</v>
      </c>
      <c r="E319" s="19" t="s">
        <v>820</v>
      </c>
      <c r="F319" s="10">
        <v>42036</v>
      </c>
      <c r="G319" s="10">
        <v>44958</v>
      </c>
      <c r="H319" s="11">
        <v>9</v>
      </c>
      <c r="I319" s="11" t="s">
        <v>319</v>
      </c>
      <c r="J319" s="11" t="s">
        <v>261</v>
      </c>
      <c r="K319" s="11" t="s">
        <v>3214</v>
      </c>
      <c r="L319" s="11">
        <v>2</v>
      </c>
    </row>
    <row r="320" spans="1:12">
      <c r="A320" s="11" t="s">
        <v>571</v>
      </c>
      <c r="D320" s="11" t="s">
        <v>260</v>
      </c>
      <c r="E320" s="19" t="s">
        <v>821</v>
      </c>
      <c r="F320" s="10">
        <v>42036</v>
      </c>
      <c r="G320" s="10">
        <v>44958</v>
      </c>
      <c r="H320" s="11">
        <v>9</v>
      </c>
      <c r="I320" s="11" t="s">
        <v>319</v>
      </c>
      <c r="J320" s="11" t="s">
        <v>261</v>
      </c>
      <c r="K320" s="11" t="s">
        <v>3214</v>
      </c>
      <c r="L320" s="11">
        <v>2</v>
      </c>
    </row>
    <row r="321" spans="1:12">
      <c r="A321" s="11" t="s">
        <v>572</v>
      </c>
      <c r="D321" s="11" t="s">
        <v>260</v>
      </c>
      <c r="E321" s="19" t="s">
        <v>822</v>
      </c>
      <c r="F321" s="10">
        <v>42036</v>
      </c>
      <c r="G321" s="10">
        <v>44958</v>
      </c>
      <c r="H321" s="11">
        <v>9</v>
      </c>
      <c r="I321" s="11" t="s">
        <v>319</v>
      </c>
      <c r="J321" s="11" t="s">
        <v>261</v>
      </c>
      <c r="K321" s="11" t="s">
        <v>3214</v>
      </c>
      <c r="L321" s="11">
        <v>2</v>
      </c>
    </row>
    <row r="322" spans="1:12">
      <c r="A322" s="11" t="s">
        <v>573</v>
      </c>
      <c r="D322" s="11" t="s">
        <v>260</v>
      </c>
      <c r="E322" s="19" t="s">
        <v>823</v>
      </c>
      <c r="F322" s="10">
        <v>42036</v>
      </c>
      <c r="G322" s="10">
        <v>44958</v>
      </c>
      <c r="H322" s="11">
        <v>9</v>
      </c>
      <c r="I322" s="11" t="s">
        <v>319</v>
      </c>
      <c r="J322" s="11" t="s">
        <v>261</v>
      </c>
      <c r="K322" s="11" t="s">
        <v>3214</v>
      </c>
      <c r="L322" s="11">
        <v>2</v>
      </c>
    </row>
    <row r="323" spans="1:12">
      <c r="A323" s="11" t="s">
        <v>574</v>
      </c>
      <c r="D323" s="11" t="s">
        <v>260</v>
      </c>
      <c r="E323" s="19" t="s">
        <v>824</v>
      </c>
      <c r="F323" s="10">
        <v>42036</v>
      </c>
      <c r="G323" s="10">
        <v>44958</v>
      </c>
      <c r="H323" s="11">
        <v>9</v>
      </c>
      <c r="I323" s="11" t="s">
        <v>319</v>
      </c>
      <c r="J323" s="11" t="s">
        <v>261</v>
      </c>
      <c r="K323" s="11" t="s">
        <v>3214</v>
      </c>
      <c r="L323" s="11">
        <v>2</v>
      </c>
    </row>
    <row r="324" spans="1:12">
      <c r="A324" s="11" t="s">
        <v>575</v>
      </c>
      <c r="D324" s="11" t="s">
        <v>260</v>
      </c>
      <c r="E324" s="19" t="s">
        <v>825</v>
      </c>
      <c r="F324" s="10">
        <v>42036</v>
      </c>
      <c r="G324" s="10">
        <v>44958</v>
      </c>
      <c r="H324" s="11">
        <v>9</v>
      </c>
      <c r="I324" s="11" t="s">
        <v>319</v>
      </c>
      <c r="J324" s="11" t="s">
        <v>261</v>
      </c>
      <c r="K324" s="11" t="s">
        <v>3214</v>
      </c>
      <c r="L324" s="11">
        <v>2</v>
      </c>
    </row>
    <row r="325" spans="1:12">
      <c r="A325" s="11" t="s">
        <v>576</v>
      </c>
      <c r="D325" s="11" t="s">
        <v>260</v>
      </c>
      <c r="E325" s="19" t="s">
        <v>826</v>
      </c>
      <c r="F325" s="10">
        <v>42036</v>
      </c>
      <c r="G325" s="10">
        <v>44958</v>
      </c>
      <c r="H325" s="11">
        <v>9</v>
      </c>
      <c r="I325" s="11" t="s">
        <v>319</v>
      </c>
      <c r="J325" s="11" t="s">
        <v>261</v>
      </c>
      <c r="K325" s="11" t="s">
        <v>3214</v>
      </c>
      <c r="L325" s="11">
        <v>2</v>
      </c>
    </row>
    <row r="326" spans="1:12">
      <c r="A326" s="11" t="s">
        <v>577</v>
      </c>
      <c r="D326" s="11" t="s">
        <v>260</v>
      </c>
      <c r="E326" s="19" t="s">
        <v>827</v>
      </c>
      <c r="F326" s="10">
        <v>42036</v>
      </c>
      <c r="G326" s="10">
        <v>44958</v>
      </c>
      <c r="H326" s="11">
        <v>9</v>
      </c>
      <c r="I326" s="11" t="s">
        <v>319</v>
      </c>
      <c r="J326" s="11" t="s">
        <v>261</v>
      </c>
      <c r="K326" s="11" t="s">
        <v>3214</v>
      </c>
      <c r="L326" s="11">
        <v>2</v>
      </c>
    </row>
    <row r="327" spans="1:12">
      <c r="A327" s="11" t="s">
        <v>578</v>
      </c>
      <c r="D327" s="11" t="s">
        <v>260</v>
      </c>
      <c r="E327" s="19" t="s">
        <v>828</v>
      </c>
      <c r="F327" s="10">
        <v>42036</v>
      </c>
      <c r="G327" s="10">
        <v>44958</v>
      </c>
      <c r="H327" s="11">
        <v>9</v>
      </c>
      <c r="I327" s="11" t="s">
        <v>319</v>
      </c>
      <c r="J327" s="11" t="s">
        <v>261</v>
      </c>
      <c r="K327" s="11" t="s">
        <v>3214</v>
      </c>
      <c r="L327" s="11">
        <v>2</v>
      </c>
    </row>
    <row r="328" spans="1:12">
      <c r="A328" s="11" t="s">
        <v>579</v>
      </c>
      <c r="D328" s="11" t="s">
        <v>260</v>
      </c>
      <c r="E328" s="19" t="s">
        <v>829</v>
      </c>
      <c r="F328" s="10">
        <v>42036</v>
      </c>
      <c r="G328" s="10">
        <v>44958</v>
      </c>
      <c r="H328" s="11">
        <v>9</v>
      </c>
      <c r="I328" s="11" t="s">
        <v>319</v>
      </c>
      <c r="J328" s="11" t="s">
        <v>261</v>
      </c>
      <c r="K328" s="11" t="s">
        <v>3214</v>
      </c>
      <c r="L328" s="11">
        <v>2</v>
      </c>
    </row>
    <row r="329" spans="1:12">
      <c r="A329" s="11" t="s">
        <v>580</v>
      </c>
      <c r="D329" s="11" t="s">
        <v>260</v>
      </c>
      <c r="E329" s="19" t="s">
        <v>830</v>
      </c>
      <c r="F329" s="10">
        <v>42036</v>
      </c>
      <c r="G329" s="10">
        <v>44958</v>
      </c>
      <c r="H329" s="11">
        <v>9</v>
      </c>
      <c r="I329" s="11" t="s">
        <v>319</v>
      </c>
      <c r="J329" s="11" t="s">
        <v>261</v>
      </c>
      <c r="K329" s="11" t="s">
        <v>3214</v>
      </c>
      <c r="L329" s="11">
        <v>2</v>
      </c>
    </row>
    <row r="330" spans="1:12">
      <c r="A330" s="11" t="s">
        <v>581</v>
      </c>
      <c r="D330" s="11" t="s">
        <v>260</v>
      </c>
      <c r="E330" s="19" t="s">
        <v>831</v>
      </c>
      <c r="F330" s="10">
        <v>42036</v>
      </c>
      <c r="G330" s="10">
        <v>44958</v>
      </c>
      <c r="H330" s="11">
        <v>9</v>
      </c>
      <c r="I330" s="11" t="s">
        <v>319</v>
      </c>
      <c r="J330" s="11" t="s">
        <v>261</v>
      </c>
      <c r="K330" s="11" t="s">
        <v>3214</v>
      </c>
      <c r="L330" s="11">
        <v>2</v>
      </c>
    </row>
    <row r="331" spans="1:12">
      <c r="A331" s="11" t="s">
        <v>582</v>
      </c>
      <c r="D331" s="11" t="s">
        <v>260</v>
      </c>
      <c r="E331" s="19" t="s">
        <v>832</v>
      </c>
      <c r="F331" s="10">
        <v>42036</v>
      </c>
      <c r="G331" s="10">
        <v>44958</v>
      </c>
      <c r="H331" s="11">
        <v>9</v>
      </c>
      <c r="I331" s="11" t="s">
        <v>319</v>
      </c>
      <c r="J331" s="11" t="s">
        <v>261</v>
      </c>
      <c r="K331" s="11" t="s">
        <v>3214</v>
      </c>
      <c r="L331" s="11">
        <v>2</v>
      </c>
    </row>
    <row r="332" spans="1:12">
      <c r="A332" s="11" t="s">
        <v>583</v>
      </c>
      <c r="D332" s="11" t="s">
        <v>260</v>
      </c>
      <c r="E332" s="19" t="s">
        <v>833</v>
      </c>
      <c r="F332" s="10">
        <v>42036</v>
      </c>
      <c r="G332" s="10">
        <v>44958</v>
      </c>
      <c r="H332" s="11">
        <v>9</v>
      </c>
      <c r="I332" s="11" t="s">
        <v>319</v>
      </c>
      <c r="J332" s="11" t="s">
        <v>261</v>
      </c>
      <c r="K332" s="11" t="s">
        <v>3214</v>
      </c>
      <c r="L332" s="11">
        <v>2</v>
      </c>
    </row>
    <row r="333" spans="1:12">
      <c r="A333" s="11" t="s">
        <v>584</v>
      </c>
      <c r="D333" s="11" t="s">
        <v>260</v>
      </c>
      <c r="E333" s="19" t="s">
        <v>834</v>
      </c>
      <c r="F333" s="10">
        <v>42036</v>
      </c>
      <c r="G333" s="10">
        <v>44958</v>
      </c>
      <c r="H333" s="11">
        <v>9</v>
      </c>
      <c r="I333" s="11" t="s">
        <v>319</v>
      </c>
      <c r="J333" s="11" t="s">
        <v>261</v>
      </c>
      <c r="K333" s="11" t="s">
        <v>3214</v>
      </c>
      <c r="L333" s="11">
        <v>2</v>
      </c>
    </row>
    <row r="334" spans="1:12">
      <c r="A334" s="11" t="s">
        <v>585</v>
      </c>
      <c r="D334" s="11" t="s">
        <v>260</v>
      </c>
      <c r="E334" s="19" t="s">
        <v>835</v>
      </c>
      <c r="F334" s="10">
        <v>42036</v>
      </c>
      <c r="G334" s="10">
        <v>44958</v>
      </c>
      <c r="H334" s="11">
        <v>9</v>
      </c>
      <c r="I334" s="11" t="s">
        <v>319</v>
      </c>
      <c r="J334" s="11" t="s">
        <v>261</v>
      </c>
      <c r="K334" s="11" t="s">
        <v>3214</v>
      </c>
      <c r="L334" s="11">
        <v>2</v>
      </c>
    </row>
    <row r="335" spans="1:12">
      <c r="A335" s="11" t="s">
        <v>586</v>
      </c>
      <c r="D335" s="11" t="s">
        <v>260</v>
      </c>
      <c r="E335" s="19" t="s">
        <v>836</v>
      </c>
      <c r="F335" s="10">
        <v>42036</v>
      </c>
      <c r="G335" s="10">
        <v>44958</v>
      </c>
      <c r="H335" s="11">
        <v>9</v>
      </c>
      <c r="I335" s="11" t="s">
        <v>319</v>
      </c>
      <c r="J335" s="11" t="s">
        <v>261</v>
      </c>
      <c r="K335" s="11" t="s">
        <v>3214</v>
      </c>
      <c r="L335" s="11">
        <v>2</v>
      </c>
    </row>
    <row r="336" spans="1:12">
      <c r="A336" s="11" t="s">
        <v>587</v>
      </c>
      <c r="D336" s="11" t="s">
        <v>260</v>
      </c>
      <c r="E336" s="19" t="s">
        <v>837</v>
      </c>
      <c r="F336" s="10">
        <v>42036</v>
      </c>
      <c r="G336" s="10">
        <v>44958</v>
      </c>
      <c r="H336" s="11">
        <v>9</v>
      </c>
      <c r="I336" s="11" t="s">
        <v>319</v>
      </c>
      <c r="J336" s="11" t="s">
        <v>261</v>
      </c>
      <c r="K336" s="11" t="s">
        <v>3214</v>
      </c>
      <c r="L336" s="11">
        <v>2</v>
      </c>
    </row>
    <row r="337" spans="1:12">
      <c r="A337" s="11" t="s">
        <v>588</v>
      </c>
      <c r="D337" s="11" t="s">
        <v>260</v>
      </c>
      <c r="E337" s="19" t="s">
        <v>838</v>
      </c>
      <c r="F337" s="10">
        <v>42036</v>
      </c>
      <c r="G337" s="10">
        <v>44958</v>
      </c>
      <c r="H337" s="11">
        <v>9</v>
      </c>
      <c r="I337" s="11" t="s">
        <v>319</v>
      </c>
      <c r="J337" s="11" t="s">
        <v>261</v>
      </c>
      <c r="K337" s="11" t="s">
        <v>3214</v>
      </c>
      <c r="L337" s="11">
        <v>2</v>
      </c>
    </row>
    <row r="338" spans="1:12">
      <c r="A338" s="11" t="s">
        <v>589</v>
      </c>
      <c r="D338" s="11" t="s">
        <v>260</v>
      </c>
      <c r="E338" s="19" t="s">
        <v>839</v>
      </c>
      <c r="F338" s="10">
        <v>42036</v>
      </c>
      <c r="G338" s="10">
        <v>44958</v>
      </c>
      <c r="H338" s="11">
        <v>9</v>
      </c>
      <c r="I338" s="11" t="s">
        <v>319</v>
      </c>
      <c r="J338" s="11" t="s">
        <v>261</v>
      </c>
      <c r="K338" s="11" t="s">
        <v>3214</v>
      </c>
      <c r="L338" s="11">
        <v>2</v>
      </c>
    </row>
    <row r="339" spans="1:12">
      <c r="A339" s="11" t="s">
        <v>590</v>
      </c>
      <c r="D339" s="11" t="s">
        <v>260</v>
      </c>
      <c r="E339" s="19" t="s">
        <v>840</v>
      </c>
      <c r="F339" s="10">
        <v>42036</v>
      </c>
      <c r="G339" s="10">
        <v>44958</v>
      </c>
      <c r="H339" s="11">
        <v>9</v>
      </c>
      <c r="I339" s="11" t="s">
        <v>319</v>
      </c>
      <c r="J339" s="11" t="s">
        <v>261</v>
      </c>
      <c r="K339" s="11" t="s">
        <v>3214</v>
      </c>
      <c r="L339" s="11">
        <v>2</v>
      </c>
    </row>
    <row r="340" spans="1:12">
      <c r="A340" s="11" t="s">
        <v>591</v>
      </c>
      <c r="D340" s="11" t="s">
        <v>260</v>
      </c>
      <c r="E340" s="19" t="s">
        <v>841</v>
      </c>
      <c r="F340" s="10">
        <v>42036</v>
      </c>
      <c r="G340" s="10">
        <v>44958</v>
      </c>
      <c r="H340" s="11">
        <v>9</v>
      </c>
      <c r="I340" s="11" t="s">
        <v>319</v>
      </c>
      <c r="J340" s="11" t="s">
        <v>261</v>
      </c>
      <c r="K340" s="11" t="s">
        <v>3214</v>
      </c>
      <c r="L340" s="11">
        <v>2</v>
      </c>
    </row>
    <row r="341" spans="1:12">
      <c r="A341" s="11" t="s">
        <v>592</v>
      </c>
      <c r="D341" s="11" t="s">
        <v>260</v>
      </c>
      <c r="E341" s="19" t="s">
        <v>842</v>
      </c>
      <c r="F341" s="10">
        <v>42036</v>
      </c>
      <c r="G341" s="10">
        <v>44958</v>
      </c>
      <c r="H341" s="11">
        <v>9</v>
      </c>
      <c r="I341" s="11" t="s">
        <v>319</v>
      </c>
      <c r="J341" s="11" t="s">
        <v>261</v>
      </c>
      <c r="K341" s="11" t="s">
        <v>3214</v>
      </c>
      <c r="L341" s="11">
        <v>2</v>
      </c>
    </row>
    <row r="342" spans="1:12">
      <c r="A342" s="11" t="s">
        <v>593</v>
      </c>
      <c r="D342" s="11" t="s">
        <v>260</v>
      </c>
      <c r="E342" s="19" t="s">
        <v>843</v>
      </c>
      <c r="F342" s="10">
        <v>42036</v>
      </c>
      <c r="G342" s="10">
        <v>44958</v>
      </c>
      <c r="H342" s="11">
        <v>9</v>
      </c>
      <c r="I342" s="11" t="s">
        <v>319</v>
      </c>
      <c r="J342" s="11" t="s">
        <v>261</v>
      </c>
      <c r="K342" s="11" t="s">
        <v>3214</v>
      </c>
      <c r="L342" s="11">
        <v>2</v>
      </c>
    </row>
    <row r="343" spans="1:12">
      <c r="A343" s="11" t="s">
        <v>594</v>
      </c>
      <c r="D343" s="11" t="s">
        <v>260</v>
      </c>
      <c r="E343" s="19" t="s">
        <v>844</v>
      </c>
      <c r="F343" s="10">
        <v>42036</v>
      </c>
      <c r="G343" s="10">
        <v>44958</v>
      </c>
      <c r="H343" s="11">
        <v>9</v>
      </c>
      <c r="I343" s="11" t="s">
        <v>319</v>
      </c>
      <c r="J343" s="11" t="s">
        <v>261</v>
      </c>
      <c r="K343" s="11" t="s">
        <v>3214</v>
      </c>
      <c r="L343" s="11">
        <v>2</v>
      </c>
    </row>
    <row r="344" spans="1:12">
      <c r="A344" s="11" t="s">
        <v>595</v>
      </c>
      <c r="D344" s="11" t="s">
        <v>260</v>
      </c>
      <c r="E344" s="19" t="s">
        <v>845</v>
      </c>
      <c r="F344" s="10">
        <v>42036</v>
      </c>
      <c r="G344" s="10">
        <v>44958</v>
      </c>
      <c r="H344" s="11">
        <v>9</v>
      </c>
      <c r="I344" s="11" t="s">
        <v>319</v>
      </c>
      <c r="J344" s="11" t="s">
        <v>261</v>
      </c>
      <c r="K344" s="11" t="s">
        <v>3214</v>
      </c>
      <c r="L344" s="11">
        <v>2</v>
      </c>
    </row>
    <row r="345" spans="1:12">
      <c r="A345" s="11" t="s">
        <v>596</v>
      </c>
      <c r="D345" s="11" t="s">
        <v>260</v>
      </c>
      <c r="E345" s="19" t="s">
        <v>846</v>
      </c>
      <c r="F345" s="10">
        <v>42036</v>
      </c>
      <c r="G345" s="10">
        <v>44958</v>
      </c>
      <c r="H345" s="11">
        <v>9</v>
      </c>
      <c r="I345" s="11" t="s">
        <v>319</v>
      </c>
      <c r="J345" s="11" t="s">
        <v>261</v>
      </c>
      <c r="K345" s="11" t="s">
        <v>3214</v>
      </c>
      <c r="L345" s="11">
        <v>2</v>
      </c>
    </row>
    <row r="346" spans="1:12">
      <c r="A346" s="11" t="s">
        <v>597</v>
      </c>
      <c r="D346" s="11" t="s">
        <v>260</v>
      </c>
      <c r="E346" s="19" t="s">
        <v>847</v>
      </c>
      <c r="F346" s="10">
        <v>42036</v>
      </c>
      <c r="G346" s="10">
        <v>44958</v>
      </c>
      <c r="H346" s="11">
        <v>9</v>
      </c>
      <c r="I346" s="11" t="s">
        <v>319</v>
      </c>
      <c r="J346" s="11" t="s">
        <v>261</v>
      </c>
      <c r="K346" s="11" t="s">
        <v>3214</v>
      </c>
      <c r="L346" s="11">
        <v>2</v>
      </c>
    </row>
    <row r="347" spans="1:12">
      <c r="A347" s="11" t="s">
        <v>598</v>
      </c>
      <c r="D347" s="11" t="s">
        <v>260</v>
      </c>
      <c r="E347" s="19" t="s">
        <v>848</v>
      </c>
      <c r="F347" s="10">
        <v>42036</v>
      </c>
      <c r="G347" s="10">
        <v>44958</v>
      </c>
      <c r="H347" s="11">
        <v>9</v>
      </c>
      <c r="I347" s="11" t="s">
        <v>319</v>
      </c>
      <c r="J347" s="11" t="s">
        <v>261</v>
      </c>
      <c r="K347" s="11" t="s">
        <v>3214</v>
      </c>
      <c r="L347" s="11">
        <v>2</v>
      </c>
    </row>
    <row r="348" spans="1:12">
      <c r="A348" s="11" t="s">
        <v>599</v>
      </c>
      <c r="D348" s="11" t="s">
        <v>260</v>
      </c>
      <c r="E348" s="19" t="s">
        <v>849</v>
      </c>
      <c r="F348" s="10">
        <v>42036</v>
      </c>
      <c r="G348" s="10">
        <v>44958</v>
      </c>
      <c r="H348" s="11">
        <v>9</v>
      </c>
      <c r="I348" s="11" t="s">
        <v>319</v>
      </c>
      <c r="J348" s="11" t="s">
        <v>261</v>
      </c>
      <c r="K348" s="11" t="s">
        <v>3214</v>
      </c>
      <c r="L348" s="11">
        <v>2</v>
      </c>
    </row>
    <row r="349" spans="1:12">
      <c r="A349" s="11" t="s">
        <v>600</v>
      </c>
      <c r="D349" s="11" t="s">
        <v>260</v>
      </c>
      <c r="E349" s="19" t="s">
        <v>850</v>
      </c>
      <c r="F349" s="10">
        <v>42036</v>
      </c>
      <c r="G349" s="10">
        <v>44958</v>
      </c>
      <c r="H349" s="11">
        <v>9</v>
      </c>
      <c r="I349" s="11" t="s">
        <v>319</v>
      </c>
      <c r="J349" s="11" t="s">
        <v>261</v>
      </c>
      <c r="K349" s="11" t="s">
        <v>3214</v>
      </c>
      <c r="L349" s="11">
        <v>2</v>
      </c>
    </row>
    <row r="350" spans="1:12">
      <c r="A350" s="11" t="s">
        <v>601</v>
      </c>
      <c r="D350" s="11" t="s">
        <v>260</v>
      </c>
      <c r="E350" s="19" t="s">
        <v>851</v>
      </c>
      <c r="F350" s="10">
        <v>42036</v>
      </c>
      <c r="G350" s="10">
        <v>44958</v>
      </c>
      <c r="H350" s="11">
        <v>9</v>
      </c>
      <c r="I350" s="11" t="s">
        <v>319</v>
      </c>
      <c r="J350" s="11" t="s">
        <v>261</v>
      </c>
      <c r="K350" s="11" t="s">
        <v>3214</v>
      </c>
      <c r="L350" s="11">
        <v>2</v>
      </c>
    </row>
    <row r="351" spans="1:12">
      <c r="A351" s="11" t="s">
        <v>602</v>
      </c>
      <c r="D351" s="11" t="s">
        <v>260</v>
      </c>
      <c r="E351" s="19" t="s">
        <v>852</v>
      </c>
      <c r="F351" s="10">
        <v>42036</v>
      </c>
      <c r="G351" s="10">
        <v>44958</v>
      </c>
      <c r="H351" s="11">
        <v>9</v>
      </c>
      <c r="I351" s="11" t="s">
        <v>319</v>
      </c>
      <c r="J351" s="11" t="s">
        <v>261</v>
      </c>
      <c r="K351" s="11" t="s">
        <v>3214</v>
      </c>
      <c r="L351" s="11">
        <v>2</v>
      </c>
    </row>
    <row r="352" spans="1:12">
      <c r="A352" s="11" t="s">
        <v>603</v>
      </c>
      <c r="D352" s="11" t="s">
        <v>260</v>
      </c>
      <c r="E352" s="19" t="s">
        <v>853</v>
      </c>
      <c r="F352" s="10">
        <v>42036</v>
      </c>
      <c r="G352" s="10">
        <v>44958</v>
      </c>
      <c r="H352" s="11">
        <v>9</v>
      </c>
      <c r="I352" s="11" t="s">
        <v>319</v>
      </c>
      <c r="J352" s="11" t="s">
        <v>261</v>
      </c>
      <c r="K352" s="11" t="s">
        <v>3214</v>
      </c>
      <c r="L352" s="11">
        <v>2</v>
      </c>
    </row>
    <row r="353" spans="1:12">
      <c r="A353" s="11" t="s">
        <v>604</v>
      </c>
      <c r="D353" s="11" t="s">
        <v>260</v>
      </c>
      <c r="E353" s="19" t="s">
        <v>854</v>
      </c>
      <c r="F353" s="10">
        <v>42036</v>
      </c>
      <c r="G353" s="10">
        <v>44958</v>
      </c>
      <c r="H353" s="11">
        <v>9</v>
      </c>
      <c r="I353" s="11" t="s">
        <v>319</v>
      </c>
      <c r="J353" s="11" t="s">
        <v>261</v>
      </c>
      <c r="K353" s="11" t="s">
        <v>3214</v>
      </c>
      <c r="L353" s="11">
        <v>2</v>
      </c>
    </row>
    <row r="354" spans="1:12">
      <c r="A354" s="11" t="s">
        <v>605</v>
      </c>
      <c r="D354" s="11" t="s">
        <v>260</v>
      </c>
      <c r="E354" s="19" t="s">
        <v>855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3214</v>
      </c>
      <c r="L354" s="11">
        <v>2</v>
      </c>
    </row>
    <row r="355" spans="1:12">
      <c r="A355" s="11" t="s">
        <v>606</v>
      </c>
      <c r="D355" s="11" t="s">
        <v>260</v>
      </c>
      <c r="E355" s="19" t="s">
        <v>856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3214</v>
      </c>
      <c r="L355" s="11">
        <v>2</v>
      </c>
    </row>
    <row r="356" spans="1:12">
      <c r="A356" s="11" t="s">
        <v>607</v>
      </c>
      <c r="D356" s="11" t="s">
        <v>260</v>
      </c>
      <c r="E356" s="19" t="s">
        <v>857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3214</v>
      </c>
      <c r="L356" s="11">
        <v>2</v>
      </c>
    </row>
    <row r="357" spans="1:12">
      <c r="A357" s="11" t="s">
        <v>608</v>
      </c>
      <c r="D357" s="11" t="s">
        <v>260</v>
      </c>
      <c r="E357" s="19" t="s">
        <v>858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3214</v>
      </c>
      <c r="L357" s="11">
        <v>2</v>
      </c>
    </row>
    <row r="358" spans="1:12">
      <c r="A358" s="11" t="s">
        <v>609</v>
      </c>
      <c r="D358" s="11" t="s">
        <v>260</v>
      </c>
      <c r="E358" s="19" t="s">
        <v>859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3214</v>
      </c>
      <c r="L358" s="11">
        <v>2</v>
      </c>
    </row>
    <row r="359" spans="1:12">
      <c r="A359" s="11" t="s">
        <v>610</v>
      </c>
      <c r="D359" s="11" t="s">
        <v>260</v>
      </c>
      <c r="E359" s="19" t="s">
        <v>860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3214</v>
      </c>
      <c r="L359" s="11">
        <v>2</v>
      </c>
    </row>
    <row r="360" spans="1:12">
      <c r="A360" s="11" t="s">
        <v>611</v>
      </c>
      <c r="D360" s="11" t="s">
        <v>260</v>
      </c>
      <c r="E360" s="19" t="s">
        <v>861</v>
      </c>
      <c r="F360" s="10">
        <v>42036</v>
      </c>
      <c r="G360" s="10">
        <v>44958</v>
      </c>
      <c r="H360" s="11">
        <v>9</v>
      </c>
      <c r="I360" s="20" t="s">
        <v>259</v>
      </c>
      <c r="J360" s="11" t="s">
        <v>261</v>
      </c>
      <c r="K360" s="11" t="s">
        <v>3214</v>
      </c>
      <c r="L360" s="11">
        <v>2</v>
      </c>
    </row>
    <row r="361" spans="1:12">
      <c r="A361" s="11" t="s">
        <v>612</v>
      </c>
      <c r="D361" s="11" t="s">
        <v>260</v>
      </c>
      <c r="E361" s="19" t="s">
        <v>862</v>
      </c>
      <c r="F361" s="10">
        <v>42036</v>
      </c>
      <c r="G361" s="10">
        <v>44958</v>
      </c>
      <c r="H361" s="11">
        <v>9</v>
      </c>
      <c r="I361" s="20" t="s">
        <v>259</v>
      </c>
      <c r="J361" s="11" t="s">
        <v>261</v>
      </c>
      <c r="K361" s="11" t="s">
        <v>3214</v>
      </c>
      <c r="L361" s="11">
        <v>2</v>
      </c>
    </row>
    <row r="362" spans="1:12">
      <c r="A362" s="11" t="s">
        <v>613</v>
      </c>
      <c r="D362" s="11" t="s">
        <v>260</v>
      </c>
      <c r="E362" s="19" t="s">
        <v>863</v>
      </c>
      <c r="F362" s="10">
        <v>42036</v>
      </c>
      <c r="G362" s="10">
        <v>44958</v>
      </c>
      <c r="H362" s="11">
        <v>9</v>
      </c>
      <c r="I362" s="20" t="s">
        <v>259</v>
      </c>
      <c r="J362" s="11" t="s">
        <v>261</v>
      </c>
      <c r="K362" s="11" t="s">
        <v>3214</v>
      </c>
      <c r="L362" s="11">
        <v>2</v>
      </c>
    </row>
    <row r="363" spans="1:12">
      <c r="A363" s="11" t="s">
        <v>614</v>
      </c>
      <c r="D363" s="11" t="s">
        <v>260</v>
      </c>
      <c r="E363" s="19" t="s">
        <v>864</v>
      </c>
      <c r="F363" s="10">
        <v>42036</v>
      </c>
      <c r="G363" s="10">
        <v>44958</v>
      </c>
      <c r="H363" s="11">
        <v>9</v>
      </c>
      <c r="I363" s="20" t="s">
        <v>259</v>
      </c>
      <c r="J363" s="11" t="s">
        <v>261</v>
      </c>
      <c r="K363" s="11" t="s">
        <v>3214</v>
      </c>
      <c r="L363" s="11">
        <v>2</v>
      </c>
    </row>
    <row r="364" spans="1:12">
      <c r="A364" s="11" t="s">
        <v>615</v>
      </c>
      <c r="D364" s="11" t="s">
        <v>260</v>
      </c>
      <c r="E364" s="19" t="s">
        <v>865</v>
      </c>
      <c r="F364" s="10">
        <v>42036</v>
      </c>
      <c r="G364" s="10">
        <v>44958</v>
      </c>
      <c r="H364" s="11">
        <v>9</v>
      </c>
      <c r="I364" s="20" t="s">
        <v>259</v>
      </c>
      <c r="J364" s="11" t="s">
        <v>261</v>
      </c>
      <c r="K364" s="11" t="s">
        <v>3214</v>
      </c>
      <c r="L364" s="11">
        <v>2</v>
      </c>
    </row>
    <row r="365" spans="1:12">
      <c r="A365" s="11" t="s">
        <v>616</v>
      </c>
      <c r="D365" s="11" t="s">
        <v>260</v>
      </c>
      <c r="E365" s="19" t="s">
        <v>866</v>
      </c>
      <c r="F365" s="10">
        <v>42036</v>
      </c>
      <c r="G365" s="10">
        <v>44958</v>
      </c>
      <c r="H365" s="11">
        <v>9</v>
      </c>
      <c r="I365" s="20" t="s">
        <v>259</v>
      </c>
      <c r="J365" s="11" t="s">
        <v>261</v>
      </c>
      <c r="K365" s="11" t="s">
        <v>3214</v>
      </c>
      <c r="L365" s="11">
        <v>2</v>
      </c>
    </row>
    <row r="366" spans="1:12">
      <c r="A366" s="11" t="s">
        <v>617</v>
      </c>
      <c r="D366" s="11" t="s">
        <v>260</v>
      </c>
      <c r="E366" s="19" t="s">
        <v>867</v>
      </c>
      <c r="F366" s="10">
        <v>42036</v>
      </c>
      <c r="G366" s="10">
        <v>44958</v>
      </c>
      <c r="H366" s="11">
        <v>9</v>
      </c>
      <c r="I366" s="20" t="s">
        <v>259</v>
      </c>
      <c r="J366" s="11" t="s">
        <v>261</v>
      </c>
      <c r="K366" s="11" t="s">
        <v>3214</v>
      </c>
      <c r="L366" s="11">
        <v>2</v>
      </c>
    </row>
    <row r="367" spans="1:12">
      <c r="A367" s="11" t="s">
        <v>618</v>
      </c>
      <c r="D367" s="11" t="s">
        <v>260</v>
      </c>
      <c r="E367" s="19" t="s">
        <v>868</v>
      </c>
      <c r="F367" s="10">
        <v>42036</v>
      </c>
      <c r="G367" s="10">
        <v>44958</v>
      </c>
      <c r="H367" s="11">
        <v>9</v>
      </c>
      <c r="I367" s="20" t="s">
        <v>259</v>
      </c>
      <c r="J367" s="11" t="s">
        <v>261</v>
      </c>
      <c r="K367" s="11" t="s">
        <v>3214</v>
      </c>
      <c r="L367" s="11">
        <v>2</v>
      </c>
    </row>
    <row r="368" spans="1:12">
      <c r="A368" s="11" t="s">
        <v>619</v>
      </c>
      <c r="D368" s="11" t="s">
        <v>260</v>
      </c>
      <c r="E368" s="19" t="s">
        <v>869</v>
      </c>
      <c r="F368" s="10">
        <v>42036</v>
      </c>
      <c r="G368" s="10">
        <v>44958</v>
      </c>
      <c r="H368" s="11">
        <v>9</v>
      </c>
      <c r="I368" s="20" t="s">
        <v>259</v>
      </c>
      <c r="J368" s="11" t="s">
        <v>261</v>
      </c>
      <c r="K368" s="11" t="s">
        <v>3214</v>
      </c>
      <c r="L368" s="11">
        <v>2</v>
      </c>
    </row>
    <row r="369" spans="1:12">
      <c r="A369" s="11" t="s">
        <v>620</v>
      </c>
      <c r="D369" s="11" t="s">
        <v>260</v>
      </c>
      <c r="E369" s="19" t="s">
        <v>870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3214</v>
      </c>
      <c r="L369" s="11">
        <v>2</v>
      </c>
    </row>
    <row r="370" spans="1:12">
      <c r="A370" s="11" t="s">
        <v>621</v>
      </c>
      <c r="D370" s="11" t="s">
        <v>260</v>
      </c>
      <c r="E370" s="19" t="s">
        <v>871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3214</v>
      </c>
      <c r="L370" s="11">
        <v>2</v>
      </c>
    </row>
    <row r="371" spans="1:12">
      <c r="A371" s="11" t="s">
        <v>622</v>
      </c>
      <c r="D371" s="11" t="s">
        <v>260</v>
      </c>
      <c r="E371" s="19" t="s">
        <v>872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3214</v>
      </c>
      <c r="L371" s="11">
        <v>2</v>
      </c>
    </row>
    <row r="372" spans="1:12">
      <c r="A372" s="11" t="s">
        <v>623</v>
      </c>
      <c r="D372" s="11" t="s">
        <v>260</v>
      </c>
      <c r="E372" s="19" t="s">
        <v>873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3214</v>
      </c>
      <c r="L372" s="11">
        <v>2</v>
      </c>
    </row>
    <row r="373" spans="1:12">
      <c r="A373" s="11" t="s">
        <v>624</v>
      </c>
      <c r="D373" s="11" t="s">
        <v>260</v>
      </c>
      <c r="E373" s="19" t="s">
        <v>874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3214</v>
      </c>
      <c r="L373" s="11">
        <v>2</v>
      </c>
    </row>
    <row r="374" spans="1:12">
      <c r="A374" s="11" t="s">
        <v>625</v>
      </c>
      <c r="D374" s="11" t="s">
        <v>260</v>
      </c>
      <c r="E374" s="19" t="s">
        <v>875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3214</v>
      </c>
      <c r="L374" s="11">
        <v>2</v>
      </c>
    </row>
    <row r="375" spans="1:12">
      <c r="A375" s="11" t="s">
        <v>626</v>
      </c>
      <c r="D375" s="11" t="s">
        <v>260</v>
      </c>
      <c r="E375" s="19" t="s">
        <v>876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3214</v>
      </c>
      <c r="L375" s="11">
        <v>2</v>
      </c>
    </row>
    <row r="376" spans="1:12">
      <c r="A376" s="11" t="s">
        <v>627</v>
      </c>
      <c r="D376" s="11" t="s">
        <v>260</v>
      </c>
      <c r="E376" s="19" t="s">
        <v>877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3214</v>
      </c>
      <c r="L376" s="11">
        <v>2</v>
      </c>
    </row>
    <row r="377" spans="1:12">
      <c r="A377" s="11" t="s">
        <v>628</v>
      </c>
      <c r="D377" s="11" t="s">
        <v>260</v>
      </c>
      <c r="E377" s="19" t="s">
        <v>878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3214</v>
      </c>
      <c r="L377" s="11">
        <v>2</v>
      </c>
    </row>
    <row r="378" spans="1:12">
      <c r="A378" s="11" t="s">
        <v>629</v>
      </c>
      <c r="D378" s="11" t="s">
        <v>260</v>
      </c>
      <c r="E378" s="19" t="s">
        <v>879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3214</v>
      </c>
      <c r="L378" s="11">
        <v>2</v>
      </c>
    </row>
    <row r="379" spans="1:12">
      <c r="A379" s="11" t="s">
        <v>630</v>
      </c>
      <c r="D379" s="11" t="s">
        <v>260</v>
      </c>
      <c r="E379" s="19" t="s">
        <v>880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3214</v>
      </c>
      <c r="L379" s="11">
        <v>2</v>
      </c>
    </row>
    <row r="380" spans="1:12">
      <c r="A380" s="11" t="s">
        <v>631</v>
      </c>
      <c r="D380" s="11" t="s">
        <v>260</v>
      </c>
      <c r="E380" s="19" t="s">
        <v>881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3214</v>
      </c>
      <c r="L380" s="11">
        <v>2</v>
      </c>
    </row>
    <row r="381" spans="1:12">
      <c r="A381" s="11" t="s">
        <v>632</v>
      </c>
      <c r="D381" s="11" t="s">
        <v>260</v>
      </c>
      <c r="E381" s="19" t="s">
        <v>882</v>
      </c>
      <c r="F381" s="10">
        <v>42036</v>
      </c>
      <c r="G381" s="10">
        <v>44958</v>
      </c>
      <c r="H381" s="11">
        <v>9</v>
      </c>
      <c r="I381" s="20" t="s">
        <v>259</v>
      </c>
      <c r="J381" s="11" t="s">
        <v>261</v>
      </c>
      <c r="K381" s="11" t="s">
        <v>3214</v>
      </c>
      <c r="L381" s="11">
        <v>2</v>
      </c>
    </row>
    <row r="382" spans="1:12">
      <c r="A382" s="11" t="s">
        <v>633</v>
      </c>
      <c r="D382" s="11" t="s">
        <v>260</v>
      </c>
      <c r="E382" s="19" t="s">
        <v>883</v>
      </c>
      <c r="F382" s="10">
        <v>42036</v>
      </c>
      <c r="G382" s="10">
        <v>44958</v>
      </c>
      <c r="H382" s="11">
        <v>9</v>
      </c>
      <c r="I382" s="20" t="s">
        <v>259</v>
      </c>
      <c r="J382" s="11" t="s">
        <v>261</v>
      </c>
      <c r="K382" s="11" t="s">
        <v>3214</v>
      </c>
      <c r="L382" s="11">
        <v>2</v>
      </c>
    </row>
    <row r="383" spans="1:12">
      <c r="A383" s="11" t="s">
        <v>634</v>
      </c>
      <c r="D383" s="11" t="s">
        <v>260</v>
      </c>
      <c r="E383" s="19" t="s">
        <v>884</v>
      </c>
      <c r="F383" s="10">
        <v>42036</v>
      </c>
      <c r="G383" s="10">
        <v>44958</v>
      </c>
      <c r="H383" s="11">
        <v>9</v>
      </c>
      <c r="I383" s="20" t="s">
        <v>259</v>
      </c>
      <c r="J383" s="11" t="s">
        <v>261</v>
      </c>
      <c r="K383" s="11" t="s">
        <v>3214</v>
      </c>
      <c r="L383" s="11">
        <v>2</v>
      </c>
    </row>
    <row r="384" spans="1:12">
      <c r="A384" s="11" t="s">
        <v>635</v>
      </c>
      <c r="D384" s="11" t="s">
        <v>260</v>
      </c>
      <c r="E384" s="19" t="s">
        <v>885</v>
      </c>
      <c r="F384" s="10">
        <v>42036</v>
      </c>
      <c r="G384" s="10">
        <v>44958</v>
      </c>
      <c r="H384" s="11">
        <v>9</v>
      </c>
      <c r="I384" s="20" t="s">
        <v>259</v>
      </c>
      <c r="J384" s="11" t="s">
        <v>261</v>
      </c>
      <c r="K384" s="11" t="s">
        <v>3214</v>
      </c>
      <c r="L384" s="11">
        <v>2</v>
      </c>
    </row>
    <row r="385" spans="1:12">
      <c r="A385" s="11" t="s">
        <v>636</v>
      </c>
      <c r="D385" s="11" t="s">
        <v>260</v>
      </c>
      <c r="E385" s="19" t="s">
        <v>886</v>
      </c>
      <c r="F385" s="10">
        <v>42036</v>
      </c>
      <c r="G385" s="10">
        <v>44958</v>
      </c>
      <c r="H385" s="11">
        <v>9</v>
      </c>
      <c r="I385" s="20" t="s">
        <v>259</v>
      </c>
      <c r="J385" s="11" t="s">
        <v>261</v>
      </c>
      <c r="K385" s="11" t="s">
        <v>3214</v>
      </c>
      <c r="L385" s="11">
        <v>2</v>
      </c>
    </row>
    <row r="386" spans="1:12">
      <c r="A386" s="11" t="s">
        <v>637</v>
      </c>
      <c r="D386" s="11" t="s">
        <v>260</v>
      </c>
      <c r="E386" s="19" t="s">
        <v>887</v>
      </c>
      <c r="F386" s="10">
        <v>42036</v>
      </c>
      <c r="G386" s="10">
        <v>44958</v>
      </c>
      <c r="H386" s="11">
        <v>9</v>
      </c>
      <c r="I386" s="20" t="s">
        <v>259</v>
      </c>
      <c r="J386" s="11" t="s">
        <v>261</v>
      </c>
      <c r="K386" s="11" t="s">
        <v>3214</v>
      </c>
      <c r="L386" s="11">
        <v>2</v>
      </c>
    </row>
    <row r="387" spans="1:12">
      <c r="A387" s="11" t="s">
        <v>638</v>
      </c>
      <c r="D387" s="11" t="s">
        <v>260</v>
      </c>
      <c r="E387" s="19" t="s">
        <v>888</v>
      </c>
      <c r="F387" s="10">
        <v>42036</v>
      </c>
      <c r="G387" s="10">
        <v>44958</v>
      </c>
      <c r="H387" s="11">
        <v>9</v>
      </c>
      <c r="I387" s="20" t="s">
        <v>259</v>
      </c>
      <c r="J387" s="11" t="s">
        <v>261</v>
      </c>
      <c r="K387" s="11" t="s">
        <v>3214</v>
      </c>
      <c r="L387" s="11">
        <v>2</v>
      </c>
    </row>
    <row r="388" spans="1:12">
      <c r="A388" s="11" t="s">
        <v>639</v>
      </c>
      <c r="D388" s="11" t="s">
        <v>260</v>
      </c>
      <c r="E388" s="19" t="s">
        <v>889</v>
      </c>
      <c r="F388" s="10">
        <v>42036</v>
      </c>
      <c r="G388" s="10">
        <v>44958</v>
      </c>
      <c r="H388" s="11">
        <v>9</v>
      </c>
      <c r="I388" s="20" t="s">
        <v>259</v>
      </c>
      <c r="J388" s="11" t="s">
        <v>261</v>
      </c>
      <c r="K388" s="11" t="s">
        <v>3214</v>
      </c>
      <c r="L388" s="11">
        <v>2</v>
      </c>
    </row>
    <row r="389" spans="1:12">
      <c r="A389" s="11" t="s">
        <v>640</v>
      </c>
      <c r="D389" s="11" t="s">
        <v>260</v>
      </c>
      <c r="E389" s="19" t="s">
        <v>890</v>
      </c>
      <c r="F389" s="10">
        <v>42036</v>
      </c>
      <c r="G389" s="10">
        <v>44958</v>
      </c>
      <c r="H389" s="11">
        <v>9</v>
      </c>
      <c r="I389" s="20" t="s">
        <v>259</v>
      </c>
      <c r="J389" s="11" t="s">
        <v>261</v>
      </c>
      <c r="K389" s="11" t="s">
        <v>3214</v>
      </c>
      <c r="L389" s="11">
        <v>2</v>
      </c>
    </row>
    <row r="390" spans="1:12">
      <c r="A390" s="11" t="s">
        <v>641</v>
      </c>
      <c r="D390" s="11" t="s">
        <v>260</v>
      </c>
      <c r="E390" s="19" t="s">
        <v>891</v>
      </c>
      <c r="F390" s="10">
        <v>42036</v>
      </c>
      <c r="G390" s="10">
        <v>44958</v>
      </c>
      <c r="H390" s="11">
        <v>9</v>
      </c>
      <c r="I390" s="20" t="s">
        <v>259</v>
      </c>
      <c r="J390" s="11" t="s">
        <v>261</v>
      </c>
      <c r="K390" s="11" t="s">
        <v>3214</v>
      </c>
      <c r="L390" s="11">
        <v>2</v>
      </c>
    </row>
    <row r="391" spans="1:12">
      <c r="A391" s="11" t="s">
        <v>642</v>
      </c>
      <c r="D391" s="11" t="s">
        <v>260</v>
      </c>
      <c r="E391" s="19" t="s">
        <v>892</v>
      </c>
      <c r="F391" s="10">
        <v>42036</v>
      </c>
      <c r="G391" s="10">
        <v>44958</v>
      </c>
      <c r="H391" s="11">
        <v>9</v>
      </c>
      <c r="I391" s="20" t="s">
        <v>259</v>
      </c>
      <c r="J391" s="11" t="s">
        <v>261</v>
      </c>
      <c r="K391" s="11" t="s">
        <v>3214</v>
      </c>
      <c r="L391" s="11">
        <v>2</v>
      </c>
    </row>
    <row r="392" spans="1:12">
      <c r="A392" s="11" t="s">
        <v>643</v>
      </c>
      <c r="D392" s="11" t="s">
        <v>260</v>
      </c>
      <c r="E392" s="19" t="s">
        <v>893</v>
      </c>
      <c r="F392" s="10">
        <v>42036</v>
      </c>
      <c r="G392" s="10">
        <v>44958</v>
      </c>
      <c r="H392" s="11">
        <v>9</v>
      </c>
      <c r="I392" s="20" t="s">
        <v>259</v>
      </c>
      <c r="J392" s="11" t="s">
        <v>261</v>
      </c>
      <c r="K392" s="11" t="s">
        <v>3214</v>
      </c>
      <c r="L392" s="11">
        <v>2</v>
      </c>
    </row>
    <row r="393" spans="1:12">
      <c r="A393" s="11" t="s">
        <v>644</v>
      </c>
      <c r="D393" s="11" t="s">
        <v>260</v>
      </c>
      <c r="E393" s="19" t="s">
        <v>894</v>
      </c>
      <c r="F393" s="10">
        <v>42036</v>
      </c>
      <c r="G393" s="10">
        <v>44958</v>
      </c>
      <c r="H393" s="11">
        <v>9</v>
      </c>
      <c r="I393" s="20" t="s">
        <v>259</v>
      </c>
      <c r="J393" s="11" t="s">
        <v>261</v>
      </c>
      <c r="K393" s="11" t="s">
        <v>3214</v>
      </c>
      <c r="L393" s="11">
        <v>2</v>
      </c>
    </row>
    <row r="394" spans="1:12">
      <c r="A394" s="11" t="s">
        <v>645</v>
      </c>
      <c r="D394" s="11" t="s">
        <v>260</v>
      </c>
      <c r="E394" s="19" t="s">
        <v>895</v>
      </c>
      <c r="F394" s="10">
        <v>42036</v>
      </c>
      <c r="G394" s="10">
        <v>44958</v>
      </c>
      <c r="H394" s="11">
        <v>9</v>
      </c>
      <c r="I394" s="20" t="s">
        <v>259</v>
      </c>
      <c r="J394" s="11" t="s">
        <v>261</v>
      </c>
      <c r="K394" s="11" t="s">
        <v>3214</v>
      </c>
      <c r="L394" s="11">
        <v>2</v>
      </c>
    </row>
    <row r="395" spans="1:12">
      <c r="A395" s="11" t="s">
        <v>646</v>
      </c>
      <c r="D395" s="11" t="s">
        <v>260</v>
      </c>
      <c r="E395" s="19" t="s">
        <v>896</v>
      </c>
      <c r="F395" s="10">
        <v>42036</v>
      </c>
      <c r="G395" s="10">
        <v>44958</v>
      </c>
      <c r="H395" s="11">
        <v>9</v>
      </c>
      <c r="I395" s="20" t="s">
        <v>259</v>
      </c>
      <c r="J395" s="11" t="s">
        <v>261</v>
      </c>
      <c r="K395" s="11" t="s">
        <v>3214</v>
      </c>
      <c r="L395" s="11">
        <v>2</v>
      </c>
    </row>
    <row r="396" spans="1:12">
      <c r="A396" s="11" t="s">
        <v>647</v>
      </c>
      <c r="D396" s="11" t="s">
        <v>260</v>
      </c>
      <c r="E396" s="19" t="s">
        <v>897</v>
      </c>
      <c r="F396" s="10">
        <v>42036</v>
      </c>
      <c r="G396" s="10">
        <v>44958</v>
      </c>
      <c r="H396" s="11">
        <v>9</v>
      </c>
      <c r="I396" s="20" t="s">
        <v>259</v>
      </c>
      <c r="J396" s="11" t="s">
        <v>261</v>
      </c>
      <c r="K396" s="11" t="s">
        <v>3214</v>
      </c>
      <c r="L396" s="11">
        <v>2</v>
      </c>
    </row>
    <row r="397" spans="1:12">
      <c r="A397" s="11" t="s">
        <v>648</v>
      </c>
      <c r="D397" s="11" t="s">
        <v>260</v>
      </c>
      <c r="E397" s="19" t="s">
        <v>898</v>
      </c>
      <c r="F397" s="10">
        <v>42036</v>
      </c>
      <c r="G397" s="10">
        <v>44958</v>
      </c>
      <c r="H397" s="11">
        <v>9</v>
      </c>
      <c r="I397" s="20" t="s">
        <v>259</v>
      </c>
      <c r="J397" s="11" t="s">
        <v>261</v>
      </c>
      <c r="K397" s="11" t="s">
        <v>3214</v>
      </c>
      <c r="L397" s="11">
        <v>2</v>
      </c>
    </row>
    <row r="398" spans="1:12">
      <c r="A398" s="11" t="s">
        <v>649</v>
      </c>
      <c r="D398" s="11" t="s">
        <v>260</v>
      </c>
      <c r="E398" s="19" t="s">
        <v>899</v>
      </c>
      <c r="F398" s="10">
        <v>42036</v>
      </c>
      <c r="G398" s="10">
        <v>44958</v>
      </c>
      <c r="H398" s="11">
        <v>9</v>
      </c>
      <c r="I398" s="20" t="s">
        <v>259</v>
      </c>
      <c r="J398" s="11" t="s">
        <v>261</v>
      </c>
      <c r="K398" s="11" t="s">
        <v>3214</v>
      </c>
      <c r="L398" s="11">
        <v>2</v>
      </c>
    </row>
    <row r="399" spans="1:12">
      <c r="A399" s="11" t="s">
        <v>650</v>
      </c>
      <c r="D399" s="11" t="s">
        <v>260</v>
      </c>
      <c r="E399" s="19" t="s">
        <v>900</v>
      </c>
      <c r="F399" s="10">
        <v>42036</v>
      </c>
      <c r="G399" s="10">
        <v>44958</v>
      </c>
      <c r="H399" s="11">
        <v>9</v>
      </c>
      <c r="I399" s="20" t="s">
        <v>259</v>
      </c>
      <c r="J399" s="11" t="s">
        <v>261</v>
      </c>
      <c r="K399" s="11" t="s">
        <v>3214</v>
      </c>
      <c r="L399" s="11">
        <v>2</v>
      </c>
    </row>
    <row r="400" spans="1:12">
      <c r="A400" s="11" t="s">
        <v>651</v>
      </c>
      <c r="D400" s="11" t="s">
        <v>260</v>
      </c>
      <c r="E400" s="19" t="s">
        <v>901</v>
      </c>
      <c r="F400" s="10">
        <v>42036</v>
      </c>
      <c r="G400" s="10">
        <v>44958</v>
      </c>
      <c r="H400" s="11">
        <v>9</v>
      </c>
      <c r="I400" s="20" t="s">
        <v>259</v>
      </c>
      <c r="J400" s="11" t="s">
        <v>261</v>
      </c>
      <c r="K400" s="11" t="s">
        <v>3214</v>
      </c>
      <c r="L400" s="11">
        <v>2</v>
      </c>
    </row>
    <row r="401" spans="1:12">
      <c r="A401" s="11" t="s">
        <v>652</v>
      </c>
      <c r="D401" s="11" t="s">
        <v>260</v>
      </c>
      <c r="E401" s="19" t="s">
        <v>902</v>
      </c>
      <c r="F401" s="10">
        <v>42036</v>
      </c>
      <c r="G401" s="10">
        <v>44958</v>
      </c>
      <c r="H401" s="11">
        <v>9</v>
      </c>
      <c r="I401" s="20" t="s">
        <v>259</v>
      </c>
      <c r="J401" s="11" t="s">
        <v>261</v>
      </c>
      <c r="K401" s="11" t="s">
        <v>3214</v>
      </c>
      <c r="L401" s="11">
        <v>2</v>
      </c>
    </row>
    <row r="402" spans="1:12">
      <c r="A402" s="11" t="s">
        <v>653</v>
      </c>
      <c r="D402" s="11" t="s">
        <v>260</v>
      </c>
      <c r="E402" s="19" t="s">
        <v>903</v>
      </c>
      <c r="F402" s="10">
        <v>42036</v>
      </c>
      <c r="G402" s="10">
        <v>44958</v>
      </c>
      <c r="H402" s="11">
        <v>9</v>
      </c>
      <c r="I402" s="20" t="s">
        <v>259</v>
      </c>
      <c r="J402" s="11" t="s">
        <v>261</v>
      </c>
      <c r="K402" s="11" t="s">
        <v>3214</v>
      </c>
      <c r="L402" s="11">
        <v>2</v>
      </c>
    </row>
    <row r="403" spans="1:12">
      <c r="A403" s="11" t="s">
        <v>654</v>
      </c>
      <c r="D403" s="11" t="s">
        <v>260</v>
      </c>
      <c r="E403" s="19" t="s">
        <v>904</v>
      </c>
      <c r="F403" s="10">
        <v>42036</v>
      </c>
      <c r="G403" s="10">
        <v>44958</v>
      </c>
      <c r="H403" s="11">
        <v>9</v>
      </c>
      <c r="I403" s="20" t="s">
        <v>259</v>
      </c>
      <c r="J403" s="11" t="s">
        <v>261</v>
      </c>
      <c r="K403" s="11" t="s">
        <v>3214</v>
      </c>
      <c r="L403" s="11">
        <v>2</v>
      </c>
    </row>
    <row r="404" spans="1:12">
      <c r="A404" s="11" t="s">
        <v>655</v>
      </c>
      <c r="D404" s="11" t="s">
        <v>260</v>
      </c>
      <c r="E404" s="19" t="s">
        <v>905</v>
      </c>
      <c r="F404" s="10">
        <v>42036</v>
      </c>
      <c r="G404" s="10">
        <v>44958</v>
      </c>
      <c r="H404" s="11">
        <v>9</v>
      </c>
      <c r="I404" s="20" t="s">
        <v>259</v>
      </c>
      <c r="J404" s="11" t="s">
        <v>261</v>
      </c>
      <c r="K404" s="11" t="s">
        <v>3214</v>
      </c>
      <c r="L404" s="11">
        <v>2</v>
      </c>
    </row>
    <row r="405" spans="1:12">
      <c r="A405" s="11" t="s">
        <v>656</v>
      </c>
      <c r="D405" s="11" t="s">
        <v>260</v>
      </c>
      <c r="E405" s="19" t="s">
        <v>906</v>
      </c>
      <c r="F405" s="10">
        <v>42036</v>
      </c>
      <c r="G405" s="10">
        <v>44958</v>
      </c>
      <c r="H405" s="11">
        <v>9</v>
      </c>
      <c r="I405" s="20" t="s">
        <v>259</v>
      </c>
      <c r="J405" s="11" t="s">
        <v>261</v>
      </c>
      <c r="K405" s="11" t="s">
        <v>3214</v>
      </c>
      <c r="L405" s="11">
        <v>2</v>
      </c>
    </row>
    <row r="406" spans="1:12">
      <c r="A406" s="11" t="s">
        <v>657</v>
      </c>
      <c r="D406" s="11" t="s">
        <v>260</v>
      </c>
      <c r="E406" s="19" t="s">
        <v>907</v>
      </c>
      <c r="F406" s="10">
        <v>42036</v>
      </c>
      <c r="G406" s="10">
        <v>44958</v>
      </c>
      <c r="H406" s="11">
        <v>9</v>
      </c>
      <c r="I406" s="20" t="s">
        <v>259</v>
      </c>
      <c r="J406" s="11" t="s">
        <v>261</v>
      </c>
      <c r="K406" s="11" t="s">
        <v>3214</v>
      </c>
      <c r="L406" s="11">
        <v>2</v>
      </c>
    </row>
    <row r="407" spans="1:12">
      <c r="A407" s="11" t="s">
        <v>658</v>
      </c>
      <c r="D407" s="11" t="s">
        <v>260</v>
      </c>
      <c r="E407" s="19" t="s">
        <v>908</v>
      </c>
      <c r="F407" s="10">
        <v>42036</v>
      </c>
      <c r="G407" s="10">
        <v>44958</v>
      </c>
      <c r="H407" s="11">
        <v>9</v>
      </c>
      <c r="I407" s="20" t="s">
        <v>259</v>
      </c>
      <c r="J407" s="11" t="s">
        <v>261</v>
      </c>
      <c r="K407" s="11" t="s">
        <v>3214</v>
      </c>
      <c r="L407" s="11">
        <v>2</v>
      </c>
    </row>
    <row r="408" spans="1:12">
      <c r="A408" s="11" t="s">
        <v>659</v>
      </c>
      <c r="D408" s="11" t="s">
        <v>260</v>
      </c>
      <c r="E408" s="19" t="s">
        <v>909</v>
      </c>
      <c r="F408" s="10">
        <v>42036</v>
      </c>
      <c r="G408" s="10">
        <v>44958</v>
      </c>
      <c r="H408" s="11">
        <v>9</v>
      </c>
      <c r="I408" s="20" t="s">
        <v>259</v>
      </c>
      <c r="J408" s="11" t="s">
        <v>261</v>
      </c>
      <c r="K408" s="11" t="s">
        <v>3214</v>
      </c>
      <c r="L408" s="11">
        <v>2</v>
      </c>
    </row>
    <row r="409" spans="1:12">
      <c r="A409" s="11" t="s">
        <v>660</v>
      </c>
      <c r="D409" s="11" t="s">
        <v>260</v>
      </c>
      <c r="E409" s="19" t="s">
        <v>910</v>
      </c>
      <c r="F409" s="10">
        <v>42036</v>
      </c>
      <c r="G409" s="10">
        <v>44958</v>
      </c>
      <c r="H409" s="11">
        <v>9</v>
      </c>
      <c r="I409" s="20" t="s">
        <v>259</v>
      </c>
      <c r="J409" s="11" t="s">
        <v>261</v>
      </c>
      <c r="K409" s="11" t="s">
        <v>3214</v>
      </c>
      <c r="L409" s="11">
        <v>2</v>
      </c>
    </row>
    <row r="410" spans="1:12">
      <c r="A410" s="11" t="s">
        <v>661</v>
      </c>
      <c r="D410" s="11" t="s">
        <v>260</v>
      </c>
      <c r="E410" s="19" t="s">
        <v>911</v>
      </c>
      <c r="F410" s="10">
        <v>42036</v>
      </c>
      <c r="G410" s="10">
        <v>44958</v>
      </c>
      <c r="H410" s="11">
        <v>9</v>
      </c>
      <c r="I410" s="20" t="s">
        <v>259</v>
      </c>
      <c r="J410" s="11" t="s">
        <v>261</v>
      </c>
      <c r="K410" s="11" t="s">
        <v>3214</v>
      </c>
      <c r="L410" s="11">
        <v>2</v>
      </c>
    </row>
    <row r="411" spans="1:12">
      <c r="A411" s="11" t="s">
        <v>662</v>
      </c>
      <c r="D411" s="11" t="s">
        <v>260</v>
      </c>
      <c r="E411" s="19" t="s">
        <v>912</v>
      </c>
      <c r="F411" s="10">
        <v>42036</v>
      </c>
      <c r="G411" s="10">
        <v>44958</v>
      </c>
      <c r="H411" s="11">
        <v>9</v>
      </c>
      <c r="I411" s="11" t="s">
        <v>319</v>
      </c>
      <c r="J411" s="11" t="s">
        <v>261</v>
      </c>
      <c r="K411" s="11" t="s">
        <v>3214</v>
      </c>
      <c r="L411" s="11">
        <v>2</v>
      </c>
    </row>
    <row r="412" spans="1:12">
      <c r="A412" s="11" t="s">
        <v>663</v>
      </c>
      <c r="D412" s="11" t="s">
        <v>260</v>
      </c>
      <c r="E412" s="19" t="s">
        <v>913</v>
      </c>
      <c r="F412" s="10">
        <v>42036</v>
      </c>
      <c r="G412" s="10">
        <v>44958</v>
      </c>
      <c r="H412" s="11">
        <v>9</v>
      </c>
      <c r="I412" s="11" t="s">
        <v>319</v>
      </c>
      <c r="J412" s="11" t="s">
        <v>261</v>
      </c>
      <c r="K412" s="11" t="s">
        <v>3214</v>
      </c>
      <c r="L412" s="11">
        <v>2</v>
      </c>
    </row>
    <row r="413" spans="1:12">
      <c r="A413" s="11" t="s">
        <v>664</v>
      </c>
      <c r="D413" s="11" t="s">
        <v>260</v>
      </c>
      <c r="E413" s="19" t="s">
        <v>914</v>
      </c>
      <c r="F413" s="10">
        <v>42036</v>
      </c>
      <c r="G413" s="10">
        <v>44958</v>
      </c>
      <c r="H413" s="11">
        <v>9</v>
      </c>
      <c r="I413" s="11" t="s">
        <v>319</v>
      </c>
      <c r="J413" s="11" t="s">
        <v>261</v>
      </c>
      <c r="K413" s="11" t="s">
        <v>3214</v>
      </c>
      <c r="L413" s="11">
        <v>2</v>
      </c>
    </row>
    <row r="414" spans="1:12">
      <c r="A414" s="11" t="s">
        <v>665</v>
      </c>
      <c r="D414" s="11" t="s">
        <v>260</v>
      </c>
      <c r="E414" s="19" t="s">
        <v>915</v>
      </c>
      <c r="F414" s="10">
        <v>42036</v>
      </c>
      <c r="G414" s="10">
        <v>44958</v>
      </c>
      <c r="H414" s="11">
        <v>9</v>
      </c>
      <c r="I414" s="11" t="s">
        <v>319</v>
      </c>
      <c r="J414" s="11" t="s">
        <v>261</v>
      </c>
      <c r="K414" s="11" t="s">
        <v>3214</v>
      </c>
      <c r="L414" s="11">
        <v>2</v>
      </c>
    </row>
    <row r="415" spans="1:12">
      <c r="A415" s="11" t="s">
        <v>666</v>
      </c>
      <c r="D415" s="11" t="s">
        <v>260</v>
      </c>
      <c r="E415" s="19" t="s">
        <v>916</v>
      </c>
      <c r="F415" s="10">
        <v>42036</v>
      </c>
      <c r="G415" s="10">
        <v>44958</v>
      </c>
      <c r="H415" s="11">
        <v>9</v>
      </c>
      <c r="I415" s="11" t="s">
        <v>319</v>
      </c>
      <c r="J415" s="11" t="s">
        <v>261</v>
      </c>
      <c r="K415" s="11" t="s">
        <v>3214</v>
      </c>
      <c r="L415" s="11">
        <v>2</v>
      </c>
    </row>
    <row r="416" spans="1:12">
      <c r="A416" s="11" t="s">
        <v>667</v>
      </c>
      <c r="D416" s="11" t="s">
        <v>260</v>
      </c>
      <c r="E416" s="19" t="s">
        <v>917</v>
      </c>
      <c r="F416" s="10">
        <v>42036</v>
      </c>
      <c r="G416" s="10">
        <v>44958</v>
      </c>
      <c r="H416" s="11">
        <v>9</v>
      </c>
      <c r="I416" s="11" t="s">
        <v>319</v>
      </c>
      <c r="J416" s="11" t="s">
        <v>261</v>
      </c>
      <c r="K416" s="11" t="s">
        <v>3214</v>
      </c>
      <c r="L416" s="11">
        <v>2</v>
      </c>
    </row>
    <row r="417" spans="1:12">
      <c r="A417" s="11" t="s">
        <v>668</v>
      </c>
      <c r="D417" s="11" t="s">
        <v>260</v>
      </c>
      <c r="E417" s="19" t="s">
        <v>918</v>
      </c>
      <c r="F417" s="10">
        <v>42036</v>
      </c>
      <c r="G417" s="10">
        <v>44958</v>
      </c>
      <c r="H417" s="11">
        <v>9</v>
      </c>
      <c r="I417" s="11" t="s">
        <v>319</v>
      </c>
      <c r="J417" s="11" t="s">
        <v>261</v>
      </c>
      <c r="K417" s="11" t="s">
        <v>3214</v>
      </c>
      <c r="L417" s="11">
        <v>2</v>
      </c>
    </row>
    <row r="418" spans="1:12">
      <c r="A418" s="11" t="s">
        <v>669</v>
      </c>
      <c r="D418" s="11" t="s">
        <v>260</v>
      </c>
      <c r="E418" s="19" t="s">
        <v>919</v>
      </c>
      <c r="F418" s="10">
        <v>42036</v>
      </c>
      <c r="G418" s="10">
        <v>44958</v>
      </c>
      <c r="H418" s="11">
        <v>9</v>
      </c>
      <c r="I418" s="11" t="s">
        <v>319</v>
      </c>
      <c r="J418" s="11" t="s">
        <v>261</v>
      </c>
      <c r="K418" s="11" t="s">
        <v>3214</v>
      </c>
      <c r="L418" s="11">
        <v>2</v>
      </c>
    </row>
    <row r="419" spans="1:12">
      <c r="A419" s="11" t="s">
        <v>670</v>
      </c>
      <c r="D419" s="11" t="s">
        <v>260</v>
      </c>
      <c r="E419" s="19" t="s">
        <v>920</v>
      </c>
      <c r="F419" s="10">
        <v>42036</v>
      </c>
      <c r="G419" s="10">
        <v>44958</v>
      </c>
      <c r="H419" s="11">
        <v>9</v>
      </c>
      <c r="I419" s="11" t="s">
        <v>319</v>
      </c>
      <c r="J419" s="11" t="s">
        <v>261</v>
      </c>
      <c r="K419" s="11" t="s">
        <v>3214</v>
      </c>
      <c r="L419" s="11">
        <v>2</v>
      </c>
    </row>
    <row r="420" spans="1:12">
      <c r="A420" s="11" t="s">
        <v>671</v>
      </c>
      <c r="D420" s="11" t="s">
        <v>260</v>
      </c>
      <c r="E420" s="19" t="s">
        <v>921</v>
      </c>
      <c r="F420" s="10">
        <v>42036</v>
      </c>
      <c r="G420" s="10">
        <v>44958</v>
      </c>
      <c r="H420" s="11">
        <v>9</v>
      </c>
      <c r="I420" s="11" t="s">
        <v>319</v>
      </c>
      <c r="J420" s="11" t="s">
        <v>261</v>
      </c>
      <c r="K420" s="11" t="s">
        <v>3214</v>
      </c>
      <c r="L420" s="11">
        <v>2</v>
      </c>
    </row>
    <row r="421" spans="1:12">
      <c r="A421" s="11" t="s">
        <v>672</v>
      </c>
      <c r="D421" s="11" t="s">
        <v>260</v>
      </c>
      <c r="E421" s="19" t="s">
        <v>922</v>
      </c>
      <c r="F421" s="10">
        <v>42036</v>
      </c>
      <c r="G421" s="10">
        <v>44958</v>
      </c>
      <c r="H421" s="11">
        <v>9</v>
      </c>
      <c r="I421" s="11" t="s">
        <v>319</v>
      </c>
      <c r="J421" s="11" t="s">
        <v>261</v>
      </c>
      <c r="K421" s="11" t="s">
        <v>3214</v>
      </c>
      <c r="L421" s="11">
        <v>2</v>
      </c>
    </row>
    <row r="422" spans="1:12">
      <c r="A422" s="11" t="s">
        <v>673</v>
      </c>
      <c r="D422" s="11" t="s">
        <v>260</v>
      </c>
      <c r="E422" s="19" t="s">
        <v>923</v>
      </c>
      <c r="F422" s="10">
        <v>42036</v>
      </c>
      <c r="G422" s="10">
        <v>44958</v>
      </c>
      <c r="H422" s="11">
        <v>9</v>
      </c>
      <c r="I422" s="11" t="s">
        <v>319</v>
      </c>
      <c r="J422" s="11" t="s">
        <v>261</v>
      </c>
      <c r="K422" s="11" t="s">
        <v>3214</v>
      </c>
      <c r="L422" s="11">
        <v>2</v>
      </c>
    </row>
    <row r="423" spans="1:12">
      <c r="A423" s="11" t="s">
        <v>674</v>
      </c>
      <c r="D423" s="11" t="s">
        <v>260</v>
      </c>
      <c r="E423" s="19" t="s">
        <v>924</v>
      </c>
      <c r="F423" s="10">
        <v>42036</v>
      </c>
      <c r="G423" s="10">
        <v>44958</v>
      </c>
      <c r="H423" s="11">
        <v>9</v>
      </c>
      <c r="I423" s="11" t="s">
        <v>319</v>
      </c>
      <c r="J423" s="11" t="s">
        <v>261</v>
      </c>
      <c r="K423" s="11" t="s">
        <v>3214</v>
      </c>
      <c r="L423" s="11">
        <v>2</v>
      </c>
    </row>
    <row r="424" spans="1:12">
      <c r="A424" s="11" t="s">
        <v>675</v>
      </c>
      <c r="D424" s="11" t="s">
        <v>260</v>
      </c>
      <c r="E424" s="19" t="s">
        <v>925</v>
      </c>
      <c r="F424" s="10">
        <v>42036</v>
      </c>
      <c r="G424" s="10">
        <v>44958</v>
      </c>
      <c r="H424" s="11">
        <v>9</v>
      </c>
      <c r="I424" s="11" t="s">
        <v>319</v>
      </c>
      <c r="J424" s="11" t="s">
        <v>261</v>
      </c>
      <c r="K424" s="11" t="s">
        <v>3214</v>
      </c>
      <c r="L424" s="11">
        <v>2</v>
      </c>
    </row>
    <row r="425" spans="1:12">
      <c r="A425" s="11" t="s">
        <v>676</v>
      </c>
      <c r="D425" s="11" t="s">
        <v>260</v>
      </c>
      <c r="E425" s="19" t="s">
        <v>926</v>
      </c>
      <c r="F425" s="10">
        <v>42036</v>
      </c>
      <c r="G425" s="10">
        <v>44958</v>
      </c>
      <c r="H425" s="11">
        <v>9</v>
      </c>
      <c r="I425" s="11" t="s">
        <v>319</v>
      </c>
      <c r="J425" s="11" t="s">
        <v>261</v>
      </c>
      <c r="K425" s="11" t="s">
        <v>3214</v>
      </c>
      <c r="L425" s="11">
        <v>2</v>
      </c>
    </row>
    <row r="426" spans="1:12">
      <c r="A426" s="11" t="s">
        <v>677</v>
      </c>
      <c r="D426" s="11" t="s">
        <v>260</v>
      </c>
      <c r="E426" s="19" t="s">
        <v>927</v>
      </c>
      <c r="F426" s="10">
        <v>42036</v>
      </c>
      <c r="G426" s="10">
        <v>44958</v>
      </c>
      <c r="H426" s="11">
        <v>9</v>
      </c>
      <c r="I426" s="11" t="s">
        <v>319</v>
      </c>
      <c r="J426" s="11" t="s">
        <v>261</v>
      </c>
      <c r="K426" s="11" t="s">
        <v>3214</v>
      </c>
      <c r="L426" s="11">
        <v>2</v>
      </c>
    </row>
    <row r="427" spans="1:12">
      <c r="A427" s="11" t="s">
        <v>678</v>
      </c>
      <c r="D427" s="11" t="s">
        <v>260</v>
      </c>
      <c r="E427" s="19" t="s">
        <v>928</v>
      </c>
      <c r="F427" s="10">
        <v>42036</v>
      </c>
      <c r="G427" s="10">
        <v>44958</v>
      </c>
      <c r="H427" s="11">
        <v>9</v>
      </c>
      <c r="I427" s="11" t="s">
        <v>319</v>
      </c>
      <c r="J427" s="11" t="s">
        <v>261</v>
      </c>
      <c r="K427" s="11" t="s">
        <v>3214</v>
      </c>
      <c r="L427" s="11">
        <v>2</v>
      </c>
    </row>
    <row r="428" spans="1:12">
      <c r="A428" s="11" t="s">
        <v>679</v>
      </c>
      <c r="D428" s="11" t="s">
        <v>260</v>
      </c>
      <c r="E428" s="19" t="s">
        <v>929</v>
      </c>
      <c r="F428" s="10">
        <v>42036</v>
      </c>
      <c r="G428" s="10">
        <v>44958</v>
      </c>
      <c r="H428" s="11">
        <v>9</v>
      </c>
      <c r="I428" s="11" t="s">
        <v>319</v>
      </c>
      <c r="J428" s="11" t="s">
        <v>261</v>
      </c>
      <c r="K428" s="11" t="s">
        <v>3214</v>
      </c>
      <c r="L428" s="11">
        <v>2</v>
      </c>
    </row>
    <row r="429" spans="1:12">
      <c r="A429" s="11" t="s">
        <v>680</v>
      </c>
      <c r="D429" s="11" t="s">
        <v>260</v>
      </c>
      <c r="E429" s="19" t="s">
        <v>930</v>
      </c>
      <c r="F429" s="10">
        <v>42036</v>
      </c>
      <c r="G429" s="10">
        <v>44958</v>
      </c>
      <c r="H429" s="11">
        <v>9</v>
      </c>
      <c r="I429" s="11" t="s">
        <v>319</v>
      </c>
      <c r="J429" s="11" t="s">
        <v>261</v>
      </c>
      <c r="K429" s="11" t="s">
        <v>3214</v>
      </c>
      <c r="L429" s="11">
        <v>2</v>
      </c>
    </row>
    <row r="430" spans="1:12">
      <c r="A430" s="11" t="s">
        <v>681</v>
      </c>
      <c r="D430" s="11" t="s">
        <v>260</v>
      </c>
      <c r="E430" s="19" t="s">
        <v>931</v>
      </c>
      <c r="F430" s="10">
        <v>42036</v>
      </c>
      <c r="G430" s="10">
        <v>44958</v>
      </c>
      <c r="H430" s="11">
        <v>9</v>
      </c>
      <c r="I430" s="11" t="s">
        <v>319</v>
      </c>
      <c r="J430" s="11" t="s">
        <v>261</v>
      </c>
      <c r="K430" s="11" t="s">
        <v>3214</v>
      </c>
      <c r="L430" s="11">
        <v>2</v>
      </c>
    </row>
    <row r="431" spans="1:12">
      <c r="A431" s="11" t="s">
        <v>682</v>
      </c>
      <c r="D431" s="11" t="s">
        <v>260</v>
      </c>
      <c r="E431" s="19" t="s">
        <v>932</v>
      </c>
      <c r="F431" s="10">
        <v>42036</v>
      </c>
      <c r="G431" s="10">
        <v>44958</v>
      </c>
      <c r="H431" s="11">
        <v>9</v>
      </c>
      <c r="I431" s="11" t="s">
        <v>319</v>
      </c>
      <c r="J431" s="11" t="s">
        <v>261</v>
      </c>
      <c r="K431" s="11" t="s">
        <v>3214</v>
      </c>
      <c r="L431" s="11">
        <v>2</v>
      </c>
    </row>
    <row r="432" spans="1:12">
      <c r="A432" s="11" t="s">
        <v>683</v>
      </c>
      <c r="D432" s="11" t="s">
        <v>260</v>
      </c>
      <c r="E432" s="19" t="s">
        <v>933</v>
      </c>
      <c r="F432" s="10">
        <v>42036</v>
      </c>
      <c r="G432" s="10">
        <v>44958</v>
      </c>
      <c r="H432" s="11">
        <v>9</v>
      </c>
      <c r="I432" s="11" t="s">
        <v>319</v>
      </c>
      <c r="J432" s="11" t="s">
        <v>261</v>
      </c>
      <c r="K432" s="11" t="s">
        <v>3214</v>
      </c>
      <c r="L432" s="11">
        <v>2</v>
      </c>
    </row>
    <row r="433" spans="1:12">
      <c r="A433" s="11" t="s">
        <v>684</v>
      </c>
      <c r="D433" s="11" t="s">
        <v>260</v>
      </c>
      <c r="E433" s="19" t="s">
        <v>934</v>
      </c>
      <c r="F433" s="10">
        <v>42036</v>
      </c>
      <c r="G433" s="10">
        <v>44958</v>
      </c>
      <c r="H433" s="11">
        <v>9</v>
      </c>
      <c r="I433" s="11" t="s">
        <v>319</v>
      </c>
      <c r="J433" s="11" t="s">
        <v>261</v>
      </c>
      <c r="K433" s="11" t="s">
        <v>3214</v>
      </c>
      <c r="L433" s="11">
        <v>2</v>
      </c>
    </row>
    <row r="434" spans="1:12">
      <c r="A434" s="11" t="s">
        <v>685</v>
      </c>
      <c r="D434" s="11" t="s">
        <v>260</v>
      </c>
      <c r="E434" s="19" t="s">
        <v>935</v>
      </c>
      <c r="F434" s="10">
        <v>42036</v>
      </c>
      <c r="G434" s="10">
        <v>44958</v>
      </c>
      <c r="H434" s="11">
        <v>9</v>
      </c>
      <c r="I434" s="11" t="s">
        <v>319</v>
      </c>
      <c r="J434" s="11" t="s">
        <v>261</v>
      </c>
      <c r="K434" s="11" t="s">
        <v>3214</v>
      </c>
      <c r="L434" s="11">
        <v>2</v>
      </c>
    </row>
    <row r="435" spans="1:12">
      <c r="A435" s="11" t="s">
        <v>686</v>
      </c>
      <c r="D435" s="11" t="s">
        <v>260</v>
      </c>
      <c r="E435" s="19" t="s">
        <v>936</v>
      </c>
      <c r="F435" s="10">
        <v>42036</v>
      </c>
      <c r="G435" s="10">
        <v>44958</v>
      </c>
      <c r="H435" s="11">
        <v>9</v>
      </c>
      <c r="I435" s="11" t="s">
        <v>319</v>
      </c>
      <c r="J435" s="11" t="s">
        <v>261</v>
      </c>
      <c r="K435" s="11" t="s">
        <v>3214</v>
      </c>
      <c r="L435" s="11">
        <v>2</v>
      </c>
    </row>
    <row r="436" spans="1:12">
      <c r="A436" s="11" t="s">
        <v>687</v>
      </c>
      <c r="D436" s="11" t="s">
        <v>260</v>
      </c>
      <c r="E436" s="19" t="s">
        <v>937</v>
      </c>
      <c r="F436" s="10">
        <v>42036</v>
      </c>
      <c r="G436" s="10">
        <v>44958</v>
      </c>
      <c r="H436" s="11">
        <v>9</v>
      </c>
      <c r="I436" s="11" t="s">
        <v>319</v>
      </c>
      <c r="J436" s="11" t="s">
        <v>261</v>
      </c>
      <c r="K436" s="11" t="s">
        <v>3214</v>
      </c>
      <c r="L436" s="11">
        <v>2</v>
      </c>
    </row>
    <row r="437" spans="1:12">
      <c r="A437" s="11" t="s">
        <v>688</v>
      </c>
      <c r="D437" s="11" t="s">
        <v>260</v>
      </c>
      <c r="E437" s="19" t="s">
        <v>938</v>
      </c>
      <c r="F437" s="10">
        <v>42036</v>
      </c>
      <c r="G437" s="10">
        <v>44958</v>
      </c>
      <c r="H437" s="11">
        <v>9</v>
      </c>
      <c r="I437" s="11" t="s">
        <v>319</v>
      </c>
      <c r="J437" s="11" t="s">
        <v>261</v>
      </c>
      <c r="K437" s="11" t="s">
        <v>3214</v>
      </c>
      <c r="L437" s="11">
        <v>2</v>
      </c>
    </row>
    <row r="438" spans="1:12">
      <c r="A438" s="11" t="s">
        <v>689</v>
      </c>
      <c r="D438" s="11" t="s">
        <v>260</v>
      </c>
      <c r="E438" s="19" t="s">
        <v>939</v>
      </c>
      <c r="F438" s="10">
        <v>42036</v>
      </c>
      <c r="G438" s="10">
        <v>44958</v>
      </c>
      <c r="H438" s="11">
        <v>9</v>
      </c>
      <c r="I438" s="11" t="s">
        <v>319</v>
      </c>
      <c r="J438" s="11" t="s">
        <v>261</v>
      </c>
      <c r="K438" s="11" t="s">
        <v>3214</v>
      </c>
      <c r="L438" s="11">
        <v>2</v>
      </c>
    </row>
    <row r="439" spans="1:12">
      <c r="A439" s="11" t="s">
        <v>690</v>
      </c>
      <c r="D439" s="11" t="s">
        <v>260</v>
      </c>
      <c r="E439" s="19" t="s">
        <v>940</v>
      </c>
      <c r="F439" s="10">
        <v>42036</v>
      </c>
      <c r="G439" s="10">
        <v>44958</v>
      </c>
      <c r="H439" s="11">
        <v>9</v>
      </c>
      <c r="I439" s="11" t="s">
        <v>319</v>
      </c>
      <c r="J439" s="11" t="s">
        <v>261</v>
      </c>
      <c r="K439" s="11" t="s">
        <v>3214</v>
      </c>
      <c r="L439" s="11">
        <v>2</v>
      </c>
    </row>
    <row r="440" spans="1:12">
      <c r="A440" s="11" t="s">
        <v>691</v>
      </c>
      <c r="D440" s="11" t="s">
        <v>260</v>
      </c>
      <c r="E440" s="19" t="s">
        <v>941</v>
      </c>
      <c r="F440" s="10">
        <v>42036</v>
      </c>
      <c r="G440" s="10">
        <v>44958</v>
      </c>
      <c r="H440" s="11">
        <v>9</v>
      </c>
      <c r="I440" s="11" t="s">
        <v>319</v>
      </c>
      <c r="J440" s="11" t="s">
        <v>261</v>
      </c>
      <c r="K440" s="11" t="s">
        <v>3214</v>
      </c>
      <c r="L440" s="11">
        <v>2</v>
      </c>
    </row>
    <row r="441" spans="1:12">
      <c r="A441" s="11" t="s">
        <v>692</v>
      </c>
      <c r="D441" s="11" t="s">
        <v>260</v>
      </c>
      <c r="E441" s="19" t="s">
        <v>942</v>
      </c>
      <c r="F441" s="10">
        <v>42036</v>
      </c>
      <c r="G441" s="10">
        <v>44958</v>
      </c>
      <c r="H441" s="11">
        <v>9</v>
      </c>
      <c r="I441" s="11" t="s">
        <v>319</v>
      </c>
      <c r="J441" s="11" t="s">
        <v>261</v>
      </c>
      <c r="K441" s="11" t="s">
        <v>3214</v>
      </c>
      <c r="L441" s="11">
        <v>2</v>
      </c>
    </row>
    <row r="442" spans="1:12">
      <c r="A442" s="11" t="s">
        <v>693</v>
      </c>
      <c r="D442" s="11" t="s">
        <v>260</v>
      </c>
      <c r="E442" s="19" t="s">
        <v>943</v>
      </c>
      <c r="F442" s="10">
        <v>42036</v>
      </c>
      <c r="G442" s="10">
        <v>44958</v>
      </c>
      <c r="H442" s="11">
        <v>9</v>
      </c>
      <c r="I442" s="11" t="s">
        <v>319</v>
      </c>
      <c r="J442" s="11" t="s">
        <v>261</v>
      </c>
      <c r="K442" s="11" t="s">
        <v>3214</v>
      </c>
      <c r="L442" s="11">
        <v>2</v>
      </c>
    </row>
    <row r="443" spans="1:12">
      <c r="A443" s="11" t="s">
        <v>694</v>
      </c>
      <c r="D443" s="11" t="s">
        <v>260</v>
      </c>
      <c r="E443" s="19" t="s">
        <v>944</v>
      </c>
      <c r="F443" s="10">
        <v>42036</v>
      </c>
      <c r="G443" s="10">
        <v>44958</v>
      </c>
      <c r="H443" s="11">
        <v>9</v>
      </c>
      <c r="I443" s="11" t="s">
        <v>319</v>
      </c>
      <c r="J443" s="11" t="s">
        <v>261</v>
      </c>
      <c r="K443" s="11" t="s">
        <v>3214</v>
      </c>
      <c r="L443" s="11">
        <v>2</v>
      </c>
    </row>
    <row r="444" spans="1:12">
      <c r="A444" s="11" t="s">
        <v>695</v>
      </c>
      <c r="D444" s="11" t="s">
        <v>260</v>
      </c>
      <c r="E444" s="19" t="s">
        <v>945</v>
      </c>
      <c r="F444" s="10">
        <v>42036</v>
      </c>
      <c r="G444" s="10">
        <v>44958</v>
      </c>
      <c r="H444" s="11">
        <v>9</v>
      </c>
      <c r="I444" s="11" t="s">
        <v>319</v>
      </c>
      <c r="J444" s="11" t="s">
        <v>261</v>
      </c>
      <c r="K444" s="11" t="s">
        <v>3214</v>
      </c>
      <c r="L444" s="11">
        <v>2</v>
      </c>
    </row>
    <row r="445" spans="1:12">
      <c r="A445" s="11" t="s">
        <v>696</v>
      </c>
      <c r="D445" s="11" t="s">
        <v>260</v>
      </c>
      <c r="E445" s="19" t="s">
        <v>946</v>
      </c>
      <c r="F445" s="10">
        <v>42036</v>
      </c>
      <c r="G445" s="10">
        <v>44958</v>
      </c>
      <c r="H445" s="11">
        <v>9</v>
      </c>
      <c r="I445" s="11" t="s">
        <v>319</v>
      </c>
      <c r="J445" s="11" t="s">
        <v>261</v>
      </c>
      <c r="K445" s="11" t="s">
        <v>3214</v>
      </c>
      <c r="L445" s="11">
        <v>2</v>
      </c>
    </row>
    <row r="446" spans="1:12">
      <c r="A446" s="11" t="s">
        <v>697</v>
      </c>
      <c r="D446" s="11" t="s">
        <v>260</v>
      </c>
      <c r="E446" s="19" t="s">
        <v>947</v>
      </c>
      <c r="F446" s="10">
        <v>42036</v>
      </c>
      <c r="G446" s="10">
        <v>44958</v>
      </c>
      <c r="H446" s="11">
        <v>9</v>
      </c>
      <c r="I446" s="11" t="s">
        <v>319</v>
      </c>
      <c r="J446" s="11" t="s">
        <v>261</v>
      </c>
      <c r="K446" s="11" t="s">
        <v>3214</v>
      </c>
      <c r="L446" s="11">
        <v>2</v>
      </c>
    </row>
    <row r="447" spans="1:12">
      <c r="A447" s="11" t="s">
        <v>698</v>
      </c>
      <c r="D447" s="11" t="s">
        <v>260</v>
      </c>
      <c r="E447" s="19" t="s">
        <v>948</v>
      </c>
      <c r="F447" s="10">
        <v>42036</v>
      </c>
      <c r="G447" s="10">
        <v>44958</v>
      </c>
      <c r="H447" s="11">
        <v>9</v>
      </c>
      <c r="I447" s="11" t="s">
        <v>319</v>
      </c>
      <c r="J447" s="11" t="s">
        <v>261</v>
      </c>
      <c r="K447" s="11" t="s">
        <v>3214</v>
      </c>
      <c r="L447" s="11">
        <v>2</v>
      </c>
    </row>
    <row r="448" spans="1:12">
      <c r="A448" s="11" t="s">
        <v>699</v>
      </c>
      <c r="D448" s="11" t="s">
        <v>260</v>
      </c>
      <c r="E448" s="19" t="s">
        <v>949</v>
      </c>
      <c r="F448" s="10">
        <v>42036</v>
      </c>
      <c r="G448" s="10">
        <v>44958</v>
      </c>
      <c r="H448" s="11">
        <v>9</v>
      </c>
      <c r="I448" s="11" t="s">
        <v>319</v>
      </c>
      <c r="J448" s="11" t="s">
        <v>261</v>
      </c>
      <c r="K448" s="11" t="s">
        <v>3214</v>
      </c>
      <c r="L448" s="11">
        <v>2</v>
      </c>
    </row>
    <row r="449" spans="1:12">
      <c r="A449" s="11" t="s">
        <v>700</v>
      </c>
      <c r="D449" s="11" t="s">
        <v>260</v>
      </c>
      <c r="E449" s="19" t="s">
        <v>950</v>
      </c>
      <c r="F449" s="10">
        <v>42036</v>
      </c>
      <c r="G449" s="10">
        <v>44958</v>
      </c>
      <c r="H449" s="11">
        <v>9</v>
      </c>
      <c r="I449" s="11" t="s">
        <v>319</v>
      </c>
      <c r="J449" s="11" t="s">
        <v>261</v>
      </c>
      <c r="K449" s="11" t="s">
        <v>3214</v>
      </c>
      <c r="L449" s="11">
        <v>2</v>
      </c>
    </row>
    <row r="450" spans="1:12">
      <c r="A450" s="11" t="s">
        <v>701</v>
      </c>
      <c r="D450" s="11" t="s">
        <v>260</v>
      </c>
      <c r="E450" s="19" t="s">
        <v>951</v>
      </c>
      <c r="F450" s="10">
        <v>42036</v>
      </c>
      <c r="G450" s="10">
        <v>44958</v>
      </c>
      <c r="H450" s="11">
        <v>9</v>
      </c>
      <c r="I450" s="11" t="s">
        <v>319</v>
      </c>
      <c r="J450" s="11" t="s">
        <v>261</v>
      </c>
      <c r="K450" s="11" t="s">
        <v>3214</v>
      </c>
      <c r="L450" s="11">
        <v>2</v>
      </c>
    </row>
    <row r="451" spans="1:12">
      <c r="A451" s="11" t="s">
        <v>702</v>
      </c>
      <c r="D451" s="11" t="s">
        <v>260</v>
      </c>
      <c r="E451" s="19" t="s">
        <v>952</v>
      </c>
      <c r="F451" s="10">
        <v>42036</v>
      </c>
      <c r="G451" s="10">
        <v>44958</v>
      </c>
      <c r="H451" s="11">
        <v>9</v>
      </c>
      <c r="I451" s="11" t="s">
        <v>319</v>
      </c>
      <c r="J451" s="11" t="s">
        <v>261</v>
      </c>
      <c r="K451" s="11" t="s">
        <v>3214</v>
      </c>
      <c r="L451" s="11">
        <v>2</v>
      </c>
    </row>
    <row r="452" spans="1:12">
      <c r="A452" s="11" t="s">
        <v>703</v>
      </c>
      <c r="D452" s="11" t="s">
        <v>260</v>
      </c>
      <c r="E452" s="19" t="s">
        <v>953</v>
      </c>
      <c r="F452" s="10">
        <v>42036</v>
      </c>
      <c r="G452" s="10">
        <v>44958</v>
      </c>
      <c r="H452" s="11">
        <v>9</v>
      </c>
      <c r="I452" s="11" t="s">
        <v>319</v>
      </c>
      <c r="J452" s="11" t="s">
        <v>261</v>
      </c>
      <c r="K452" s="11" t="s">
        <v>3214</v>
      </c>
      <c r="L452" s="11">
        <v>2</v>
      </c>
    </row>
    <row r="453" spans="1:12">
      <c r="A453" s="11" t="s">
        <v>704</v>
      </c>
      <c r="D453" s="11" t="s">
        <v>260</v>
      </c>
      <c r="E453" s="19" t="s">
        <v>954</v>
      </c>
      <c r="F453" s="10">
        <v>42036</v>
      </c>
      <c r="G453" s="10">
        <v>44958</v>
      </c>
      <c r="H453" s="11">
        <v>9</v>
      </c>
      <c r="I453" s="11" t="s">
        <v>319</v>
      </c>
      <c r="J453" s="11" t="s">
        <v>261</v>
      </c>
      <c r="K453" s="11" t="s">
        <v>3214</v>
      </c>
      <c r="L453" s="11">
        <v>2</v>
      </c>
    </row>
    <row r="454" spans="1:12">
      <c r="A454" s="11" t="s">
        <v>705</v>
      </c>
      <c r="D454" s="11" t="s">
        <v>260</v>
      </c>
      <c r="E454" s="19" t="s">
        <v>955</v>
      </c>
      <c r="F454" s="10">
        <v>42036</v>
      </c>
      <c r="G454" s="10">
        <v>44958</v>
      </c>
      <c r="H454" s="11">
        <v>9</v>
      </c>
      <c r="I454" s="11" t="s">
        <v>319</v>
      </c>
      <c r="J454" s="11" t="s">
        <v>261</v>
      </c>
      <c r="K454" s="11" t="s">
        <v>3214</v>
      </c>
      <c r="L454" s="11">
        <v>2</v>
      </c>
    </row>
    <row r="455" spans="1:12">
      <c r="A455" s="11" t="s">
        <v>706</v>
      </c>
      <c r="D455" s="11" t="s">
        <v>260</v>
      </c>
      <c r="E455" s="19" t="s">
        <v>956</v>
      </c>
      <c r="F455" s="10">
        <v>42036</v>
      </c>
      <c r="G455" s="10">
        <v>44958</v>
      </c>
      <c r="H455" s="11">
        <v>9</v>
      </c>
      <c r="I455" s="11" t="s">
        <v>319</v>
      </c>
      <c r="J455" s="11" t="s">
        <v>261</v>
      </c>
      <c r="K455" s="11" t="s">
        <v>3214</v>
      </c>
      <c r="L455" s="11">
        <v>2</v>
      </c>
    </row>
    <row r="456" spans="1:12">
      <c r="A456" s="11" t="s">
        <v>707</v>
      </c>
      <c r="D456" s="11" t="s">
        <v>260</v>
      </c>
      <c r="E456" s="19" t="s">
        <v>957</v>
      </c>
      <c r="F456" s="10">
        <v>42036</v>
      </c>
      <c r="G456" s="10">
        <v>44958</v>
      </c>
      <c r="H456" s="11">
        <v>9</v>
      </c>
      <c r="I456" s="11" t="s">
        <v>319</v>
      </c>
      <c r="J456" s="11" t="s">
        <v>261</v>
      </c>
      <c r="K456" s="11" t="s">
        <v>3214</v>
      </c>
      <c r="L456" s="11">
        <v>2</v>
      </c>
    </row>
    <row r="457" spans="1:12">
      <c r="A457" s="11" t="s">
        <v>708</v>
      </c>
      <c r="D457" s="11" t="s">
        <v>260</v>
      </c>
      <c r="E457" s="19" t="s">
        <v>958</v>
      </c>
      <c r="F457" s="10">
        <v>42036</v>
      </c>
      <c r="G457" s="10">
        <v>44958</v>
      </c>
      <c r="H457" s="11">
        <v>9</v>
      </c>
      <c r="I457" s="11" t="s">
        <v>319</v>
      </c>
      <c r="J457" s="11" t="s">
        <v>261</v>
      </c>
      <c r="K457" s="11" t="s">
        <v>3214</v>
      </c>
      <c r="L457" s="11">
        <v>2</v>
      </c>
    </row>
    <row r="458" spans="1:12">
      <c r="A458" s="11" t="s">
        <v>709</v>
      </c>
      <c r="D458" s="11" t="s">
        <v>260</v>
      </c>
      <c r="E458" s="19" t="s">
        <v>959</v>
      </c>
      <c r="F458" s="10">
        <v>42036</v>
      </c>
      <c r="G458" s="10">
        <v>44958</v>
      </c>
      <c r="H458" s="11">
        <v>9</v>
      </c>
      <c r="I458" s="11" t="s">
        <v>319</v>
      </c>
      <c r="J458" s="11" t="s">
        <v>261</v>
      </c>
      <c r="K458" s="11" t="s">
        <v>3214</v>
      </c>
      <c r="L458" s="11">
        <v>2</v>
      </c>
    </row>
    <row r="459" spans="1:12">
      <c r="A459" s="11" t="s">
        <v>710</v>
      </c>
      <c r="D459" s="11" t="s">
        <v>260</v>
      </c>
      <c r="E459" s="19" t="s">
        <v>960</v>
      </c>
      <c r="F459" s="10">
        <v>42036</v>
      </c>
      <c r="G459" s="10">
        <v>44958</v>
      </c>
      <c r="H459" s="11">
        <v>9</v>
      </c>
      <c r="I459" s="11" t="s">
        <v>319</v>
      </c>
      <c r="J459" s="11" t="s">
        <v>261</v>
      </c>
      <c r="K459" s="11" t="s">
        <v>3214</v>
      </c>
      <c r="L459" s="11">
        <v>2</v>
      </c>
    </row>
    <row r="460" spans="1:12">
      <c r="A460" s="11" t="s">
        <v>711</v>
      </c>
      <c r="D460" s="11" t="s">
        <v>260</v>
      </c>
      <c r="E460" s="19" t="s">
        <v>961</v>
      </c>
      <c r="F460" s="10">
        <v>42036</v>
      </c>
      <c r="G460" s="10">
        <v>44958</v>
      </c>
      <c r="H460" s="11">
        <v>9</v>
      </c>
      <c r="I460" s="11" t="s">
        <v>319</v>
      </c>
      <c r="J460" s="11" t="s">
        <v>261</v>
      </c>
      <c r="K460" s="11" t="s">
        <v>3214</v>
      </c>
      <c r="L460" s="11">
        <v>2</v>
      </c>
    </row>
    <row r="461" spans="1:12">
      <c r="A461" s="11" t="s">
        <v>712</v>
      </c>
      <c r="D461" s="11" t="s">
        <v>260</v>
      </c>
      <c r="E461" s="19" t="s">
        <v>962</v>
      </c>
      <c r="F461" s="10">
        <v>42036</v>
      </c>
      <c r="G461" s="10">
        <v>44958</v>
      </c>
      <c r="H461" s="11">
        <v>9</v>
      </c>
      <c r="I461" s="11" t="s">
        <v>319</v>
      </c>
      <c r="J461" s="11" t="s">
        <v>261</v>
      </c>
      <c r="K461" s="11" t="s">
        <v>3214</v>
      </c>
      <c r="L461" s="11">
        <v>2</v>
      </c>
    </row>
    <row r="462" spans="1:12">
      <c r="A462" s="11" t="s">
        <v>713</v>
      </c>
      <c r="D462" s="11" t="s">
        <v>260</v>
      </c>
      <c r="E462" s="19" t="s">
        <v>963</v>
      </c>
      <c r="F462" s="10">
        <v>42036</v>
      </c>
      <c r="G462" s="10">
        <v>44958</v>
      </c>
      <c r="H462" s="11">
        <v>9</v>
      </c>
      <c r="I462" s="11" t="s">
        <v>319</v>
      </c>
      <c r="J462" s="11" t="s">
        <v>261</v>
      </c>
      <c r="K462" s="11" t="s">
        <v>3214</v>
      </c>
      <c r="L462" s="11">
        <v>2</v>
      </c>
    </row>
    <row r="463" spans="1:12">
      <c r="A463" s="11" t="s">
        <v>714</v>
      </c>
      <c r="D463" s="11" t="s">
        <v>260</v>
      </c>
      <c r="E463" s="19" t="s">
        <v>964</v>
      </c>
      <c r="F463" s="10">
        <v>42036</v>
      </c>
      <c r="G463" s="10">
        <v>44958</v>
      </c>
      <c r="H463" s="11">
        <v>9</v>
      </c>
      <c r="I463" s="11" t="s">
        <v>319</v>
      </c>
      <c r="J463" s="11" t="s">
        <v>261</v>
      </c>
      <c r="K463" s="11" t="s">
        <v>3214</v>
      </c>
      <c r="L463" s="11">
        <v>2</v>
      </c>
    </row>
    <row r="464" spans="1:12">
      <c r="A464" s="11" t="s">
        <v>715</v>
      </c>
      <c r="D464" s="11" t="s">
        <v>260</v>
      </c>
      <c r="E464" s="19" t="s">
        <v>965</v>
      </c>
      <c r="F464" s="10">
        <v>42036</v>
      </c>
      <c r="G464" s="10">
        <v>44958</v>
      </c>
      <c r="H464" s="11">
        <v>9</v>
      </c>
      <c r="I464" s="11" t="s">
        <v>319</v>
      </c>
      <c r="J464" s="11" t="s">
        <v>261</v>
      </c>
      <c r="K464" s="11" t="s">
        <v>3214</v>
      </c>
      <c r="L464" s="11">
        <v>2</v>
      </c>
    </row>
    <row r="465" spans="1:12">
      <c r="A465" s="11" t="s">
        <v>716</v>
      </c>
      <c r="D465" s="11" t="s">
        <v>260</v>
      </c>
      <c r="E465" s="19" t="s">
        <v>966</v>
      </c>
      <c r="F465" s="10">
        <v>42036</v>
      </c>
      <c r="G465" s="10">
        <v>44958</v>
      </c>
      <c r="H465" s="11">
        <v>9</v>
      </c>
      <c r="I465" s="11" t="s">
        <v>319</v>
      </c>
      <c r="J465" s="11" t="s">
        <v>261</v>
      </c>
      <c r="K465" s="11" t="s">
        <v>3214</v>
      </c>
      <c r="L465" s="11">
        <v>2</v>
      </c>
    </row>
    <row r="466" spans="1:12">
      <c r="A466" s="11" t="s">
        <v>717</v>
      </c>
      <c r="D466" s="11" t="s">
        <v>260</v>
      </c>
      <c r="E466" s="19" t="s">
        <v>967</v>
      </c>
      <c r="F466" s="10">
        <v>42036</v>
      </c>
      <c r="G466" s="10">
        <v>44958</v>
      </c>
      <c r="H466" s="11">
        <v>9</v>
      </c>
      <c r="I466" s="11" t="s">
        <v>319</v>
      </c>
      <c r="J466" s="11" t="s">
        <v>261</v>
      </c>
      <c r="K466" s="11" t="s">
        <v>3214</v>
      </c>
      <c r="L466" s="11">
        <v>2</v>
      </c>
    </row>
    <row r="467" spans="1:12">
      <c r="A467" s="11" t="s">
        <v>718</v>
      </c>
      <c r="D467" s="11" t="s">
        <v>260</v>
      </c>
      <c r="E467" s="19" t="s">
        <v>968</v>
      </c>
      <c r="F467" s="10">
        <v>42036</v>
      </c>
      <c r="G467" s="10">
        <v>44958</v>
      </c>
      <c r="H467" s="11">
        <v>9</v>
      </c>
      <c r="I467" s="11" t="s">
        <v>319</v>
      </c>
      <c r="J467" s="11" t="s">
        <v>261</v>
      </c>
      <c r="K467" s="11" t="s">
        <v>3214</v>
      </c>
      <c r="L467" s="11">
        <v>2</v>
      </c>
    </row>
    <row r="468" spans="1:12">
      <c r="A468" s="11" t="s">
        <v>719</v>
      </c>
      <c r="D468" s="11" t="s">
        <v>260</v>
      </c>
      <c r="E468" s="19" t="s">
        <v>969</v>
      </c>
      <c r="F468" s="10">
        <v>42036</v>
      </c>
      <c r="G468" s="10">
        <v>44958</v>
      </c>
      <c r="H468" s="11">
        <v>9</v>
      </c>
      <c r="I468" s="20" t="s">
        <v>259</v>
      </c>
      <c r="J468" s="11" t="s">
        <v>261</v>
      </c>
      <c r="K468" s="11" t="s">
        <v>3214</v>
      </c>
      <c r="L468" s="11">
        <v>2</v>
      </c>
    </row>
    <row r="469" spans="1:12">
      <c r="A469" s="11" t="s">
        <v>720</v>
      </c>
      <c r="D469" s="11" t="s">
        <v>260</v>
      </c>
      <c r="E469" s="19" t="s">
        <v>970</v>
      </c>
      <c r="F469" s="10">
        <v>42036</v>
      </c>
      <c r="G469" s="10">
        <v>44958</v>
      </c>
      <c r="H469" s="11">
        <v>9</v>
      </c>
      <c r="I469" s="20" t="s">
        <v>259</v>
      </c>
      <c r="J469" s="11" t="s">
        <v>261</v>
      </c>
      <c r="K469" s="11" t="s">
        <v>3214</v>
      </c>
      <c r="L469" s="11">
        <v>2</v>
      </c>
    </row>
    <row r="470" spans="1:12">
      <c r="A470" s="11" t="s">
        <v>721</v>
      </c>
      <c r="D470" s="11" t="s">
        <v>260</v>
      </c>
      <c r="E470" s="19" t="s">
        <v>971</v>
      </c>
      <c r="F470" s="10">
        <v>42036</v>
      </c>
      <c r="G470" s="10">
        <v>44958</v>
      </c>
      <c r="H470" s="11">
        <v>9</v>
      </c>
      <c r="I470" s="20" t="s">
        <v>259</v>
      </c>
      <c r="J470" s="11" t="s">
        <v>261</v>
      </c>
      <c r="K470" s="11" t="s">
        <v>3214</v>
      </c>
      <c r="L470" s="11">
        <v>2</v>
      </c>
    </row>
    <row r="471" spans="1:12">
      <c r="A471" s="11" t="s">
        <v>722</v>
      </c>
      <c r="D471" s="11" t="s">
        <v>260</v>
      </c>
      <c r="E471" s="19" t="s">
        <v>972</v>
      </c>
      <c r="F471" s="10">
        <v>42036</v>
      </c>
      <c r="G471" s="10">
        <v>44958</v>
      </c>
      <c r="H471" s="11">
        <v>9</v>
      </c>
      <c r="I471" s="20" t="s">
        <v>259</v>
      </c>
      <c r="J471" s="11" t="s">
        <v>261</v>
      </c>
      <c r="K471" s="11" t="s">
        <v>3214</v>
      </c>
      <c r="L471" s="11">
        <v>2</v>
      </c>
    </row>
    <row r="472" spans="1:12">
      <c r="A472" s="11" t="s">
        <v>723</v>
      </c>
      <c r="D472" s="11" t="s">
        <v>260</v>
      </c>
      <c r="E472" s="19" t="s">
        <v>973</v>
      </c>
      <c r="F472" s="10">
        <v>42036</v>
      </c>
      <c r="G472" s="10">
        <v>44958</v>
      </c>
      <c r="H472" s="11">
        <v>9</v>
      </c>
      <c r="I472" s="20" t="s">
        <v>259</v>
      </c>
      <c r="J472" s="11" t="s">
        <v>261</v>
      </c>
      <c r="K472" s="11" t="s">
        <v>3214</v>
      </c>
      <c r="L472" s="11">
        <v>2</v>
      </c>
    </row>
    <row r="473" spans="1:12">
      <c r="A473" s="11" t="s">
        <v>724</v>
      </c>
      <c r="D473" s="11" t="s">
        <v>260</v>
      </c>
      <c r="E473" s="19" t="s">
        <v>974</v>
      </c>
      <c r="F473" s="10">
        <v>42036</v>
      </c>
      <c r="G473" s="10">
        <v>44958</v>
      </c>
      <c r="H473" s="11">
        <v>9</v>
      </c>
      <c r="I473" s="20" t="s">
        <v>259</v>
      </c>
      <c r="J473" s="11" t="s">
        <v>261</v>
      </c>
      <c r="K473" s="11" t="s">
        <v>3214</v>
      </c>
      <c r="L473" s="11">
        <v>2</v>
      </c>
    </row>
    <row r="474" spans="1:12">
      <c r="A474" s="11" t="s">
        <v>725</v>
      </c>
      <c r="D474" s="11" t="s">
        <v>260</v>
      </c>
      <c r="E474" s="19" t="s">
        <v>975</v>
      </c>
      <c r="F474" s="10">
        <v>42036</v>
      </c>
      <c r="G474" s="10">
        <v>44958</v>
      </c>
      <c r="H474" s="11">
        <v>9</v>
      </c>
      <c r="I474" s="20" t="s">
        <v>259</v>
      </c>
      <c r="J474" s="11" t="s">
        <v>261</v>
      </c>
      <c r="K474" s="11" t="s">
        <v>3214</v>
      </c>
      <c r="L474" s="11">
        <v>2</v>
      </c>
    </row>
    <row r="475" spans="1:12">
      <c r="A475" s="11" t="s">
        <v>726</v>
      </c>
      <c r="D475" s="11" t="s">
        <v>260</v>
      </c>
      <c r="E475" s="19" t="s">
        <v>976</v>
      </c>
      <c r="F475" s="10">
        <v>42036</v>
      </c>
      <c r="G475" s="10">
        <v>44958</v>
      </c>
      <c r="H475" s="11">
        <v>9</v>
      </c>
      <c r="I475" s="20" t="s">
        <v>259</v>
      </c>
      <c r="J475" s="11" t="s">
        <v>261</v>
      </c>
      <c r="K475" s="11" t="s">
        <v>3214</v>
      </c>
      <c r="L475" s="11">
        <v>2</v>
      </c>
    </row>
    <row r="476" spans="1:12">
      <c r="A476" s="11" t="s">
        <v>727</v>
      </c>
      <c r="D476" s="11" t="s">
        <v>260</v>
      </c>
      <c r="E476" s="19" t="s">
        <v>977</v>
      </c>
      <c r="F476" s="10">
        <v>42036</v>
      </c>
      <c r="G476" s="10">
        <v>44958</v>
      </c>
      <c r="H476" s="11">
        <v>9</v>
      </c>
      <c r="I476" s="20" t="s">
        <v>259</v>
      </c>
      <c r="J476" s="11" t="s">
        <v>261</v>
      </c>
      <c r="K476" s="11" t="s">
        <v>3214</v>
      </c>
      <c r="L476" s="11">
        <v>2</v>
      </c>
    </row>
    <row r="477" spans="1:12">
      <c r="A477" s="11" t="s">
        <v>728</v>
      </c>
      <c r="D477" s="11" t="s">
        <v>260</v>
      </c>
      <c r="E477" s="19" t="s">
        <v>978</v>
      </c>
      <c r="F477" s="10">
        <v>42036</v>
      </c>
      <c r="G477" s="10">
        <v>44958</v>
      </c>
      <c r="H477" s="11">
        <v>9</v>
      </c>
      <c r="I477" s="20" t="s">
        <v>259</v>
      </c>
      <c r="J477" s="11" t="s">
        <v>261</v>
      </c>
      <c r="K477" s="11" t="s">
        <v>3214</v>
      </c>
      <c r="L477" s="11">
        <v>2</v>
      </c>
    </row>
    <row r="478" spans="1:12">
      <c r="A478" s="11" t="s">
        <v>729</v>
      </c>
      <c r="D478" s="11" t="s">
        <v>260</v>
      </c>
      <c r="E478" s="19" t="s">
        <v>979</v>
      </c>
      <c r="F478" s="10">
        <v>42036</v>
      </c>
      <c r="G478" s="10">
        <v>44958</v>
      </c>
      <c r="H478" s="11">
        <v>9</v>
      </c>
      <c r="I478" s="20" t="s">
        <v>259</v>
      </c>
      <c r="J478" s="11" t="s">
        <v>261</v>
      </c>
      <c r="K478" s="11" t="s">
        <v>3214</v>
      </c>
      <c r="L478" s="11">
        <v>2</v>
      </c>
    </row>
    <row r="479" spans="1:12">
      <c r="A479" s="11" t="s">
        <v>730</v>
      </c>
      <c r="D479" s="11" t="s">
        <v>260</v>
      </c>
      <c r="E479" s="19" t="s">
        <v>980</v>
      </c>
      <c r="F479" s="10">
        <v>42036</v>
      </c>
      <c r="G479" s="10">
        <v>44958</v>
      </c>
      <c r="H479" s="11">
        <v>9</v>
      </c>
      <c r="I479" s="20" t="s">
        <v>259</v>
      </c>
      <c r="J479" s="11" t="s">
        <v>261</v>
      </c>
      <c r="K479" s="11" t="s">
        <v>3214</v>
      </c>
      <c r="L479" s="11">
        <v>2</v>
      </c>
    </row>
    <row r="480" spans="1:12">
      <c r="A480" s="11" t="s">
        <v>731</v>
      </c>
      <c r="D480" s="11" t="s">
        <v>260</v>
      </c>
      <c r="E480" s="19" t="s">
        <v>981</v>
      </c>
      <c r="F480" s="10">
        <v>42036</v>
      </c>
      <c r="G480" s="10">
        <v>44958</v>
      </c>
      <c r="H480" s="11">
        <v>9</v>
      </c>
      <c r="I480" s="20" t="s">
        <v>259</v>
      </c>
      <c r="J480" s="11" t="s">
        <v>261</v>
      </c>
      <c r="K480" s="11" t="s">
        <v>3214</v>
      </c>
      <c r="L480" s="11">
        <v>2</v>
      </c>
    </row>
    <row r="481" spans="1:12">
      <c r="A481" s="11" t="s">
        <v>732</v>
      </c>
      <c r="D481" s="11" t="s">
        <v>260</v>
      </c>
      <c r="E481" s="19" t="s">
        <v>982</v>
      </c>
      <c r="F481" s="10">
        <v>42036</v>
      </c>
      <c r="G481" s="10">
        <v>44958</v>
      </c>
      <c r="H481" s="11">
        <v>9</v>
      </c>
      <c r="I481" s="20" t="s">
        <v>259</v>
      </c>
      <c r="J481" s="11" t="s">
        <v>261</v>
      </c>
      <c r="K481" s="11" t="s">
        <v>3214</v>
      </c>
      <c r="L481" s="11">
        <v>2</v>
      </c>
    </row>
    <row r="482" spans="1:12">
      <c r="A482" s="11" t="s">
        <v>733</v>
      </c>
      <c r="D482" s="11" t="s">
        <v>260</v>
      </c>
      <c r="E482" s="19" t="s">
        <v>983</v>
      </c>
      <c r="F482" s="10">
        <v>42036</v>
      </c>
      <c r="G482" s="10">
        <v>44958</v>
      </c>
      <c r="H482" s="11">
        <v>9</v>
      </c>
      <c r="I482" s="20" t="s">
        <v>259</v>
      </c>
      <c r="J482" s="11" t="s">
        <v>261</v>
      </c>
      <c r="K482" s="11" t="s">
        <v>3214</v>
      </c>
      <c r="L482" s="11">
        <v>2</v>
      </c>
    </row>
    <row r="483" spans="1:12">
      <c r="A483" s="11" t="s">
        <v>734</v>
      </c>
      <c r="D483" s="11" t="s">
        <v>260</v>
      </c>
      <c r="E483" s="19" t="s">
        <v>984</v>
      </c>
      <c r="F483" s="10">
        <v>42036</v>
      </c>
      <c r="G483" s="10">
        <v>44958</v>
      </c>
      <c r="H483" s="11">
        <v>9</v>
      </c>
      <c r="I483" s="20" t="s">
        <v>259</v>
      </c>
      <c r="J483" s="11" t="s">
        <v>261</v>
      </c>
      <c r="K483" s="11" t="s">
        <v>3214</v>
      </c>
      <c r="L483" s="11">
        <v>2</v>
      </c>
    </row>
    <row r="484" spans="1:12">
      <c r="A484" s="11" t="s">
        <v>735</v>
      </c>
      <c r="D484" s="11" t="s">
        <v>260</v>
      </c>
      <c r="E484" s="19" t="s">
        <v>985</v>
      </c>
      <c r="F484" s="10">
        <v>42036</v>
      </c>
      <c r="G484" s="10">
        <v>44958</v>
      </c>
      <c r="H484" s="11">
        <v>9</v>
      </c>
      <c r="I484" s="20" t="s">
        <v>259</v>
      </c>
      <c r="J484" s="11" t="s">
        <v>261</v>
      </c>
      <c r="K484" s="11" t="s">
        <v>3214</v>
      </c>
      <c r="L484" s="11">
        <v>2</v>
      </c>
    </row>
    <row r="485" spans="1:12">
      <c r="A485" s="11" t="s">
        <v>736</v>
      </c>
      <c r="D485" s="11" t="s">
        <v>260</v>
      </c>
      <c r="E485" s="19" t="s">
        <v>986</v>
      </c>
      <c r="F485" s="10">
        <v>42036</v>
      </c>
      <c r="G485" s="10">
        <v>44958</v>
      </c>
      <c r="H485" s="11">
        <v>9</v>
      </c>
      <c r="I485" s="20" t="s">
        <v>259</v>
      </c>
      <c r="J485" s="11" t="s">
        <v>261</v>
      </c>
      <c r="K485" s="11" t="s">
        <v>3214</v>
      </c>
      <c r="L485" s="11">
        <v>2</v>
      </c>
    </row>
    <row r="486" spans="1:12">
      <c r="A486" s="11" t="s">
        <v>737</v>
      </c>
      <c r="D486" s="11" t="s">
        <v>260</v>
      </c>
      <c r="E486" s="19" t="s">
        <v>987</v>
      </c>
      <c r="F486" s="10">
        <v>42036</v>
      </c>
      <c r="G486" s="10">
        <v>44958</v>
      </c>
      <c r="H486" s="11">
        <v>9</v>
      </c>
      <c r="I486" s="20" t="s">
        <v>259</v>
      </c>
      <c r="J486" s="11" t="s">
        <v>261</v>
      </c>
      <c r="K486" s="11" t="s">
        <v>3214</v>
      </c>
      <c r="L486" s="11">
        <v>2</v>
      </c>
    </row>
    <row r="487" spans="1:12">
      <c r="A487" s="11" t="s">
        <v>738</v>
      </c>
      <c r="D487" s="11" t="s">
        <v>260</v>
      </c>
      <c r="E487" s="19" t="s">
        <v>988</v>
      </c>
      <c r="F487" s="10">
        <v>42036</v>
      </c>
      <c r="G487" s="10">
        <v>44958</v>
      </c>
      <c r="H487" s="11">
        <v>9</v>
      </c>
      <c r="I487" s="20" t="s">
        <v>259</v>
      </c>
      <c r="J487" s="11" t="s">
        <v>261</v>
      </c>
      <c r="K487" s="11" t="s">
        <v>3214</v>
      </c>
      <c r="L487" s="11">
        <v>2</v>
      </c>
    </row>
    <row r="488" spans="1:12">
      <c r="A488" s="11" t="s">
        <v>739</v>
      </c>
      <c r="D488" s="11" t="s">
        <v>260</v>
      </c>
      <c r="E488" s="19" t="s">
        <v>989</v>
      </c>
      <c r="F488" s="10">
        <v>42036</v>
      </c>
      <c r="G488" s="10">
        <v>44958</v>
      </c>
      <c r="H488" s="11">
        <v>9</v>
      </c>
      <c r="I488" s="20" t="s">
        <v>259</v>
      </c>
      <c r="J488" s="11" t="s">
        <v>261</v>
      </c>
      <c r="K488" s="11" t="s">
        <v>3214</v>
      </c>
      <c r="L488" s="11">
        <v>2</v>
      </c>
    </row>
    <row r="489" spans="1:12">
      <c r="A489" s="11" t="s">
        <v>740</v>
      </c>
      <c r="D489" s="11" t="s">
        <v>260</v>
      </c>
      <c r="E489" s="19" t="s">
        <v>990</v>
      </c>
      <c r="F489" s="10">
        <v>42036</v>
      </c>
      <c r="G489" s="10">
        <v>44958</v>
      </c>
      <c r="H489" s="11">
        <v>9</v>
      </c>
      <c r="I489" s="20" t="s">
        <v>259</v>
      </c>
      <c r="J489" s="11" t="s">
        <v>261</v>
      </c>
      <c r="K489" s="11" t="s">
        <v>3214</v>
      </c>
      <c r="L489" s="11">
        <v>2</v>
      </c>
    </row>
    <row r="490" spans="1:12">
      <c r="A490" s="11" t="s">
        <v>741</v>
      </c>
      <c r="D490" s="11" t="s">
        <v>260</v>
      </c>
      <c r="E490" s="19" t="s">
        <v>991</v>
      </c>
      <c r="F490" s="10">
        <v>42036</v>
      </c>
      <c r="G490" s="10">
        <v>44958</v>
      </c>
      <c r="H490" s="11">
        <v>9</v>
      </c>
      <c r="I490" s="20" t="s">
        <v>259</v>
      </c>
      <c r="J490" s="11" t="s">
        <v>261</v>
      </c>
      <c r="K490" s="11" t="s">
        <v>3214</v>
      </c>
      <c r="L490" s="11">
        <v>2</v>
      </c>
    </row>
    <row r="491" spans="1:12">
      <c r="A491" s="11" t="s">
        <v>742</v>
      </c>
      <c r="D491" s="11" t="s">
        <v>260</v>
      </c>
      <c r="E491" s="19" t="s">
        <v>992</v>
      </c>
      <c r="F491" s="10">
        <v>42036</v>
      </c>
      <c r="G491" s="10">
        <v>44958</v>
      </c>
      <c r="H491" s="11">
        <v>9</v>
      </c>
      <c r="I491" s="20" t="s">
        <v>259</v>
      </c>
      <c r="J491" s="11" t="s">
        <v>261</v>
      </c>
      <c r="K491" s="11" t="s">
        <v>3214</v>
      </c>
      <c r="L491" s="11">
        <v>2</v>
      </c>
    </row>
    <row r="492" spans="1:12">
      <c r="A492" s="11" t="s">
        <v>743</v>
      </c>
      <c r="D492" s="11" t="s">
        <v>260</v>
      </c>
      <c r="E492" s="19" t="s">
        <v>993</v>
      </c>
      <c r="F492" s="10">
        <v>42036</v>
      </c>
      <c r="G492" s="10">
        <v>44958</v>
      </c>
      <c r="H492" s="11">
        <v>9</v>
      </c>
      <c r="I492" s="20" t="s">
        <v>259</v>
      </c>
      <c r="J492" s="11" t="s">
        <v>261</v>
      </c>
      <c r="K492" s="11" t="s">
        <v>3214</v>
      </c>
      <c r="L492" s="11">
        <v>2</v>
      </c>
    </row>
    <row r="493" spans="1:12">
      <c r="A493" s="11" t="s">
        <v>744</v>
      </c>
      <c r="D493" s="11" t="s">
        <v>260</v>
      </c>
      <c r="E493" s="19" t="s">
        <v>994</v>
      </c>
      <c r="F493" s="10">
        <v>42036</v>
      </c>
      <c r="G493" s="10">
        <v>44958</v>
      </c>
      <c r="H493" s="11">
        <v>9</v>
      </c>
      <c r="I493" s="20" t="s">
        <v>259</v>
      </c>
      <c r="J493" s="11" t="s">
        <v>261</v>
      </c>
      <c r="K493" s="11" t="s">
        <v>3214</v>
      </c>
      <c r="L493" s="11">
        <v>2</v>
      </c>
    </row>
    <row r="494" spans="1:12">
      <c r="A494" s="11" t="s">
        <v>745</v>
      </c>
      <c r="D494" s="11" t="s">
        <v>260</v>
      </c>
      <c r="E494" s="19" t="s">
        <v>995</v>
      </c>
      <c r="F494" s="10">
        <v>42036</v>
      </c>
      <c r="G494" s="10">
        <v>44958</v>
      </c>
      <c r="H494" s="11">
        <v>9</v>
      </c>
      <c r="I494" s="20" t="s">
        <v>259</v>
      </c>
      <c r="J494" s="11" t="s">
        <v>261</v>
      </c>
      <c r="K494" s="11" t="s">
        <v>3214</v>
      </c>
      <c r="L494" s="11">
        <v>2</v>
      </c>
    </row>
    <row r="495" spans="1:12">
      <c r="A495" s="11" t="s">
        <v>746</v>
      </c>
      <c r="D495" s="11" t="s">
        <v>260</v>
      </c>
      <c r="E495" s="19" t="s">
        <v>996</v>
      </c>
      <c r="F495" s="10">
        <v>42036</v>
      </c>
      <c r="G495" s="10">
        <v>44958</v>
      </c>
      <c r="H495" s="11">
        <v>9</v>
      </c>
      <c r="I495" s="20" t="s">
        <v>259</v>
      </c>
      <c r="J495" s="11" t="s">
        <v>261</v>
      </c>
      <c r="K495" s="11" t="s">
        <v>3214</v>
      </c>
      <c r="L495" s="11">
        <v>2</v>
      </c>
    </row>
    <row r="496" spans="1:12">
      <c r="A496" s="11" t="s">
        <v>747</v>
      </c>
      <c r="D496" s="11" t="s">
        <v>260</v>
      </c>
      <c r="E496" s="19" t="s">
        <v>997</v>
      </c>
      <c r="F496" s="10">
        <v>42036</v>
      </c>
      <c r="G496" s="10">
        <v>44958</v>
      </c>
      <c r="H496" s="11">
        <v>9</v>
      </c>
      <c r="I496" s="20" t="s">
        <v>259</v>
      </c>
      <c r="J496" s="11" t="s">
        <v>261</v>
      </c>
      <c r="K496" s="11" t="s">
        <v>3214</v>
      </c>
      <c r="L496" s="11">
        <v>2</v>
      </c>
    </row>
    <row r="497" spans="1:12">
      <c r="A497" s="11" t="s">
        <v>748</v>
      </c>
      <c r="D497" s="11" t="s">
        <v>260</v>
      </c>
      <c r="E497" s="19" t="s">
        <v>998</v>
      </c>
      <c r="F497" s="10">
        <v>42036</v>
      </c>
      <c r="G497" s="10">
        <v>44958</v>
      </c>
      <c r="H497" s="11">
        <v>9</v>
      </c>
      <c r="I497" s="20" t="s">
        <v>259</v>
      </c>
      <c r="J497" s="11" t="s">
        <v>261</v>
      </c>
      <c r="K497" s="11" t="s">
        <v>3214</v>
      </c>
      <c r="L497" s="11">
        <v>2</v>
      </c>
    </row>
    <row r="498" spans="1:12">
      <c r="A498" s="11" t="s">
        <v>749</v>
      </c>
      <c r="D498" s="11" t="s">
        <v>260</v>
      </c>
      <c r="E498" s="19" t="s">
        <v>999</v>
      </c>
      <c r="F498" s="10">
        <v>42036</v>
      </c>
      <c r="G498" s="10">
        <v>44958</v>
      </c>
      <c r="H498" s="11">
        <v>9</v>
      </c>
      <c r="I498" s="20" t="s">
        <v>259</v>
      </c>
      <c r="J498" s="11" t="s">
        <v>261</v>
      </c>
      <c r="K498" s="11" t="s">
        <v>3214</v>
      </c>
      <c r="L498" s="11">
        <v>2</v>
      </c>
    </row>
    <row r="499" spans="1:12">
      <c r="A499" s="11" t="s">
        <v>750</v>
      </c>
      <c r="D499" s="11" t="s">
        <v>260</v>
      </c>
      <c r="E499" s="19" t="s">
        <v>1000</v>
      </c>
      <c r="F499" s="10">
        <v>42036</v>
      </c>
      <c r="G499" s="10">
        <v>44958</v>
      </c>
      <c r="H499" s="11">
        <v>9</v>
      </c>
      <c r="I499" s="20" t="s">
        <v>259</v>
      </c>
      <c r="J499" s="11" t="s">
        <v>261</v>
      </c>
      <c r="K499" s="11" t="s">
        <v>3214</v>
      </c>
      <c r="L499" s="11">
        <v>2</v>
      </c>
    </row>
    <row r="500" spans="1:12">
      <c r="A500" s="11" t="s">
        <v>751</v>
      </c>
      <c r="D500" s="11" t="s">
        <v>260</v>
      </c>
      <c r="E500" s="19" t="s">
        <v>1001</v>
      </c>
      <c r="F500" s="10">
        <v>42036</v>
      </c>
      <c r="G500" s="10">
        <v>44958</v>
      </c>
      <c r="H500" s="11">
        <v>9</v>
      </c>
      <c r="I500" s="20" t="s">
        <v>259</v>
      </c>
      <c r="J500" s="11" t="s">
        <v>261</v>
      </c>
      <c r="K500" s="11" t="s">
        <v>3214</v>
      </c>
      <c r="L500" s="11">
        <v>2</v>
      </c>
    </row>
    <row r="501" spans="1:12">
      <c r="A501" s="11" t="s">
        <v>752</v>
      </c>
      <c r="D501" s="11" t="s">
        <v>260</v>
      </c>
      <c r="E501" s="19" t="s">
        <v>1002</v>
      </c>
      <c r="F501" s="10">
        <v>42036</v>
      </c>
      <c r="G501" s="10">
        <v>44958</v>
      </c>
      <c r="H501" s="11">
        <v>9</v>
      </c>
      <c r="I501" s="20" t="s">
        <v>259</v>
      </c>
      <c r="J501" s="11" t="s">
        <v>261</v>
      </c>
      <c r="K501" s="11" t="s">
        <v>3214</v>
      </c>
      <c r="L501" s="11">
        <v>2</v>
      </c>
    </row>
    <row r="502" spans="1:12">
      <c r="A502" s="11" t="s">
        <v>753</v>
      </c>
      <c r="D502" s="11" t="s">
        <v>260</v>
      </c>
      <c r="E502" s="19" t="s">
        <v>1003</v>
      </c>
      <c r="F502" s="10">
        <v>42036</v>
      </c>
      <c r="G502" s="10">
        <v>44958</v>
      </c>
      <c r="H502" s="11">
        <v>9</v>
      </c>
      <c r="I502" s="20" t="s">
        <v>259</v>
      </c>
      <c r="J502" s="11" t="s">
        <v>261</v>
      </c>
      <c r="K502" s="11" t="s">
        <v>3214</v>
      </c>
      <c r="L502" s="11">
        <v>2</v>
      </c>
    </row>
    <row r="503" spans="1:12">
      <c r="A503" s="11" t="s">
        <v>754</v>
      </c>
      <c r="D503" s="11" t="s">
        <v>260</v>
      </c>
      <c r="E503" s="19" t="s">
        <v>1004</v>
      </c>
      <c r="F503" s="10">
        <v>42036</v>
      </c>
      <c r="G503" s="10">
        <v>44958</v>
      </c>
      <c r="H503" s="11">
        <v>9</v>
      </c>
      <c r="I503" s="20" t="s">
        <v>259</v>
      </c>
      <c r="J503" s="11" t="s">
        <v>261</v>
      </c>
      <c r="K503" s="11" t="s">
        <v>3214</v>
      </c>
      <c r="L503" s="11">
        <v>2</v>
      </c>
    </row>
    <row r="504" spans="1:12">
      <c r="A504" s="11" t="s">
        <v>755</v>
      </c>
      <c r="D504" s="11" t="s">
        <v>260</v>
      </c>
      <c r="E504" s="19" t="s">
        <v>1005</v>
      </c>
      <c r="F504" s="10">
        <v>42036</v>
      </c>
      <c r="G504" s="10">
        <v>44958</v>
      </c>
      <c r="H504" s="11">
        <v>9</v>
      </c>
      <c r="I504" s="20" t="s">
        <v>259</v>
      </c>
      <c r="J504" s="11" t="s">
        <v>261</v>
      </c>
      <c r="K504" s="11" t="s">
        <v>3214</v>
      </c>
      <c r="L504" s="11">
        <v>2</v>
      </c>
    </row>
    <row r="505" spans="1:12">
      <c r="A505" s="11" t="s">
        <v>756</v>
      </c>
      <c r="D505" s="11" t="s">
        <v>260</v>
      </c>
      <c r="E505" s="19" t="s">
        <v>1006</v>
      </c>
      <c r="F505" s="10">
        <v>42036</v>
      </c>
      <c r="G505" s="10">
        <v>44958</v>
      </c>
      <c r="H505" s="11">
        <v>9</v>
      </c>
      <c r="I505" s="20" t="s">
        <v>259</v>
      </c>
      <c r="J505" s="11" t="s">
        <v>261</v>
      </c>
      <c r="K505" s="11" t="s">
        <v>3214</v>
      </c>
      <c r="L505" s="11">
        <v>2</v>
      </c>
    </row>
    <row r="506" spans="1:12">
      <c r="A506" s="11" t="s">
        <v>757</v>
      </c>
      <c r="D506" s="11" t="s">
        <v>260</v>
      </c>
      <c r="E506" s="19" t="s">
        <v>1007</v>
      </c>
      <c r="F506" s="10">
        <v>42036</v>
      </c>
      <c r="G506" s="10">
        <v>44958</v>
      </c>
      <c r="H506" s="11">
        <v>9</v>
      </c>
      <c r="I506" s="20" t="s">
        <v>259</v>
      </c>
      <c r="J506" s="11" t="s">
        <v>261</v>
      </c>
      <c r="K506" s="11" t="s">
        <v>3214</v>
      </c>
      <c r="L506" s="11">
        <v>2</v>
      </c>
    </row>
    <row r="507" spans="1:12">
      <c r="A507" s="11" t="s">
        <v>758</v>
      </c>
      <c r="D507" s="11" t="s">
        <v>260</v>
      </c>
      <c r="E507" s="19" t="s">
        <v>1008</v>
      </c>
      <c r="F507" s="10">
        <v>42036</v>
      </c>
      <c r="G507" s="10">
        <v>44958</v>
      </c>
      <c r="H507" s="11">
        <v>9</v>
      </c>
      <c r="I507" s="20" t="s">
        <v>259</v>
      </c>
      <c r="J507" s="11" t="s">
        <v>261</v>
      </c>
      <c r="K507" s="11" t="s">
        <v>3214</v>
      </c>
      <c r="L507" s="11">
        <v>2</v>
      </c>
    </row>
    <row r="508" spans="1:12">
      <c r="A508" s="11" t="s">
        <v>759</v>
      </c>
      <c r="D508" s="11" t="s">
        <v>260</v>
      </c>
      <c r="E508" s="19" t="s">
        <v>1009</v>
      </c>
      <c r="F508" s="10">
        <v>42036</v>
      </c>
      <c r="G508" s="10">
        <v>44958</v>
      </c>
      <c r="H508" s="11">
        <v>9</v>
      </c>
      <c r="I508" s="20" t="s">
        <v>259</v>
      </c>
      <c r="J508" s="11" t="s">
        <v>261</v>
      </c>
      <c r="K508" s="11" t="s">
        <v>3214</v>
      </c>
      <c r="L508" s="11">
        <v>2</v>
      </c>
    </row>
    <row r="509" spans="1:12">
      <c r="A509" s="11" t="s">
        <v>760</v>
      </c>
      <c r="D509" s="11" t="s">
        <v>260</v>
      </c>
      <c r="E509" s="19" t="s">
        <v>1010</v>
      </c>
      <c r="F509" s="10">
        <v>42036</v>
      </c>
      <c r="G509" s="10">
        <v>44958</v>
      </c>
      <c r="H509" s="11">
        <v>9</v>
      </c>
      <c r="I509" s="20" t="s">
        <v>259</v>
      </c>
      <c r="J509" s="11" t="s">
        <v>261</v>
      </c>
      <c r="K509" s="11" t="s">
        <v>3214</v>
      </c>
      <c r="L509" s="11">
        <v>2</v>
      </c>
    </row>
    <row r="510" spans="1:12">
      <c r="A510" s="11" t="s">
        <v>761</v>
      </c>
      <c r="D510" s="11" t="s">
        <v>260</v>
      </c>
      <c r="E510" s="19" t="s">
        <v>1011</v>
      </c>
      <c r="F510" s="10">
        <v>42036</v>
      </c>
      <c r="G510" s="10">
        <v>44958</v>
      </c>
      <c r="H510" s="11">
        <v>9</v>
      </c>
      <c r="I510" s="20" t="s">
        <v>259</v>
      </c>
      <c r="J510" s="11" t="s">
        <v>261</v>
      </c>
      <c r="K510" s="11" t="s">
        <v>3214</v>
      </c>
      <c r="L510" s="11">
        <v>2</v>
      </c>
    </row>
    <row r="511" spans="1:12">
      <c r="A511" s="11" t="s">
        <v>762</v>
      </c>
      <c r="D511" s="11" t="s">
        <v>260</v>
      </c>
      <c r="E511" s="19" t="s">
        <v>1012</v>
      </c>
      <c r="F511" s="10">
        <v>42036</v>
      </c>
      <c r="G511" s="10">
        <v>44958</v>
      </c>
      <c r="H511" s="11">
        <v>9</v>
      </c>
      <c r="I511" s="20" t="s">
        <v>259</v>
      </c>
      <c r="J511" s="11" t="s">
        <v>261</v>
      </c>
      <c r="K511" s="11" t="s">
        <v>3214</v>
      </c>
      <c r="L511" s="11">
        <v>2</v>
      </c>
    </row>
    <row r="512" spans="1:12">
      <c r="A512" s="11" t="s">
        <v>1013</v>
      </c>
      <c r="D512" s="11" t="s">
        <v>260</v>
      </c>
      <c r="E512" s="19" t="s">
        <v>1263</v>
      </c>
      <c r="F512" s="10">
        <v>42036</v>
      </c>
      <c r="G512" s="10">
        <v>44958</v>
      </c>
      <c r="H512" s="11">
        <v>9</v>
      </c>
      <c r="I512" s="20" t="s">
        <v>259</v>
      </c>
      <c r="J512" s="11" t="s">
        <v>261</v>
      </c>
      <c r="K512" s="11" t="s">
        <v>3214</v>
      </c>
      <c r="L512" s="11">
        <v>2</v>
      </c>
    </row>
    <row r="513" spans="1:12">
      <c r="A513" s="11" t="s">
        <v>1014</v>
      </c>
      <c r="D513" s="11" t="s">
        <v>260</v>
      </c>
      <c r="E513" s="19" t="s">
        <v>1264</v>
      </c>
      <c r="F513" s="10">
        <v>42036</v>
      </c>
      <c r="G513" s="10">
        <v>44958</v>
      </c>
      <c r="H513" s="11">
        <v>9</v>
      </c>
      <c r="I513" s="20" t="s">
        <v>259</v>
      </c>
      <c r="J513" s="11" t="s">
        <v>261</v>
      </c>
      <c r="K513" s="11" t="s">
        <v>3214</v>
      </c>
      <c r="L513" s="11">
        <v>2</v>
      </c>
    </row>
    <row r="514" spans="1:12">
      <c r="A514" s="11" t="s">
        <v>1015</v>
      </c>
      <c r="D514" s="11" t="s">
        <v>260</v>
      </c>
      <c r="E514" s="19" t="s">
        <v>1265</v>
      </c>
      <c r="F514" s="10">
        <v>42036</v>
      </c>
      <c r="G514" s="10">
        <v>44958</v>
      </c>
      <c r="H514" s="11">
        <v>9</v>
      </c>
      <c r="I514" s="20" t="s">
        <v>259</v>
      </c>
      <c r="J514" s="11" t="s">
        <v>261</v>
      </c>
      <c r="K514" s="11" t="s">
        <v>3214</v>
      </c>
      <c r="L514" s="11">
        <v>2</v>
      </c>
    </row>
    <row r="515" spans="1:12">
      <c r="A515" s="11" t="s">
        <v>1016</v>
      </c>
      <c r="D515" s="11" t="s">
        <v>260</v>
      </c>
      <c r="E515" s="19" t="s">
        <v>1266</v>
      </c>
      <c r="F515" s="10">
        <v>42036</v>
      </c>
      <c r="G515" s="10">
        <v>44958</v>
      </c>
      <c r="H515" s="11">
        <v>9</v>
      </c>
      <c r="I515" s="20" t="s">
        <v>259</v>
      </c>
      <c r="J515" s="11" t="s">
        <v>261</v>
      </c>
      <c r="K515" s="11" t="s">
        <v>3214</v>
      </c>
      <c r="L515" s="11">
        <v>2</v>
      </c>
    </row>
    <row r="516" spans="1:12">
      <c r="A516" s="11" t="s">
        <v>1017</v>
      </c>
      <c r="D516" s="11" t="s">
        <v>260</v>
      </c>
      <c r="E516" s="19" t="s">
        <v>1267</v>
      </c>
      <c r="F516" s="10">
        <v>42036</v>
      </c>
      <c r="G516" s="10">
        <v>44958</v>
      </c>
      <c r="H516" s="11">
        <v>9</v>
      </c>
      <c r="I516" s="20" t="s">
        <v>259</v>
      </c>
      <c r="J516" s="11" t="s">
        <v>261</v>
      </c>
      <c r="K516" s="11" t="s">
        <v>3214</v>
      </c>
      <c r="L516" s="11">
        <v>2</v>
      </c>
    </row>
    <row r="517" spans="1:12">
      <c r="A517" s="11" t="s">
        <v>1018</v>
      </c>
      <c r="D517" s="11" t="s">
        <v>260</v>
      </c>
      <c r="E517" s="19" t="s">
        <v>1268</v>
      </c>
      <c r="F517" s="10">
        <v>42036</v>
      </c>
      <c r="G517" s="10">
        <v>44958</v>
      </c>
      <c r="H517" s="11">
        <v>9</v>
      </c>
      <c r="I517" s="20" t="s">
        <v>259</v>
      </c>
      <c r="J517" s="11" t="s">
        <v>261</v>
      </c>
      <c r="K517" s="11" t="s">
        <v>3214</v>
      </c>
      <c r="L517" s="11">
        <v>2</v>
      </c>
    </row>
    <row r="518" spans="1:12">
      <c r="A518" s="11" t="s">
        <v>1019</v>
      </c>
      <c r="D518" s="11" t="s">
        <v>260</v>
      </c>
      <c r="E518" s="19" t="s">
        <v>1269</v>
      </c>
      <c r="F518" s="10">
        <v>42036</v>
      </c>
      <c r="G518" s="10">
        <v>44958</v>
      </c>
      <c r="H518" s="11">
        <v>9</v>
      </c>
      <c r="I518" s="20" t="s">
        <v>259</v>
      </c>
      <c r="J518" s="11" t="s">
        <v>261</v>
      </c>
      <c r="K518" s="11" t="s">
        <v>3214</v>
      </c>
      <c r="L518" s="11">
        <v>2</v>
      </c>
    </row>
    <row r="519" spans="1:12">
      <c r="A519" s="11" t="s">
        <v>1020</v>
      </c>
      <c r="D519" s="11" t="s">
        <v>260</v>
      </c>
      <c r="E519" s="19" t="s">
        <v>1270</v>
      </c>
      <c r="F519" s="10">
        <v>42036</v>
      </c>
      <c r="G519" s="10">
        <v>44958</v>
      </c>
      <c r="H519" s="11">
        <v>9</v>
      </c>
      <c r="I519" s="20" t="s">
        <v>259</v>
      </c>
      <c r="J519" s="11" t="s">
        <v>261</v>
      </c>
      <c r="K519" s="11" t="s">
        <v>3214</v>
      </c>
      <c r="L519" s="11">
        <v>2</v>
      </c>
    </row>
    <row r="520" spans="1:12">
      <c r="A520" s="11" t="s">
        <v>1021</v>
      </c>
      <c r="D520" s="11" t="s">
        <v>260</v>
      </c>
      <c r="E520" s="19" t="s">
        <v>1271</v>
      </c>
      <c r="F520" s="10">
        <v>42036</v>
      </c>
      <c r="G520" s="10">
        <v>44958</v>
      </c>
      <c r="H520" s="11">
        <v>9</v>
      </c>
      <c r="I520" s="20" t="s">
        <v>259</v>
      </c>
      <c r="J520" s="11" t="s">
        <v>261</v>
      </c>
      <c r="K520" s="11" t="s">
        <v>3214</v>
      </c>
      <c r="L520" s="11">
        <v>2</v>
      </c>
    </row>
    <row r="521" spans="1:12">
      <c r="A521" s="11" t="s">
        <v>1022</v>
      </c>
      <c r="D521" s="11" t="s">
        <v>260</v>
      </c>
      <c r="E521" s="19" t="s">
        <v>1272</v>
      </c>
      <c r="F521" s="10">
        <v>42036</v>
      </c>
      <c r="G521" s="10">
        <v>44958</v>
      </c>
      <c r="H521" s="11">
        <v>9</v>
      </c>
      <c r="I521" s="20" t="s">
        <v>259</v>
      </c>
      <c r="J521" s="11" t="s">
        <v>261</v>
      </c>
      <c r="K521" s="11" t="s">
        <v>3214</v>
      </c>
      <c r="L521" s="11">
        <v>2</v>
      </c>
    </row>
    <row r="522" spans="1:12">
      <c r="A522" s="11" t="s">
        <v>1023</v>
      </c>
      <c r="D522" s="11" t="s">
        <v>260</v>
      </c>
      <c r="E522" s="19" t="s">
        <v>1273</v>
      </c>
      <c r="F522" s="10">
        <v>42036</v>
      </c>
      <c r="G522" s="10">
        <v>44958</v>
      </c>
      <c r="H522" s="11">
        <v>9</v>
      </c>
      <c r="I522" s="20" t="s">
        <v>259</v>
      </c>
      <c r="J522" s="11" t="s">
        <v>261</v>
      </c>
      <c r="K522" s="11" t="s">
        <v>3214</v>
      </c>
      <c r="L522" s="11">
        <v>2</v>
      </c>
    </row>
    <row r="523" spans="1:12">
      <c r="A523" s="11" t="s">
        <v>1024</v>
      </c>
      <c r="D523" s="11" t="s">
        <v>260</v>
      </c>
      <c r="E523" s="19" t="s">
        <v>1274</v>
      </c>
      <c r="F523" s="10">
        <v>42036</v>
      </c>
      <c r="G523" s="10">
        <v>44958</v>
      </c>
      <c r="H523" s="11">
        <v>9</v>
      </c>
      <c r="I523" s="20" t="s">
        <v>259</v>
      </c>
      <c r="J523" s="11" t="s">
        <v>261</v>
      </c>
      <c r="K523" s="11" t="s">
        <v>3214</v>
      </c>
      <c r="L523" s="11">
        <v>2</v>
      </c>
    </row>
    <row r="524" spans="1:12">
      <c r="A524" s="11" t="s">
        <v>1025</v>
      </c>
      <c r="D524" s="11" t="s">
        <v>260</v>
      </c>
      <c r="E524" s="19" t="s">
        <v>1275</v>
      </c>
      <c r="F524" s="10">
        <v>42036</v>
      </c>
      <c r="G524" s="10">
        <v>44958</v>
      </c>
      <c r="H524" s="11">
        <v>9</v>
      </c>
      <c r="I524" s="20" t="s">
        <v>259</v>
      </c>
      <c r="J524" s="11" t="s">
        <v>261</v>
      </c>
      <c r="K524" s="11" t="s">
        <v>3214</v>
      </c>
      <c r="L524" s="11">
        <v>2</v>
      </c>
    </row>
    <row r="525" spans="1:12">
      <c r="A525" s="11" t="s">
        <v>1026</v>
      </c>
      <c r="D525" s="11" t="s">
        <v>260</v>
      </c>
      <c r="E525" s="19" t="s">
        <v>1276</v>
      </c>
      <c r="F525" s="10">
        <v>42036</v>
      </c>
      <c r="G525" s="10">
        <v>44958</v>
      </c>
      <c r="H525" s="11">
        <v>9</v>
      </c>
      <c r="I525" s="11" t="s">
        <v>319</v>
      </c>
      <c r="J525" s="11" t="s">
        <v>261</v>
      </c>
      <c r="K525" s="11" t="s">
        <v>3214</v>
      </c>
      <c r="L525" s="11">
        <v>2</v>
      </c>
    </row>
    <row r="526" spans="1:12">
      <c r="A526" s="11" t="s">
        <v>1027</v>
      </c>
      <c r="D526" s="11" t="s">
        <v>260</v>
      </c>
      <c r="E526" s="19" t="s">
        <v>1277</v>
      </c>
      <c r="F526" s="10">
        <v>42036</v>
      </c>
      <c r="G526" s="10">
        <v>44958</v>
      </c>
      <c r="H526" s="11">
        <v>9</v>
      </c>
      <c r="I526" s="11" t="s">
        <v>319</v>
      </c>
      <c r="J526" s="11" t="s">
        <v>261</v>
      </c>
      <c r="K526" s="11" t="s">
        <v>3214</v>
      </c>
      <c r="L526" s="11">
        <v>2</v>
      </c>
    </row>
    <row r="527" spans="1:12">
      <c r="A527" s="11" t="s">
        <v>1028</v>
      </c>
      <c r="D527" s="11" t="s">
        <v>260</v>
      </c>
      <c r="E527" s="19" t="s">
        <v>1278</v>
      </c>
      <c r="F527" s="10">
        <v>42036</v>
      </c>
      <c r="G527" s="10">
        <v>44958</v>
      </c>
      <c r="H527" s="11">
        <v>9</v>
      </c>
      <c r="I527" s="11" t="s">
        <v>319</v>
      </c>
      <c r="J527" s="11" t="s">
        <v>261</v>
      </c>
      <c r="K527" s="11" t="s">
        <v>3214</v>
      </c>
      <c r="L527" s="11">
        <v>2</v>
      </c>
    </row>
    <row r="528" spans="1:12">
      <c r="A528" s="11" t="s">
        <v>1029</v>
      </c>
      <c r="D528" s="11" t="s">
        <v>260</v>
      </c>
      <c r="E528" s="19" t="s">
        <v>1279</v>
      </c>
      <c r="F528" s="10">
        <v>42036</v>
      </c>
      <c r="G528" s="10">
        <v>44958</v>
      </c>
      <c r="H528" s="11">
        <v>9</v>
      </c>
      <c r="I528" s="11" t="s">
        <v>319</v>
      </c>
      <c r="J528" s="11" t="s">
        <v>261</v>
      </c>
      <c r="K528" s="11" t="s">
        <v>3214</v>
      </c>
      <c r="L528" s="11">
        <v>2</v>
      </c>
    </row>
    <row r="529" spans="1:12">
      <c r="A529" s="11" t="s">
        <v>1030</v>
      </c>
      <c r="D529" s="11" t="s">
        <v>260</v>
      </c>
      <c r="E529" s="19" t="s">
        <v>1280</v>
      </c>
      <c r="F529" s="10">
        <v>42036</v>
      </c>
      <c r="G529" s="10">
        <v>44958</v>
      </c>
      <c r="H529" s="11">
        <v>9</v>
      </c>
      <c r="I529" s="11" t="s">
        <v>319</v>
      </c>
      <c r="J529" s="11" t="s">
        <v>261</v>
      </c>
      <c r="K529" s="11" t="s">
        <v>3214</v>
      </c>
      <c r="L529" s="11">
        <v>2</v>
      </c>
    </row>
    <row r="530" spans="1:12">
      <c r="A530" s="11" t="s">
        <v>1031</v>
      </c>
      <c r="D530" s="11" t="s">
        <v>260</v>
      </c>
      <c r="E530" s="19" t="s">
        <v>1281</v>
      </c>
      <c r="F530" s="10">
        <v>42036</v>
      </c>
      <c r="G530" s="10">
        <v>44958</v>
      </c>
      <c r="H530" s="11">
        <v>9</v>
      </c>
      <c r="I530" s="11" t="s">
        <v>319</v>
      </c>
      <c r="J530" s="11" t="s">
        <v>261</v>
      </c>
      <c r="K530" s="11" t="s">
        <v>3214</v>
      </c>
      <c r="L530" s="11">
        <v>2</v>
      </c>
    </row>
    <row r="531" spans="1:12">
      <c r="A531" s="11" t="s">
        <v>1032</v>
      </c>
      <c r="D531" s="11" t="s">
        <v>260</v>
      </c>
      <c r="E531" s="19" t="s">
        <v>1282</v>
      </c>
      <c r="F531" s="10">
        <v>42036</v>
      </c>
      <c r="G531" s="10">
        <v>44958</v>
      </c>
      <c r="H531" s="11">
        <v>9</v>
      </c>
      <c r="I531" s="11" t="s">
        <v>319</v>
      </c>
      <c r="J531" s="11" t="s">
        <v>261</v>
      </c>
      <c r="K531" s="11" t="s">
        <v>3214</v>
      </c>
      <c r="L531" s="11">
        <v>2</v>
      </c>
    </row>
    <row r="532" spans="1:12">
      <c r="A532" s="11" t="s">
        <v>1033</v>
      </c>
      <c r="D532" s="11" t="s">
        <v>260</v>
      </c>
      <c r="E532" s="19" t="s">
        <v>1283</v>
      </c>
      <c r="F532" s="10">
        <v>42036</v>
      </c>
      <c r="G532" s="10">
        <v>44958</v>
      </c>
      <c r="H532" s="11">
        <v>9</v>
      </c>
      <c r="I532" s="11" t="s">
        <v>319</v>
      </c>
      <c r="J532" s="11" t="s">
        <v>261</v>
      </c>
      <c r="K532" s="11" t="s">
        <v>3214</v>
      </c>
      <c r="L532" s="11">
        <v>2</v>
      </c>
    </row>
    <row r="533" spans="1:12">
      <c r="A533" s="11" t="s">
        <v>1034</v>
      </c>
      <c r="D533" s="11" t="s">
        <v>260</v>
      </c>
      <c r="E533" s="19" t="s">
        <v>1284</v>
      </c>
      <c r="F533" s="10">
        <v>42036</v>
      </c>
      <c r="G533" s="10">
        <v>44958</v>
      </c>
      <c r="H533" s="11">
        <v>9</v>
      </c>
      <c r="I533" s="11" t="s">
        <v>319</v>
      </c>
      <c r="J533" s="11" t="s">
        <v>261</v>
      </c>
      <c r="K533" s="11" t="s">
        <v>3214</v>
      </c>
      <c r="L533" s="11">
        <v>2</v>
      </c>
    </row>
    <row r="534" spans="1:12">
      <c r="A534" s="11" t="s">
        <v>1035</v>
      </c>
      <c r="D534" s="11" t="s">
        <v>260</v>
      </c>
      <c r="E534" s="19" t="s">
        <v>1285</v>
      </c>
      <c r="F534" s="10">
        <v>42036</v>
      </c>
      <c r="G534" s="10">
        <v>44958</v>
      </c>
      <c r="H534" s="11">
        <v>9</v>
      </c>
      <c r="I534" s="11" t="s">
        <v>319</v>
      </c>
      <c r="J534" s="11" t="s">
        <v>261</v>
      </c>
      <c r="K534" s="11" t="s">
        <v>3214</v>
      </c>
      <c r="L534" s="11">
        <v>2</v>
      </c>
    </row>
    <row r="535" spans="1:12">
      <c r="A535" s="11" t="s">
        <v>1036</v>
      </c>
      <c r="D535" s="11" t="s">
        <v>260</v>
      </c>
      <c r="E535" s="19" t="s">
        <v>1286</v>
      </c>
      <c r="F535" s="10">
        <v>42036</v>
      </c>
      <c r="G535" s="10">
        <v>44958</v>
      </c>
      <c r="H535" s="11">
        <v>9</v>
      </c>
      <c r="I535" s="11" t="s">
        <v>319</v>
      </c>
      <c r="J535" s="11" t="s">
        <v>261</v>
      </c>
      <c r="K535" s="11" t="s">
        <v>3214</v>
      </c>
      <c r="L535" s="11">
        <v>2</v>
      </c>
    </row>
    <row r="536" spans="1:12">
      <c r="A536" s="11" t="s">
        <v>1037</v>
      </c>
      <c r="D536" s="11" t="s">
        <v>260</v>
      </c>
      <c r="E536" s="19" t="s">
        <v>1287</v>
      </c>
      <c r="F536" s="10">
        <v>42036</v>
      </c>
      <c r="G536" s="10">
        <v>44958</v>
      </c>
      <c r="H536" s="11">
        <v>9</v>
      </c>
      <c r="I536" s="11" t="s">
        <v>319</v>
      </c>
      <c r="J536" s="11" t="s">
        <v>261</v>
      </c>
      <c r="K536" s="11" t="s">
        <v>3214</v>
      </c>
      <c r="L536" s="11">
        <v>2</v>
      </c>
    </row>
    <row r="537" spans="1:12">
      <c r="A537" s="11" t="s">
        <v>1038</v>
      </c>
      <c r="D537" s="11" t="s">
        <v>260</v>
      </c>
      <c r="E537" s="19" t="s">
        <v>1288</v>
      </c>
      <c r="F537" s="10">
        <v>42036</v>
      </c>
      <c r="G537" s="10">
        <v>44958</v>
      </c>
      <c r="H537" s="11">
        <v>9</v>
      </c>
      <c r="I537" s="11" t="s">
        <v>319</v>
      </c>
      <c r="J537" s="11" t="s">
        <v>261</v>
      </c>
      <c r="K537" s="11" t="s">
        <v>3214</v>
      </c>
      <c r="L537" s="11">
        <v>2</v>
      </c>
    </row>
    <row r="538" spans="1:12">
      <c r="A538" s="11" t="s">
        <v>1039</v>
      </c>
      <c r="D538" s="11" t="s">
        <v>260</v>
      </c>
      <c r="E538" s="19" t="s">
        <v>1289</v>
      </c>
      <c r="F538" s="10">
        <v>42036</v>
      </c>
      <c r="G538" s="10">
        <v>44958</v>
      </c>
      <c r="H538" s="11">
        <v>9</v>
      </c>
      <c r="I538" s="11" t="s">
        <v>319</v>
      </c>
      <c r="J538" s="11" t="s">
        <v>261</v>
      </c>
      <c r="K538" s="11" t="s">
        <v>3214</v>
      </c>
      <c r="L538" s="11">
        <v>2</v>
      </c>
    </row>
    <row r="539" spans="1:12">
      <c r="A539" s="11" t="s">
        <v>1040</v>
      </c>
      <c r="D539" s="11" t="s">
        <v>260</v>
      </c>
      <c r="E539" s="19" t="s">
        <v>1290</v>
      </c>
      <c r="F539" s="10">
        <v>42036</v>
      </c>
      <c r="G539" s="10">
        <v>44958</v>
      </c>
      <c r="H539" s="11">
        <v>9</v>
      </c>
      <c r="I539" s="11" t="s">
        <v>319</v>
      </c>
      <c r="J539" s="11" t="s">
        <v>261</v>
      </c>
      <c r="K539" s="11" t="s">
        <v>3214</v>
      </c>
      <c r="L539" s="11">
        <v>2</v>
      </c>
    </row>
    <row r="540" spans="1:12">
      <c r="A540" s="11" t="s">
        <v>1041</v>
      </c>
      <c r="D540" s="11" t="s">
        <v>260</v>
      </c>
      <c r="E540" s="19" t="s">
        <v>1291</v>
      </c>
      <c r="F540" s="10">
        <v>42036</v>
      </c>
      <c r="G540" s="10">
        <v>44958</v>
      </c>
      <c r="H540" s="11">
        <v>9</v>
      </c>
      <c r="I540" s="11" t="s">
        <v>319</v>
      </c>
      <c r="J540" s="11" t="s">
        <v>261</v>
      </c>
      <c r="K540" s="11" t="s">
        <v>3214</v>
      </c>
      <c r="L540" s="11">
        <v>2</v>
      </c>
    </row>
    <row r="541" spans="1:12">
      <c r="A541" s="11" t="s">
        <v>1042</v>
      </c>
      <c r="D541" s="11" t="s">
        <v>260</v>
      </c>
      <c r="E541" s="19" t="s">
        <v>1292</v>
      </c>
      <c r="F541" s="10">
        <v>42036</v>
      </c>
      <c r="G541" s="10">
        <v>44958</v>
      </c>
      <c r="H541" s="11">
        <v>9</v>
      </c>
      <c r="I541" s="11" t="s">
        <v>319</v>
      </c>
      <c r="J541" s="11" t="s">
        <v>261</v>
      </c>
      <c r="K541" s="11" t="s">
        <v>3214</v>
      </c>
      <c r="L541" s="11">
        <v>2</v>
      </c>
    </row>
    <row r="542" spans="1:12">
      <c r="A542" s="11" t="s">
        <v>1043</v>
      </c>
      <c r="D542" s="11" t="s">
        <v>260</v>
      </c>
      <c r="E542" s="19" t="s">
        <v>1293</v>
      </c>
      <c r="F542" s="10">
        <v>42036</v>
      </c>
      <c r="G542" s="10">
        <v>44958</v>
      </c>
      <c r="H542" s="11">
        <v>9</v>
      </c>
      <c r="I542" s="11" t="s">
        <v>319</v>
      </c>
      <c r="J542" s="11" t="s">
        <v>261</v>
      </c>
      <c r="K542" s="11" t="s">
        <v>3214</v>
      </c>
      <c r="L542" s="11">
        <v>2</v>
      </c>
    </row>
    <row r="543" spans="1:12">
      <c r="A543" s="11" t="s">
        <v>1044</v>
      </c>
      <c r="D543" s="11" t="s">
        <v>260</v>
      </c>
      <c r="E543" s="19" t="s">
        <v>1294</v>
      </c>
      <c r="F543" s="10">
        <v>42036</v>
      </c>
      <c r="G543" s="10">
        <v>44958</v>
      </c>
      <c r="H543" s="11">
        <v>9</v>
      </c>
      <c r="I543" s="11" t="s">
        <v>319</v>
      </c>
      <c r="J543" s="11" t="s">
        <v>261</v>
      </c>
      <c r="K543" s="11" t="s">
        <v>3214</v>
      </c>
      <c r="L543" s="11">
        <v>2</v>
      </c>
    </row>
    <row r="544" spans="1:12">
      <c r="A544" s="11" t="s">
        <v>1045</v>
      </c>
      <c r="D544" s="11" t="s">
        <v>260</v>
      </c>
      <c r="E544" s="19" t="s">
        <v>1295</v>
      </c>
      <c r="F544" s="10">
        <v>42036</v>
      </c>
      <c r="G544" s="10">
        <v>44958</v>
      </c>
      <c r="H544" s="11">
        <v>9</v>
      </c>
      <c r="I544" s="11" t="s">
        <v>319</v>
      </c>
      <c r="J544" s="11" t="s">
        <v>261</v>
      </c>
      <c r="K544" s="11" t="s">
        <v>3214</v>
      </c>
      <c r="L544" s="11">
        <v>2</v>
      </c>
    </row>
    <row r="545" spans="1:12">
      <c r="A545" s="11" t="s">
        <v>1046</v>
      </c>
      <c r="D545" s="11" t="s">
        <v>260</v>
      </c>
      <c r="E545" s="19" t="s">
        <v>1296</v>
      </c>
      <c r="F545" s="10">
        <v>42036</v>
      </c>
      <c r="G545" s="10">
        <v>44958</v>
      </c>
      <c r="H545" s="11">
        <v>9</v>
      </c>
      <c r="I545" s="11" t="s">
        <v>319</v>
      </c>
      <c r="J545" s="11" t="s">
        <v>261</v>
      </c>
      <c r="K545" s="11" t="s">
        <v>3214</v>
      </c>
      <c r="L545" s="11">
        <v>2</v>
      </c>
    </row>
    <row r="546" spans="1:12">
      <c r="A546" s="11" t="s">
        <v>1047</v>
      </c>
      <c r="D546" s="11" t="s">
        <v>260</v>
      </c>
      <c r="E546" s="19" t="s">
        <v>1297</v>
      </c>
      <c r="F546" s="10">
        <v>42036</v>
      </c>
      <c r="G546" s="10">
        <v>44958</v>
      </c>
      <c r="H546" s="11">
        <v>9</v>
      </c>
      <c r="I546" s="11" t="s">
        <v>319</v>
      </c>
      <c r="J546" s="11" t="s">
        <v>261</v>
      </c>
      <c r="K546" s="11" t="s">
        <v>3214</v>
      </c>
      <c r="L546" s="11">
        <v>2</v>
      </c>
    </row>
    <row r="547" spans="1:12">
      <c r="A547" s="11" t="s">
        <v>1048</v>
      </c>
      <c r="D547" s="11" t="s">
        <v>260</v>
      </c>
      <c r="E547" s="19" t="s">
        <v>1298</v>
      </c>
      <c r="F547" s="10">
        <v>42036</v>
      </c>
      <c r="G547" s="10">
        <v>44958</v>
      </c>
      <c r="H547" s="11">
        <v>9</v>
      </c>
      <c r="I547" s="11" t="s">
        <v>319</v>
      </c>
      <c r="J547" s="11" t="s">
        <v>261</v>
      </c>
      <c r="K547" s="11" t="s">
        <v>3214</v>
      </c>
      <c r="L547" s="11">
        <v>2</v>
      </c>
    </row>
    <row r="548" spans="1:12">
      <c r="A548" s="11" t="s">
        <v>1049</v>
      </c>
      <c r="D548" s="11" t="s">
        <v>260</v>
      </c>
      <c r="E548" s="19" t="s">
        <v>1299</v>
      </c>
      <c r="F548" s="10">
        <v>42036</v>
      </c>
      <c r="G548" s="10">
        <v>44958</v>
      </c>
      <c r="H548" s="11">
        <v>9</v>
      </c>
      <c r="I548" s="11" t="s">
        <v>319</v>
      </c>
      <c r="J548" s="11" t="s">
        <v>261</v>
      </c>
      <c r="K548" s="11" t="s">
        <v>3214</v>
      </c>
      <c r="L548" s="11">
        <v>2</v>
      </c>
    </row>
    <row r="549" spans="1:12">
      <c r="A549" s="11" t="s">
        <v>1050</v>
      </c>
      <c r="D549" s="11" t="s">
        <v>260</v>
      </c>
      <c r="E549" s="19" t="s">
        <v>1300</v>
      </c>
      <c r="F549" s="10">
        <v>42036</v>
      </c>
      <c r="G549" s="10">
        <v>44958</v>
      </c>
      <c r="H549" s="11">
        <v>9</v>
      </c>
      <c r="I549" s="11" t="s">
        <v>319</v>
      </c>
      <c r="J549" s="11" t="s">
        <v>261</v>
      </c>
      <c r="K549" s="11" t="s">
        <v>3214</v>
      </c>
      <c r="L549" s="11">
        <v>2</v>
      </c>
    </row>
    <row r="550" spans="1:12">
      <c r="A550" s="11" t="s">
        <v>1051</v>
      </c>
      <c r="D550" s="11" t="s">
        <v>260</v>
      </c>
      <c r="E550" s="19" t="s">
        <v>1301</v>
      </c>
      <c r="F550" s="10">
        <v>42036</v>
      </c>
      <c r="G550" s="10">
        <v>44958</v>
      </c>
      <c r="H550" s="11">
        <v>9</v>
      </c>
      <c r="I550" s="11" t="s">
        <v>319</v>
      </c>
      <c r="J550" s="11" t="s">
        <v>261</v>
      </c>
      <c r="K550" s="11" t="s">
        <v>3214</v>
      </c>
      <c r="L550" s="11">
        <v>2</v>
      </c>
    </row>
    <row r="551" spans="1:12">
      <c r="A551" s="11" t="s">
        <v>1052</v>
      </c>
      <c r="D551" s="11" t="s">
        <v>260</v>
      </c>
      <c r="E551" s="19" t="s">
        <v>1302</v>
      </c>
      <c r="F551" s="10">
        <v>42036</v>
      </c>
      <c r="G551" s="10">
        <v>44958</v>
      </c>
      <c r="H551" s="11">
        <v>9</v>
      </c>
      <c r="I551" s="11" t="s">
        <v>319</v>
      </c>
      <c r="J551" s="11" t="s">
        <v>261</v>
      </c>
      <c r="K551" s="11" t="s">
        <v>3214</v>
      </c>
      <c r="L551" s="11">
        <v>2</v>
      </c>
    </row>
    <row r="552" spans="1:12">
      <c r="A552" s="11" t="s">
        <v>1053</v>
      </c>
      <c r="D552" s="11" t="s">
        <v>260</v>
      </c>
      <c r="E552" s="19" t="s">
        <v>1303</v>
      </c>
      <c r="F552" s="10">
        <v>42036</v>
      </c>
      <c r="G552" s="10">
        <v>44958</v>
      </c>
      <c r="H552" s="11">
        <v>9</v>
      </c>
      <c r="I552" s="11" t="s">
        <v>319</v>
      </c>
      <c r="J552" s="11" t="s">
        <v>261</v>
      </c>
      <c r="K552" s="11" t="s">
        <v>3214</v>
      </c>
      <c r="L552" s="11">
        <v>2</v>
      </c>
    </row>
    <row r="553" spans="1:12">
      <c r="A553" s="11" t="s">
        <v>1054</v>
      </c>
      <c r="D553" s="11" t="s">
        <v>260</v>
      </c>
      <c r="E553" s="19" t="s">
        <v>1304</v>
      </c>
      <c r="F553" s="10">
        <v>42036</v>
      </c>
      <c r="G553" s="10">
        <v>44958</v>
      </c>
      <c r="H553" s="11">
        <v>9</v>
      </c>
      <c r="I553" s="11" t="s">
        <v>319</v>
      </c>
      <c r="J553" s="11" t="s">
        <v>261</v>
      </c>
      <c r="K553" s="11" t="s">
        <v>3214</v>
      </c>
      <c r="L553" s="11">
        <v>2</v>
      </c>
    </row>
    <row r="554" spans="1:12">
      <c r="A554" s="11" t="s">
        <v>1055</v>
      </c>
      <c r="D554" s="11" t="s">
        <v>260</v>
      </c>
      <c r="E554" s="19" t="s">
        <v>1305</v>
      </c>
      <c r="F554" s="10">
        <v>42036</v>
      </c>
      <c r="G554" s="10">
        <v>44958</v>
      </c>
      <c r="H554" s="11">
        <v>9</v>
      </c>
      <c r="I554" s="11" t="s">
        <v>319</v>
      </c>
      <c r="J554" s="11" t="s">
        <v>261</v>
      </c>
      <c r="K554" s="11" t="s">
        <v>3214</v>
      </c>
      <c r="L554" s="11">
        <v>2</v>
      </c>
    </row>
    <row r="555" spans="1:12">
      <c r="A555" s="11" t="s">
        <v>1056</v>
      </c>
      <c r="D555" s="11" t="s">
        <v>260</v>
      </c>
      <c r="E555" s="19" t="s">
        <v>1306</v>
      </c>
      <c r="F555" s="10">
        <v>42036</v>
      </c>
      <c r="G555" s="10">
        <v>44958</v>
      </c>
      <c r="H555" s="11">
        <v>9</v>
      </c>
      <c r="I555" s="11" t="s">
        <v>319</v>
      </c>
      <c r="J555" s="11" t="s">
        <v>261</v>
      </c>
      <c r="K555" s="11" t="s">
        <v>3214</v>
      </c>
      <c r="L555" s="11">
        <v>2</v>
      </c>
    </row>
    <row r="556" spans="1:12">
      <c r="A556" s="11" t="s">
        <v>1057</v>
      </c>
      <c r="D556" s="11" t="s">
        <v>260</v>
      </c>
      <c r="E556" s="19" t="s">
        <v>1307</v>
      </c>
      <c r="F556" s="10">
        <v>42036</v>
      </c>
      <c r="G556" s="10">
        <v>44958</v>
      </c>
      <c r="H556" s="11">
        <v>9</v>
      </c>
      <c r="I556" s="11" t="s">
        <v>319</v>
      </c>
      <c r="J556" s="11" t="s">
        <v>261</v>
      </c>
      <c r="K556" s="11" t="s">
        <v>3214</v>
      </c>
      <c r="L556" s="11">
        <v>2</v>
      </c>
    </row>
    <row r="557" spans="1:12">
      <c r="A557" s="11" t="s">
        <v>1058</v>
      </c>
      <c r="D557" s="11" t="s">
        <v>260</v>
      </c>
      <c r="E557" s="19" t="s">
        <v>1308</v>
      </c>
      <c r="F557" s="10">
        <v>42036</v>
      </c>
      <c r="G557" s="10">
        <v>44958</v>
      </c>
      <c r="H557" s="11">
        <v>9</v>
      </c>
      <c r="I557" s="11" t="s">
        <v>319</v>
      </c>
      <c r="J557" s="11" t="s">
        <v>261</v>
      </c>
      <c r="K557" s="11" t="s">
        <v>3214</v>
      </c>
      <c r="L557" s="11">
        <v>2</v>
      </c>
    </row>
    <row r="558" spans="1:12">
      <c r="A558" s="11" t="s">
        <v>1059</v>
      </c>
      <c r="D558" s="11" t="s">
        <v>260</v>
      </c>
      <c r="E558" s="19" t="s">
        <v>1309</v>
      </c>
      <c r="F558" s="10">
        <v>42036</v>
      </c>
      <c r="G558" s="10">
        <v>44958</v>
      </c>
      <c r="H558" s="11">
        <v>9</v>
      </c>
      <c r="I558" s="11" t="s">
        <v>319</v>
      </c>
      <c r="J558" s="11" t="s">
        <v>261</v>
      </c>
      <c r="K558" s="11" t="s">
        <v>3214</v>
      </c>
      <c r="L558" s="11">
        <v>2</v>
      </c>
    </row>
    <row r="559" spans="1:12">
      <c r="A559" s="11" t="s">
        <v>1060</v>
      </c>
      <c r="D559" s="11" t="s">
        <v>260</v>
      </c>
      <c r="E559" s="19" t="s">
        <v>1310</v>
      </c>
      <c r="F559" s="10">
        <v>42036</v>
      </c>
      <c r="G559" s="10">
        <v>44958</v>
      </c>
      <c r="H559" s="11">
        <v>9</v>
      </c>
      <c r="I559" s="11" t="s">
        <v>319</v>
      </c>
      <c r="J559" s="11" t="s">
        <v>261</v>
      </c>
      <c r="K559" s="11" t="s">
        <v>3214</v>
      </c>
      <c r="L559" s="11">
        <v>2</v>
      </c>
    </row>
    <row r="560" spans="1:12">
      <c r="A560" s="11" t="s">
        <v>1061</v>
      </c>
      <c r="D560" s="11" t="s">
        <v>260</v>
      </c>
      <c r="E560" s="19" t="s">
        <v>1311</v>
      </c>
      <c r="F560" s="10">
        <v>42036</v>
      </c>
      <c r="G560" s="10">
        <v>44958</v>
      </c>
      <c r="H560" s="11">
        <v>9</v>
      </c>
      <c r="I560" s="11" t="s">
        <v>319</v>
      </c>
      <c r="J560" s="11" t="s">
        <v>261</v>
      </c>
      <c r="K560" s="11" t="s">
        <v>3214</v>
      </c>
      <c r="L560" s="11">
        <v>2</v>
      </c>
    </row>
    <row r="561" spans="1:12">
      <c r="A561" s="11" t="s">
        <v>1062</v>
      </c>
      <c r="D561" s="11" t="s">
        <v>260</v>
      </c>
      <c r="E561" s="19" t="s">
        <v>1312</v>
      </c>
      <c r="F561" s="10">
        <v>42036</v>
      </c>
      <c r="G561" s="10">
        <v>44958</v>
      </c>
      <c r="H561" s="11">
        <v>9</v>
      </c>
      <c r="I561" s="11" t="s">
        <v>319</v>
      </c>
      <c r="J561" s="11" t="s">
        <v>261</v>
      </c>
      <c r="K561" s="11" t="s">
        <v>3214</v>
      </c>
      <c r="L561" s="11">
        <v>2</v>
      </c>
    </row>
    <row r="562" spans="1:12">
      <c r="A562" s="11" t="s">
        <v>1063</v>
      </c>
      <c r="D562" s="11" t="s">
        <v>260</v>
      </c>
      <c r="E562" s="19" t="s">
        <v>1313</v>
      </c>
      <c r="F562" s="10">
        <v>42036</v>
      </c>
      <c r="G562" s="10">
        <v>44958</v>
      </c>
      <c r="H562" s="11">
        <v>9</v>
      </c>
      <c r="I562" s="11" t="s">
        <v>319</v>
      </c>
      <c r="J562" s="11" t="s">
        <v>261</v>
      </c>
      <c r="K562" s="11" t="s">
        <v>3214</v>
      </c>
      <c r="L562" s="11">
        <v>2</v>
      </c>
    </row>
    <row r="563" spans="1:12">
      <c r="A563" s="11" t="s">
        <v>1064</v>
      </c>
      <c r="D563" s="11" t="s">
        <v>260</v>
      </c>
      <c r="E563" s="19" t="s">
        <v>1314</v>
      </c>
      <c r="F563" s="10">
        <v>42036</v>
      </c>
      <c r="G563" s="10">
        <v>44958</v>
      </c>
      <c r="H563" s="11">
        <v>9</v>
      </c>
      <c r="I563" s="11" t="s">
        <v>319</v>
      </c>
      <c r="J563" s="11" t="s">
        <v>261</v>
      </c>
      <c r="K563" s="11" t="s">
        <v>3214</v>
      </c>
      <c r="L563" s="11">
        <v>2</v>
      </c>
    </row>
    <row r="564" spans="1:12">
      <c r="A564" s="11" t="s">
        <v>1065</v>
      </c>
      <c r="D564" s="11" t="s">
        <v>260</v>
      </c>
      <c r="E564" s="19" t="s">
        <v>1315</v>
      </c>
      <c r="F564" s="10">
        <v>42036</v>
      </c>
      <c r="G564" s="10">
        <v>44958</v>
      </c>
      <c r="H564" s="11">
        <v>9</v>
      </c>
      <c r="I564" s="11" t="s">
        <v>319</v>
      </c>
      <c r="J564" s="11" t="s">
        <v>261</v>
      </c>
      <c r="K564" s="11" t="s">
        <v>3214</v>
      </c>
      <c r="L564" s="11">
        <v>2</v>
      </c>
    </row>
    <row r="565" spans="1:12">
      <c r="A565" s="11" t="s">
        <v>1066</v>
      </c>
      <c r="D565" s="11" t="s">
        <v>260</v>
      </c>
      <c r="E565" s="19" t="s">
        <v>1316</v>
      </c>
      <c r="F565" s="10">
        <v>42036</v>
      </c>
      <c r="G565" s="10">
        <v>44958</v>
      </c>
      <c r="H565" s="11">
        <v>9</v>
      </c>
      <c r="I565" s="11" t="s">
        <v>319</v>
      </c>
      <c r="J565" s="11" t="s">
        <v>261</v>
      </c>
      <c r="K565" s="11" t="s">
        <v>3214</v>
      </c>
      <c r="L565" s="11">
        <v>2</v>
      </c>
    </row>
    <row r="566" spans="1:12">
      <c r="A566" s="11" t="s">
        <v>1067</v>
      </c>
      <c r="D566" s="11" t="s">
        <v>260</v>
      </c>
      <c r="E566" s="19" t="s">
        <v>1317</v>
      </c>
      <c r="F566" s="10">
        <v>42036</v>
      </c>
      <c r="G566" s="10">
        <v>44958</v>
      </c>
      <c r="H566" s="11">
        <v>9</v>
      </c>
      <c r="I566" s="11" t="s">
        <v>319</v>
      </c>
      <c r="J566" s="11" t="s">
        <v>261</v>
      </c>
      <c r="K566" s="11" t="s">
        <v>3214</v>
      </c>
      <c r="L566" s="11">
        <v>2</v>
      </c>
    </row>
    <row r="567" spans="1:12">
      <c r="A567" s="11" t="s">
        <v>1068</v>
      </c>
      <c r="D567" s="11" t="s">
        <v>260</v>
      </c>
      <c r="E567" s="19" t="s">
        <v>1318</v>
      </c>
      <c r="F567" s="10">
        <v>42036</v>
      </c>
      <c r="G567" s="10">
        <v>44958</v>
      </c>
      <c r="H567" s="11">
        <v>9</v>
      </c>
      <c r="I567" s="11" t="s">
        <v>319</v>
      </c>
      <c r="J567" s="11" t="s">
        <v>261</v>
      </c>
      <c r="K567" s="11" t="s">
        <v>3214</v>
      </c>
      <c r="L567" s="11">
        <v>2</v>
      </c>
    </row>
    <row r="568" spans="1:12">
      <c r="A568" s="11" t="s">
        <v>1069</v>
      </c>
      <c r="D568" s="11" t="s">
        <v>260</v>
      </c>
      <c r="E568" s="19" t="s">
        <v>1319</v>
      </c>
      <c r="F568" s="10">
        <v>42036</v>
      </c>
      <c r="G568" s="10">
        <v>44958</v>
      </c>
      <c r="H568" s="11">
        <v>9</v>
      </c>
      <c r="I568" s="11" t="s">
        <v>319</v>
      </c>
      <c r="J568" s="11" t="s">
        <v>261</v>
      </c>
      <c r="K568" s="11" t="s">
        <v>3214</v>
      </c>
      <c r="L568" s="11">
        <v>2</v>
      </c>
    </row>
    <row r="569" spans="1:12">
      <c r="A569" s="11" t="s">
        <v>1070</v>
      </c>
      <c r="D569" s="11" t="s">
        <v>260</v>
      </c>
      <c r="E569" s="19" t="s">
        <v>1320</v>
      </c>
      <c r="F569" s="10">
        <v>42036</v>
      </c>
      <c r="G569" s="10">
        <v>44958</v>
      </c>
      <c r="H569" s="11">
        <v>9</v>
      </c>
      <c r="I569" s="11" t="s">
        <v>319</v>
      </c>
      <c r="J569" s="11" t="s">
        <v>261</v>
      </c>
      <c r="K569" s="11" t="s">
        <v>3214</v>
      </c>
      <c r="L569" s="11">
        <v>2</v>
      </c>
    </row>
    <row r="570" spans="1:12">
      <c r="A570" s="11" t="s">
        <v>1071</v>
      </c>
      <c r="D570" s="11" t="s">
        <v>260</v>
      </c>
      <c r="E570" s="19" t="s">
        <v>1321</v>
      </c>
      <c r="F570" s="10">
        <v>42036</v>
      </c>
      <c r="G570" s="10">
        <v>44958</v>
      </c>
      <c r="H570" s="11">
        <v>9</v>
      </c>
      <c r="I570" s="11" t="s">
        <v>319</v>
      </c>
      <c r="J570" s="11" t="s">
        <v>261</v>
      </c>
      <c r="K570" s="11" t="s">
        <v>3214</v>
      </c>
      <c r="L570" s="11">
        <v>2</v>
      </c>
    </row>
    <row r="571" spans="1:12">
      <c r="A571" s="11" t="s">
        <v>1072</v>
      </c>
      <c r="D571" s="11" t="s">
        <v>260</v>
      </c>
      <c r="E571" s="19" t="s">
        <v>1322</v>
      </c>
      <c r="F571" s="10">
        <v>42036</v>
      </c>
      <c r="G571" s="10">
        <v>44958</v>
      </c>
      <c r="H571" s="11">
        <v>9</v>
      </c>
      <c r="I571" s="11" t="s">
        <v>319</v>
      </c>
      <c r="J571" s="11" t="s">
        <v>261</v>
      </c>
      <c r="K571" s="11" t="s">
        <v>3214</v>
      </c>
      <c r="L571" s="11">
        <v>2</v>
      </c>
    </row>
    <row r="572" spans="1:12">
      <c r="A572" s="11" t="s">
        <v>1073</v>
      </c>
      <c r="D572" s="11" t="s">
        <v>260</v>
      </c>
      <c r="E572" s="19" t="s">
        <v>1323</v>
      </c>
      <c r="F572" s="10">
        <v>42036</v>
      </c>
      <c r="G572" s="10">
        <v>44958</v>
      </c>
      <c r="H572" s="11">
        <v>9</v>
      </c>
      <c r="I572" s="11" t="s">
        <v>319</v>
      </c>
      <c r="J572" s="11" t="s">
        <v>261</v>
      </c>
      <c r="K572" s="11" t="s">
        <v>3214</v>
      </c>
      <c r="L572" s="11">
        <v>2</v>
      </c>
    </row>
    <row r="573" spans="1:12">
      <c r="A573" s="11" t="s">
        <v>1074</v>
      </c>
      <c r="D573" s="11" t="s">
        <v>260</v>
      </c>
      <c r="E573" s="19" t="s">
        <v>1324</v>
      </c>
      <c r="F573" s="10">
        <v>42036</v>
      </c>
      <c r="G573" s="10">
        <v>44958</v>
      </c>
      <c r="H573" s="11">
        <v>9</v>
      </c>
      <c r="I573" s="11" t="s">
        <v>319</v>
      </c>
      <c r="J573" s="11" t="s">
        <v>261</v>
      </c>
      <c r="K573" s="11" t="s">
        <v>3214</v>
      </c>
      <c r="L573" s="11">
        <v>2</v>
      </c>
    </row>
    <row r="574" spans="1:12">
      <c r="A574" s="11" t="s">
        <v>1075</v>
      </c>
      <c r="D574" s="11" t="s">
        <v>260</v>
      </c>
      <c r="E574" s="19" t="s">
        <v>1325</v>
      </c>
      <c r="F574" s="10">
        <v>42036</v>
      </c>
      <c r="G574" s="10">
        <v>44958</v>
      </c>
      <c r="H574" s="11">
        <v>9</v>
      </c>
      <c r="I574" s="11" t="s">
        <v>319</v>
      </c>
      <c r="J574" s="11" t="s">
        <v>261</v>
      </c>
      <c r="K574" s="11" t="s">
        <v>3214</v>
      </c>
      <c r="L574" s="11">
        <v>2</v>
      </c>
    </row>
    <row r="575" spans="1:12">
      <c r="A575" s="11" t="s">
        <v>1076</v>
      </c>
      <c r="D575" s="11" t="s">
        <v>260</v>
      </c>
      <c r="E575" s="19" t="s">
        <v>1326</v>
      </c>
      <c r="F575" s="10">
        <v>42036</v>
      </c>
      <c r="G575" s="10">
        <v>44958</v>
      </c>
      <c r="H575" s="11">
        <v>9</v>
      </c>
      <c r="I575" s="11" t="s">
        <v>319</v>
      </c>
      <c r="J575" s="11" t="s">
        <v>261</v>
      </c>
      <c r="K575" s="11" t="s">
        <v>3214</v>
      </c>
      <c r="L575" s="11">
        <v>2</v>
      </c>
    </row>
    <row r="576" spans="1:12">
      <c r="A576" s="11" t="s">
        <v>1077</v>
      </c>
      <c r="D576" s="11" t="s">
        <v>260</v>
      </c>
      <c r="E576" s="19" t="s">
        <v>1327</v>
      </c>
      <c r="F576" s="10">
        <v>42036</v>
      </c>
      <c r="G576" s="10">
        <v>44958</v>
      </c>
      <c r="H576" s="11">
        <v>9</v>
      </c>
      <c r="I576" s="11" t="s">
        <v>319</v>
      </c>
      <c r="J576" s="11" t="s">
        <v>261</v>
      </c>
      <c r="K576" s="11" t="s">
        <v>3214</v>
      </c>
      <c r="L576" s="11">
        <v>2</v>
      </c>
    </row>
    <row r="577" spans="1:12">
      <c r="A577" s="11" t="s">
        <v>1078</v>
      </c>
      <c r="D577" s="11" t="s">
        <v>260</v>
      </c>
      <c r="E577" s="19" t="s">
        <v>1328</v>
      </c>
      <c r="F577" s="10">
        <v>42036</v>
      </c>
      <c r="G577" s="10">
        <v>44958</v>
      </c>
      <c r="H577" s="11">
        <v>9</v>
      </c>
      <c r="I577" s="11" t="s">
        <v>319</v>
      </c>
      <c r="J577" s="11" t="s">
        <v>261</v>
      </c>
      <c r="K577" s="11" t="s">
        <v>3214</v>
      </c>
      <c r="L577" s="11">
        <v>2</v>
      </c>
    </row>
    <row r="578" spans="1:12">
      <c r="A578" s="11" t="s">
        <v>1079</v>
      </c>
      <c r="D578" s="11" t="s">
        <v>260</v>
      </c>
      <c r="E578" s="19" t="s">
        <v>1329</v>
      </c>
      <c r="F578" s="10">
        <v>42036</v>
      </c>
      <c r="G578" s="10">
        <v>44958</v>
      </c>
      <c r="H578" s="11">
        <v>9</v>
      </c>
      <c r="I578" s="11" t="s">
        <v>319</v>
      </c>
      <c r="J578" s="11" t="s">
        <v>261</v>
      </c>
      <c r="K578" s="11" t="s">
        <v>3214</v>
      </c>
      <c r="L578" s="11">
        <v>2</v>
      </c>
    </row>
    <row r="579" spans="1:12">
      <c r="A579" s="11" t="s">
        <v>1080</v>
      </c>
      <c r="D579" s="11" t="s">
        <v>260</v>
      </c>
      <c r="E579" s="19" t="s">
        <v>1330</v>
      </c>
      <c r="F579" s="10">
        <v>42036</v>
      </c>
      <c r="G579" s="10">
        <v>44958</v>
      </c>
      <c r="H579" s="11">
        <v>9</v>
      </c>
      <c r="I579" s="11" t="s">
        <v>319</v>
      </c>
      <c r="J579" s="11" t="s">
        <v>261</v>
      </c>
      <c r="K579" s="11" t="s">
        <v>3214</v>
      </c>
      <c r="L579" s="11">
        <v>2</v>
      </c>
    </row>
    <row r="580" spans="1:12">
      <c r="A580" s="11" t="s">
        <v>1081</v>
      </c>
      <c r="D580" s="11" t="s">
        <v>260</v>
      </c>
      <c r="E580" s="19" t="s">
        <v>1331</v>
      </c>
      <c r="F580" s="10">
        <v>42036</v>
      </c>
      <c r="G580" s="10">
        <v>44958</v>
      </c>
      <c r="H580" s="11">
        <v>9</v>
      </c>
      <c r="I580" s="11" t="s">
        <v>319</v>
      </c>
      <c r="J580" s="11" t="s">
        <v>261</v>
      </c>
      <c r="K580" s="11" t="s">
        <v>3214</v>
      </c>
      <c r="L580" s="11">
        <v>2</v>
      </c>
    </row>
    <row r="581" spans="1:12">
      <c r="A581" s="11" t="s">
        <v>1082</v>
      </c>
      <c r="D581" s="11" t="s">
        <v>260</v>
      </c>
      <c r="E581" s="19" t="s">
        <v>1332</v>
      </c>
      <c r="F581" s="10">
        <v>42036</v>
      </c>
      <c r="G581" s="10">
        <v>44958</v>
      </c>
      <c r="H581" s="11">
        <v>9</v>
      </c>
      <c r="I581" s="11" t="s">
        <v>319</v>
      </c>
      <c r="J581" s="11" t="s">
        <v>261</v>
      </c>
      <c r="K581" s="11" t="s">
        <v>3214</v>
      </c>
      <c r="L581" s="11">
        <v>2</v>
      </c>
    </row>
    <row r="582" spans="1:12">
      <c r="A582" s="11" t="s">
        <v>1083</v>
      </c>
      <c r="D582" s="11" t="s">
        <v>260</v>
      </c>
      <c r="E582" s="19" t="s">
        <v>1333</v>
      </c>
      <c r="F582" s="10">
        <v>42036</v>
      </c>
      <c r="G582" s="10">
        <v>44958</v>
      </c>
      <c r="H582" s="11">
        <v>9</v>
      </c>
      <c r="I582" s="20" t="s">
        <v>259</v>
      </c>
      <c r="J582" s="11" t="s">
        <v>261</v>
      </c>
      <c r="K582" s="11" t="s">
        <v>3214</v>
      </c>
      <c r="L582" s="11">
        <v>2</v>
      </c>
    </row>
    <row r="583" spans="1:12">
      <c r="A583" s="11" t="s">
        <v>1084</v>
      </c>
      <c r="D583" s="11" t="s">
        <v>260</v>
      </c>
      <c r="E583" s="19" t="s">
        <v>1334</v>
      </c>
      <c r="F583" s="10">
        <v>42036</v>
      </c>
      <c r="G583" s="10">
        <v>44958</v>
      </c>
      <c r="H583" s="11">
        <v>9</v>
      </c>
      <c r="I583" s="20" t="s">
        <v>259</v>
      </c>
      <c r="J583" s="11" t="s">
        <v>261</v>
      </c>
      <c r="K583" s="11" t="s">
        <v>3214</v>
      </c>
      <c r="L583" s="11">
        <v>2</v>
      </c>
    </row>
    <row r="584" spans="1:12">
      <c r="A584" s="11" t="s">
        <v>1085</v>
      </c>
      <c r="D584" s="11" t="s">
        <v>260</v>
      </c>
      <c r="E584" s="19" t="s">
        <v>1335</v>
      </c>
      <c r="F584" s="10">
        <v>42036</v>
      </c>
      <c r="G584" s="10">
        <v>44958</v>
      </c>
      <c r="H584" s="11">
        <v>9</v>
      </c>
      <c r="I584" s="20" t="s">
        <v>259</v>
      </c>
      <c r="J584" s="11" t="s">
        <v>261</v>
      </c>
      <c r="K584" s="11" t="s">
        <v>3214</v>
      </c>
      <c r="L584" s="11">
        <v>2</v>
      </c>
    </row>
    <row r="585" spans="1:12">
      <c r="A585" s="11" t="s">
        <v>1086</v>
      </c>
      <c r="D585" s="11" t="s">
        <v>260</v>
      </c>
      <c r="E585" s="19" t="s">
        <v>1336</v>
      </c>
      <c r="F585" s="10">
        <v>42036</v>
      </c>
      <c r="G585" s="10">
        <v>44958</v>
      </c>
      <c r="H585" s="11">
        <v>9</v>
      </c>
      <c r="I585" s="20" t="s">
        <v>259</v>
      </c>
      <c r="J585" s="11" t="s">
        <v>261</v>
      </c>
      <c r="K585" s="11" t="s">
        <v>3214</v>
      </c>
      <c r="L585" s="11">
        <v>2</v>
      </c>
    </row>
    <row r="586" spans="1:12">
      <c r="A586" s="11" t="s">
        <v>1087</v>
      </c>
      <c r="D586" s="11" t="s">
        <v>260</v>
      </c>
      <c r="E586" s="19" t="s">
        <v>1337</v>
      </c>
      <c r="F586" s="10">
        <v>42036</v>
      </c>
      <c r="G586" s="10">
        <v>44958</v>
      </c>
      <c r="H586" s="11">
        <v>9</v>
      </c>
      <c r="I586" s="20" t="s">
        <v>259</v>
      </c>
      <c r="J586" s="11" t="s">
        <v>261</v>
      </c>
      <c r="K586" s="11" t="s">
        <v>3214</v>
      </c>
      <c r="L586" s="11">
        <v>2</v>
      </c>
    </row>
    <row r="587" spans="1:12">
      <c r="A587" s="11" t="s">
        <v>1088</v>
      </c>
      <c r="D587" s="11" t="s">
        <v>260</v>
      </c>
      <c r="E587" s="19" t="s">
        <v>1338</v>
      </c>
      <c r="F587" s="10">
        <v>42036</v>
      </c>
      <c r="G587" s="10">
        <v>44958</v>
      </c>
      <c r="H587" s="11">
        <v>9</v>
      </c>
      <c r="I587" s="20" t="s">
        <v>259</v>
      </c>
      <c r="J587" s="11" t="s">
        <v>261</v>
      </c>
      <c r="K587" s="11" t="s">
        <v>3214</v>
      </c>
      <c r="L587" s="11">
        <v>2</v>
      </c>
    </row>
    <row r="588" spans="1:12">
      <c r="A588" s="11" t="s">
        <v>1089</v>
      </c>
      <c r="D588" s="11" t="s">
        <v>260</v>
      </c>
      <c r="E588" s="19" t="s">
        <v>1339</v>
      </c>
      <c r="F588" s="10">
        <v>42036</v>
      </c>
      <c r="G588" s="10">
        <v>44958</v>
      </c>
      <c r="H588" s="11">
        <v>9</v>
      </c>
      <c r="I588" s="20" t="s">
        <v>259</v>
      </c>
      <c r="J588" s="11" t="s">
        <v>261</v>
      </c>
      <c r="K588" s="11" t="s">
        <v>3214</v>
      </c>
      <c r="L588" s="11">
        <v>2</v>
      </c>
    </row>
    <row r="589" spans="1:12">
      <c r="A589" s="11" t="s">
        <v>1090</v>
      </c>
      <c r="D589" s="11" t="s">
        <v>260</v>
      </c>
      <c r="E589" s="19" t="s">
        <v>1340</v>
      </c>
      <c r="F589" s="10">
        <v>42036</v>
      </c>
      <c r="G589" s="10">
        <v>44958</v>
      </c>
      <c r="H589" s="11">
        <v>9</v>
      </c>
      <c r="I589" s="20" t="s">
        <v>259</v>
      </c>
      <c r="J589" s="11" t="s">
        <v>261</v>
      </c>
      <c r="K589" s="11" t="s">
        <v>3214</v>
      </c>
      <c r="L589" s="11">
        <v>2</v>
      </c>
    </row>
    <row r="590" spans="1:12">
      <c r="A590" s="11" t="s">
        <v>1091</v>
      </c>
      <c r="D590" s="11" t="s">
        <v>260</v>
      </c>
      <c r="E590" s="19" t="s">
        <v>1341</v>
      </c>
      <c r="F590" s="10">
        <v>42036</v>
      </c>
      <c r="G590" s="10">
        <v>44958</v>
      </c>
      <c r="H590" s="11">
        <v>9</v>
      </c>
      <c r="I590" s="20" t="s">
        <v>259</v>
      </c>
      <c r="J590" s="11" t="s">
        <v>261</v>
      </c>
      <c r="K590" s="11" t="s">
        <v>3214</v>
      </c>
      <c r="L590" s="11">
        <v>2</v>
      </c>
    </row>
    <row r="591" spans="1:12">
      <c r="A591" s="11" t="s">
        <v>1092</v>
      </c>
      <c r="D591" s="11" t="s">
        <v>260</v>
      </c>
      <c r="E591" s="19" t="s">
        <v>1342</v>
      </c>
      <c r="F591" s="10">
        <v>42036</v>
      </c>
      <c r="G591" s="10">
        <v>44958</v>
      </c>
      <c r="H591" s="11">
        <v>9</v>
      </c>
      <c r="I591" s="20" t="s">
        <v>259</v>
      </c>
      <c r="J591" s="11" t="s">
        <v>261</v>
      </c>
      <c r="K591" s="11" t="s">
        <v>3214</v>
      </c>
      <c r="L591" s="11">
        <v>2</v>
      </c>
    </row>
    <row r="592" spans="1:12">
      <c r="A592" s="11" t="s">
        <v>1093</v>
      </c>
      <c r="D592" s="11" t="s">
        <v>260</v>
      </c>
      <c r="E592" s="19" t="s">
        <v>1343</v>
      </c>
      <c r="F592" s="10">
        <v>42036</v>
      </c>
      <c r="G592" s="10">
        <v>44958</v>
      </c>
      <c r="H592" s="11">
        <v>9</v>
      </c>
      <c r="I592" s="20" t="s">
        <v>259</v>
      </c>
      <c r="J592" s="11" t="s">
        <v>261</v>
      </c>
      <c r="K592" s="11" t="s">
        <v>3214</v>
      </c>
      <c r="L592" s="11">
        <v>2</v>
      </c>
    </row>
    <row r="593" spans="1:12">
      <c r="A593" s="11" t="s">
        <v>1094</v>
      </c>
      <c r="D593" s="11" t="s">
        <v>260</v>
      </c>
      <c r="E593" s="19" t="s">
        <v>1344</v>
      </c>
      <c r="F593" s="10">
        <v>42036</v>
      </c>
      <c r="G593" s="10">
        <v>44958</v>
      </c>
      <c r="H593" s="11">
        <v>9</v>
      </c>
      <c r="I593" s="20" t="s">
        <v>259</v>
      </c>
      <c r="J593" s="11" t="s">
        <v>261</v>
      </c>
      <c r="K593" s="11" t="s">
        <v>3214</v>
      </c>
      <c r="L593" s="11">
        <v>2</v>
      </c>
    </row>
    <row r="594" spans="1:12">
      <c r="A594" s="11" t="s">
        <v>1095</v>
      </c>
      <c r="D594" s="11" t="s">
        <v>260</v>
      </c>
      <c r="E594" s="19" t="s">
        <v>1345</v>
      </c>
      <c r="F594" s="10">
        <v>42036</v>
      </c>
      <c r="G594" s="10">
        <v>44958</v>
      </c>
      <c r="H594" s="11">
        <v>9</v>
      </c>
      <c r="I594" s="20" t="s">
        <v>259</v>
      </c>
      <c r="J594" s="11" t="s">
        <v>261</v>
      </c>
      <c r="K594" s="11" t="s">
        <v>3214</v>
      </c>
      <c r="L594" s="11">
        <v>2</v>
      </c>
    </row>
    <row r="595" spans="1:12">
      <c r="A595" s="11" t="s">
        <v>1096</v>
      </c>
      <c r="D595" s="11" t="s">
        <v>260</v>
      </c>
      <c r="E595" s="19" t="s">
        <v>1346</v>
      </c>
      <c r="F595" s="10">
        <v>42036</v>
      </c>
      <c r="G595" s="10">
        <v>44958</v>
      </c>
      <c r="H595" s="11">
        <v>9</v>
      </c>
      <c r="I595" s="20" t="s">
        <v>259</v>
      </c>
      <c r="J595" s="11" t="s">
        <v>261</v>
      </c>
      <c r="K595" s="11" t="s">
        <v>3214</v>
      </c>
      <c r="L595" s="11">
        <v>2</v>
      </c>
    </row>
    <row r="596" spans="1:12">
      <c r="A596" s="11" t="s">
        <v>1097</v>
      </c>
      <c r="D596" s="11" t="s">
        <v>260</v>
      </c>
      <c r="E596" s="19" t="s">
        <v>1347</v>
      </c>
      <c r="F596" s="10">
        <v>42036</v>
      </c>
      <c r="G596" s="10">
        <v>44958</v>
      </c>
      <c r="H596" s="11">
        <v>9</v>
      </c>
      <c r="I596" s="20" t="s">
        <v>259</v>
      </c>
      <c r="J596" s="11" t="s">
        <v>261</v>
      </c>
      <c r="K596" s="11" t="s">
        <v>3214</v>
      </c>
      <c r="L596" s="11">
        <v>2</v>
      </c>
    </row>
    <row r="597" spans="1:12">
      <c r="A597" s="11" t="s">
        <v>1098</v>
      </c>
      <c r="D597" s="11" t="s">
        <v>260</v>
      </c>
      <c r="E597" s="19" t="s">
        <v>1348</v>
      </c>
      <c r="F597" s="10">
        <v>42036</v>
      </c>
      <c r="G597" s="10">
        <v>44958</v>
      </c>
      <c r="H597" s="11">
        <v>9</v>
      </c>
      <c r="I597" s="20" t="s">
        <v>259</v>
      </c>
      <c r="J597" s="11" t="s">
        <v>261</v>
      </c>
      <c r="K597" s="11" t="s">
        <v>3214</v>
      </c>
      <c r="L597" s="11">
        <v>2</v>
      </c>
    </row>
    <row r="598" spans="1:12">
      <c r="A598" s="11" t="s">
        <v>1099</v>
      </c>
      <c r="D598" s="11" t="s">
        <v>260</v>
      </c>
      <c r="E598" s="19" t="s">
        <v>1349</v>
      </c>
      <c r="F598" s="10">
        <v>42036</v>
      </c>
      <c r="G598" s="10">
        <v>44958</v>
      </c>
      <c r="H598" s="11">
        <v>9</v>
      </c>
      <c r="I598" s="20" t="s">
        <v>259</v>
      </c>
      <c r="J598" s="11" t="s">
        <v>261</v>
      </c>
      <c r="K598" s="11" t="s">
        <v>3214</v>
      </c>
      <c r="L598" s="11">
        <v>2</v>
      </c>
    </row>
    <row r="599" spans="1:12">
      <c r="A599" s="11" t="s">
        <v>1100</v>
      </c>
      <c r="D599" s="11" t="s">
        <v>260</v>
      </c>
      <c r="E599" s="19" t="s">
        <v>1350</v>
      </c>
      <c r="F599" s="10">
        <v>42036</v>
      </c>
      <c r="G599" s="10">
        <v>44958</v>
      </c>
      <c r="H599" s="11">
        <v>9</v>
      </c>
      <c r="I599" s="20" t="s">
        <v>259</v>
      </c>
      <c r="J599" s="11" t="s">
        <v>261</v>
      </c>
      <c r="K599" s="11" t="s">
        <v>3214</v>
      </c>
      <c r="L599" s="11">
        <v>2</v>
      </c>
    </row>
    <row r="600" spans="1:12">
      <c r="A600" s="11" t="s">
        <v>1101</v>
      </c>
      <c r="D600" s="11" t="s">
        <v>260</v>
      </c>
      <c r="E600" s="19" t="s">
        <v>1351</v>
      </c>
      <c r="F600" s="10">
        <v>42036</v>
      </c>
      <c r="G600" s="10">
        <v>44958</v>
      </c>
      <c r="H600" s="11">
        <v>9</v>
      </c>
      <c r="I600" s="20" t="s">
        <v>259</v>
      </c>
      <c r="J600" s="11" t="s">
        <v>261</v>
      </c>
      <c r="K600" s="11" t="s">
        <v>3214</v>
      </c>
      <c r="L600" s="11">
        <v>2</v>
      </c>
    </row>
    <row r="601" spans="1:12">
      <c r="A601" s="11" t="s">
        <v>1102</v>
      </c>
      <c r="D601" s="11" t="s">
        <v>260</v>
      </c>
      <c r="E601" s="19" t="s">
        <v>1352</v>
      </c>
      <c r="F601" s="10">
        <v>42036</v>
      </c>
      <c r="G601" s="10">
        <v>44958</v>
      </c>
      <c r="H601" s="11">
        <v>9</v>
      </c>
      <c r="I601" s="20" t="s">
        <v>259</v>
      </c>
      <c r="J601" s="11" t="s">
        <v>261</v>
      </c>
      <c r="K601" s="11" t="s">
        <v>3214</v>
      </c>
      <c r="L601" s="11">
        <v>2</v>
      </c>
    </row>
    <row r="602" spans="1:12">
      <c r="A602" s="11" t="s">
        <v>1103</v>
      </c>
      <c r="D602" s="11" t="s">
        <v>260</v>
      </c>
      <c r="E602" s="19" t="s">
        <v>1353</v>
      </c>
      <c r="F602" s="10">
        <v>42036</v>
      </c>
      <c r="G602" s="10">
        <v>44958</v>
      </c>
      <c r="H602" s="11">
        <v>9</v>
      </c>
      <c r="I602" s="20" t="s">
        <v>259</v>
      </c>
      <c r="J602" s="11" t="s">
        <v>261</v>
      </c>
      <c r="K602" s="11" t="s">
        <v>3214</v>
      </c>
      <c r="L602" s="11">
        <v>2</v>
      </c>
    </row>
    <row r="603" spans="1:12">
      <c r="A603" s="11" t="s">
        <v>1104</v>
      </c>
      <c r="D603" s="11" t="s">
        <v>260</v>
      </c>
      <c r="E603" s="19" t="s">
        <v>1354</v>
      </c>
      <c r="F603" s="10">
        <v>42036</v>
      </c>
      <c r="G603" s="10">
        <v>44958</v>
      </c>
      <c r="H603" s="11">
        <v>9</v>
      </c>
      <c r="I603" s="20" t="s">
        <v>259</v>
      </c>
      <c r="J603" s="11" t="s">
        <v>261</v>
      </c>
      <c r="K603" s="11" t="s">
        <v>3214</v>
      </c>
      <c r="L603" s="11">
        <v>2</v>
      </c>
    </row>
    <row r="604" spans="1:12">
      <c r="A604" s="11" t="s">
        <v>1105</v>
      </c>
      <c r="D604" s="11" t="s">
        <v>260</v>
      </c>
      <c r="E604" s="19" t="s">
        <v>1355</v>
      </c>
      <c r="F604" s="10">
        <v>42036</v>
      </c>
      <c r="G604" s="10">
        <v>44958</v>
      </c>
      <c r="H604" s="11">
        <v>9</v>
      </c>
      <c r="I604" s="20" t="s">
        <v>259</v>
      </c>
      <c r="J604" s="11" t="s">
        <v>261</v>
      </c>
      <c r="K604" s="11" t="s">
        <v>3214</v>
      </c>
      <c r="L604" s="11">
        <v>2</v>
      </c>
    </row>
    <row r="605" spans="1:12">
      <c r="A605" s="11" t="s">
        <v>1106</v>
      </c>
      <c r="D605" s="11" t="s">
        <v>260</v>
      </c>
      <c r="E605" s="19" t="s">
        <v>1356</v>
      </c>
      <c r="F605" s="10">
        <v>42036</v>
      </c>
      <c r="G605" s="10">
        <v>44958</v>
      </c>
      <c r="H605" s="11">
        <v>9</v>
      </c>
      <c r="I605" s="20" t="s">
        <v>259</v>
      </c>
      <c r="J605" s="11" t="s">
        <v>261</v>
      </c>
      <c r="K605" s="11" t="s">
        <v>3214</v>
      </c>
      <c r="L605" s="11">
        <v>2</v>
      </c>
    </row>
    <row r="606" spans="1:12">
      <c r="A606" s="11" t="s">
        <v>1107</v>
      </c>
      <c r="D606" s="11" t="s">
        <v>260</v>
      </c>
      <c r="E606" s="19" t="s">
        <v>1357</v>
      </c>
      <c r="F606" s="10">
        <v>42036</v>
      </c>
      <c r="G606" s="10">
        <v>44958</v>
      </c>
      <c r="H606" s="11">
        <v>9</v>
      </c>
      <c r="I606" s="20" t="s">
        <v>259</v>
      </c>
      <c r="J606" s="11" t="s">
        <v>261</v>
      </c>
      <c r="K606" s="11" t="s">
        <v>3214</v>
      </c>
      <c r="L606" s="11">
        <v>2</v>
      </c>
    </row>
    <row r="607" spans="1:12">
      <c r="A607" s="11" t="s">
        <v>1108</v>
      </c>
      <c r="D607" s="11" t="s">
        <v>260</v>
      </c>
      <c r="E607" s="19" t="s">
        <v>1358</v>
      </c>
      <c r="F607" s="10">
        <v>42036</v>
      </c>
      <c r="G607" s="10">
        <v>44958</v>
      </c>
      <c r="H607" s="11">
        <v>9</v>
      </c>
      <c r="I607" s="20" t="s">
        <v>259</v>
      </c>
      <c r="J607" s="11" t="s">
        <v>261</v>
      </c>
      <c r="K607" s="11" t="s">
        <v>3214</v>
      </c>
      <c r="L607" s="11">
        <v>2</v>
      </c>
    </row>
    <row r="608" spans="1:12">
      <c r="A608" s="11" t="s">
        <v>1109</v>
      </c>
      <c r="D608" s="11" t="s">
        <v>260</v>
      </c>
      <c r="E608" s="19" t="s">
        <v>1359</v>
      </c>
      <c r="F608" s="10">
        <v>42036</v>
      </c>
      <c r="G608" s="10">
        <v>44958</v>
      </c>
      <c r="H608" s="11">
        <v>9</v>
      </c>
      <c r="I608" s="20" t="s">
        <v>259</v>
      </c>
      <c r="J608" s="11" t="s">
        <v>261</v>
      </c>
      <c r="K608" s="11" t="s">
        <v>3214</v>
      </c>
      <c r="L608" s="11">
        <v>2</v>
      </c>
    </row>
    <row r="609" spans="1:12">
      <c r="A609" s="11" t="s">
        <v>1110</v>
      </c>
      <c r="D609" s="11" t="s">
        <v>260</v>
      </c>
      <c r="E609" s="19" t="s">
        <v>1360</v>
      </c>
      <c r="F609" s="10">
        <v>42036</v>
      </c>
      <c r="G609" s="10">
        <v>44958</v>
      </c>
      <c r="H609" s="11">
        <v>9</v>
      </c>
      <c r="I609" s="20" t="s">
        <v>259</v>
      </c>
      <c r="J609" s="11" t="s">
        <v>261</v>
      </c>
      <c r="K609" s="11" t="s">
        <v>3214</v>
      </c>
      <c r="L609" s="11">
        <v>2</v>
      </c>
    </row>
    <row r="610" spans="1:12">
      <c r="A610" s="11" t="s">
        <v>1111</v>
      </c>
      <c r="D610" s="11" t="s">
        <v>260</v>
      </c>
      <c r="E610" s="19" t="s">
        <v>1361</v>
      </c>
      <c r="F610" s="10">
        <v>42036</v>
      </c>
      <c r="G610" s="10">
        <v>44958</v>
      </c>
      <c r="H610" s="11">
        <v>9</v>
      </c>
      <c r="I610" s="20" t="s">
        <v>259</v>
      </c>
      <c r="J610" s="11" t="s">
        <v>261</v>
      </c>
      <c r="K610" s="11" t="s">
        <v>3214</v>
      </c>
      <c r="L610" s="11">
        <v>2</v>
      </c>
    </row>
    <row r="611" spans="1:12">
      <c r="A611" s="11" t="s">
        <v>1112</v>
      </c>
      <c r="D611" s="11" t="s">
        <v>260</v>
      </c>
      <c r="E611" s="19" t="s">
        <v>1362</v>
      </c>
      <c r="F611" s="10">
        <v>42036</v>
      </c>
      <c r="G611" s="10">
        <v>44958</v>
      </c>
      <c r="H611" s="11">
        <v>9</v>
      </c>
      <c r="I611" s="20" t="s">
        <v>259</v>
      </c>
      <c r="J611" s="11" t="s">
        <v>261</v>
      </c>
      <c r="K611" s="11" t="s">
        <v>3214</v>
      </c>
      <c r="L611" s="11">
        <v>2</v>
      </c>
    </row>
    <row r="612" spans="1:12">
      <c r="A612" s="11" t="s">
        <v>1113</v>
      </c>
      <c r="D612" s="11" t="s">
        <v>260</v>
      </c>
      <c r="E612" s="19" t="s">
        <v>1363</v>
      </c>
      <c r="F612" s="10">
        <v>42036</v>
      </c>
      <c r="G612" s="10">
        <v>44958</v>
      </c>
      <c r="H612" s="11">
        <v>9</v>
      </c>
      <c r="I612" s="20" t="s">
        <v>259</v>
      </c>
      <c r="J612" s="11" t="s">
        <v>261</v>
      </c>
      <c r="K612" s="11" t="s">
        <v>3214</v>
      </c>
      <c r="L612" s="11">
        <v>2</v>
      </c>
    </row>
    <row r="613" spans="1:12">
      <c r="A613" s="11" t="s">
        <v>1114</v>
      </c>
      <c r="D613" s="11" t="s">
        <v>260</v>
      </c>
      <c r="E613" s="19" t="s">
        <v>1364</v>
      </c>
      <c r="F613" s="10">
        <v>42036</v>
      </c>
      <c r="G613" s="10">
        <v>44958</v>
      </c>
      <c r="H613" s="11">
        <v>9</v>
      </c>
      <c r="I613" s="20" t="s">
        <v>259</v>
      </c>
      <c r="J613" s="11" t="s">
        <v>261</v>
      </c>
      <c r="K613" s="11" t="s">
        <v>3214</v>
      </c>
      <c r="L613" s="11">
        <v>2</v>
      </c>
    </row>
    <row r="614" spans="1:12">
      <c r="A614" s="11" t="s">
        <v>1115</v>
      </c>
      <c r="D614" s="11" t="s">
        <v>260</v>
      </c>
      <c r="E614" s="19" t="s">
        <v>1365</v>
      </c>
      <c r="F614" s="10">
        <v>42036</v>
      </c>
      <c r="G614" s="10">
        <v>44958</v>
      </c>
      <c r="H614" s="11">
        <v>9</v>
      </c>
      <c r="I614" s="20" t="s">
        <v>259</v>
      </c>
      <c r="J614" s="11" t="s">
        <v>261</v>
      </c>
      <c r="K614" s="11" t="s">
        <v>3214</v>
      </c>
      <c r="L614" s="11">
        <v>2</v>
      </c>
    </row>
    <row r="615" spans="1:12">
      <c r="A615" s="11" t="s">
        <v>1116</v>
      </c>
      <c r="D615" s="11" t="s">
        <v>260</v>
      </c>
      <c r="E615" s="19" t="s">
        <v>1366</v>
      </c>
      <c r="F615" s="10">
        <v>42036</v>
      </c>
      <c r="G615" s="10">
        <v>44958</v>
      </c>
      <c r="H615" s="11">
        <v>9</v>
      </c>
      <c r="I615" s="20" t="s">
        <v>259</v>
      </c>
      <c r="J615" s="11" t="s">
        <v>261</v>
      </c>
      <c r="K615" s="11" t="s">
        <v>3214</v>
      </c>
      <c r="L615" s="11">
        <v>2</v>
      </c>
    </row>
    <row r="616" spans="1:12">
      <c r="A616" s="11" t="s">
        <v>1117</v>
      </c>
      <c r="D616" s="11" t="s">
        <v>260</v>
      </c>
      <c r="E616" s="19" t="s">
        <v>1367</v>
      </c>
      <c r="F616" s="10">
        <v>42036</v>
      </c>
      <c r="G616" s="10">
        <v>44958</v>
      </c>
      <c r="H616" s="11">
        <v>9</v>
      </c>
      <c r="I616" s="20" t="s">
        <v>259</v>
      </c>
      <c r="J616" s="11" t="s">
        <v>261</v>
      </c>
      <c r="K616" s="11" t="s">
        <v>3214</v>
      </c>
      <c r="L616" s="11">
        <v>2</v>
      </c>
    </row>
    <row r="617" spans="1:12">
      <c r="A617" s="11" t="s">
        <v>1118</v>
      </c>
      <c r="D617" s="11" t="s">
        <v>260</v>
      </c>
      <c r="E617" s="19" t="s">
        <v>1368</v>
      </c>
      <c r="F617" s="10">
        <v>42036</v>
      </c>
      <c r="G617" s="10">
        <v>44958</v>
      </c>
      <c r="H617" s="11">
        <v>9</v>
      </c>
      <c r="I617" s="20" t="s">
        <v>259</v>
      </c>
      <c r="J617" s="11" t="s">
        <v>261</v>
      </c>
      <c r="K617" s="11" t="s">
        <v>3214</v>
      </c>
      <c r="L617" s="11">
        <v>2</v>
      </c>
    </row>
    <row r="618" spans="1:12">
      <c r="A618" s="11" t="s">
        <v>1119</v>
      </c>
      <c r="D618" s="11" t="s">
        <v>260</v>
      </c>
      <c r="E618" s="19" t="s">
        <v>1369</v>
      </c>
      <c r="F618" s="10">
        <v>42036</v>
      </c>
      <c r="G618" s="10">
        <v>44958</v>
      </c>
      <c r="H618" s="11">
        <v>9</v>
      </c>
      <c r="I618" s="20" t="s">
        <v>259</v>
      </c>
      <c r="J618" s="11" t="s">
        <v>261</v>
      </c>
      <c r="K618" s="11" t="s">
        <v>3214</v>
      </c>
      <c r="L618" s="11">
        <v>2</v>
      </c>
    </row>
    <row r="619" spans="1:12">
      <c r="A619" s="11" t="s">
        <v>1120</v>
      </c>
      <c r="D619" s="11" t="s">
        <v>260</v>
      </c>
      <c r="E619" s="19" t="s">
        <v>1370</v>
      </c>
      <c r="F619" s="10">
        <v>42036</v>
      </c>
      <c r="G619" s="10">
        <v>44958</v>
      </c>
      <c r="H619" s="11">
        <v>9</v>
      </c>
      <c r="I619" s="20" t="s">
        <v>259</v>
      </c>
      <c r="J619" s="11" t="s">
        <v>261</v>
      </c>
      <c r="K619" s="11" t="s">
        <v>3214</v>
      </c>
      <c r="L619" s="11">
        <v>2</v>
      </c>
    </row>
    <row r="620" spans="1:12">
      <c r="A620" s="11" t="s">
        <v>1121</v>
      </c>
      <c r="D620" s="11" t="s">
        <v>260</v>
      </c>
      <c r="E620" s="19" t="s">
        <v>1371</v>
      </c>
      <c r="F620" s="10">
        <v>42036</v>
      </c>
      <c r="G620" s="10">
        <v>44958</v>
      </c>
      <c r="H620" s="11">
        <v>9</v>
      </c>
      <c r="I620" s="20" t="s">
        <v>259</v>
      </c>
      <c r="J620" s="11" t="s">
        <v>261</v>
      </c>
      <c r="K620" s="11" t="s">
        <v>3214</v>
      </c>
      <c r="L620" s="11">
        <v>2</v>
      </c>
    </row>
    <row r="621" spans="1:12">
      <c r="A621" s="11" t="s">
        <v>1122</v>
      </c>
      <c r="D621" s="11" t="s">
        <v>260</v>
      </c>
      <c r="E621" s="19" t="s">
        <v>1372</v>
      </c>
      <c r="F621" s="10">
        <v>42036</v>
      </c>
      <c r="G621" s="10">
        <v>44958</v>
      </c>
      <c r="H621" s="11">
        <v>9</v>
      </c>
      <c r="I621" s="20" t="s">
        <v>259</v>
      </c>
      <c r="J621" s="11" t="s">
        <v>261</v>
      </c>
      <c r="K621" s="11" t="s">
        <v>3214</v>
      </c>
      <c r="L621" s="11">
        <v>2</v>
      </c>
    </row>
    <row r="622" spans="1:12">
      <c r="A622" s="11" t="s">
        <v>1123</v>
      </c>
      <c r="D622" s="11" t="s">
        <v>260</v>
      </c>
      <c r="E622" s="19" t="s">
        <v>1373</v>
      </c>
      <c r="F622" s="10">
        <v>42036</v>
      </c>
      <c r="G622" s="10">
        <v>44958</v>
      </c>
      <c r="H622" s="11">
        <v>9</v>
      </c>
      <c r="I622" s="20" t="s">
        <v>259</v>
      </c>
      <c r="J622" s="11" t="s">
        <v>261</v>
      </c>
      <c r="K622" s="11" t="s">
        <v>3214</v>
      </c>
      <c r="L622" s="11">
        <v>2</v>
      </c>
    </row>
    <row r="623" spans="1:12">
      <c r="A623" s="11" t="s">
        <v>1124</v>
      </c>
      <c r="D623" s="11" t="s">
        <v>260</v>
      </c>
      <c r="E623" s="19" t="s">
        <v>1374</v>
      </c>
      <c r="F623" s="10">
        <v>42036</v>
      </c>
      <c r="G623" s="10">
        <v>44958</v>
      </c>
      <c r="H623" s="11">
        <v>9</v>
      </c>
      <c r="I623" s="20" t="s">
        <v>259</v>
      </c>
      <c r="J623" s="11" t="s">
        <v>261</v>
      </c>
      <c r="K623" s="11" t="s">
        <v>3214</v>
      </c>
      <c r="L623" s="11">
        <v>2</v>
      </c>
    </row>
    <row r="624" spans="1:12">
      <c r="A624" s="11" t="s">
        <v>1125</v>
      </c>
      <c r="D624" s="11" t="s">
        <v>260</v>
      </c>
      <c r="E624" s="19" t="s">
        <v>1375</v>
      </c>
      <c r="F624" s="10">
        <v>42036</v>
      </c>
      <c r="G624" s="10">
        <v>44958</v>
      </c>
      <c r="H624" s="11">
        <v>9</v>
      </c>
      <c r="I624" s="20" t="s">
        <v>259</v>
      </c>
      <c r="J624" s="11" t="s">
        <v>261</v>
      </c>
      <c r="K624" s="11" t="s">
        <v>3214</v>
      </c>
      <c r="L624" s="11">
        <v>2</v>
      </c>
    </row>
    <row r="625" spans="1:12">
      <c r="A625" s="11" t="s">
        <v>1126</v>
      </c>
      <c r="D625" s="11" t="s">
        <v>260</v>
      </c>
      <c r="E625" s="19" t="s">
        <v>1376</v>
      </c>
      <c r="F625" s="10">
        <v>42036</v>
      </c>
      <c r="G625" s="10">
        <v>44958</v>
      </c>
      <c r="H625" s="11">
        <v>9</v>
      </c>
      <c r="I625" s="20" t="s">
        <v>259</v>
      </c>
      <c r="J625" s="11" t="s">
        <v>261</v>
      </c>
      <c r="K625" s="11" t="s">
        <v>3214</v>
      </c>
      <c r="L625" s="11">
        <v>2</v>
      </c>
    </row>
    <row r="626" spans="1:12">
      <c r="A626" s="11" t="s">
        <v>1127</v>
      </c>
      <c r="D626" s="11" t="s">
        <v>260</v>
      </c>
      <c r="E626" s="19" t="s">
        <v>1377</v>
      </c>
      <c r="F626" s="10">
        <v>42036</v>
      </c>
      <c r="G626" s="10">
        <v>44958</v>
      </c>
      <c r="H626" s="11">
        <v>9</v>
      </c>
      <c r="I626" s="20" t="s">
        <v>259</v>
      </c>
      <c r="J626" s="11" t="s">
        <v>261</v>
      </c>
      <c r="K626" s="11" t="s">
        <v>3214</v>
      </c>
      <c r="L626" s="11">
        <v>2</v>
      </c>
    </row>
    <row r="627" spans="1:12">
      <c r="A627" s="11" t="s">
        <v>1128</v>
      </c>
      <c r="D627" s="11" t="s">
        <v>260</v>
      </c>
      <c r="E627" s="19" t="s">
        <v>1378</v>
      </c>
      <c r="F627" s="10">
        <v>42036</v>
      </c>
      <c r="G627" s="10">
        <v>44958</v>
      </c>
      <c r="H627" s="11">
        <v>9</v>
      </c>
      <c r="I627" s="20" t="s">
        <v>259</v>
      </c>
      <c r="J627" s="11" t="s">
        <v>261</v>
      </c>
      <c r="K627" s="11" t="s">
        <v>3214</v>
      </c>
      <c r="L627" s="11">
        <v>2</v>
      </c>
    </row>
    <row r="628" spans="1:12">
      <c r="A628" s="11" t="s">
        <v>1129</v>
      </c>
      <c r="D628" s="11" t="s">
        <v>260</v>
      </c>
      <c r="E628" s="19" t="s">
        <v>1379</v>
      </c>
      <c r="F628" s="10">
        <v>42036</v>
      </c>
      <c r="G628" s="10">
        <v>44958</v>
      </c>
      <c r="H628" s="11">
        <v>9</v>
      </c>
      <c r="I628" s="20" t="s">
        <v>259</v>
      </c>
      <c r="J628" s="11" t="s">
        <v>261</v>
      </c>
      <c r="K628" s="11" t="s">
        <v>3214</v>
      </c>
      <c r="L628" s="11">
        <v>2</v>
      </c>
    </row>
    <row r="629" spans="1:12">
      <c r="A629" s="11" t="s">
        <v>1130</v>
      </c>
      <c r="D629" s="11" t="s">
        <v>260</v>
      </c>
      <c r="E629" s="19" t="s">
        <v>1380</v>
      </c>
      <c r="F629" s="10">
        <v>42036</v>
      </c>
      <c r="G629" s="10">
        <v>44958</v>
      </c>
      <c r="H629" s="11">
        <v>9</v>
      </c>
      <c r="I629" s="20" t="s">
        <v>259</v>
      </c>
      <c r="J629" s="11" t="s">
        <v>261</v>
      </c>
      <c r="K629" s="11" t="s">
        <v>3214</v>
      </c>
      <c r="L629" s="11">
        <v>2</v>
      </c>
    </row>
    <row r="630" spans="1:12">
      <c r="A630" s="11" t="s">
        <v>1131</v>
      </c>
      <c r="D630" s="11" t="s">
        <v>260</v>
      </c>
      <c r="E630" s="19" t="s">
        <v>1381</v>
      </c>
      <c r="F630" s="10">
        <v>42036</v>
      </c>
      <c r="G630" s="10">
        <v>44958</v>
      </c>
      <c r="H630" s="11">
        <v>9</v>
      </c>
      <c r="I630" s="20" t="s">
        <v>259</v>
      </c>
      <c r="J630" s="11" t="s">
        <v>261</v>
      </c>
      <c r="K630" s="11" t="s">
        <v>3214</v>
      </c>
      <c r="L630" s="11">
        <v>2</v>
      </c>
    </row>
    <row r="631" spans="1:12">
      <c r="A631" s="11" t="s">
        <v>1132</v>
      </c>
      <c r="D631" s="11" t="s">
        <v>260</v>
      </c>
      <c r="E631" s="19" t="s">
        <v>1382</v>
      </c>
      <c r="F631" s="10">
        <v>42036</v>
      </c>
      <c r="G631" s="10">
        <v>44958</v>
      </c>
      <c r="H631" s="11">
        <v>9</v>
      </c>
      <c r="I631" s="20" t="s">
        <v>259</v>
      </c>
      <c r="J631" s="11" t="s">
        <v>261</v>
      </c>
      <c r="K631" s="11" t="s">
        <v>3214</v>
      </c>
      <c r="L631" s="11">
        <v>2</v>
      </c>
    </row>
    <row r="632" spans="1:12">
      <c r="A632" s="11" t="s">
        <v>1133</v>
      </c>
      <c r="D632" s="11" t="s">
        <v>260</v>
      </c>
      <c r="E632" s="19" t="s">
        <v>1383</v>
      </c>
      <c r="F632" s="10">
        <v>42036</v>
      </c>
      <c r="G632" s="10">
        <v>44958</v>
      </c>
      <c r="H632" s="11">
        <v>9</v>
      </c>
      <c r="I632" s="20" t="s">
        <v>259</v>
      </c>
      <c r="J632" s="11" t="s">
        <v>261</v>
      </c>
      <c r="K632" s="11" t="s">
        <v>3214</v>
      </c>
      <c r="L632" s="11">
        <v>2</v>
      </c>
    </row>
    <row r="633" spans="1:12">
      <c r="A633" s="11" t="s">
        <v>1134</v>
      </c>
      <c r="D633" s="11" t="s">
        <v>260</v>
      </c>
      <c r="E633" s="19" t="s">
        <v>1384</v>
      </c>
      <c r="F633" s="10">
        <v>42036</v>
      </c>
      <c r="G633" s="10">
        <v>44958</v>
      </c>
      <c r="H633" s="11">
        <v>9</v>
      </c>
      <c r="I633" s="20" t="s">
        <v>259</v>
      </c>
      <c r="J633" s="11" t="s">
        <v>261</v>
      </c>
      <c r="K633" s="11" t="s">
        <v>3214</v>
      </c>
      <c r="L633" s="11">
        <v>2</v>
      </c>
    </row>
    <row r="634" spans="1:12">
      <c r="A634" s="11" t="s">
        <v>1135</v>
      </c>
      <c r="D634" s="11" t="s">
        <v>260</v>
      </c>
      <c r="E634" s="19" t="s">
        <v>1385</v>
      </c>
      <c r="F634" s="10">
        <v>42036</v>
      </c>
      <c r="G634" s="10">
        <v>44958</v>
      </c>
      <c r="H634" s="11">
        <v>9</v>
      </c>
      <c r="I634" s="20" t="s">
        <v>259</v>
      </c>
      <c r="J634" s="11" t="s">
        <v>261</v>
      </c>
      <c r="K634" s="11" t="s">
        <v>3214</v>
      </c>
      <c r="L634" s="11">
        <v>2</v>
      </c>
    </row>
    <row r="635" spans="1:12">
      <c r="A635" s="11" t="s">
        <v>1136</v>
      </c>
      <c r="D635" s="11" t="s">
        <v>260</v>
      </c>
      <c r="E635" s="19" t="s">
        <v>1386</v>
      </c>
      <c r="F635" s="10">
        <v>42036</v>
      </c>
      <c r="G635" s="10">
        <v>44958</v>
      </c>
      <c r="H635" s="11">
        <v>9</v>
      </c>
      <c r="I635" s="20" t="s">
        <v>259</v>
      </c>
      <c r="J635" s="11" t="s">
        <v>261</v>
      </c>
      <c r="K635" s="11" t="s">
        <v>3214</v>
      </c>
      <c r="L635" s="11">
        <v>2</v>
      </c>
    </row>
    <row r="636" spans="1:12">
      <c r="A636" s="11" t="s">
        <v>1137</v>
      </c>
      <c r="D636" s="11" t="s">
        <v>260</v>
      </c>
      <c r="E636" s="19" t="s">
        <v>1387</v>
      </c>
      <c r="F636" s="10">
        <v>42036</v>
      </c>
      <c r="G636" s="10">
        <v>44958</v>
      </c>
      <c r="H636" s="11">
        <v>9</v>
      </c>
      <c r="I636" s="20" t="s">
        <v>259</v>
      </c>
      <c r="J636" s="11" t="s">
        <v>261</v>
      </c>
      <c r="K636" s="11" t="s">
        <v>3214</v>
      </c>
      <c r="L636" s="11">
        <v>2</v>
      </c>
    </row>
    <row r="637" spans="1:12">
      <c r="A637" s="11" t="s">
        <v>1138</v>
      </c>
      <c r="D637" s="11" t="s">
        <v>260</v>
      </c>
      <c r="E637" s="19" t="s">
        <v>1388</v>
      </c>
      <c r="F637" s="10">
        <v>42036</v>
      </c>
      <c r="G637" s="10">
        <v>44958</v>
      </c>
      <c r="H637" s="11">
        <v>9</v>
      </c>
      <c r="I637" s="20" t="s">
        <v>259</v>
      </c>
      <c r="J637" s="11" t="s">
        <v>261</v>
      </c>
      <c r="K637" s="11" t="s">
        <v>3214</v>
      </c>
      <c r="L637" s="11">
        <v>2</v>
      </c>
    </row>
    <row r="638" spans="1:12">
      <c r="A638" s="11" t="s">
        <v>1139</v>
      </c>
      <c r="D638" s="11" t="s">
        <v>260</v>
      </c>
      <c r="E638" s="19" t="s">
        <v>1389</v>
      </c>
      <c r="F638" s="10">
        <v>42036</v>
      </c>
      <c r="G638" s="10">
        <v>44958</v>
      </c>
      <c r="H638" s="11">
        <v>9</v>
      </c>
      <c r="I638" s="20" t="s">
        <v>259</v>
      </c>
      <c r="J638" s="11" t="s">
        <v>261</v>
      </c>
      <c r="K638" s="11" t="s">
        <v>3214</v>
      </c>
      <c r="L638" s="11">
        <v>2</v>
      </c>
    </row>
    <row r="639" spans="1:12">
      <c r="A639" s="11" t="s">
        <v>1140</v>
      </c>
      <c r="D639" s="11" t="s">
        <v>260</v>
      </c>
      <c r="E639" s="19" t="s">
        <v>1390</v>
      </c>
      <c r="F639" s="10">
        <v>42036</v>
      </c>
      <c r="G639" s="10">
        <v>44958</v>
      </c>
      <c r="H639" s="11">
        <v>9</v>
      </c>
      <c r="I639" s="11" t="s">
        <v>319</v>
      </c>
      <c r="J639" s="11" t="s">
        <v>261</v>
      </c>
      <c r="K639" s="11" t="s">
        <v>3214</v>
      </c>
      <c r="L639" s="11">
        <v>2</v>
      </c>
    </row>
    <row r="640" spans="1:12">
      <c r="A640" s="11" t="s">
        <v>1141</v>
      </c>
      <c r="D640" s="11" t="s">
        <v>260</v>
      </c>
      <c r="E640" s="19" t="s">
        <v>1391</v>
      </c>
      <c r="F640" s="10">
        <v>42036</v>
      </c>
      <c r="G640" s="10">
        <v>44958</v>
      </c>
      <c r="H640" s="11">
        <v>9</v>
      </c>
      <c r="I640" s="11" t="s">
        <v>319</v>
      </c>
      <c r="J640" s="11" t="s">
        <v>261</v>
      </c>
      <c r="K640" s="11" t="s">
        <v>3214</v>
      </c>
      <c r="L640" s="11">
        <v>2</v>
      </c>
    </row>
    <row r="641" spans="1:12">
      <c r="A641" s="11" t="s">
        <v>1142</v>
      </c>
      <c r="D641" s="11" t="s">
        <v>260</v>
      </c>
      <c r="E641" s="19" t="s">
        <v>1392</v>
      </c>
      <c r="F641" s="10">
        <v>42036</v>
      </c>
      <c r="G641" s="10">
        <v>44958</v>
      </c>
      <c r="H641" s="11">
        <v>9</v>
      </c>
      <c r="I641" s="11" t="s">
        <v>319</v>
      </c>
      <c r="J641" s="11" t="s">
        <v>261</v>
      </c>
      <c r="K641" s="11" t="s">
        <v>3214</v>
      </c>
      <c r="L641" s="11">
        <v>2</v>
      </c>
    </row>
    <row r="642" spans="1:12">
      <c r="A642" s="11" t="s">
        <v>1143</v>
      </c>
      <c r="D642" s="11" t="s">
        <v>260</v>
      </c>
      <c r="E642" s="19" t="s">
        <v>1393</v>
      </c>
      <c r="F642" s="10">
        <v>42036</v>
      </c>
      <c r="G642" s="10">
        <v>44958</v>
      </c>
      <c r="H642" s="11">
        <v>9</v>
      </c>
      <c r="I642" s="11" t="s">
        <v>319</v>
      </c>
      <c r="J642" s="11" t="s">
        <v>261</v>
      </c>
      <c r="K642" s="11" t="s">
        <v>3214</v>
      </c>
      <c r="L642" s="11">
        <v>2</v>
      </c>
    </row>
    <row r="643" spans="1:12">
      <c r="A643" s="11" t="s">
        <v>1144</v>
      </c>
      <c r="D643" s="11" t="s">
        <v>260</v>
      </c>
      <c r="E643" s="19" t="s">
        <v>1394</v>
      </c>
      <c r="F643" s="10">
        <v>42036</v>
      </c>
      <c r="G643" s="10">
        <v>44958</v>
      </c>
      <c r="H643" s="11">
        <v>9</v>
      </c>
      <c r="I643" s="11" t="s">
        <v>319</v>
      </c>
      <c r="J643" s="11" t="s">
        <v>261</v>
      </c>
      <c r="K643" s="11" t="s">
        <v>3214</v>
      </c>
      <c r="L643" s="11">
        <v>2</v>
      </c>
    </row>
    <row r="644" spans="1:12">
      <c r="A644" s="11" t="s">
        <v>1145</v>
      </c>
      <c r="D644" s="11" t="s">
        <v>260</v>
      </c>
      <c r="E644" s="19" t="s">
        <v>1395</v>
      </c>
      <c r="F644" s="10">
        <v>42036</v>
      </c>
      <c r="G644" s="10">
        <v>44958</v>
      </c>
      <c r="H644" s="11">
        <v>9</v>
      </c>
      <c r="I644" s="11" t="s">
        <v>319</v>
      </c>
      <c r="J644" s="11" t="s">
        <v>261</v>
      </c>
      <c r="K644" s="11" t="s">
        <v>3214</v>
      </c>
      <c r="L644" s="11">
        <v>2</v>
      </c>
    </row>
    <row r="645" spans="1:12">
      <c r="A645" s="11" t="s">
        <v>1146</v>
      </c>
      <c r="D645" s="11" t="s">
        <v>260</v>
      </c>
      <c r="E645" s="19" t="s">
        <v>1396</v>
      </c>
      <c r="F645" s="10">
        <v>42036</v>
      </c>
      <c r="G645" s="10">
        <v>44958</v>
      </c>
      <c r="H645" s="11">
        <v>9</v>
      </c>
      <c r="I645" s="11" t="s">
        <v>319</v>
      </c>
      <c r="J645" s="11" t="s">
        <v>261</v>
      </c>
      <c r="K645" s="11" t="s">
        <v>3214</v>
      </c>
      <c r="L645" s="11">
        <v>2</v>
      </c>
    </row>
    <row r="646" spans="1:12">
      <c r="A646" s="11" t="s">
        <v>1147</v>
      </c>
      <c r="D646" s="11" t="s">
        <v>260</v>
      </c>
      <c r="E646" s="19" t="s">
        <v>1397</v>
      </c>
      <c r="F646" s="10">
        <v>42036</v>
      </c>
      <c r="G646" s="10">
        <v>44958</v>
      </c>
      <c r="H646" s="11">
        <v>9</v>
      </c>
      <c r="I646" s="11" t="s">
        <v>319</v>
      </c>
      <c r="J646" s="11" t="s">
        <v>261</v>
      </c>
      <c r="K646" s="11" t="s">
        <v>3214</v>
      </c>
      <c r="L646" s="11">
        <v>2</v>
      </c>
    </row>
    <row r="647" spans="1:12">
      <c r="A647" s="11" t="s">
        <v>1148</v>
      </c>
      <c r="D647" s="11" t="s">
        <v>260</v>
      </c>
      <c r="E647" s="19" t="s">
        <v>1398</v>
      </c>
      <c r="F647" s="10">
        <v>42036</v>
      </c>
      <c r="G647" s="10">
        <v>44958</v>
      </c>
      <c r="H647" s="11">
        <v>9</v>
      </c>
      <c r="I647" s="11" t="s">
        <v>319</v>
      </c>
      <c r="J647" s="11" t="s">
        <v>261</v>
      </c>
      <c r="K647" s="11" t="s">
        <v>3214</v>
      </c>
      <c r="L647" s="11">
        <v>2</v>
      </c>
    </row>
    <row r="648" spans="1:12">
      <c r="A648" s="11" t="s">
        <v>1149</v>
      </c>
      <c r="D648" s="11" t="s">
        <v>260</v>
      </c>
      <c r="E648" s="19" t="s">
        <v>1399</v>
      </c>
      <c r="F648" s="10">
        <v>42036</v>
      </c>
      <c r="G648" s="10">
        <v>44958</v>
      </c>
      <c r="H648" s="11">
        <v>9</v>
      </c>
      <c r="I648" s="11" t="s">
        <v>319</v>
      </c>
      <c r="J648" s="11" t="s">
        <v>261</v>
      </c>
      <c r="K648" s="11" t="s">
        <v>3214</v>
      </c>
      <c r="L648" s="11">
        <v>2</v>
      </c>
    </row>
    <row r="649" spans="1:12">
      <c r="A649" s="11" t="s">
        <v>1150</v>
      </c>
      <c r="D649" s="11" t="s">
        <v>260</v>
      </c>
      <c r="E649" s="19" t="s">
        <v>1400</v>
      </c>
      <c r="F649" s="10">
        <v>42036</v>
      </c>
      <c r="G649" s="10">
        <v>44958</v>
      </c>
      <c r="H649" s="11">
        <v>9</v>
      </c>
      <c r="I649" s="11" t="s">
        <v>319</v>
      </c>
      <c r="J649" s="11" t="s">
        <v>261</v>
      </c>
      <c r="K649" s="11" t="s">
        <v>3214</v>
      </c>
      <c r="L649" s="11">
        <v>2</v>
      </c>
    </row>
    <row r="650" spans="1:12">
      <c r="A650" s="11" t="s">
        <v>1151</v>
      </c>
      <c r="D650" s="11" t="s">
        <v>260</v>
      </c>
      <c r="E650" s="19" t="s">
        <v>1401</v>
      </c>
      <c r="F650" s="10">
        <v>42036</v>
      </c>
      <c r="G650" s="10">
        <v>44958</v>
      </c>
      <c r="H650" s="11">
        <v>9</v>
      </c>
      <c r="I650" s="11" t="s">
        <v>319</v>
      </c>
      <c r="J650" s="11" t="s">
        <v>261</v>
      </c>
      <c r="K650" s="11" t="s">
        <v>3214</v>
      </c>
      <c r="L650" s="11">
        <v>2</v>
      </c>
    </row>
    <row r="651" spans="1:12">
      <c r="A651" s="11" t="s">
        <v>1152</v>
      </c>
      <c r="D651" s="11" t="s">
        <v>260</v>
      </c>
      <c r="E651" s="19" t="s">
        <v>1402</v>
      </c>
      <c r="F651" s="10">
        <v>42036</v>
      </c>
      <c r="G651" s="10">
        <v>44958</v>
      </c>
      <c r="H651" s="11">
        <v>9</v>
      </c>
      <c r="I651" s="11" t="s">
        <v>319</v>
      </c>
      <c r="J651" s="11" t="s">
        <v>261</v>
      </c>
      <c r="K651" s="11" t="s">
        <v>3214</v>
      </c>
      <c r="L651" s="11">
        <v>2</v>
      </c>
    </row>
    <row r="652" spans="1:12">
      <c r="A652" s="11" t="s">
        <v>1153</v>
      </c>
      <c r="D652" s="11" t="s">
        <v>260</v>
      </c>
      <c r="E652" s="19" t="s">
        <v>1403</v>
      </c>
      <c r="F652" s="10">
        <v>42036</v>
      </c>
      <c r="G652" s="10">
        <v>44958</v>
      </c>
      <c r="H652" s="11">
        <v>9</v>
      </c>
      <c r="I652" s="11" t="s">
        <v>319</v>
      </c>
      <c r="J652" s="11" t="s">
        <v>261</v>
      </c>
      <c r="K652" s="11" t="s">
        <v>3214</v>
      </c>
      <c r="L652" s="11">
        <v>2</v>
      </c>
    </row>
    <row r="653" spans="1:12">
      <c r="A653" s="11" t="s">
        <v>1154</v>
      </c>
      <c r="D653" s="11" t="s">
        <v>260</v>
      </c>
      <c r="E653" s="19" t="s">
        <v>1404</v>
      </c>
      <c r="F653" s="10">
        <v>42036</v>
      </c>
      <c r="G653" s="10">
        <v>44958</v>
      </c>
      <c r="H653" s="11">
        <v>9</v>
      </c>
      <c r="I653" s="11" t="s">
        <v>319</v>
      </c>
      <c r="J653" s="11" t="s">
        <v>261</v>
      </c>
      <c r="K653" s="11" t="s">
        <v>3214</v>
      </c>
      <c r="L653" s="11">
        <v>2</v>
      </c>
    </row>
    <row r="654" spans="1:12">
      <c r="A654" s="11" t="s">
        <v>1155</v>
      </c>
      <c r="D654" s="11" t="s">
        <v>260</v>
      </c>
      <c r="E654" s="19" t="s">
        <v>1405</v>
      </c>
      <c r="F654" s="10">
        <v>42036</v>
      </c>
      <c r="G654" s="10">
        <v>44958</v>
      </c>
      <c r="H654" s="11">
        <v>9</v>
      </c>
      <c r="I654" s="11" t="s">
        <v>319</v>
      </c>
      <c r="J654" s="11" t="s">
        <v>261</v>
      </c>
      <c r="K654" s="11" t="s">
        <v>3214</v>
      </c>
      <c r="L654" s="11">
        <v>2</v>
      </c>
    </row>
    <row r="655" spans="1:12">
      <c r="A655" s="11" t="s">
        <v>1156</v>
      </c>
      <c r="D655" s="11" t="s">
        <v>260</v>
      </c>
      <c r="E655" s="19" t="s">
        <v>1406</v>
      </c>
      <c r="F655" s="10">
        <v>42036</v>
      </c>
      <c r="G655" s="10">
        <v>44958</v>
      </c>
      <c r="H655" s="11">
        <v>9</v>
      </c>
      <c r="I655" s="11" t="s">
        <v>319</v>
      </c>
      <c r="J655" s="11" t="s">
        <v>261</v>
      </c>
      <c r="K655" s="11" t="s">
        <v>3214</v>
      </c>
      <c r="L655" s="11">
        <v>2</v>
      </c>
    </row>
    <row r="656" spans="1:12">
      <c r="A656" s="11" t="s">
        <v>1157</v>
      </c>
      <c r="D656" s="11" t="s">
        <v>260</v>
      </c>
      <c r="E656" s="19" t="s">
        <v>1407</v>
      </c>
      <c r="F656" s="10">
        <v>42036</v>
      </c>
      <c r="G656" s="10">
        <v>44958</v>
      </c>
      <c r="H656" s="11">
        <v>9</v>
      </c>
      <c r="I656" s="11" t="s">
        <v>319</v>
      </c>
      <c r="J656" s="11" t="s">
        <v>261</v>
      </c>
      <c r="K656" s="11" t="s">
        <v>3214</v>
      </c>
      <c r="L656" s="11">
        <v>2</v>
      </c>
    </row>
    <row r="657" spans="1:12">
      <c r="A657" s="11" t="s">
        <v>1158</v>
      </c>
      <c r="D657" s="11" t="s">
        <v>260</v>
      </c>
      <c r="E657" s="19" t="s">
        <v>1408</v>
      </c>
      <c r="F657" s="10">
        <v>42036</v>
      </c>
      <c r="G657" s="10">
        <v>44958</v>
      </c>
      <c r="H657" s="11">
        <v>9</v>
      </c>
      <c r="I657" s="11" t="s">
        <v>319</v>
      </c>
      <c r="J657" s="11" t="s">
        <v>261</v>
      </c>
      <c r="K657" s="11" t="s">
        <v>3214</v>
      </c>
      <c r="L657" s="11">
        <v>2</v>
      </c>
    </row>
    <row r="658" spans="1:12">
      <c r="A658" s="11" t="s">
        <v>1159</v>
      </c>
      <c r="D658" s="11" t="s">
        <v>260</v>
      </c>
      <c r="E658" s="19" t="s">
        <v>1409</v>
      </c>
      <c r="F658" s="10">
        <v>42036</v>
      </c>
      <c r="G658" s="10">
        <v>44958</v>
      </c>
      <c r="H658" s="11">
        <v>9</v>
      </c>
      <c r="I658" s="11" t="s">
        <v>319</v>
      </c>
      <c r="J658" s="11" t="s">
        <v>261</v>
      </c>
      <c r="K658" s="11" t="s">
        <v>3214</v>
      </c>
      <c r="L658" s="11">
        <v>2</v>
      </c>
    </row>
    <row r="659" spans="1:12">
      <c r="A659" s="11" t="s">
        <v>1160</v>
      </c>
      <c r="D659" s="11" t="s">
        <v>260</v>
      </c>
      <c r="E659" s="19" t="s">
        <v>1410</v>
      </c>
      <c r="F659" s="10">
        <v>42036</v>
      </c>
      <c r="G659" s="10">
        <v>44958</v>
      </c>
      <c r="H659" s="11">
        <v>9</v>
      </c>
      <c r="I659" s="11" t="s">
        <v>319</v>
      </c>
      <c r="J659" s="11" t="s">
        <v>261</v>
      </c>
      <c r="K659" s="11" t="s">
        <v>3214</v>
      </c>
      <c r="L659" s="11">
        <v>2</v>
      </c>
    </row>
    <row r="660" spans="1:12">
      <c r="A660" s="11" t="s">
        <v>1161</v>
      </c>
      <c r="D660" s="11" t="s">
        <v>260</v>
      </c>
      <c r="E660" s="19" t="s">
        <v>1411</v>
      </c>
      <c r="F660" s="10">
        <v>42036</v>
      </c>
      <c r="G660" s="10">
        <v>44958</v>
      </c>
      <c r="H660" s="11">
        <v>9</v>
      </c>
      <c r="I660" s="11" t="s">
        <v>319</v>
      </c>
      <c r="J660" s="11" t="s">
        <v>261</v>
      </c>
      <c r="K660" s="11" t="s">
        <v>3214</v>
      </c>
      <c r="L660" s="11">
        <v>2</v>
      </c>
    </row>
    <row r="661" spans="1:12">
      <c r="A661" s="11" t="s">
        <v>1162</v>
      </c>
      <c r="D661" s="11" t="s">
        <v>260</v>
      </c>
      <c r="E661" s="19" t="s">
        <v>1412</v>
      </c>
      <c r="F661" s="10">
        <v>42036</v>
      </c>
      <c r="G661" s="10">
        <v>44958</v>
      </c>
      <c r="H661" s="11">
        <v>9</v>
      </c>
      <c r="I661" s="11" t="s">
        <v>319</v>
      </c>
      <c r="J661" s="11" t="s">
        <v>261</v>
      </c>
      <c r="K661" s="11" t="s">
        <v>3214</v>
      </c>
      <c r="L661" s="11">
        <v>2</v>
      </c>
    </row>
    <row r="662" spans="1:12">
      <c r="A662" s="11" t="s">
        <v>1163</v>
      </c>
      <c r="D662" s="11" t="s">
        <v>260</v>
      </c>
      <c r="E662" s="19" t="s">
        <v>1413</v>
      </c>
      <c r="F662" s="10">
        <v>42036</v>
      </c>
      <c r="G662" s="10">
        <v>44958</v>
      </c>
      <c r="H662" s="11">
        <v>9</v>
      </c>
      <c r="I662" s="11" t="s">
        <v>319</v>
      </c>
      <c r="J662" s="11" t="s">
        <v>261</v>
      </c>
      <c r="K662" s="11" t="s">
        <v>3214</v>
      </c>
      <c r="L662" s="11">
        <v>2</v>
      </c>
    </row>
    <row r="663" spans="1:12">
      <c r="A663" s="11" t="s">
        <v>1164</v>
      </c>
      <c r="D663" s="11" t="s">
        <v>260</v>
      </c>
      <c r="E663" s="19" t="s">
        <v>1414</v>
      </c>
      <c r="F663" s="10">
        <v>42036</v>
      </c>
      <c r="G663" s="10">
        <v>44958</v>
      </c>
      <c r="H663" s="11">
        <v>9</v>
      </c>
      <c r="I663" s="11" t="s">
        <v>319</v>
      </c>
      <c r="J663" s="11" t="s">
        <v>261</v>
      </c>
      <c r="K663" s="11" t="s">
        <v>3214</v>
      </c>
      <c r="L663" s="11">
        <v>2</v>
      </c>
    </row>
    <row r="664" spans="1:12">
      <c r="A664" s="11" t="s">
        <v>1165</v>
      </c>
      <c r="D664" s="11" t="s">
        <v>260</v>
      </c>
      <c r="E664" s="19" t="s">
        <v>1415</v>
      </c>
      <c r="F664" s="10">
        <v>42036</v>
      </c>
      <c r="G664" s="10">
        <v>44958</v>
      </c>
      <c r="H664" s="11">
        <v>9</v>
      </c>
      <c r="I664" s="11" t="s">
        <v>319</v>
      </c>
      <c r="J664" s="11" t="s">
        <v>261</v>
      </c>
      <c r="K664" s="11" t="s">
        <v>3214</v>
      </c>
      <c r="L664" s="11">
        <v>2</v>
      </c>
    </row>
    <row r="665" spans="1:12">
      <c r="A665" s="11" t="s">
        <v>1166</v>
      </c>
      <c r="D665" s="11" t="s">
        <v>260</v>
      </c>
      <c r="E665" s="19" t="s">
        <v>1416</v>
      </c>
      <c r="F665" s="10">
        <v>42036</v>
      </c>
      <c r="G665" s="10">
        <v>44958</v>
      </c>
      <c r="H665" s="11">
        <v>9</v>
      </c>
      <c r="I665" s="11" t="s">
        <v>319</v>
      </c>
      <c r="J665" s="11" t="s">
        <v>261</v>
      </c>
      <c r="K665" s="11" t="s">
        <v>3214</v>
      </c>
      <c r="L665" s="11">
        <v>2</v>
      </c>
    </row>
    <row r="666" spans="1:12">
      <c r="A666" s="11" t="s">
        <v>1167</v>
      </c>
      <c r="D666" s="11" t="s">
        <v>260</v>
      </c>
      <c r="E666" s="19" t="s">
        <v>1417</v>
      </c>
      <c r="F666" s="10">
        <v>42036</v>
      </c>
      <c r="G666" s="10">
        <v>44958</v>
      </c>
      <c r="H666" s="11">
        <v>9</v>
      </c>
      <c r="I666" s="11" t="s">
        <v>319</v>
      </c>
      <c r="J666" s="11" t="s">
        <v>261</v>
      </c>
      <c r="K666" s="11" t="s">
        <v>3214</v>
      </c>
      <c r="L666" s="11">
        <v>2</v>
      </c>
    </row>
    <row r="667" spans="1:12">
      <c r="A667" s="11" t="s">
        <v>1168</v>
      </c>
      <c r="D667" s="11" t="s">
        <v>260</v>
      </c>
      <c r="E667" s="19" t="s">
        <v>1418</v>
      </c>
      <c r="F667" s="10">
        <v>42036</v>
      </c>
      <c r="G667" s="10">
        <v>44958</v>
      </c>
      <c r="H667" s="11">
        <v>9</v>
      </c>
      <c r="I667" s="11" t="s">
        <v>319</v>
      </c>
      <c r="J667" s="11" t="s">
        <v>261</v>
      </c>
      <c r="K667" s="11" t="s">
        <v>3214</v>
      </c>
      <c r="L667" s="11">
        <v>2</v>
      </c>
    </row>
    <row r="668" spans="1:12">
      <c r="A668" s="11" t="s">
        <v>1169</v>
      </c>
      <c r="D668" s="11" t="s">
        <v>260</v>
      </c>
      <c r="E668" s="19" t="s">
        <v>1419</v>
      </c>
      <c r="F668" s="10">
        <v>42036</v>
      </c>
      <c r="G668" s="10">
        <v>44958</v>
      </c>
      <c r="H668" s="11">
        <v>9</v>
      </c>
      <c r="I668" s="11" t="s">
        <v>319</v>
      </c>
      <c r="J668" s="11" t="s">
        <v>261</v>
      </c>
      <c r="K668" s="11" t="s">
        <v>3214</v>
      </c>
      <c r="L668" s="11">
        <v>2</v>
      </c>
    </row>
    <row r="669" spans="1:12">
      <c r="A669" s="11" t="s">
        <v>1170</v>
      </c>
      <c r="D669" s="11" t="s">
        <v>260</v>
      </c>
      <c r="E669" s="19" t="s">
        <v>1420</v>
      </c>
      <c r="F669" s="10">
        <v>42036</v>
      </c>
      <c r="G669" s="10">
        <v>44958</v>
      </c>
      <c r="H669" s="11">
        <v>9</v>
      </c>
      <c r="I669" s="11" t="s">
        <v>319</v>
      </c>
      <c r="J669" s="11" t="s">
        <v>261</v>
      </c>
      <c r="K669" s="11" t="s">
        <v>3214</v>
      </c>
      <c r="L669" s="11">
        <v>2</v>
      </c>
    </row>
    <row r="670" spans="1:12">
      <c r="A670" s="11" t="s">
        <v>1171</v>
      </c>
      <c r="D670" s="11" t="s">
        <v>260</v>
      </c>
      <c r="E670" s="19" t="s">
        <v>1421</v>
      </c>
      <c r="F670" s="10">
        <v>42036</v>
      </c>
      <c r="G670" s="10">
        <v>44958</v>
      </c>
      <c r="H670" s="11">
        <v>9</v>
      </c>
      <c r="I670" s="11" t="s">
        <v>319</v>
      </c>
      <c r="J670" s="11" t="s">
        <v>261</v>
      </c>
      <c r="K670" s="11" t="s">
        <v>3214</v>
      </c>
      <c r="L670" s="11">
        <v>2</v>
      </c>
    </row>
    <row r="671" spans="1:12">
      <c r="A671" s="11" t="s">
        <v>1172</v>
      </c>
      <c r="D671" s="11" t="s">
        <v>260</v>
      </c>
      <c r="E671" s="19" t="s">
        <v>1422</v>
      </c>
      <c r="F671" s="10">
        <v>42036</v>
      </c>
      <c r="G671" s="10">
        <v>44958</v>
      </c>
      <c r="H671" s="11">
        <v>9</v>
      </c>
      <c r="I671" s="11" t="s">
        <v>319</v>
      </c>
      <c r="J671" s="11" t="s">
        <v>261</v>
      </c>
      <c r="K671" s="11" t="s">
        <v>3214</v>
      </c>
      <c r="L671" s="11">
        <v>2</v>
      </c>
    </row>
    <row r="672" spans="1:12">
      <c r="A672" s="11" t="s">
        <v>1173</v>
      </c>
      <c r="D672" s="11" t="s">
        <v>260</v>
      </c>
      <c r="E672" s="19" t="s">
        <v>1423</v>
      </c>
      <c r="F672" s="10">
        <v>42036</v>
      </c>
      <c r="G672" s="10">
        <v>44958</v>
      </c>
      <c r="H672" s="11">
        <v>9</v>
      </c>
      <c r="I672" s="11" t="s">
        <v>319</v>
      </c>
      <c r="J672" s="11" t="s">
        <v>261</v>
      </c>
      <c r="K672" s="11" t="s">
        <v>3214</v>
      </c>
      <c r="L672" s="11">
        <v>2</v>
      </c>
    </row>
    <row r="673" spans="1:12">
      <c r="A673" s="11" t="s">
        <v>1174</v>
      </c>
      <c r="D673" s="11" t="s">
        <v>260</v>
      </c>
      <c r="E673" s="19" t="s">
        <v>1424</v>
      </c>
      <c r="F673" s="10">
        <v>42036</v>
      </c>
      <c r="G673" s="10">
        <v>44958</v>
      </c>
      <c r="H673" s="11">
        <v>9</v>
      </c>
      <c r="I673" s="11" t="s">
        <v>319</v>
      </c>
      <c r="J673" s="11" t="s">
        <v>261</v>
      </c>
      <c r="K673" s="11" t="s">
        <v>3214</v>
      </c>
      <c r="L673" s="11">
        <v>2</v>
      </c>
    </row>
    <row r="674" spans="1:12">
      <c r="A674" s="11" t="s">
        <v>1175</v>
      </c>
      <c r="D674" s="11" t="s">
        <v>260</v>
      </c>
      <c r="E674" s="19" t="s">
        <v>1425</v>
      </c>
      <c r="F674" s="10">
        <v>42036</v>
      </c>
      <c r="G674" s="10">
        <v>44958</v>
      </c>
      <c r="H674" s="11">
        <v>9</v>
      </c>
      <c r="I674" s="11" t="s">
        <v>319</v>
      </c>
      <c r="J674" s="11" t="s">
        <v>261</v>
      </c>
      <c r="K674" s="11" t="s">
        <v>3214</v>
      </c>
      <c r="L674" s="11">
        <v>2</v>
      </c>
    </row>
    <row r="675" spans="1:12">
      <c r="A675" s="11" t="s">
        <v>1176</v>
      </c>
      <c r="D675" s="11" t="s">
        <v>260</v>
      </c>
      <c r="E675" s="19" t="s">
        <v>1426</v>
      </c>
      <c r="F675" s="10">
        <v>42036</v>
      </c>
      <c r="G675" s="10">
        <v>44958</v>
      </c>
      <c r="H675" s="11">
        <v>9</v>
      </c>
      <c r="I675" s="11" t="s">
        <v>319</v>
      </c>
      <c r="J675" s="11" t="s">
        <v>261</v>
      </c>
      <c r="K675" s="11" t="s">
        <v>3214</v>
      </c>
      <c r="L675" s="11">
        <v>2</v>
      </c>
    </row>
    <row r="676" spans="1:12">
      <c r="A676" s="11" t="s">
        <v>1177</v>
      </c>
      <c r="D676" s="11" t="s">
        <v>260</v>
      </c>
      <c r="E676" s="19" t="s">
        <v>1427</v>
      </c>
      <c r="F676" s="10">
        <v>42036</v>
      </c>
      <c r="G676" s="10">
        <v>44958</v>
      </c>
      <c r="H676" s="11">
        <v>9</v>
      </c>
      <c r="I676" s="11" t="s">
        <v>319</v>
      </c>
      <c r="J676" s="11" t="s">
        <v>261</v>
      </c>
      <c r="K676" s="11" t="s">
        <v>3214</v>
      </c>
      <c r="L676" s="11">
        <v>2</v>
      </c>
    </row>
    <row r="677" spans="1:12">
      <c r="A677" s="11" t="s">
        <v>1178</v>
      </c>
      <c r="D677" s="11" t="s">
        <v>260</v>
      </c>
      <c r="E677" s="19" t="s">
        <v>1428</v>
      </c>
      <c r="F677" s="10">
        <v>42036</v>
      </c>
      <c r="G677" s="10">
        <v>44958</v>
      </c>
      <c r="H677" s="11">
        <v>9</v>
      </c>
      <c r="I677" s="11" t="s">
        <v>319</v>
      </c>
      <c r="J677" s="11" t="s">
        <v>261</v>
      </c>
      <c r="K677" s="11" t="s">
        <v>3214</v>
      </c>
      <c r="L677" s="11">
        <v>2</v>
      </c>
    </row>
    <row r="678" spans="1:12">
      <c r="A678" s="11" t="s">
        <v>1179</v>
      </c>
      <c r="D678" s="11" t="s">
        <v>260</v>
      </c>
      <c r="E678" s="19" t="s">
        <v>1429</v>
      </c>
      <c r="F678" s="10">
        <v>42036</v>
      </c>
      <c r="G678" s="10">
        <v>44958</v>
      </c>
      <c r="H678" s="11">
        <v>9</v>
      </c>
      <c r="I678" s="11" t="s">
        <v>319</v>
      </c>
      <c r="J678" s="11" t="s">
        <v>261</v>
      </c>
      <c r="K678" s="11" t="s">
        <v>3214</v>
      </c>
      <c r="L678" s="11">
        <v>2</v>
      </c>
    </row>
    <row r="679" spans="1:12">
      <c r="A679" s="11" t="s">
        <v>1180</v>
      </c>
      <c r="D679" s="11" t="s">
        <v>260</v>
      </c>
      <c r="E679" s="19" t="s">
        <v>1430</v>
      </c>
      <c r="F679" s="10">
        <v>42036</v>
      </c>
      <c r="G679" s="10">
        <v>44958</v>
      </c>
      <c r="H679" s="11">
        <v>9</v>
      </c>
      <c r="I679" s="11" t="s">
        <v>319</v>
      </c>
      <c r="J679" s="11" t="s">
        <v>261</v>
      </c>
      <c r="K679" s="11" t="s">
        <v>3214</v>
      </c>
      <c r="L679" s="11">
        <v>2</v>
      </c>
    </row>
    <row r="680" spans="1:12">
      <c r="A680" s="11" t="s">
        <v>1181</v>
      </c>
      <c r="D680" s="11" t="s">
        <v>260</v>
      </c>
      <c r="E680" s="19" t="s">
        <v>1431</v>
      </c>
      <c r="F680" s="10">
        <v>42036</v>
      </c>
      <c r="G680" s="10">
        <v>44958</v>
      </c>
      <c r="H680" s="11">
        <v>9</v>
      </c>
      <c r="I680" s="11" t="s">
        <v>319</v>
      </c>
      <c r="J680" s="11" t="s">
        <v>261</v>
      </c>
      <c r="K680" s="11" t="s">
        <v>3214</v>
      </c>
      <c r="L680" s="11">
        <v>2</v>
      </c>
    </row>
    <row r="681" spans="1:12">
      <c r="A681" s="11" t="s">
        <v>1182</v>
      </c>
      <c r="D681" s="11" t="s">
        <v>260</v>
      </c>
      <c r="E681" s="19" t="s">
        <v>1432</v>
      </c>
      <c r="F681" s="10">
        <v>42036</v>
      </c>
      <c r="G681" s="10">
        <v>44958</v>
      </c>
      <c r="H681" s="11">
        <v>9</v>
      </c>
      <c r="I681" s="11" t="s">
        <v>319</v>
      </c>
      <c r="J681" s="11" t="s">
        <v>261</v>
      </c>
      <c r="K681" s="11" t="s">
        <v>3214</v>
      </c>
      <c r="L681" s="11">
        <v>2</v>
      </c>
    </row>
    <row r="682" spans="1:12">
      <c r="A682" s="11" t="s">
        <v>1183</v>
      </c>
      <c r="D682" s="11" t="s">
        <v>260</v>
      </c>
      <c r="E682" s="19" t="s">
        <v>1433</v>
      </c>
      <c r="F682" s="10">
        <v>42036</v>
      </c>
      <c r="G682" s="10">
        <v>44958</v>
      </c>
      <c r="H682" s="11">
        <v>9</v>
      </c>
      <c r="I682" s="11" t="s">
        <v>319</v>
      </c>
      <c r="J682" s="11" t="s">
        <v>261</v>
      </c>
      <c r="K682" s="11" t="s">
        <v>3214</v>
      </c>
      <c r="L682" s="11">
        <v>2</v>
      </c>
    </row>
    <row r="683" spans="1:12">
      <c r="A683" s="11" t="s">
        <v>1184</v>
      </c>
      <c r="D683" s="11" t="s">
        <v>260</v>
      </c>
      <c r="E683" s="19" t="s">
        <v>1434</v>
      </c>
      <c r="F683" s="10">
        <v>42036</v>
      </c>
      <c r="G683" s="10">
        <v>44958</v>
      </c>
      <c r="H683" s="11">
        <v>9</v>
      </c>
      <c r="I683" s="11" t="s">
        <v>319</v>
      </c>
      <c r="J683" s="11" t="s">
        <v>261</v>
      </c>
      <c r="K683" s="11" t="s">
        <v>3214</v>
      </c>
      <c r="L683" s="11">
        <v>2</v>
      </c>
    </row>
    <row r="684" spans="1:12">
      <c r="A684" s="11" t="s">
        <v>1185</v>
      </c>
      <c r="D684" s="11" t="s">
        <v>260</v>
      </c>
      <c r="E684" s="19" t="s">
        <v>1435</v>
      </c>
      <c r="F684" s="10">
        <v>42036</v>
      </c>
      <c r="G684" s="10">
        <v>44958</v>
      </c>
      <c r="H684" s="11">
        <v>9</v>
      </c>
      <c r="I684" s="11" t="s">
        <v>319</v>
      </c>
      <c r="J684" s="11" t="s">
        <v>261</v>
      </c>
      <c r="K684" s="11" t="s">
        <v>3214</v>
      </c>
      <c r="L684" s="11">
        <v>2</v>
      </c>
    </row>
    <row r="685" spans="1:12">
      <c r="A685" s="11" t="s">
        <v>1186</v>
      </c>
      <c r="D685" s="11" t="s">
        <v>260</v>
      </c>
      <c r="E685" s="19" t="s">
        <v>1436</v>
      </c>
      <c r="F685" s="10">
        <v>42036</v>
      </c>
      <c r="G685" s="10">
        <v>44958</v>
      </c>
      <c r="H685" s="11">
        <v>9</v>
      </c>
      <c r="I685" s="11" t="s">
        <v>319</v>
      </c>
      <c r="J685" s="11" t="s">
        <v>261</v>
      </c>
      <c r="K685" s="11" t="s">
        <v>3214</v>
      </c>
      <c r="L685" s="11">
        <v>2</v>
      </c>
    </row>
    <row r="686" spans="1:12">
      <c r="A686" s="11" t="s">
        <v>1187</v>
      </c>
      <c r="D686" s="11" t="s">
        <v>260</v>
      </c>
      <c r="E686" s="19" t="s">
        <v>1437</v>
      </c>
      <c r="F686" s="10">
        <v>42036</v>
      </c>
      <c r="G686" s="10">
        <v>44958</v>
      </c>
      <c r="H686" s="11">
        <v>9</v>
      </c>
      <c r="I686" s="11" t="s">
        <v>319</v>
      </c>
      <c r="J686" s="11" t="s">
        <v>261</v>
      </c>
      <c r="K686" s="11" t="s">
        <v>3214</v>
      </c>
      <c r="L686" s="11">
        <v>2</v>
      </c>
    </row>
    <row r="687" spans="1:12">
      <c r="A687" s="11" t="s">
        <v>1188</v>
      </c>
      <c r="D687" s="11" t="s">
        <v>260</v>
      </c>
      <c r="E687" s="19" t="s">
        <v>1438</v>
      </c>
      <c r="F687" s="10">
        <v>42036</v>
      </c>
      <c r="G687" s="10">
        <v>44958</v>
      </c>
      <c r="H687" s="11">
        <v>9</v>
      </c>
      <c r="I687" s="11" t="s">
        <v>319</v>
      </c>
      <c r="J687" s="11" t="s">
        <v>261</v>
      </c>
      <c r="K687" s="11" t="s">
        <v>3214</v>
      </c>
      <c r="L687" s="11">
        <v>2</v>
      </c>
    </row>
    <row r="688" spans="1:12">
      <c r="A688" s="11" t="s">
        <v>1189</v>
      </c>
      <c r="D688" s="11" t="s">
        <v>260</v>
      </c>
      <c r="E688" s="19" t="s">
        <v>1439</v>
      </c>
      <c r="F688" s="10">
        <v>42036</v>
      </c>
      <c r="G688" s="10">
        <v>44958</v>
      </c>
      <c r="H688" s="11">
        <v>9</v>
      </c>
      <c r="I688" s="11" t="s">
        <v>319</v>
      </c>
      <c r="J688" s="11" t="s">
        <v>261</v>
      </c>
      <c r="K688" s="11" t="s">
        <v>3214</v>
      </c>
      <c r="L688" s="11">
        <v>2</v>
      </c>
    </row>
    <row r="689" spans="1:12">
      <c r="A689" s="11" t="s">
        <v>1190</v>
      </c>
      <c r="D689" s="11" t="s">
        <v>260</v>
      </c>
      <c r="E689" s="19" t="s">
        <v>1440</v>
      </c>
      <c r="F689" s="10">
        <v>42036</v>
      </c>
      <c r="G689" s="10">
        <v>44958</v>
      </c>
      <c r="H689" s="11">
        <v>9</v>
      </c>
      <c r="I689" s="11" t="s">
        <v>319</v>
      </c>
      <c r="J689" s="11" t="s">
        <v>261</v>
      </c>
      <c r="K689" s="11" t="s">
        <v>3214</v>
      </c>
      <c r="L689" s="11">
        <v>2</v>
      </c>
    </row>
    <row r="690" spans="1:12">
      <c r="A690" s="11" t="s">
        <v>1191</v>
      </c>
      <c r="D690" s="11" t="s">
        <v>260</v>
      </c>
      <c r="E690" s="19" t="s">
        <v>1441</v>
      </c>
      <c r="F690" s="10">
        <v>42036</v>
      </c>
      <c r="G690" s="10">
        <v>44958</v>
      </c>
      <c r="H690" s="11">
        <v>9</v>
      </c>
      <c r="I690" s="11" t="s">
        <v>319</v>
      </c>
      <c r="J690" s="11" t="s">
        <v>261</v>
      </c>
      <c r="K690" s="11" t="s">
        <v>3214</v>
      </c>
      <c r="L690" s="11">
        <v>2</v>
      </c>
    </row>
    <row r="691" spans="1:12">
      <c r="A691" s="11" t="s">
        <v>1192</v>
      </c>
      <c r="D691" s="11" t="s">
        <v>260</v>
      </c>
      <c r="E691" s="19" t="s">
        <v>1442</v>
      </c>
      <c r="F691" s="10">
        <v>42036</v>
      </c>
      <c r="G691" s="10">
        <v>44958</v>
      </c>
      <c r="H691" s="11">
        <v>9</v>
      </c>
      <c r="I691" s="11" t="s">
        <v>319</v>
      </c>
      <c r="J691" s="11" t="s">
        <v>261</v>
      </c>
      <c r="K691" s="11" t="s">
        <v>3214</v>
      </c>
      <c r="L691" s="11">
        <v>2</v>
      </c>
    </row>
    <row r="692" spans="1:12">
      <c r="A692" s="11" t="s">
        <v>1193</v>
      </c>
      <c r="D692" s="11" t="s">
        <v>260</v>
      </c>
      <c r="E692" s="19" t="s">
        <v>1443</v>
      </c>
      <c r="F692" s="10">
        <v>42036</v>
      </c>
      <c r="G692" s="10">
        <v>44958</v>
      </c>
      <c r="H692" s="11">
        <v>9</v>
      </c>
      <c r="I692" s="11" t="s">
        <v>319</v>
      </c>
      <c r="J692" s="11" t="s">
        <v>261</v>
      </c>
      <c r="K692" s="11" t="s">
        <v>3214</v>
      </c>
      <c r="L692" s="11">
        <v>2</v>
      </c>
    </row>
    <row r="693" spans="1:12">
      <c r="A693" s="11" t="s">
        <v>1194</v>
      </c>
      <c r="D693" s="11" t="s">
        <v>260</v>
      </c>
      <c r="E693" s="19" t="s">
        <v>1444</v>
      </c>
      <c r="F693" s="10">
        <v>42036</v>
      </c>
      <c r="G693" s="10">
        <v>44958</v>
      </c>
      <c r="H693" s="11">
        <v>9</v>
      </c>
      <c r="I693" s="11" t="s">
        <v>319</v>
      </c>
      <c r="J693" s="11" t="s">
        <v>261</v>
      </c>
      <c r="K693" s="11" t="s">
        <v>3214</v>
      </c>
      <c r="L693" s="11">
        <v>2</v>
      </c>
    </row>
    <row r="694" spans="1:12">
      <c r="A694" s="11" t="s">
        <v>1195</v>
      </c>
      <c r="D694" s="11" t="s">
        <v>260</v>
      </c>
      <c r="E694" s="19" t="s">
        <v>1445</v>
      </c>
      <c r="F694" s="10">
        <v>42036</v>
      </c>
      <c r="G694" s="10">
        <v>44958</v>
      </c>
      <c r="H694" s="11">
        <v>9</v>
      </c>
      <c r="I694" s="11" t="s">
        <v>319</v>
      </c>
      <c r="J694" s="11" t="s">
        <v>261</v>
      </c>
      <c r="K694" s="11" t="s">
        <v>3214</v>
      </c>
      <c r="L694" s="11">
        <v>2</v>
      </c>
    </row>
    <row r="695" spans="1:12">
      <c r="A695" s="11" t="s">
        <v>1196</v>
      </c>
      <c r="D695" s="11" t="s">
        <v>260</v>
      </c>
      <c r="E695" s="19" t="s">
        <v>1446</v>
      </c>
      <c r="F695" s="10">
        <v>42036</v>
      </c>
      <c r="G695" s="10">
        <v>44958</v>
      </c>
      <c r="H695" s="11">
        <v>9</v>
      </c>
      <c r="I695" s="11" t="s">
        <v>319</v>
      </c>
      <c r="J695" s="11" t="s">
        <v>261</v>
      </c>
      <c r="K695" s="11" t="s">
        <v>3214</v>
      </c>
      <c r="L695" s="11">
        <v>2</v>
      </c>
    </row>
    <row r="696" spans="1:12">
      <c r="A696" s="11" t="s">
        <v>1197</v>
      </c>
      <c r="D696" s="11" t="s">
        <v>260</v>
      </c>
      <c r="E696" s="19" t="s">
        <v>1447</v>
      </c>
      <c r="F696" s="10">
        <v>42036</v>
      </c>
      <c r="G696" s="10">
        <v>44958</v>
      </c>
      <c r="H696" s="11">
        <v>9</v>
      </c>
      <c r="I696" s="20" t="s">
        <v>259</v>
      </c>
      <c r="J696" s="11" t="s">
        <v>261</v>
      </c>
      <c r="K696" s="11" t="s">
        <v>3214</v>
      </c>
      <c r="L696" s="11">
        <v>2</v>
      </c>
    </row>
    <row r="697" spans="1:12">
      <c r="A697" s="11" t="s">
        <v>1198</v>
      </c>
      <c r="D697" s="11" t="s">
        <v>260</v>
      </c>
      <c r="E697" s="19" t="s">
        <v>1448</v>
      </c>
      <c r="F697" s="10">
        <v>42036</v>
      </c>
      <c r="G697" s="10">
        <v>44958</v>
      </c>
      <c r="H697" s="11">
        <v>9</v>
      </c>
      <c r="I697" s="20" t="s">
        <v>259</v>
      </c>
      <c r="J697" s="11" t="s">
        <v>261</v>
      </c>
      <c r="K697" s="11" t="s">
        <v>3214</v>
      </c>
      <c r="L697" s="11">
        <v>2</v>
      </c>
    </row>
    <row r="698" spans="1:12">
      <c r="A698" s="11" t="s">
        <v>1199</v>
      </c>
      <c r="D698" s="11" t="s">
        <v>260</v>
      </c>
      <c r="E698" s="19" t="s">
        <v>1449</v>
      </c>
      <c r="F698" s="10">
        <v>42036</v>
      </c>
      <c r="G698" s="10">
        <v>44958</v>
      </c>
      <c r="H698" s="11">
        <v>9</v>
      </c>
      <c r="I698" s="20" t="s">
        <v>259</v>
      </c>
      <c r="J698" s="11" t="s">
        <v>261</v>
      </c>
      <c r="K698" s="11" t="s">
        <v>3214</v>
      </c>
      <c r="L698" s="11">
        <v>2</v>
      </c>
    </row>
    <row r="699" spans="1:12">
      <c r="A699" s="11" t="s">
        <v>1200</v>
      </c>
      <c r="D699" s="11" t="s">
        <v>260</v>
      </c>
      <c r="E699" s="19" t="s">
        <v>1450</v>
      </c>
      <c r="F699" s="10">
        <v>42036</v>
      </c>
      <c r="G699" s="10">
        <v>44958</v>
      </c>
      <c r="H699" s="11">
        <v>9</v>
      </c>
      <c r="I699" s="20" t="s">
        <v>259</v>
      </c>
      <c r="J699" s="11" t="s">
        <v>261</v>
      </c>
      <c r="K699" s="11" t="s">
        <v>3214</v>
      </c>
      <c r="L699" s="11">
        <v>2</v>
      </c>
    </row>
    <row r="700" spans="1:12">
      <c r="A700" s="11" t="s">
        <v>1201</v>
      </c>
      <c r="D700" s="11" t="s">
        <v>260</v>
      </c>
      <c r="E700" s="19" t="s">
        <v>1451</v>
      </c>
      <c r="F700" s="10">
        <v>42036</v>
      </c>
      <c r="G700" s="10">
        <v>44958</v>
      </c>
      <c r="H700" s="11">
        <v>9</v>
      </c>
      <c r="I700" s="20" t="s">
        <v>259</v>
      </c>
      <c r="J700" s="11" t="s">
        <v>261</v>
      </c>
      <c r="K700" s="11" t="s">
        <v>3214</v>
      </c>
      <c r="L700" s="11">
        <v>2</v>
      </c>
    </row>
    <row r="701" spans="1:12">
      <c r="A701" s="11" t="s">
        <v>1202</v>
      </c>
      <c r="D701" s="11" t="s">
        <v>260</v>
      </c>
      <c r="E701" s="19" t="s">
        <v>1452</v>
      </c>
      <c r="F701" s="10">
        <v>42036</v>
      </c>
      <c r="G701" s="10">
        <v>44958</v>
      </c>
      <c r="H701" s="11">
        <v>9</v>
      </c>
      <c r="I701" s="20" t="s">
        <v>259</v>
      </c>
      <c r="J701" s="11" t="s">
        <v>261</v>
      </c>
      <c r="K701" s="11" t="s">
        <v>3214</v>
      </c>
      <c r="L701" s="11">
        <v>2</v>
      </c>
    </row>
    <row r="702" spans="1:12">
      <c r="A702" s="11" t="s">
        <v>1203</v>
      </c>
      <c r="D702" s="11" t="s">
        <v>260</v>
      </c>
      <c r="E702" s="19" t="s">
        <v>1453</v>
      </c>
      <c r="F702" s="10">
        <v>42036</v>
      </c>
      <c r="G702" s="10">
        <v>44958</v>
      </c>
      <c r="H702" s="11">
        <v>9</v>
      </c>
      <c r="I702" s="20" t="s">
        <v>259</v>
      </c>
      <c r="J702" s="11" t="s">
        <v>261</v>
      </c>
      <c r="K702" s="11" t="s">
        <v>3214</v>
      </c>
      <c r="L702" s="11">
        <v>2</v>
      </c>
    </row>
    <row r="703" spans="1:12">
      <c r="A703" s="11" t="s">
        <v>1204</v>
      </c>
      <c r="D703" s="11" t="s">
        <v>260</v>
      </c>
      <c r="E703" s="19" t="s">
        <v>1454</v>
      </c>
      <c r="F703" s="10">
        <v>42036</v>
      </c>
      <c r="G703" s="10">
        <v>44958</v>
      </c>
      <c r="H703" s="11">
        <v>9</v>
      </c>
      <c r="I703" s="20" t="s">
        <v>259</v>
      </c>
      <c r="J703" s="11" t="s">
        <v>261</v>
      </c>
      <c r="K703" s="11" t="s">
        <v>3214</v>
      </c>
      <c r="L703" s="11">
        <v>2</v>
      </c>
    </row>
    <row r="704" spans="1:12">
      <c r="A704" s="11" t="s">
        <v>1205</v>
      </c>
      <c r="D704" s="11" t="s">
        <v>260</v>
      </c>
      <c r="E704" s="19" t="s">
        <v>1455</v>
      </c>
      <c r="F704" s="10">
        <v>42036</v>
      </c>
      <c r="G704" s="10">
        <v>44958</v>
      </c>
      <c r="H704" s="11">
        <v>9</v>
      </c>
      <c r="I704" s="20" t="s">
        <v>259</v>
      </c>
      <c r="J704" s="11" t="s">
        <v>261</v>
      </c>
      <c r="K704" s="11" t="s">
        <v>3214</v>
      </c>
      <c r="L704" s="11">
        <v>2</v>
      </c>
    </row>
    <row r="705" spans="1:12">
      <c r="A705" s="11" t="s">
        <v>1206</v>
      </c>
      <c r="D705" s="11" t="s">
        <v>260</v>
      </c>
      <c r="E705" s="19" t="s">
        <v>1456</v>
      </c>
      <c r="F705" s="10">
        <v>42036</v>
      </c>
      <c r="G705" s="10">
        <v>44958</v>
      </c>
      <c r="H705" s="11">
        <v>9</v>
      </c>
      <c r="I705" s="20" t="s">
        <v>259</v>
      </c>
      <c r="J705" s="11" t="s">
        <v>261</v>
      </c>
      <c r="K705" s="11" t="s">
        <v>3214</v>
      </c>
      <c r="L705" s="11">
        <v>2</v>
      </c>
    </row>
    <row r="706" spans="1:12">
      <c r="A706" s="11" t="s">
        <v>1207</v>
      </c>
      <c r="D706" s="11" t="s">
        <v>260</v>
      </c>
      <c r="E706" s="19" t="s">
        <v>1457</v>
      </c>
      <c r="F706" s="10">
        <v>42036</v>
      </c>
      <c r="G706" s="10">
        <v>44958</v>
      </c>
      <c r="H706" s="11">
        <v>9</v>
      </c>
      <c r="I706" s="20" t="s">
        <v>259</v>
      </c>
      <c r="J706" s="11" t="s">
        <v>261</v>
      </c>
      <c r="K706" s="11" t="s">
        <v>3214</v>
      </c>
      <c r="L706" s="11">
        <v>2</v>
      </c>
    </row>
    <row r="707" spans="1:12">
      <c r="A707" s="11" t="s">
        <v>1208</v>
      </c>
      <c r="D707" s="11" t="s">
        <v>260</v>
      </c>
      <c r="E707" s="19" t="s">
        <v>1458</v>
      </c>
      <c r="F707" s="10">
        <v>42036</v>
      </c>
      <c r="G707" s="10">
        <v>44958</v>
      </c>
      <c r="H707" s="11">
        <v>9</v>
      </c>
      <c r="I707" s="20" t="s">
        <v>259</v>
      </c>
      <c r="J707" s="11" t="s">
        <v>261</v>
      </c>
      <c r="K707" s="11" t="s">
        <v>3214</v>
      </c>
      <c r="L707" s="11">
        <v>2</v>
      </c>
    </row>
    <row r="708" spans="1:12">
      <c r="A708" s="11" t="s">
        <v>1209</v>
      </c>
      <c r="D708" s="11" t="s">
        <v>260</v>
      </c>
      <c r="E708" s="19" t="s">
        <v>1459</v>
      </c>
      <c r="F708" s="10">
        <v>42036</v>
      </c>
      <c r="G708" s="10">
        <v>44958</v>
      </c>
      <c r="H708" s="11">
        <v>9</v>
      </c>
      <c r="I708" s="20" t="s">
        <v>259</v>
      </c>
      <c r="J708" s="11" t="s">
        <v>261</v>
      </c>
      <c r="K708" s="11" t="s">
        <v>3214</v>
      </c>
      <c r="L708" s="11">
        <v>2</v>
      </c>
    </row>
    <row r="709" spans="1:12">
      <c r="A709" s="11" t="s">
        <v>1210</v>
      </c>
      <c r="D709" s="11" t="s">
        <v>260</v>
      </c>
      <c r="E709" s="19" t="s">
        <v>1460</v>
      </c>
      <c r="F709" s="10">
        <v>42036</v>
      </c>
      <c r="G709" s="10">
        <v>44958</v>
      </c>
      <c r="H709" s="11">
        <v>9</v>
      </c>
      <c r="I709" s="20" t="s">
        <v>259</v>
      </c>
      <c r="J709" s="11" t="s">
        <v>261</v>
      </c>
      <c r="K709" s="11" t="s">
        <v>3214</v>
      </c>
      <c r="L709" s="11">
        <v>2</v>
      </c>
    </row>
    <row r="710" spans="1:12">
      <c r="A710" s="11" t="s">
        <v>1211</v>
      </c>
      <c r="D710" s="11" t="s">
        <v>260</v>
      </c>
      <c r="E710" s="19" t="s">
        <v>1461</v>
      </c>
      <c r="F710" s="10">
        <v>42036</v>
      </c>
      <c r="G710" s="10">
        <v>44958</v>
      </c>
      <c r="H710" s="11">
        <v>9</v>
      </c>
      <c r="I710" s="20" t="s">
        <v>259</v>
      </c>
      <c r="J710" s="11" t="s">
        <v>261</v>
      </c>
      <c r="K710" s="11" t="s">
        <v>3214</v>
      </c>
      <c r="L710" s="11">
        <v>2</v>
      </c>
    </row>
    <row r="711" spans="1:12">
      <c r="A711" s="11" t="s">
        <v>1212</v>
      </c>
      <c r="D711" s="11" t="s">
        <v>260</v>
      </c>
      <c r="E711" s="19" t="s">
        <v>1462</v>
      </c>
      <c r="F711" s="10">
        <v>42036</v>
      </c>
      <c r="G711" s="10">
        <v>44958</v>
      </c>
      <c r="H711" s="11">
        <v>9</v>
      </c>
      <c r="I711" s="20" t="s">
        <v>259</v>
      </c>
      <c r="J711" s="11" t="s">
        <v>261</v>
      </c>
      <c r="K711" s="11" t="s">
        <v>3214</v>
      </c>
      <c r="L711" s="11">
        <v>2</v>
      </c>
    </row>
    <row r="712" spans="1:12">
      <c r="A712" s="11" t="s">
        <v>1213</v>
      </c>
      <c r="D712" s="11" t="s">
        <v>260</v>
      </c>
      <c r="E712" s="19" t="s">
        <v>1463</v>
      </c>
      <c r="F712" s="10">
        <v>42036</v>
      </c>
      <c r="G712" s="10">
        <v>44958</v>
      </c>
      <c r="H712" s="11">
        <v>9</v>
      </c>
      <c r="I712" s="20" t="s">
        <v>259</v>
      </c>
      <c r="J712" s="11" t="s">
        <v>261</v>
      </c>
      <c r="K712" s="11" t="s">
        <v>3214</v>
      </c>
      <c r="L712" s="11">
        <v>2</v>
      </c>
    </row>
    <row r="713" spans="1:12">
      <c r="A713" s="11" t="s">
        <v>1214</v>
      </c>
      <c r="D713" s="11" t="s">
        <v>260</v>
      </c>
      <c r="E713" s="19" t="s">
        <v>1464</v>
      </c>
      <c r="F713" s="10">
        <v>42036</v>
      </c>
      <c r="G713" s="10">
        <v>44958</v>
      </c>
      <c r="H713" s="11">
        <v>9</v>
      </c>
      <c r="I713" s="20" t="s">
        <v>259</v>
      </c>
      <c r="J713" s="11" t="s">
        <v>261</v>
      </c>
      <c r="K713" s="11" t="s">
        <v>3214</v>
      </c>
      <c r="L713" s="11">
        <v>2</v>
      </c>
    </row>
    <row r="714" spans="1:12">
      <c r="A714" s="11" t="s">
        <v>1215</v>
      </c>
      <c r="D714" s="11" t="s">
        <v>260</v>
      </c>
      <c r="E714" s="19" t="s">
        <v>1465</v>
      </c>
      <c r="F714" s="10">
        <v>42036</v>
      </c>
      <c r="G714" s="10">
        <v>44958</v>
      </c>
      <c r="H714" s="11">
        <v>9</v>
      </c>
      <c r="I714" s="20" t="s">
        <v>259</v>
      </c>
      <c r="J714" s="11" t="s">
        <v>261</v>
      </c>
      <c r="K714" s="11" t="s">
        <v>3214</v>
      </c>
      <c r="L714" s="11">
        <v>2</v>
      </c>
    </row>
    <row r="715" spans="1:12">
      <c r="A715" s="11" t="s">
        <v>1216</v>
      </c>
      <c r="D715" s="11" t="s">
        <v>260</v>
      </c>
      <c r="E715" s="19" t="s">
        <v>1466</v>
      </c>
      <c r="F715" s="10">
        <v>42036</v>
      </c>
      <c r="G715" s="10">
        <v>44958</v>
      </c>
      <c r="H715" s="11">
        <v>9</v>
      </c>
      <c r="I715" s="20" t="s">
        <v>259</v>
      </c>
      <c r="J715" s="11" t="s">
        <v>261</v>
      </c>
      <c r="K715" s="11" t="s">
        <v>3214</v>
      </c>
      <c r="L715" s="11">
        <v>2</v>
      </c>
    </row>
    <row r="716" spans="1:12">
      <c r="A716" s="11" t="s">
        <v>1217</v>
      </c>
      <c r="D716" s="11" t="s">
        <v>260</v>
      </c>
      <c r="E716" s="19" t="s">
        <v>1467</v>
      </c>
      <c r="F716" s="10">
        <v>42036</v>
      </c>
      <c r="G716" s="10">
        <v>44958</v>
      </c>
      <c r="H716" s="11">
        <v>9</v>
      </c>
      <c r="I716" s="20" t="s">
        <v>259</v>
      </c>
      <c r="J716" s="11" t="s">
        <v>261</v>
      </c>
      <c r="K716" s="11" t="s">
        <v>3214</v>
      </c>
      <c r="L716" s="11">
        <v>2</v>
      </c>
    </row>
    <row r="717" spans="1:12">
      <c r="A717" s="11" t="s">
        <v>1218</v>
      </c>
      <c r="D717" s="11" t="s">
        <v>260</v>
      </c>
      <c r="E717" s="19" t="s">
        <v>1468</v>
      </c>
      <c r="F717" s="10">
        <v>42036</v>
      </c>
      <c r="G717" s="10">
        <v>44958</v>
      </c>
      <c r="H717" s="11">
        <v>9</v>
      </c>
      <c r="I717" s="20" t="s">
        <v>259</v>
      </c>
      <c r="J717" s="11" t="s">
        <v>261</v>
      </c>
      <c r="K717" s="11" t="s">
        <v>3214</v>
      </c>
      <c r="L717" s="11">
        <v>2</v>
      </c>
    </row>
    <row r="718" spans="1:12">
      <c r="A718" s="11" t="s">
        <v>1219</v>
      </c>
      <c r="D718" s="11" t="s">
        <v>260</v>
      </c>
      <c r="E718" s="19" t="s">
        <v>1469</v>
      </c>
      <c r="F718" s="10">
        <v>42036</v>
      </c>
      <c r="G718" s="10">
        <v>44958</v>
      </c>
      <c r="H718" s="11">
        <v>9</v>
      </c>
      <c r="I718" s="20" t="s">
        <v>259</v>
      </c>
      <c r="J718" s="11" t="s">
        <v>261</v>
      </c>
      <c r="K718" s="11" t="s">
        <v>3214</v>
      </c>
      <c r="L718" s="11">
        <v>2</v>
      </c>
    </row>
    <row r="719" spans="1:12">
      <c r="A719" s="11" t="s">
        <v>1220</v>
      </c>
      <c r="D719" s="11" t="s">
        <v>260</v>
      </c>
      <c r="E719" s="19" t="s">
        <v>1470</v>
      </c>
      <c r="F719" s="10">
        <v>42036</v>
      </c>
      <c r="G719" s="10">
        <v>44958</v>
      </c>
      <c r="H719" s="11">
        <v>9</v>
      </c>
      <c r="I719" s="20" t="s">
        <v>259</v>
      </c>
      <c r="J719" s="11" t="s">
        <v>261</v>
      </c>
      <c r="K719" s="11" t="s">
        <v>3214</v>
      </c>
      <c r="L719" s="11">
        <v>2</v>
      </c>
    </row>
    <row r="720" spans="1:12">
      <c r="A720" s="11" t="s">
        <v>1221</v>
      </c>
      <c r="D720" s="11" t="s">
        <v>260</v>
      </c>
      <c r="E720" s="19" t="s">
        <v>1471</v>
      </c>
      <c r="F720" s="10">
        <v>42036</v>
      </c>
      <c r="G720" s="10">
        <v>44958</v>
      </c>
      <c r="H720" s="11">
        <v>9</v>
      </c>
      <c r="I720" s="20" t="s">
        <v>259</v>
      </c>
      <c r="J720" s="11" t="s">
        <v>261</v>
      </c>
      <c r="K720" s="11" t="s">
        <v>3214</v>
      </c>
      <c r="L720" s="11">
        <v>2</v>
      </c>
    </row>
    <row r="721" spans="1:12">
      <c r="A721" s="11" t="s">
        <v>1222</v>
      </c>
      <c r="D721" s="11" t="s">
        <v>260</v>
      </c>
      <c r="E721" s="19" t="s">
        <v>1472</v>
      </c>
      <c r="F721" s="10">
        <v>42036</v>
      </c>
      <c r="G721" s="10">
        <v>44958</v>
      </c>
      <c r="H721" s="11">
        <v>9</v>
      </c>
      <c r="I721" s="20" t="s">
        <v>259</v>
      </c>
      <c r="J721" s="11" t="s">
        <v>261</v>
      </c>
      <c r="K721" s="11" t="s">
        <v>3214</v>
      </c>
      <c r="L721" s="11">
        <v>2</v>
      </c>
    </row>
    <row r="722" spans="1:12">
      <c r="A722" s="11" t="s">
        <v>1223</v>
      </c>
      <c r="D722" s="11" t="s">
        <v>260</v>
      </c>
      <c r="E722" s="19" t="s">
        <v>1473</v>
      </c>
      <c r="F722" s="10">
        <v>42036</v>
      </c>
      <c r="G722" s="10">
        <v>44958</v>
      </c>
      <c r="H722" s="11">
        <v>9</v>
      </c>
      <c r="I722" s="20" t="s">
        <v>259</v>
      </c>
      <c r="J722" s="11" t="s">
        <v>261</v>
      </c>
      <c r="K722" s="11" t="s">
        <v>3214</v>
      </c>
      <c r="L722" s="11">
        <v>2</v>
      </c>
    </row>
    <row r="723" spans="1:12">
      <c r="A723" s="11" t="s">
        <v>1224</v>
      </c>
      <c r="D723" s="11" t="s">
        <v>260</v>
      </c>
      <c r="E723" s="19" t="s">
        <v>1474</v>
      </c>
      <c r="F723" s="10">
        <v>42036</v>
      </c>
      <c r="G723" s="10">
        <v>44958</v>
      </c>
      <c r="H723" s="11">
        <v>9</v>
      </c>
      <c r="I723" s="20" t="s">
        <v>259</v>
      </c>
      <c r="J723" s="11" t="s">
        <v>261</v>
      </c>
      <c r="K723" s="11" t="s">
        <v>3214</v>
      </c>
      <c r="L723" s="11">
        <v>2</v>
      </c>
    </row>
    <row r="724" spans="1:12">
      <c r="A724" s="11" t="s">
        <v>1225</v>
      </c>
      <c r="D724" s="11" t="s">
        <v>260</v>
      </c>
      <c r="E724" s="19" t="s">
        <v>1475</v>
      </c>
      <c r="F724" s="10">
        <v>42036</v>
      </c>
      <c r="G724" s="10">
        <v>44958</v>
      </c>
      <c r="H724" s="11">
        <v>9</v>
      </c>
      <c r="I724" s="20" t="s">
        <v>259</v>
      </c>
      <c r="J724" s="11" t="s">
        <v>261</v>
      </c>
      <c r="K724" s="11" t="s">
        <v>3214</v>
      </c>
      <c r="L724" s="11">
        <v>2</v>
      </c>
    </row>
    <row r="725" spans="1:12">
      <c r="A725" s="11" t="s">
        <v>1226</v>
      </c>
      <c r="D725" s="11" t="s">
        <v>260</v>
      </c>
      <c r="E725" s="19" t="s">
        <v>1476</v>
      </c>
      <c r="F725" s="10">
        <v>42036</v>
      </c>
      <c r="G725" s="10">
        <v>44958</v>
      </c>
      <c r="H725" s="11">
        <v>9</v>
      </c>
      <c r="I725" s="20" t="s">
        <v>259</v>
      </c>
      <c r="J725" s="11" t="s">
        <v>261</v>
      </c>
      <c r="K725" s="11" t="s">
        <v>3214</v>
      </c>
      <c r="L725" s="11">
        <v>2</v>
      </c>
    </row>
    <row r="726" spans="1:12">
      <c r="A726" s="11" t="s">
        <v>1227</v>
      </c>
      <c r="D726" s="11" t="s">
        <v>260</v>
      </c>
      <c r="E726" s="19" t="s">
        <v>1477</v>
      </c>
      <c r="F726" s="10">
        <v>42036</v>
      </c>
      <c r="G726" s="10">
        <v>44958</v>
      </c>
      <c r="H726" s="11">
        <v>9</v>
      </c>
      <c r="I726" s="20" t="s">
        <v>259</v>
      </c>
      <c r="J726" s="11" t="s">
        <v>261</v>
      </c>
      <c r="K726" s="11" t="s">
        <v>3214</v>
      </c>
      <c r="L726" s="11">
        <v>2</v>
      </c>
    </row>
    <row r="727" spans="1:12">
      <c r="A727" s="11" t="s">
        <v>1228</v>
      </c>
      <c r="D727" s="11" t="s">
        <v>260</v>
      </c>
      <c r="E727" s="19" t="s">
        <v>1478</v>
      </c>
      <c r="F727" s="10">
        <v>42036</v>
      </c>
      <c r="G727" s="10">
        <v>44958</v>
      </c>
      <c r="H727" s="11">
        <v>9</v>
      </c>
      <c r="I727" s="20" t="s">
        <v>259</v>
      </c>
      <c r="J727" s="11" t="s">
        <v>261</v>
      </c>
      <c r="K727" s="11" t="s">
        <v>3214</v>
      </c>
      <c r="L727" s="11">
        <v>2</v>
      </c>
    </row>
    <row r="728" spans="1:12">
      <c r="A728" s="11" t="s">
        <v>1229</v>
      </c>
      <c r="D728" s="11" t="s">
        <v>260</v>
      </c>
      <c r="E728" s="19" t="s">
        <v>1479</v>
      </c>
      <c r="F728" s="10">
        <v>42036</v>
      </c>
      <c r="G728" s="10">
        <v>44958</v>
      </c>
      <c r="H728" s="11">
        <v>9</v>
      </c>
      <c r="I728" s="20" t="s">
        <v>259</v>
      </c>
      <c r="J728" s="11" t="s">
        <v>261</v>
      </c>
      <c r="K728" s="11" t="s">
        <v>3214</v>
      </c>
      <c r="L728" s="11">
        <v>2</v>
      </c>
    </row>
    <row r="729" spans="1:12">
      <c r="A729" s="11" t="s">
        <v>1230</v>
      </c>
      <c r="D729" s="11" t="s">
        <v>260</v>
      </c>
      <c r="E729" s="19" t="s">
        <v>1480</v>
      </c>
      <c r="F729" s="10">
        <v>42036</v>
      </c>
      <c r="G729" s="10">
        <v>44958</v>
      </c>
      <c r="H729" s="11">
        <v>9</v>
      </c>
      <c r="I729" s="20" t="s">
        <v>259</v>
      </c>
      <c r="J729" s="11" t="s">
        <v>261</v>
      </c>
      <c r="K729" s="11" t="s">
        <v>3214</v>
      </c>
      <c r="L729" s="11">
        <v>2</v>
      </c>
    </row>
    <row r="730" spans="1:12">
      <c r="A730" s="11" t="s">
        <v>1231</v>
      </c>
      <c r="D730" s="11" t="s">
        <v>260</v>
      </c>
      <c r="E730" s="19" t="s">
        <v>1481</v>
      </c>
      <c r="F730" s="10">
        <v>42036</v>
      </c>
      <c r="G730" s="10">
        <v>44958</v>
      </c>
      <c r="H730" s="11">
        <v>9</v>
      </c>
      <c r="I730" s="20" t="s">
        <v>259</v>
      </c>
      <c r="J730" s="11" t="s">
        <v>261</v>
      </c>
      <c r="K730" s="11" t="s">
        <v>3214</v>
      </c>
      <c r="L730" s="11">
        <v>2</v>
      </c>
    </row>
    <row r="731" spans="1:12">
      <c r="A731" s="11" t="s">
        <v>1232</v>
      </c>
      <c r="D731" s="11" t="s">
        <v>260</v>
      </c>
      <c r="E731" s="19" t="s">
        <v>1482</v>
      </c>
      <c r="F731" s="10">
        <v>42036</v>
      </c>
      <c r="G731" s="10">
        <v>44958</v>
      </c>
      <c r="H731" s="11">
        <v>9</v>
      </c>
      <c r="I731" s="20" t="s">
        <v>259</v>
      </c>
      <c r="J731" s="11" t="s">
        <v>261</v>
      </c>
      <c r="K731" s="11" t="s">
        <v>3214</v>
      </c>
      <c r="L731" s="11">
        <v>2</v>
      </c>
    </row>
    <row r="732" spans="1:12">
      <c r="A732" s="11" t="s">
        <v>1233</v>
      </c>
      <c r="D732" s="11" t="s">
        <v>260</v>
      </c>
      <c r="E732" s="19" t="s">
        <v>1483</v>
      </c>
      <c r="F732" s="10">
        <v>42036</v>
      </c>
      <c r="G732" s="10">
        <v>44958</v>
      </c>
      <c r="H732" s="11">
        <v>9</v>
      </c>
      <c r="I732" s="20" t="s">
        <v>259</v>
      </c>
      <c r="J732" s="11" t="s">
        <v>261</v>
      </c>
      <c r="K732" s="11" t="s">
        <v>3214</v>
      </c>
      <c r="L732" s="11">
        <v>2</v>
      </c>
    </row>
    <row r="733" spans="1:12">
      <c r="A733" s="11" t="s">
        <v>1234</v>
      </c>
      <c r="D733" s="11" t="s">
        <v>260</v>
      </c>
      <c r="E733" s="19" t="s">
        <v>1484</v>
      </c>
      <c r="F733" s="10">
        <v>42036</v>
      </c>
      <c r="G733" s="10">
        <v>44958</v>
      </c>
      <c r="H733" s="11">
        <v>9</v>
      </c>
      <c r="I733" s="20" t="s">
        <v>259</v>
      </c>
      <c r="J733" s="11" t="s">
        <v>261</v>
      </c>
      <c r="K733" s="11" t="s">
        <v>3214</v>
      </c>
      <c r="L733" s="11">
        <v>2</v>
      </c>
    </row>
    <row r="734" spans="1:12">
      <c r="A734" s="11" t="s">
        <v>1235</v>
      </c>
      <c r="D734" s="11" t="s">
        <v>260</v>
      </c>
      <c r="E734" s="19" t="s">
        <v>1485</v>
      </c>
      <c r="F734" s="10">
        <v>42036</v>
      </c>
      <c r="G734" s="10">
        <v>44958</v>
      </c>
      <c r="H734" s="11">
        <v>9</v>
      </c>
      <c r="I734" s="20" t="s">
        <v>259</v>
      </c>
      <c r="J734" s="11" t="s">
        <v>261</v>
      </c>
      <c r="K734" s="11" t="s">
        <v>3214</v>
      </c>
      <c r="L734" s="11">
        <v>2</v>
      </c>
    </row>
    <row r="735" spans="1:12">
      <c r="A735" s="11" t="s">
        <v>1236</v>
      </c>
      <c r="D735" s="11" t="s">
        <v>260</v>
      </c>
      <c r="E735" s="19" t="s">
        <v>1486</v>
      </c>
      <c r="F735" s="10">
        <v>42036</v>
      </c>
      <c r="G735" s="10">
        <v>44958</v>
      </c>
      <c r="H735" s="11">
        <v>9</v>
      </c>
      <c r="I735" s="20" t="s">
        <v>259</v>
      </c>
      <c r="J735" s="11" t="s">
        <v>261</v>
      </c>
      <c r="K735" s="11" t="s">
        <v>3214</v>
      </c>
      <c r="L735" s="11">
        <v>2</v>
      </c>
    </row>
    <row r="736" spans="1:12">
      <c r="A736" s="11" t="s">
        <v>1237</v>
      </c>
      <c r="D736" s="11" t="s">
        <v>260</v>
      </c>
      <c r="E736" s="19" t="s">
        <v>1487</v>
      </c>
      <c r="F736" s="10">
        <v>42036</v>
      </c>
      <c r="G736" s="10">
        <v>44958</v>
      </c>
      <c r="H736" s="11">
        <v>9</v>
      </c>
      <c r="I736" s="20" t="s">
        <v>259</v>
      </c>
      <c r="J736" s="11" t="s">
        <v>261</v>
      </c>
      <c r="K736" s="11" t="s">
        <v>3214</v>
      </c>
      <c r="L736" s="11">
        <v>2</v>
      </c>
    </row>
    <row r="737" spans="1:12">
      <c r="A737" s="11" t="s">
        <v>1238</v>
      </c>
      <c r="D737" s="11" t="s">
        <v>260</v>
      </c>
      <c r="E737" s="19" t="s">
        <v>1488</v>
      </c>
      <c r="F737" s="10">
        <v>42036</v>
      </c>
      <c r="G737" s="10">
        <v>44958</v>
      </c>
      <c r="H737" s="11">
        <v>9</v>
      </c>
      <c r="I737" s="20" t="s">
        <v>259</v>
      </c>
      <c r="J737" s="11" t="s">
        <v>261</v>
      </c>
      <c r="K737" s="11" t="s">
        <v>3214</v>
      </c>
      <c r="L737" s="11">
        <v>2</v>
      </c>
    </row>
    <row r="738" spans="1:12">
      <c r="A738" s="11" t="s">
        <v>1239</v>
      </c>
      <c r="D738" s="11" t="s">
        <v>260</v>
      </c>
      <c r="E738" s="19" t="s">
        <v>1489</v>
      </c>
      <c r="F738" s="10">
        <v>42036</v>
      </c>
      <c r="G738" s="10">
        <v>44958</v>
      </c>
      <c r="H738" s="11">
        <v>9</v>
      </c>
      <c r="I738" s="20" t="s">
        <v>259</v>
      </c>
      <c r="J738" s="11" t="s">
        <v>261</v>
      </c>
      <c r="K738" s="11" t="s">
        <v>3214</v>
      </c>
      <c r="L738" s="11">
        <v>2</v>
      </c>
    </row>
    <row r="739" spans="1:12">
      <c r="A739" s="11" t="s">
        <v>1240</v>
      </c>
      <c r="D739" s="11" t="s">
        <v>260</v>
      </c>
      <c r="E739" s="19" t="s">
        <v>1490</v>
      </c>
      <c r="F739" s="10">
        <v>42036</v>
      </c>
      <c r="G739" s="10">
        <v>44958</v>
      </c>
      <c r="H739" s="11">
        <v>9</v>
      </c>
      <c r="I739" s="20" t="s">
        <v>259</v>
      </c>
      <c r="J739" s="11" t="s">
        <v>261</v>
      </c>
      <c r="K739" s="11" t="s">
        <v>3214</v>
      </c>
      <c r="L739" s="11">
        <v>2</v>
      </c>
    </row>
    <row r="740" spans="1:12">
      <c r="A740" s="11" t="s">
        <v>1241</v>
      </c>
      <c r="D740" s="11" t="s">
        <v>260</v>
      </c>
      <c r="E740" s="19" t="s">
        <v>1491</v>
      </c>
      <c r="F740" s="10">
        <v>42036</v>
      </c>
      <c r="G740" s="10">
        <v>44958</v>
      </c>
      <c r="H740" s="11">
        <v>9</v>
      </c>
      <c r="I740" s="20" t="s">
        <v>259</v>
      </c>
      <c r="J740" s="11" t="s">
        <v>261</v>
      </c>
      <c r="K740" s="11" t="s">
        <v>3214</v>
      </c>
      <c r="L740" s="11">
        <v>2</v>
      </c>
    </row>
    <row r="741" spans="1:12">
      <c r="A741" s="11" t="s">
        <v>1242</v>
      </c>
      <c r="D741" s="11" t="s">
        <v>260</v>
      </c>
      <c r="E741" s="19" t="s">
        <v>1492</v>
      </c>
      <c r="F741" s="10">
        <v>42036</v>
      </c>
      <c r="G741" s="10">
        <v>44958</v>
      </c>
      <c r="H741" s="11">
        <v>9</v>
      </c>
      <c r="I741" s="20" t="s">
        <v>259</v>
      </c>
      <c r="J741" s="11" t="s">
        <v>261</v>
      </c>
      <c r="K741" s="11" t="s">
        <v>3214</v>
      </c>
      <c r="L741" s="11">
        <v>2</v>
      </c>
    </row>
    <row r="742" spans="1:12">
      <c r="A742" s="11" t="s">
        <v>1243</v>
      </c>
      <c r="D742" s="11" t="s">
        <v>260</v>
      </c>
      <c r="E742" s="19" t="s">
        <v>1493</v>
      </c>
      <c r="F742" s="10">
        <v>42036</v>
      </c>
      <c r="G742" s="10">
        <v>44958</v>
      </c>
      <c r="H742" s="11">
        <v>9</v>
      </c>
      <c r="I742" s="20" t="s">
        <v>259</v>
      </c>
      <c r="J742" s="11" t="s">
        <v>261</v>
      </c>
      <c r="K742" s="11" t="s">
        <v>3214</v>
      </c>
      <c r="L742" s="11">
        <v>2</v>
      </c>
    </row>
    <row r="743" spans="1:12">
      <c r="A743" s="11" t="s">
        <v>1244</v>
      </c>
      <c r="D743" s="11" t="s">
        <v>260</v>
      </c>
      <c r="E743" s="19" t="s">
        <v>1494</v>
      </c>
      <c r="F743" s="10">
        <v>42036</v>
      </c>
      <c r="G743" s="10">
        <v>44958</v>
      </c>
      <c r="H743" s="11">
        <v>9</v>
      </c>
      <c r="I743" s="20" t="s">
        <v>259</v>
      </c>
      <c r="J743" s="11" t="s">
        <v>261</v>
      </c>
      <c r="K743" s="11" t="s">
        <v>3214</v>
      </c>
      <c r="L743" s="11">
        <v>2</v>
      </c>
    </row>
    <row r="744" spans="1:12">
      <c r="A744" s="11" t="s">
        <v>1245</v>
      </c>
      <c r="D744" s="11" t="s">
        <v>260</v>
      </c>
      <c r="E744" s="19" t="s">
        <v>1495</v>
      </c>
      <c r="F744" s="10">
        <v>42036</v>
      </c>
      <c r="G744" s="10">
        <v>44958</v>
      </c>
      <c r="H744" s="11">
        <v>9</v>
      </c>
      <c r="I744" s="20" t="s">
        <v>259</v>
      </c>
      <c r="J744" s="11" t="s">
        <v>261</v>
      </c>
      <c r="K744" s="11" t="s">
        <v>3214</v>
      </c>
      <c r="L744" s="11">
        <v>2</v>
      </c>
    </row>
    <row r="745" spans="1:12">
      <c r="A745" s="11" t="s">
        <v>1246</v>
      </c>
      <c r="D745" s="11" t="s">
        <v>260</v>
      </c>
      <c r="E745" s="19" t="s">
        <v>1496</v>
      </c>
      <c r="F745" s="10">
        <v>42036</v>
      </c>
      <c r="G745" s="10">
        <v>44958</v>
      </c>
      <c r="H745" s="11">
        <v>9</v>
      </c>
      <c r="I745" s="20" t="s">
        <v>259</v>
      </c>
      <c r="J745" s="11" t="s">
        <v>261</v>
      </c>
      <c r="K745" s="11" t="s">
        <v>3214</v>
      </c>
      <c r="L745" s="11">
        <v>2</v>
      </c>
    </row>
    <row r="746" spans="1:12">
      <c r="A746" s="11" t="s">
        <v>1247</v>
      </c>
      <c r="D746" s="11" t="s">
        <v>260</v>
      </c>
      <c r="E746" s="19" t="s">
        <v>1497</v>
      </c>
      <c r="F746" s="10">
        <v>42036</v>
      </c>
      <c r="G746" s="10">
        <v>44958</v>
      </c>
      <c r="H746" s="11">
        <v>9</v>
      </c>
      <c r="I746" s="20" t="s">
        <v>259</v>
      </c>
      <c r="J746" s="11" t="s">
        <v>261</v>
      </c>
      <c r="K746" s="11" t="s">
        <v>3214</v>
      </c>
      <c r="L746" s="11">
        <v>2</v>
      </c>
    </row>
    <row r="747" spans="1:12">
      <c r="A747" s="11" t="s">
        <v>1248</v>
      </c>
      <c r="D747" s="11" t="s">
        <v>260</v>
      </c>
      <c r="E747" s="19" t="s">
        <v>1498</v>
      </c>
      <c r="F747" s="10">
        <v>42036</v>
      </c>
      <c r="G747" s="10">
        <v>44958</v>
      </c>
      <c r="H747" s="11">
        <v>9</v>
      </c>
      <c r="I747" s="20" t="s">
        <v>259</v>
      </c>
      <c r="J747" s="11" t="s">
        <v>261</v>
      </c>
      <c r="K747" s="11" t="s">
        <v>3214</v>
      </c>
      <c r="L747" s="11">
        <v>2</v>
      </c>
    </row>
    <row r="748" spans="1:12">
      <c r="A748" s="11" t="s">
        <v>1249</v>
      </c>
      <c r="D748" s="11" t="s">
        <v>260</v>
      </c>
      <c r="E748" s="19" t="s">
        <v>1499</v>
      </c>
      <c r="F748" s="10">
        <v>42036</v>
      </c>
      <c r="G748" s="10">
        <v>44958</v>
      </c>
      <c r="H748" s="11">
        <v>9</v>
      </c>
      <c r="I748" s="20" t="s">
        <v>259</v>
      </c>
      <c r="J748" s="11" t="s">
        <v>261</v>
      </c>
      <c r="K748" s="11" t="s">
        <v>3214</v>
      </c>
      <c r="L748" s="11">
        <v>2</v>
      </c>
    </row>
    <row r="749" spans="1:12">
      <c r="A749" s="11" t="s">
        <v>1250</v>
      </c>
      <c r="D749" s="11" t="s">
        <v>260</v>
      </c>
      <c r="E749" s="19" t="s">
        <v>1500</v>
      </c>
      <c r="F749" s="10">
        <v>42036</v>
      </c>
      <c r="G749" s="10">
        <v>44958</v>
      </c>
      <c r="H749" s="11">
        <v>9</v>
      </c>
      <c r="I749" s="20" t="s">
        <v>259</v>
      </c>
      <c r="J749" s="11" t="s">
        <v>261</v>
      </c>
      <c r="K749" s="11" t="s">
        <v>3214</v>
      </c>
      <c r="L749" s="11">
        <v>2</v>
      </c>
    </row>
    <row r="750" spans="1:12">
      <c r="A750" s="11" t="s">
        <v>1251</v>
      </c>
      <c r="D750" s="11" t="s">
        <v>260</v>
      </c>
      <c r="E750" s="19" t="s">
        <v>1501</v>
      </c>
      <c r="F750" s="10">
        <v>42036</v>
      </c>
      <c r="G750" s="10">
        <v>44958</v>
      </c>
      <c r="H750" s="11">
        <v>9</v>
      </c>
      <c r="I750" s="20" t="s">
        <v>259</v>
      </c>
      <c r="J750" s="11" t="s">
        <v>261</v>
      </c>
      <c r="K750" s="11" t="s">
        <v>3214</v>
      </c>
      <c r="L750" s="11">
        <v>2</v>
      </c>
    </row>
    <row r="751" spans="1:12">
      <c r="A751" s="11" t="s">
        <v>1252</v>
      </c>
      <c r="D751" s="11" t="s">
        <v>260</v>
      </c>
      <c r="E751" s="19" t="s">
        <v>1502</v>
      </c>
      <c r="F751" s="10">
        <v>42036</v>
      </c>
      <c r="G751" s="10">
        <v>44958</v>
      </c>
      <c r="H751" s="11">
        <v>9</v>
      </c>
      <c r="I751" s="20" t="s">
        <v>259</v>
      </c>
      <c r="J751" s="11" t="s">
        <v>261</v>
      </c>
      <c r="K751" s="11" t="s">
        <v>3214</v>
      </c>
      <c r="L751" s="11">
        <v>2</v>
      </c>
    </row>
    <row r="752" spans="1:12">
      <c r="A752" s="11" t="s">
        <v>1253</v>
      </c>
      <c r="D752" s="11" t="s">
        <v>260</v>
      </c>
      <c r="E752" s="19" t="s">
        <v>1503</v>
      </c>
      <c r="F752" s="10">
        <v>42036</v>
      </c>
      <c r="G752" s="10">
        <v>44958</v>
      </c>
      <c r="H752" s="11">
        <v>9</v>
      </c>
      <c r="I752" s="20" t="s">
        <v>259</v>
      </c>
      <c r="J752" s="11" t="s">
        <v>261</v>
      </c>
      <c r="K752" s="11" t="s">
        <v>3214</v>
      </c>
      <c r="L752" s="11">
        <v>2</v>
      </c>
    </row>
    <row r="753" spans="1:12">
      <c r="A753" s="11" t="s">
        <v>1254</v>
      </c>
      <c r="D753" s="11" t="s">
        <v>260</v>
      </c>
      <c r="E753" s="19" t="s">
        <v>1504</v>
      </c>
      <c r="F753" s="10">
        <v>42036</v>
      </c>
      <c r="G753" s="10">
        <v>44958</v>
      </c>
      <c r="H753" s="11">
        <v>9</v>
      </c>
      <c r="I753" s="11" t="s">
        <v>319</v>
      </c>
      <c r="J753" s="11" t="s">
        <v>261</v>
      </c>
      <c r="K753" s="11" t="s">
        <v>3214</v>
      </c>
      <c r="L753" s="11">
        <v>2</v>
      </c>
    </row>
    <row r="754" spans="1:12">
      <c r="A754" s="11" t="s">
        <v>1255</v>
      </c>
      <c r="D754" s="11" t="s">
        <v>260</v>
      </c>
      <c r="E754" s="19" t="s">
        <v>1505</v>
      </c>
      <c r="F754" s="10">
        <v>42036</v>
      </c>
      <c r="G754" s="10">
        <v>44958</v>
      </c>
      <c r="H754" s="11">
        <v>9</v>
      </c>
      <c r="I754" s="11" t="s">
        <v>319</v>
      </c>
      <c r="J754" s="11" t="s">
        <v>261</v>
      </c>
      <c r="K754" s="11" t="s">
        <v>3214</v>
      </c>
      <c r="L754" s="11">
        <v>2</v>
      </c>
    </row>
    <row r="755" spans="1:12">
      <c r="A755" s="11" t="s">
        <v>1256</v>
      </c>
      <c r="D755" s="11" t="s">
        <v>260</v>
      </c>
      <c r="E755" s="19" t="s">
        <v>1506</v>
      </c>
      <c r="F755" s="10">
        <v>42036</v>
      </c>
      <c r="G755" s="10">
        <v>44958</v>
      </c>
      <c r="H755" s="11">
        <v>9</v>
      </c>
      <c r="I755" s="11" t="s">
        <v>319</v>
      </c>
      <c r="J755" s="11" t="s">
        <v>261</v>
      </c>
      <c r="K755" s="11" t="s">
        <v>3214</v>
      </c>
      <c r="L755" s="11">
        <v>2</v>
      </c>
    </row>
    <row r="756" spans="1:12">
      <c r="A756" s="11" t="s">
        <v>1257</v>
      </c>
      <c r="D756" s="11" t="s">
        <v>260</v>
      </c>
      <c r="E756" s="19" t="s">
        <v>1507</v>
      </c>
      <c r="F756" s="10">
        <v>42036</v>
      </c>
      <c r="G756" s="10">
        <v>44958</v>
      </c>
      <c r="H756" s="11">
        <v>9</v>
      </c>
      <c r="I756" s="11" t="s">
        <v>319</v>
      </c>
      <c r="J756" s="11" t="s">
        <v>261</v>
      </c>
      <c r="K756" s="11" t="s">
        <v>3214</v>
      </c>
      <c r="L756" s="11">
        <v>2</v>
      </c>
    </row>
    <row r="757" spans="1:12">
      <c r="A757" s="11" t="s">
        <v>1258</v>
      </c>
      <c r="D757" s="11" t="s">
        <v>260</v>
      </c>
      <c r="E757" s="19" t="s">
        <v>1508</v>
      </c>
      <c r="F757" s="10">
        <v>42036</v>
      </c>
      <c r="G757" s="10">
        <v>44958</v>
      </c>
      <c r="H757" s="11">
        <v>9</v>
      </c>
      <c r="I757" s="11" t="s">
        <v>319</v>
      </c>
      <c r="J757" s="11" t="s">
        <v>261</v>
      </c>
      <c r="K757" s="11" t="s">
        <v>3214</v>
      </c>
      <c r="L757" s="11">
        <v>2</v>
      </c>
    </row>
    <row r="758" spans="1:12">
      <c r="A758" s="11" t="s">
        <v>1259</v>
      </c>
      <c r="D758" s="11" t="s">
        <v>260</v>
      </c>
      <c r="E758" s="19" t="s">
        <v>1509</v>
      </c>
      <c r="F758" s="10">
        <v>42036</v>
      </c>
      <c r="G758" s="10">
        <v>44958</v>
      </c>
      <c r="H758" s="11">
        <v>9</v>
      </c>
      <c r="I758" s="11" t="s">
        <v>319</v>
      </c>
      <c r="J758" s="11" t="s">
        <v>261</v>
      </c>
      <c r="K758" s="11" t="s">
        <v>3214</v>
      </c>
      <c r="L758" s="11">
        <v>2</v>
      </c>
    </row>
    <row r="759" spans="1:12">
      <c r="A759" s="11" t="s">
        <v>1260</v>
      </c>
      <c r="D759" s="11" t="s">
        <v>260</v>
      </c>
      <c r="E759" s="19" t="s">
        <v>1510</v>
      </c>
      <c r="F759" s="10">
        <v>42036</v>
      </c>
      <c r="G759" s="10">
        <v>44958</v>
      </c>
      <c r="H759" s="11">
        <v>9</v>
      </c>
      <c r="I759" s="11" t="s">
        <v>319</v>
      </c>
      <c r="J759" s="11" t="s">
        <v>261</v>
      </c>
      <c r="K759" s="11" t="s">
        <v>3214</v>
      </c>
      <c r="L759" s="11">
        <v>2</v>
      </c>
    </row>
    <row r="760" spans="1:12">
      <c r="A760" s="11" t="s">
        <v>1261</v>
      </c>
      <c r="D760" s="11" t="s">
        <v>260</v>
      </c>
      <c r="E760" s="19" t="s">
        <v>1511</v>
      </c>
      <c r="F760" s="10">
        <v>42036</v>
      </c>
      <c r="G760" s="10">
        <v>44958</v>
      </c>
      <c r="H760" s="11">
        <v>9</v>
      </c>
      <c r="I760" s="11" t="s">
        <v>319</v>
      </c>
      <c r="J760" s="11" t="s">
        <v>261</v>
      </c>
      <c r="K760" s="11" t="s">
        <v>3214</v>
      </c>
      <c r="L760" s="11">
        <v>2</v>
      </c>
    </row>
    <row r="761" spans="1:12">
      <c r="A761" s="11" t="s">
        <v>1262</v>
      </c>
      <c r="D761" s="11" t="s">
        <v>260</v>
      </c>
      <c r="E761" s="19" t="s">
        <v>1512</v>
      </c>
      <c r="F761" s="10">
        <v>42036</v>
      </c>
      <c r="G761" s="10">
        <v>44958</v>
      </c>
      <c r="H761" s="11">
        <v>9</v>
      </c>
      <c r="I761" s="11" t="s">
        <v>319</v>
      </c>
      <c r="J761" s="11" t="s">
        <v>261</v>
      </c>
      <c r="K761" s="11" t="s">
        <v>3214</v>
      </c>
      <c r="L761" s="11">
        <v>2</v>
      </c>
    </row>
    <row r="762" spans="1:12">
      <c r="A762" s="11" t="s">
        <v>1513</v>
      </c>
      <c r="D762" s="11" t="s">
        <v>260</v>
      </c>
      <c r="E762" s="19" t="s">
        <v>1763</v>
      </c>
      <c r="F762" s="10">
        <v>42036</v>
      </c>
      <c r="G762" s="10">
        <v>44958</v>
      </c>
      <c r="H762" s="11">
        <v>9</v>
      </c>
      <c r="I762" s="11" t="s">
        <v>319</v>
      </c>
      <c r="J762" s="11" t="s">
        <v>261</v>
      </c>
      <c r="K762" s="11" t="s">
        <v>3214</v>
      </c>
      <c r="L762" s="11">
        <v>2</v>
      </c>
    </row>
    <row r="763" spans="1:12">
      <c r="A763" s="11" t="s">
        <v>1514</v>
      </c>
      <c r="D763" s="11" t="s">
        <v>260</v>
      </c>
      <c r="E763" s="19" t="s">
        <v>1764</v>
      </c>
      <c r="F763" s="10">
        <v>42036</v>
      </c>
      <c r="G763" s="10">
        <v>44958</v>
      </c>
      <c r="H763" s="11">
        <v>9</v>
      </c>
      <c r="I763" s="11" t="s">
        <v>319</v>
      </c>
      <c r="J763" s="11" t="s">
        <v>261</v>
      </c>
      <c r="K763" s="11" t="s">
        <v>3214</v>
      </c>
      <c r="L763" s="11">
        <v>2</v>
      </c>
    </row>
    <row r="764" spans="1:12">
      <c r="A764" s="11" t="s">
        <v>1515</v>
      </c>
      <c r="D764" s="11" t="s">
        <v>260</v>
      </c>
      <c r="E764" s="19" t="s">
        <v>1765</v>
      </c>
      <c r="F764" s="10">
        <v>42036</v>
      </c>
      <c r="G764" s="10">
        <v>44958</v>
      </c>
      <c r="H764" s="11">
        <v>9</v>
      </c>
      <c r="I764" s="11" t="s">
        <v>319</v>
      </c>
      <c r="J764" s="11" t="s">
        <v>261</v>
      </c>
      <c r="K764" s="11" t="s">
        <v>3214</v>
      </c>
      <c r="L764" s="11">
        <v>2</v>
      </c>
    </row>
    <row r="765" spans="1:12">
      <c r="A765" s="11" t="s">
        <v>1516</v>
      </c>
      <c r="D765" s="11" t="s">
        <v>260</v>
      </c>
      <c r="E765" s="19" t="s">
        <v>1766</v>
      </c>
      <c r="F765" s="10">
        <v>42036</v>
      </c>
      <c r="G765" s="10">
        <v>44958</v>
      </c>
      <c r="H765" s="11">
        <v>9</v>
      </c>
      <c r="I765" s="11" t="s">
        <v>319</v>
      </c>
      <c r="J765" s="11" t="s">
        <v>261</v>
      </c>
      <c r="K765" s="11" t="s">
        <v>3214</v>
      </c>
      <c r="L765" s="11">
        <v>2</v>
      </c>
    </row>
    <row r="766" spans="1:12">
      <c r="A766" s="11" t="s">
        <v>1517</v>
      </c>
      <c r="D766" s="11" t="s">
        <v>260</v>
      </c>
      <c r="E766" s="19" t="s">
        <v>1767</v>
      </c>
      <c r="F766" s="10">
        <v>42036</v>
      </c>
      <c r="G766" s="10">
        <v>44958</v>
      </c>
      <c r="H766" s="11">
        <v>9</v>
      </c>
      <c r="I766" s="11" t="s">
        <v>319</v>
      </c>
      <c r="J766" s="11" t="s">
        <v>261</v>
      </c>
      <c r="K766" s="11" t="s">
        <v>3214</v>
      </c>
      <c r="L766" s="11">
        <v>2</v>
      </c>
    </row>
    <row r="767" spans="1:12">
      <c r="A767" s="11" t="s">
        <v>1518</v>
      </c>
      <c r="D767" s="11" t="s">
        <v>260</v>
      </c>
      <c r="E767" s="19" t="s">
        <v>1768</v>
      </c>
      <c r="F767" s="10">
        <v>42036</v>
      </c>
      <c r="G767" s="10">
        <v>44958</v>
      </c>
      <c r="H767" s="11">
        <v>9</v>
      </c>
      <c r="I767" s="11" t="s">
        <v>319</v>
      </c>
      <c r="J767" s="11" t="s">
        <v>261</v>
      </c>
      <c r="K767" s="11" t="s">
        <v>3214</v>
      </c>
      <c r="L767" s="11">
        <v>2</v>
      </c>
    </row>
    <row r="768" spans="1:12">
      <c r="A768" s="11" t="s">
        <v>1519</v>
      </c>
      <c r="D768" s="11" t="s">
        <v>260</v>
      </c>
      <c r="E768" s="19" t="s">
        <v>1769</v>
      </c>
      <c r="F768" s="10">
        <v>42036</v>
      </c>
      <c r="G768" s="10">
        <v>44958</v>
      </c>
      <c r="H768" s="11">
        <v>9</v>
      </c>
      <c r="I768" s="11" t="s">
        <v>319</v>
      </c>
      <c r="J768" s="11" t="s">
        <v>261</v>
      </c>
      <c r="K768" s="11" t="s">
        <v>3214</v>
      </c>
      <c r="L768" s="11">
        <v>2</v>
      </c>
    </row>
    <row r="769" spans="1:12">
      <c r="A769" s="11" t="s">
        <v>1520</v>
      </c>
      <c r="D769" s="11" t="s">
        <v>260</v>
      </c>
      <c r="E769" s="19" t="s">
        <v>1770</v>
      </c>
      <c r="F769" s="10">
        <v>42036</v>
      </c>
      <c r="G769" s="10">
        <v>44958</v>
      </c>
      <c r="H769" s="11">
        <v>9</v>
      </c>
      <c r="I769" s="11" t="s">
        <v>319</v>
      </c>
      <c r="J769" s="11" t="s">
        <v>261</v>
      </c>
      <c r="K769" s="11" t="s">
        <v>3214</v>
      </c>
      <c r="L769" s="11">
        <v>2</v>
      </c>
    </row>
    <row r="770" spans="1:12">
      <c r="A770" s="11" t="s">
        <v>1521</v>
      </c>
      <c r="D770" s="11" t="s">
        <v>260</v>
      </c>
      <c r="E770" s="19" t="s">
        <v>1771</v>
      </c>
      <c r="F770" s="10">
        <v>42036</v>
      </c>
      <c r="G770" s="10">
        <v>44958</v>
      </c>
      <c r="H770" s="11">
        <v>9</v>
      </c>
      <c r="I770" s="11" t="s">
        <v>319</v>
      </c>
      <c r="J770" s="11" t="s">
        <v>261</v>
      </c>
      <c r="K770" s="11" t="s">
        <v>3214</v>
      </c>
      <c r="L770" s="11">
        <v>2</v>
      </c>
    </row>
    <row r="771" spans="1:12">
      <c r="A771" s="11" t="s">
        <v>1522</v>
      </c>
      <c r="D771" s="11" t="s">
        <v>260</v>
      </c>
      <c r="E771" s="19" t="s">
        <v>1772</v>
      </c>
      <c r="F771" s="10">
        <v>42036</v>
      </c>
      <c r="G771" s="10">
        <v>44958</v>
      </c>
      <c r="H771" s="11">
        <v>9</v>
      </c>
      <c r="I771" s="11" t="s">
        <v>319</v>
      </c>
      <c r="J771" s="11" t="s">
        <v>261</v>
      </c>
      <c r="K771" s="11" t="s">
        <v>3214</v>
      </c>
      <c r="L771" s="11">
        <v>2</v>
      </c>
    </row>
    <row r="772" spans="1:12">
      <c r="A772" s="11" t="s">
        <v>1523</v>
      </c>
      <c r="D772" s="11" t="s">
        <v>260</v>
      </c>
      <c r="E772" s="19" t="s">
        <v>1773</v>
      </c>
      <c r="F772" s="10">
        <v>42036</v>
      </c>
      <c r="G772" s="10">
        <v>44958</v>
      </c>
      <c r="H772" s="11">
        <v>9</v>
      </c>
      <c r="I772" s="11" t="s">
        <v>319</v>
      </c>
      <c r="J772" s="11" t="s">
        <v>261</v>
      </c>
      <c r="K772" s="11" t="s">
        <v>3214</v>
      </c>
      <c r="L772" s="11">
        <v>2</v>
      </c>
    </row>
    <row r="773" spans="1:12">
      <c r="A773" s="11" t="s">
        <v>1524</v>
      </c>
      <c r="D773" s="11" t="s">
        <v>260</v>
      </c>
      <c r="E773" s="19" t="s">
        <v>1774</v>
      </c>
      <c r="F773" s="10">
        <v>42036</v>
      </c>
      <c r="G773" s="10">
        <v>44958</v>
      </c>
      <c r="H773" s="11">
        <v>9</v>
      </c>
      <c r="I773" s="11" t="s">
        <v>319</v>
      </c>
      <c r="J773" s="11" t="s">
        <v>261</v>
      </c>
      <c r="K773" s="11" t="s">
        <v>3214</v>
      </c>
      <c r="L773" s="11">
        <v>2</v>
      </c>
    </row>
    <row r="774" spans="1:12">
      <c r="A774" s="11" t="s">
        <v>1525</v>
      </c>
      <c r="D774" s="11" t="s">
        <v>260</v>
      </c>
      <c r="E774" s="19" t="s">
        <v>1775</v>
      </c>
      <c r="F774" s="10">
        <v>42036</v>
      </c>
      <c r="G774" s="10">
        <v>44958</v>
      </c>
      <c r="H774" s="11">
        <v>9</v>
      </c>
      <c r="I774" s="11" t="s">
        <v>319</v>
      </c>
      <c r="J774" s="11" t="s">
        <v>261</v>
      </c>
      <c r="K774" s="11" t="s">
        <v>3214</v>
      </c>
      <c r="L774" s="11">
        <v>2</v>
      </c>
    </row>
    <row r="775" spans="1:12">
      <c r="A775" s="11" t="s">
        <v>1526</v>
      </c>
      <c r="D775" s="11" t="s">
        <v>260</v>
      </c>
      <c r="E775" s="19" t="s">
        <v>1776</v>
      </c>
      <c r="F775" s="10">
        <v>42036</v>
      </c>
      <c r="G775" s="10">
        <v>44958</v>
      </c>
      <c r="H775" s="11">
        <v>9</v>
      </c>
      <c r="I775" s="11" t="s">
        <v>319</v>
      </c>
      <c r="J775" s="11" t="s">
        <v>261</v>
      </c>
      <c r="K775" s="11" t="s">
        <v>3214</v>
      </c>
      <c r="L775" s="11">
        <v>2</v>
      </c>
    </row>
    <row r="776" spans="1:12">
      <c r="A776" s="11" t="s">
        <v>1527</v>
      </c>
      <c r="D776" s="11" t="s">
        <v>260</v>
      </c>
      <c r="E776" s="19" t="s">
        <v>1777</v>
      </c>
      <c r="F776" s="10">
        <v>42036</v>
      </c>
      <c r="G776" s="10">
        <v>44958</v>
      </c>
      <c r="H776" s="11">
        <v>9</v>
      </c>
      <c r="I776" s="11" t="s">
        <v>319</v>
      </c>
      <c r="J776" s="11" t="s">
        <v>261</v>
      </c>
      <c r="K776" s="11" t="s">
        <v>3214</v>
      </c>
      <c r="L776" s="11">
        <v>2</v>
      </c>
    </row>
    <row r="777" spans="1:12">
      <c r="A777" s="11" t="s">
        <v>1528</v>
      </c>
      <c r="D777" s="11" t="s">
        <v>260</v>
      </c>
      <c r="E777" s="19" t="s">
        <v>1778</v>
      </c>
      <c r="F777" s="10">
        <v>42036</v>
      </c>
      <c r="G777" s="10">
        <v>44958</v>
      </c>
      <c r="H777" s="11">
        <v>9</v>
      </c>
      <c r="I777" s="11" t="s">
        <v>319</v>
      </c>
      <c r="J777" s="11" t="s">
        <v>261</v>
      </c>
      <c r="K777" s="11" t="s">
        <v>3214</v>
      </c>
      <c r="L777" s="11">
        <v>2</v>
      </c>
    </row>
    <row r="778" spans="1:12">
      <c r="A778" s="11" t="s">
        <v>1529</v>
      </c>
      <c r="D778" s="11" t="s">
        <v>260</v>
      </c>
      <c r="E778" s="19" t="s">
        <v>1779</v>
      </c>
      <c r="F778" s="10">
        <v>42036</v>
      </c>
      <c r="G778" s="10">
        <v>44958</v>
      </c>
      <c r="H778" s="11">
        <v>9</v>
      </c>
      <c r="I778" s="11" t="s">
        <v>319</v>
      </c>
      <c r="J778" s="11" t="s">
        <v>261</v>
      </c>
      <c r="K778" s="11" t="s">
        <v>3214</v>
      </c>
      <c r="L778" s="11">
        <v>2</v>
      </c>
    </row>
    <row r="779" spans="1:12">
      <c r="A779" s="11" t="s">
        <v>1530</v>
      </c>
      <c r="D779" s="11" t="s">
        <v>260</v>
      </c>
      <c r="E779" s="19" t="s">
        <v>1780</v>
      </c>
      <c r="F779" s="10">
        <v>42036</v>
      </c>
      <c r="G779" s="10">
        <v>44958</v>
      </c>
      <c r="H779" s="11">
        <v>9</v>
      </c>
      <c r="I779" s="11" t="s">
        <v>319</v>
      </c>
      <c r="J779" s="11" t="s">
        <v>261</v>
      </c>
      <c r="K779" s="11" t="s">
        <v>3214</v>
      </c>
      <c r="L779" s="11">
        <v>2</v>
      </c>
    </row>
    <row r="780" spans="1:12">
      <c r="A780" s="11" t="s">
        <v>1531</v>
      </c>
      <c r="D780" s="11" t="s">
        <v>260</v>
      </c>
      <c r="E780" s="19" t="s">
        <v>1781</v>
      </c>
      <c r="F780" s="10">
        <v>42036</v>
      </c>
      <c r="G780" s="10">
        <v>44958</v>
      </c>
      <c r="H780" s="11">
        <v>9</v>
      </c>
      <c r="I780" s="11" t="s">
        <v>319</v>
      </c>
      <c r="J780" s="11" t="s">
        <v>261</v>
      </c>
      <c r="K780" s="11" t="s">
        <v>3214</v>
      </c>
      <c r="L780" s="11">
        <v>2</v>
      </c>
    </row>
    <row r="781" spans="1:12">
      <c r="A781" s="11" t="s">
        <v>1532</v>
      </c>
      <c r="D781" s="11" t="s">
        <v>260</v>
      </c>
      <c r="E781" s="19" t="s">
        <v>1782</v>
      </c>
      <c r="F781" s="10">
        <v>42036</v>
      </c>
      <c r="G781" s="10">
        <v>44958</v>
      </c>
      <c r="H781" s="11">
        <v>9</v>
      </c>
      <c r="I781" s="11" t="s">
        <v>319</v>
      </c>
      <c r="J781" s="11" t="s">
        <v>261</v>
      </c>
      <c r="K781" s="11" t="s">
        <v>3214</v>
      </c>
      <c r="L781" s="11">
        <v>2</v>
      </c>
    </row>
    <row r="782" spans="1:12">
      <c r="A782" s="11" t="s">
        <v>1533</v>
      </c>
      <c r="D782" s="11" t="s">
        <v>260</v>
      </c>
      <c r="E782" s="19" t="s">
        <v>1783</v>
      </c>
      <c r="F782" s="10">
        <v>42036</v>
      </c>
      <c r="G782" s="10">
        <v>44958</v>
      </c>
      <c r="H782" s="11">
        <v>9</v>
      </c>
      <c r="I782" s="11" t="s">
        <v>319</v>
      </c>
      <c r="J782" s="11" t="s">
        <v>261</v>
      </c>
      <c r="K782" s="11" t="s">
        <v>3214</v>
      </c>
      <c r="L782" s="11">
        <v>2</v>
      </c>
    </row>
    <row r="783" spans="1:12">
      <c r="A783" s="11" t="s">
        <v>1534</v>
      </c>
      <c r="D783" s="11" t="s">
        <v>260</v>
      </c>
      <c r="E783" s="19" t="s">
        <v>1784</v>
      </c>
      <c r="F783" s="10">
        <v>42036</v>
      </c>
      <c r="G783" s="10">
        <v>44958</v>
      </c>
      <c r="H783" s="11">
        <v>9</v>
      </c>
      <c r="I783" s="11" t="s">
        <v>319</v>
      </c>
      <c r="J783" s="11" t="s">
        <v>261</v>
      </c>
      <c r="K783" s="11" t="s">
        <v>3214</v>
      </c>
      <c r="L783" s="11">
        <v>2</v>
      </c>
    </row>
    <row r="784" spans="1:12">
      <c r="A784" s="11" t="s">
        <v>1535</v>
      </c>
      <c r="D784" s="11" t="s">
        <v>260</v>
      </c>
      <c r="E784" s="19" t="s">
        <v>1785</v>
      </c>
      <c r="F784" s="10">
        <v>42036</v>
      </c>
      <c r="G784" s="10">
        <v>44958</v>
      </c>
      <c r="H784" s="11">
        <v>9</v>
      </c>
      <c r="I784" s="11" t="s">
        <v>319</v>
      </c>
      <c r="J784" s="11" t="s">
        <v>261</v>
      </c>
      <c r="K784" s="11" t="s">
        <v>3214</v>
      </c>
      <c r="L784" s="11">
        <v>2</v>
      </c>
    </row>
    <row r="785" spans="1:12">
      <c r="A785" s="11" t="s">
        <v>1536</v>
      </c>
      <c r="D785" s="11" t="s">
        <v>260</v>
      </c>
      <c r="E785" s="19" t="s">
        <v>1786</v>
      </c>
      <c r="F785" s="10">
        <v>42036</v>
      </c>
      <c r="G785" s="10">
        <v>44958</v>
      </c>
      <c r="H785" s="11">
        <v>9</v>
      </c>
      <c r="I785" s="11" t="s">
        <v>319</v>
      </c>
      <c r="J785" s="11" t="s">
        <v>261</v>
      </c>
      <c r="K785" s="11" t="s">
        <v>3214</v>
      </c>
      <c r="L785" s="11">
        <v>2</v>
      </c>
    </row>
    <row r="786" spans="1:12">
      <c r="A786" s="11" t="s">
        <v>1537</v>
      </c>
      <c r="D786" s="11" t="s">
        <v>260</v>
      </c>
      <c r="E786" s="19" t="s">
        <v>1787</v>
      </c>
      <c r="F786" s="10">
        <v>42036</v>
      </c>
      <c r="G786" s="10">
        <v>44958</v>
      </c>
      <c r="H786" s="11">
        <v>9</v>
      </c>
      <c r="I786" s="11" t="s">
        <v>319</v>
      </c>
      <c r="J786" s="11" t="s">
        <v>261</v>
      </c>
      <c r="K786" s="11" t="s">
        <v>3214</v>
      </c>
      <c r="L786" s="11">
        <v>2</v>
      </c>
    </row>
    <row r="787" spans="1:12">
      <c r="A787" s="11" t="s">
        <v>1538</v>
      </c>
      <c r="D787" s="11" t="s">
        <v>260</v>
      </c>
      <c r="E787" s="19" t="s">
        <v>1788</v>
      </c>
      <c r="F787" s="10">
        <v>42036</v>
      </c>
      <c r="G787" s="10">
        <v>44958</v>
      </c>
      <c r="H787" s="11">
        <v>9</v>
      </c>
      <c r="I787" s="11" t="s">
        <v>319</v>
      </c>
      <c r="J787" s="11" t="s">
        <v>261</v>
      </c>
      <c r="K787" s="11" t="s">
        <v>3214</v>
      </c>
      <c r="L787" s="11">
        <v>2</v>
      </c>
    </row>
    <row r="788" spans="1:12">
      <c r="A788" s="11" t="s">
        <v>1539</v>
      </c>
      <c r="D788" s="11" t="s">
        <v>260</v>
      </c>
      <c r="E788" s="19" t="s">
        <v>1789</v>
      </c>
      <c r="F788" s="10">
        <v>42036</v>
      </c>
      <c r="G788" s="10">
        <v>44958</v>
      </c>
      <c r="H788" s="11">
        <v>9</v>
      </c>
      <c r="I788" s="11" t="s">
        <v>319</v>
      </c>
      <c r="J788" s="11" t="s">
        <v>261</v>
      </c>
      <c r="K788" s="11" t="s">
        <v>3214</v>
      </c>
      <c r="L788" s="11">
        <v>2</v>
      </c>
    </row>
    <row r="789" spans="1:12">
      <c r="A789" s="11" t="s">
        <v>1540</v>
      </c>
      <c r="D789" s="11" t="s">
        <v>260</v>
      </c>
      <c r="E789" s="19" t="s">
        <v>1790</v>
      </c>
      <c r="F789" s="10">
        <v>42036</v>
      </c>
      <c r="G789" s="10">
        <v>44958</v>
      </c>
      <c r="H789" s="11">
        <v>9</v>
      </c>
      <c r="I789" s="11" t="s">
        <v>319</v>
      </c>
      <c r="J789" s="11" t="s">
        <v>261</v>
      </c>
      <c r="K789" s="11" t="s">
        <v>3214</v>
      </c>
      <c r="L789" s="11">
        <v>2</v>
      </c>
    </row>
    <row r="790" spans="1:12">
      <c r="A790" s="11" t="s">
        <v>1541</v>
      </c>
      <c r="D790" s="11" t="s">
        <v>260</v>
      </c>
      <c r="E790" s="19" t="s">
        <v>1791</v>
      </c>
      <c r="F790" s="10">
        <v>42036</v>
      </c>
      <c r="G790" s="10">
        <v>44958</v>
      </c>
      <c r="H790" s="11">
        <v>9</v>
      </c>
      <c r="I790" s="11" t="s">
        <v>319</v>
      </c>
      <c r="J790" s="11" t="s">
        <v>261</v>
      </c>
      <c r="K790" s="11" t="s">
        <v>3214</v>
      </c>
      <c r="L790" s="11">
        <v>2</v>
      </c>
    </row>
    <row r="791" spans="1:12">
      <c r="A791" s="11" t="s">
        <v>1542</v>
      </c>
      <c r="D791" s="11" t="s">
        <v>260</v>
      </c>
      <c r="E791" s="19" t="s">
        <v>1792</v>
      </c>
      <c r="F791" s="10">
        <v>42036</v>
      </c>
      <c r="G791" s="10">
        <v>44958</v>
      </c>
      <c r="H791" s="11">
        <v>9</v>
      </c>
      <c r="I791" s="11" t="s">
        <v>319</v>
      </c>
      <c r="J791" s="11" t="s">
        <v>261</v>
      </c>
      <c r="K791" s="11" t="s">
        <v>3214</v>
      </c>
      <c r="L791" s="11">
        <v>2</v>
      </c>
    </row>
    <row r="792" spans="1:12">
      <c r="A792" s="11" t="s">
        <v>1543</v>
      </c>
      <c r="D792" s="11" t="s">
        <v>260</v>
      </c>
      <c r="E792" s="19" t="s">
        <v>1793</v>
      </c>
      <c r="F792" s="10">
        <v>42036</v>
      </c>
      <c r="G792" s="10">
        <v>44958</v>
      </c>
      <c r="H792" s="11">
        <v>9</v>
      </c>
      <c r="I792" s="11" t="s">
        <v>319</v>
      </c>
      <c r="J792" s="11" t="s">
        <v>261</v>
      </c>
      <c r="K792" s="11" t="s">
        <v>3214</v>
      </c>
      <c r="L792" s="11">
        <v>2</v>
      </c>
    </row>
    <row r="793" spans="1:12">
      <c r="A793" s="11" t="s">
        <v>1544</v>
      </c>
      <c r="D793" s="11" t="s">
        <v>260</v>
      </c>
      <c r="E793" s="19" t="s">
        <v>1794</v>
      </c>
      <c r="F793" s="10">
        <v>42036</v>
      </c>
      <c r="G793" s="10">
        <v>44958</v>
      </c>
      <c r="H793" s="11">
        <v>9</v>
      </c>
      <c r="I793" s="11" t="s">
        <v>319</v>
      </c>
      <c r="J793" s="11" t="s">
        <v>261</v>
      </c>
      <c r="K793" s="11" t="s">
        <v>3214</v>
      </c>
      <c r="L793" s="11">
        <v>2</v>
      </c>
    </row>
    <row r="794" spans="1:12">
      <c r="A794" s="11" t="s">
        <v>1545</v>
      </c>
      <c r="D794" s="11" t="s">
        <v>260</v>
      </c>
      <c r="E794" s="19" t="s">
        <v>1795</v>
      </c>
      <c r="F794" s="10">
        <v>42036</v>
      </c>
      <c r="G794" s="10">
        <v>44958</v>
      </c>
      <c r="H794" s="11">
        <v>9</v>
      </c>
      <c r="I794" s="11" t="s">
        <v>319</v>
      </c>
      <c r="J794" s="11" t="s">
        <v>261</v>
      </c>
      <c r="K794" s="11" t="s">
        <v>3214</v>
      </c>
      <c r="L794" s="11">
        <v>2</v>
      </c>
    </row>
    <row r="795" spans="1:12">
      <c r="A795" s="11" t="s">
        <v>1546</v>
      </c>
      <c r="D795" s="11" t="s">
        <v>260</v>
      </c>
      <c r="E795" s="19" t="s">
        <v>1796</v>
      </c>
      <c r="F795" s="10">
        <v>42036</v>
      </c>
      <c r="G795" s="10">
        <v>44958</v>
      </c>
      <c r="H795" s="11">
        <v>9</v>
      </c>
      <c r="I795" s="11" t="s">
        <v>319</v>
      </c>
      <c r="J795" s="11" t="s">
        <v>261</v>
      </c>
      <c r="K795" s="11" t="s">
        <v>3214</v>
      </c>
      <c r="L795" s="11">
        <v>2</v>
      </c>
    </row>
    <row r="796" spans="1:12">
      <c r="A796" s="11" t="s">
        <v>1547</v>
      </c>
      <c r="D796" s="11" t="s">
        <v>260</v>
      </c>
      <c r="E796" s="19" t="s">
        <v>1797</v>
      </c>
      <c r="F796" s="10">
        <v>42036</v>
      </c>
      <c r="G796" s="10">
        <v>44958</v>
      </c>
      <c r="H796" s="11">
        <v>9</v>
      </c>
      <c r="I796" s="11" t="s">
        <v>319</v>
      </c>
      <c r="J796" s="11" t="s">
        <v>261</v>
      </c>
      <c r="K796" s="11" t="s">
        <v>3214</v>
      </c>
      <c r="L796" s="11">
        <v>2</v>
      </c>
    </row>
    <row r="797" spans="1:12">
      <c r="A797" s="11" t="s">
        <v>1548</v>
      </c>
      <c r="D797" s="11" t="s">
        <v>260</v>
      </c>
      <c r="E797" s="19" t="s">
        <v>1798</v>
      </c>
      <c r="F797" s="10">
        <v>42036</v>
      </c>
      <c r="G797" s="10">
        <v>44958</v>
      </c>
      <c r="H797" s="11">
        <v>9</v>
      </c>
      <c r="I797" s="11" t="s">
        <v>319</v>
      </c>
      <c r="J797" s="11" t="s">
        <v>261</v>
      </c>
      <c r="K797" s="11" t="s">
        <v>3214</v>
      </c>
      <c r="L797" s="11">
        <v>2</v>
      </c>
    </row>
    <row r="798" spans="1:12">
      <c r="A798" s="11" t="s">
        <v>1549</v>
      </c>
      <c r="D798" s="11" t="s">
        <v>260</v>
      </c>
      <c r="E798" s="19" t="s">
        <v>1799</v>
      </c>
      <c r="F798" s="10">
        <v>42036</v>
      </c>
      <c r="G798" s="10">
        <v>44958</v>
      </c>
      <c r="H798" s="11">
        <v>9</v>
      </c>
      <c r="I798" s="11" t="s">
        <v>319</v>
      </c>
      <c r="J798" s="11" t="s">
        <v>261</v>
      </c>
      <c r="K798" s="11" t="s">
        <v>3214</v>
      </c>
      <c r="L798" s="11">
        <v>2</v>
      </c>
    </row>
    <row r="799" spans="1:12">
      <c r="A799" s="11" t="s">
        <v>1550</v>
      </c>
      <c r="D799" s="11" t="s">
        <v>260</v>
      </c>
      <c r="E799" s="19" t="s">
        <v>1800</v>
      </c>
      <c r="F799" s="10">
        <v>42036</v>
      </c>
      <c r="G799" s="10">
        <v>44958</v>
      </c>
      <c r="H799" s="11">
        <v>9</v>
      </c>
      <c r="I799" s="11" t="s">
        <v>319</v>
      </c>
      <c r="J799" s="11" t="s">
        <v>261</v>
      </c>
      <c r="K799" s="11" t="s">
        <v>3214</v>
      </c>
      <c r="L799" s="11">
        <v>2</v>
      </c>
    </row>
    <row r="800" spans="1:12">
      <c r="A800" s="11" t="s">
        <v>1551</v>
      </c>
      <c r="D800" s="11" t="s">
        <v>260</v>
      </c>
      <c r="E800" s="19" t="s">
        <v>1801</v>
      </c>
      <c r="F800" s="10">
        <v>42036</v>
      </c>
      <c r="G800" s="10">
        <v>44958</v>
      </c>
      <c r="H800" s="11">
        <v>9</v>
      </c>
      <c r="I800" s="11" t="s">
        <v>319</v>
      </c>
      <c r="J800" s="11" t="s">
        <v>261</v>
      </c>
      <c r="K800" s="11" t="s">
        <v>3214</v>
      </c>
      <c r="L800" s="11">
        <v>2</v>
      </c>
    </row>
    <row r="801" spans="1:12">
      <c r="A801" s="11" t="s">
        <v>1552</v>
      </c>
      <c r="D801" s="11" t="s">
        <v>260</v>
      </c>
      <c r="E801" s="19" t="s">
        <v>1802</v>
      </c>
      <c r="F801" s="10">
        <v>42036</v>
      </c>
      <c r="G801" s="10">
        <v>44958</v>
      </c>
      <c r="H801" s="11">
        <v>9</v>
      </c>
      <c r="I801" s="11" t="s">
        <v>319</v>
      </c>
      <c r="J801" s="11" t="s">
        <v>261</v>
      </c>
      <c r="K801" s="11" t="s">
        <v>3214</v>
      </c>
      <c r="L801" s="11">
        <v>2</v>
      </c>
    </row>
    <row r="802" spans="1:12">
      <c r="A802" s="11" t="s">
        <v>1553</v>
      </c>
      <c r="D802" s="11" t="s">
        <v>260</v>
      </c>
      <c r="E802" s="19" t="s">
        <v>1803</v>
      </c>
      <c r="F802" s="10">
        <v>42036</v>
      </c>
      <c r="G802" s="10">
        <v>44958</v>
      </c>
      <c r="H802" s="11">
        <v>9</v>
      </c>
      <c r="I802" s="11" t="s">
        <v>319</v>
      </c>
      <c r="J802" s="11" t="s">
        <v>261</v>
      </c>
      <c r="K802" s="11" t="s">
        <v>3214</v>
      </c>
      <c r="L802" s="11">
        <v>2</v>
      </c>
    </row>
    <row r="803" spans="1:12">
      <c r="A803" s="11" t="s">
        <v>1554</v>
      </c>
      <c r="D803" s="11" t="s">
        <v>260</v>
      </c>
      <c r="E803" s="19" t="s">
        <v>1804</v>
      </c>
      <c r="F803" s="10">
        <v>42036</v>
      </c>
      <c r="G803" s="10">
        <v>44958</v>
      </c>
      <c r="H803" s="11">
        <v>9</v>
      </c>
      <c r="I803" s="11" t="s">
        <v>319</v>
      </c>
      <c r="J803" s="11" t="s">
        <v>261</v>
      </c>
      <c r="K803" s="11" t="s">
        <v>3214</v>
      </c>
      <c r="L803" s="11">
        <v>2</v>
      </c>
    </row>
    <row r="804" spans="1:12">
      <c r="A804" s="11" t="s">
        <v>1555</v>
      </c>
      <c r="D804" s="11" t="s">
        <v>260</v>
      </c>
      <c r="E804" s="19" t="s">
        <v>1805</v>
      </c>
      <c r="F804" s="10">
        <v>42036</v>
      </c>
      <c r="G804" s="10">
        <v>44958</v>
      </c>
      <c r="H804" s="11">
        <v>9</v>
      </c>
      <c r="I804" s="11" t="s">
        <v>319</v>
      </c>
      <c r="J804" s="11" t="s">
        <v>261</v>
      </c>
      <c r="K804" s="11" t="s">
        <v>3214</v>
      </c>
      <c r="L804" s="11">
        <v>2</v>
      </c>
    </row>
    <row r="805" spans="1:12">
      <c r="A805" s="11" t="s">
        <v>1556</v>
      </c>
      <c r="D805" s="11" t="s">
        <v>260</v>
      </c>
      <c r="E805" s="19" t="s">
        <v>1806</v>
      </c>
      <c r="F805" s="10">
        <v>42036</v>
      </c>
      <c r="G805" s="10">
        <v>44958</v>
      </c>
      <c r="H805" s="11">
        <v>9</v>
      </c>
      <c r="I805" s="11" t="s">
        <v>319</v>
      </c>
      <c r="J805" s="11" t="s">
        <v>261</v>
      </c>
      <c r="K805" s="11" t="s">
        <v>3214</v>
      </c>
      <c r="L805" s="11">
        <v>2</v>
      </c>
    </row>
    <row r="806" spans="1:12">
      <c r="A806" s="11" t="s">
        <v>1557</v>
      </c>
      <c r="D806" s="11" t="s">
        <v>260</v>
      </c>
      <c r="E806" s="19" t="s">
        <v>1807</v>
      </c>
      <c r="F806" s="10">
        <v>42036</v>
      </c>
      <c r="G806" s="10">
        <v>44958</v>
      </c>
      <c r="H806" s="11">
        <v>9</v>
      </c>
      <c r="I806" s="11" t="s">
        <v>319</v>
      </c>
      <c r="J806" s="11" t="s">
        <v>261</v>
      </c>
      <c r="K806" s="11" t="s">
        <v>3214</v>
      </c>
      <c r="L806" s="11">
        <v>2</v>
      </c>
    </row>
    <row r="807" spans="1:12">
      <c r="A807" s="11" t="s">
        <v>1558</v>
      </c>
      <c r="D807" s="11" t="s">
        <v>260</v>
      </c>
      <c r="E807" s="19" t="s">
        <v>1808</v>
      </c>
      <c r="F807" s="10">
        <v>42036</v>
      </c>
      <c r="G807" s="10">
        <v>44958</v>
      </c>
      <c r="H807" s="11">
        <v>9</v>
      </c>
      <c r="I807" s="11" t="s">
        <v>319</v>
      </c>
      <c r="J807" s="11" t="s">
        <v>261</v>
      </c>
      <c r="K807" s="11" t="s">
        <v>3214</v>
      </c>
      <c r="L807" s="11">
        <v>2</v>
      </c>
    </row>
    <row r="808" spans="1:12">
      <c r="A808" s="11" t="s">
        <v>1559</v>
      </c>
      <c r="D808" s="11" t="s">
        <v>260</v>
      </c>
      <c r="E808" s="19" t="s">
        <v>1809</v>
      </c>
      <c r="F808" s="10">
        <v>42036</v>
      </c>
      <c r="G808" s="10">
        <v>44958</v>
      </c>
      <c r="H808" s="11">
        <v>9</v>
      </c>
      <c r="I808" s="11" t="s">
        <v>319</v>
      </c>
      <c r="J808" s="11" t="s">
        <v>261</v>
      </c>
      <c r="K808" s="11" t="s">
        <v>3214</v>
      </c>
      <c r="L808" s="11">
        <v>2</v>
      </c>
    </row>
    <row r="809" spans="1:12">
      <c r="A809" s="11" t="s">
        <v>1560</v>
      </c>
      <c r="D809" s="11" t="s">
        <v>260</v>
      </c>
      <c r="E809" s="19" t="s">
        <v>1810</v>
      </c>
      <c r="F809" s="10">
        <v>42036</v>
      </c>
      <c r="G809" s="10">
        <v>44958</v>
      </c>
      <c r="H809" s="11">
        <v>9</v>
      </c>
      <c r="I809" s="11" t="s">
        <v>319</v>
      </c>
      <c r="J809" s="11" t="s">
        <v>261</v>
      </c>
      <c r="K809" s="11" t="s">
        <v>3214</v>
      </c>
      <c r="L809" s="11">
        <v>2</v>
      </c>
    </row>
    <row r="810" spans="1:12">
      <c r="A810" s="11" t="s">
        <v>1561</v>
      </c>
      <c r="D810" s="11" t="s">
        <v>260</v>
      </c>
      <c r="E810" s="19" t="s">
        <v>1811</v>
      </c>
      <c r="F810" s="10">
        <v>42036</v>
      </c>
      <c r="G810" s="10">
        <v>44958</v>
      </c>
      <c r="H810" s="11">
        <v>9</v>
      </c>
      <c r="I810" s="20" t="s">
        <v>259</v>
      </c>
      <c r="J810" s="11" t="s">
        <v>261</v>
      </c>
      <c r="K810" s="11" t="s">
        <v>3214</v>
      </c>
      <c r="L810" s="11">
        <v>2</v>
      </c>
    </row>
    <row r="811" spans="1:12">
      <c r="A811" s="11" t="s">
        <v>1562</v>
      </c>
      <c r="D811" s="11" t="s">
        <v>260</v>
      </c>
      <c r="E811" s="19" t="s">
        <v>1812</v>
      </c>
      <c r="F811" s="10">
        <v>42036</v>
      </c>
      <c r="G811" s="10">
        <v>44958</v>
      </c>
      <c r="H811" s="11">
        <v>9</v>
      </c>
      <c r="I811" s="20" t="s">
        <v>259</v>
      </c>
      <c r="J811" s="11" t="s">
        <v>261</v>
      </c>
      <c r="K811" s="11" t="s">
        <v>3214</v>
      </c>
      <c r="L811" s="11">
        <v>2</v>
      </c>
    </row>
    <row r="812" spans="1:12">
      <c r="A812" s="11" t="s">
        <v>1563</v>
      </c>
      <c r="D812" s="11" t="s">
        <v>260</v>
      </c>
      <c r="E812" s="19" t="s">
        <v>1813</v>
      </c>
      <c r="F812" s="10">
        <v>42036</v>
      </c>
      <c r="G812" s="10">
        <v>44958</v>
      </c>
      <c r="H812" s="11">
        <v>9</v>
      </c>
      <c r="I812" s="20" t="s">
        <v>259</v>
      </c>
      <c r="J812" s="11" t="s">
        <v>261</v>
      </c>
      <c r="K812" s="11" t="s">
        <v>3214</v>
      </c>
      <c r="L812" s="11">
        <v>2</v>
      </c>
    </row>
    <row r="813" spans="1:12">
      <c r="A813" s="11" t="s">
        <v>1564</v>
      </c>
      <c r="D813" s="11" t="s">
        <v>260</v>
      </c>
      <c r="E813" s="19" t="s">
        <v>1814</v>
      </c>
      <c r="F813" s="10">
        <v>42036</v>
      </c>
      <c r="G813" s="10">
        <v>44958</v>
      </c>
      <c r="H813" s="11">
        <v>9</v>
      </c>
      <c r="I813" s="20" t="s">
        <v>259</v>
      </c>
      <c r="J813" s="11" t="s">
        <v>261</v>
      </c>
      <c r="K813" s="11" t="s">
        <v>3214</v>
      </c>
      <c r="L813" s="11">
        <v>2</v>
      </c>
    </row>
    <row r="814" spans="1:12">
      <c r="A814" s="11" t="s">
        <v>1565</v>
      </c>
      <c r="D814" s="11" t="s">
        <v>260</v>
      </c>
      <c r="E814" s="19" t="s">
        <v>1815</v>
      </c>
      <c r="F814" s="10">
        <v>42036</v>
      </c>
      <c r="G814" s="10">
        <v>44958</v>
      </c>
      <c r="H814" s="11">
        <v>9</v>
      </c>
      <c r="I814" s="20" t="s">
        <v>259</v>
      </c>
      <c r="J814" s="11" t="s">
        <v>261</v>
      </c>
      <c r="K814" s="11" t="s">
        <v>3214</v>
      </c>
      <c r="L814" s="11">
        <v>2</v>
      </c>
    </row>
    <row r="815" spans="1:12">
      <c r="A815" s="11" t="s">
        <v>1566</v>
      </c>
      <c r="D815" s="11" t="s">
        <v>260</v>
      </c>
      <c r="E815" s="19" t="s">
        <v>1816</v>
      </c>
      <c r="F815" s="10">
        <v>42036</v>
      </c>
      <c r="G815" s="10">
        <v>44958</v>
      </c>
      <c r="H815" s="11">
        <v>9</v>
      </c>
      <c r="I815" s="20" t="s">
        <v>259</v>
      </c>
      <c r="J815" s="11" t="s">
        <v>261</v>
      </c>
      <c r="K815" s="11" t="s">
        <v>3214</v>
      </c>
      <c r="L815" s="11">
        <v>2</v>
      </c>
    </row>
    <row r="816" spans="1:12">
      <c r="A816" s="11" t="s">
        <v>1567</v>
      </c>
      <c r="D816" s="11" t="s">
        <v>260</v>
      </c>
      <c r="E816" s="19" t="s">
        <v>1817</v>
      </c>
      <c r="F816" s="10">
        <v>42036</v>
      </c>
      <c r="G816" s="10">
        <v>44958</v>
      </c>
      <c r="H816" s="11">
        <v>9</v>
      </c>
      <c r="I816" s="20" t="s">
        <v>259</v>
      </c>
      <c r="J816" s="11" t="s">
        <v>261</v>
      </c>
      <c r="K816" s="11" t="s">
        <v>3214</v>
      </c>
      <c r="L816" s="11">
        <v>2</v>
      </c>
    </row>
    <row r="817" spans="1:12">
      <c r="A817" s="11" t="s">
        <v>1568</v>
      </c>
      <c r="D817" s="11" t="s">
        <v>260</v>
      </c>
      <c r="E817" s="19" t="s">
        <v>1818</v>
      </c>
      <c r="F817" s="10">
        <v>42036</v>
      </c>
      <c r="G817" s="10">
        <v>44958</v>
      </c>
      <c r="H817" s="11">
        <v>9</v>
      </c>
      <c r="I817" s="20" t="s">
        <v>259</v>
      </c>
      <c r="J817" s="11" t="s">
        <v>261</v>
      </c>
      <c r="K817" s="11" t="s">
        <v>3214</v>
      </c>
      <c r="L817" s="11">
        <v>2</v>
      </c>
    </row>
    <row r="818" spans="1:12">
      <c r="A818" s="11" t="s">
        <v>1569</v>
      </c>
      <c r="D818" s="11" t="s">
        <v>260</v>
      </c>
      <c r="E818" s="19" t="s">
        <v>1819</v>
      </c>
      <c r="F818" s="10">
        <v>42036</v>
      </c>
      <c r="G818" s="10">
        <v>44958</v>
      </c>
      <c r="H818" s="11">
        <v>9</v>
      </c>
      <c r="I818" s="20" t="s">
        <v>259</v>
      </c>
      <c r="J818" s="11" t="s">
        <v>261</v>
      </c>
      <c r="K818" s="11" t="s">
        <v>3214</v>
      </c>
      <c r="L818" s="11">
        <v>2</v>
      </c>
    </row>
    <row r="819" spans="1:12">
      <c r="A819" s="11" t="s">
        <v>1570</v>
      </c>
      <c r="D819" s="11" t="s">
        <v>260</v>
      </c>
      <c r="E819" s="19" t="s">
        <v>1820</v>
      </c>
      <c r="F819" s="10">
        <v>42036</v>
      </c>
      <c r="G819" s="10">
        <v>44958</v>
      </c>
      <c r="H819" s="11">
        <v>9</v>
      </c>
      <c r="I819" s="20" t="s">
        <v>259</v>
      </c>
      <c r="J819" s="11" t="s">
        <v>261</v>
      </c>
      <c r="K819" s="11" t="s">
        <v>3214</v>
      </c>
      <c r="L819" s="11">
        <v>2</v>
      </c>
    </row>
    <row r="820" spans="1:12">
      <c r="A820" s="11" t="s">
        <v>1571</v>
      </c>
      <c r="D820" s="11" t="s">
        <v>260</v>
      </c>
      <c r="E820" s="19" t="s">
        <v>1821</v>
      </c>
      <c r="F820" s="10">
        <v>42036</v>
      </c>
      <c r="G820" s="10">
        <v>44958</v>
      </c>
      <c r="H820" s="11">
        <v>9</v>
      </c>
      <c r="I820" s="20" t="s">
        <v>259</v>
      </c>
      <c r="J820" s="11" t="s">
        <v>261</v>
      </c>
      <c r="K820" s="11" t="s">
        <v>3214</v>
      </c>
      <c r="L820" s="11">
        <v>2</v>
      </c>
    </row>
    <row r="821" spans="1:12">
      <c r="A821" s="11" t="s">
        <v>1572</v>
      </c>
      <c r="D821" s="11" t="s">
        <v>260</v>
      </c>
      <c r="E821" s="19" t="s">
        <v>1822</v>
      </c>
      <c r="F821" s="10">
        <v>42036</v>
      </c>
      <c r="G821" s="10">
        <v>44958</v>
      </c>
      <c r="H821" s="11">
        <v>9</v>
      </c>
      <c r="I821" s="20" t="s">
        <v>259</v>
      </c>
      <c r="J821" s="11" t="s">
        <v>261</v>
      </c>
      <c r="K821" s="11" t="s">
        <v>3214</v>
      </c>
      <c r="L821" s="11">
        <v>2</v>
      </c>
    </row>
    <row r="822" spans="1:12">
      <c r="A822" s="11" t="s">
        <v>1573</v>
      </c>
      <c r="D822" s="11" t="s">
        <v>260</v>
      </c>
      <c r="E822" s="19" t="s">
        <v>1823</v>
      </c>
      <c r="F822" s="10">
        <v>42036</v>
      </c>
      <c r="G822" s="10">
        <v>44958</v>
      </c>
      <c r="H822" s="11">
        <v>9</v>
      </c>
      <c r="I822" s="20" t="s">
        <v>259</v>
      </c>
      <c r="J822" s="11" t="s">
        <v>261</v>
      </c>
      <c r="K822" s="11" t="s">
        <v>3214</v>
      </c>
      <c r="L822" s="11">
        <v>2</v>
      </c>
    </row>
    <row r="823" spans="1:12">
      <c r="A823" s="11" t="s">
        <v>1574</v>
      </c>
      <c r="D823" s="11" t="s">
        <v>260</v>
      </c>
      <c r="E823" s="19" t="s">
        <v>1824</v>
      </c>
      <c r="F823" s="10">
        <v>42036</v>
      </c>
      <c r="G823" s="10">
        <v>44958</v>
      </c>
      <c r="H823" s="11">
        <v>9</v>
      </c>
      <c r="I823" s="20" t="s">
        <v>259</v>
      </c>
      <c r="J823" s="11" t="s">
        <v>261</v>
      </c>
      <c r="K823" s="11" t="s">
        <v>3214</v>
      </c>
      <c r="L823" s="11">
        <v>2</v>
      </c>
    </row>
    <row r="824" spans="1:12">
      <c r="A824" s="11" t="s">
        <v>1575</v>
      </c>
      <c r="D824" s="11" t="s">
        <v>260</v>
      </c>
      <c r="E824" s="19" t="s">
        <v>1825</v>
      </c>
      <c r="F824" s="10">
        <v>42036</v>
      </c>
      <c r="G824" s="10">
        <v>44958</v>
      </c>
      <c r="H824" s="11">
        <v>9</v>
      </c>
      <c r="I824" s="20" t="s">
        <v>259</v>
      </c>
      <c r="J824" s="11" t="s">
        <v>261</v>
      </c>
      <c r="K824" s="11" t="s">
        <v>3214</v>
      </c>
      <c r="L824" s="11">
        <v>2</v>
      </c>
    </row>
    <row r="825" spans="1:12">
      <c r="A825" s="11" t="s">
        <v>1576</v>
      </c>
      <c r="D825" s="11" t="s">
        <v>260</v>
      </c>
      <c r="E825" s="19" t="s">
        <v>1826</v>
      </c>
      <c r="F825" s="10">
        <v>42036</v>
      </c>
      <c r="G825" s="10">
        <v>44958</v>
      </c>
      <c r="H825" s="11">
        <v>9</v>
      </c>
      <c r="I825" s="20" t="s">
        <v>259</v>
      </c>
      <c r="J825" s="11" t="s">
        <v>261</v>
      </c>
      <c r="K825" s="11" t="s">
        <v>3214</v>
      </c>
      <c r="L825" s="11">
        <v>2</v>
      </c>
    </row>
    <row r="826" spans="1:12">
      <c r="A826" s="11" t="s">
        <v>1577</v>
      </c>
      <c r="D826" s="11" t="s">
        <v>260</v>
      </c>
      <c r="E826" s="19" t="s">
        <v>1827</v>
      </c>
      <c r="F826" s="10">
        <v>42036</v>
      </c>
      <c r="G826" s="10">
        <v>44958</v>
      </c>
      <c r="H826" s="11">
        <v>9</v>
      </c>
      <c r="I826" s="20" t="s">
        <v>259</v>
      </c>
      <c r="J826" s="11" t="s">
        <v>261</v>
      </c>
      <c r="K826" s="11" t="s">
        <v>3214</v>
      </c>
      <c r="L826" s="11">
        <v>2</v>
      </c>
    </row>
    <row r="827" spans="1:12">
      <c r="A827" s="11" t="s">
        <v>1578</v>
      </c>
      <c r="D827" s="11" t="s">
        <v>260</v>
      </c>
      <c r="E827" s="19" t="s">
        <v>1828</v>
      </c>
      <c r="F827" s="10">
        <v>42036</v>
      </c>
      <c r="G827" s="10">
        <v>44958</v>
      </c>
      <c r="H827" s="11">
        <v>9</v>
      </c>
      <c r="I827" s="20" t="s">
        <v>259</v>
      </c>
      <c r="J827" s="11" t="s">
        <v>261</v>
      </c>
      <c r="K827" s="11" t="s">
        <v>3214</v>
      </c>
      <c r="L827" s="11">
        <v>2</v>
      </c>
    </row>
    <row r="828" spans="1:12">
      <c r="A828" s="11" t="s">
        <v>1579</v>
      </c>
      <c r="D828" s="11" t="s">
        <v>260</v>
      </c>
      <c r="E828" s="19" t="s">
        <v>1829</v>
      </c>
      <c r="F828" s="10">
        <v>42036</v>
      </c>
      <c r="G828" s="10">
        <v>44958</v>
      </c>
      <c r="H828" s="11">
        <v>9</v>
      </c>
      <c r="I828" s="20" t="s">
        <v>259</v>
      </c>
      <c r="J828" s="11" t="s">
        <v>261</v>
      </c>
      <c r="K828" s="11" t="s">
        <v>3214</v>
      </c>
      <c r="L828" s="11">
        <v>2</v>
      </c>
    </row>
    <row r="829" spans="1:12">
      <c r="A829" s="11" t="s">
        <v>1580</v>
      </c>
      <c r="D829" s="11" t="s">
        <v>260</v>
      </c>
      <c r="E829" s="19" t="s">
        <v>1830</v>
      </c>
      <c r="F829" s="10">
        <v>42036</v>
      </c>
      <c r="G829" s="10">
        <v>44958</v>
      </c>
      <c r="H829" s="11">
        <v>9</v>
      </c>
      <c r="I829" s="20" t="s">
        <v>259</v>
      </c>
      <c r="J829" s="11" t="s">
        <v>261</v>
      </c>
      <c r="K829" s="11" t="s">
        <v>3214</v>
      </c>
      <c r="L829" s="11">
        <v>2</v>
      </c>
    </row>
    <row r="830" spans="1:12">
      <c r="A830" s="11" t="s">
        <v>1581</v>
      </c>
      <c r="D830" s="11" t="s">
        <v>260</v>
      </c>
      <c r="E830" s="19" t="s">
        <v>1831</v>
      </c>
      <c r="F830" s="10">
        <v>42036</v>
      </c>
      <c r="G830" s="10">
        <v>44958</v>
      </c>
      <c r="H830" s="11">
        <v>9</v>
      </c>
      <c r="I830" s="20" t="s">
        <v>259</v>
      </c>
      <c r="J830" s="11" t="s">
        <v>261</v>
      </c>
      <c r="K830" s="11" t="s">
        <v>3214</v>
      </c>
      <c r="L830" s="11">
        <v>2</v>
      </c>
    </row>
    <row r="831" spans="1:12">
      <c r="A831" s="11" t="s">
        <v>1582</v>
      </c>
      <c r="D831" s="11" t="s">
        <v>260</v>
      </c>
      <c r="E831" s="19" t="s">
        <v>1832</v>
      </c>
      <c r="F831" s="10">
        <v>42036</v>
      </c>
      <c r="G831" s="10">
        <v>44958</v>
      </c>
      <c r="H831" s="11">
        <v>9</v>
      </c>
      <c r="I831" s="20" t="s">
        <v>259</v>
      </c>
      <c r="J831" s="11" t="s">
        <v>261</v>
      </c>
      <c r="K831" s="11" t="s">
        <v>3214</v>
      </c>
      <c r="L831" s="11">
        <v>2</v>
      </c>
    </row>
    <row r="832" spans="1:12">
      <c r="A832" s="11" t="s">
        <v>1583</v>
      </c>
      <c r="D832" s="11" t="s">
        <v>260</v>
      </c>
      <c r="E832" s="19" t="s">
        <v>1833</v>
      </c>
      <c r="F832" s="10">
        <v>42036</v>
      </c>
      <c r="G832" s="10">
        <v>44958</v>
      </c>
      <c r="H832" s="11">
        <v>9</v>
      </c>
      <c r="I832" s="20" t="s">
        <v>259</v>
      </c>
      <c r="J832" s="11" t="s">
        <v>261</v>
      </c>
      <c r="K832" s="11" t="s">
        <v>3214</v>
      </c>
      <c r="L832" s="11">
        <v>2</v>
      </c>
    </row>
    <row r="833" spans="1:12">
      <c r="A833" s="11" t="s">
        <v>1584</v>
      </c>
      <c r="D833" s="11" t="s">
        <v>260</v>
      </c>
      <c r="E833" s="19" t="s">
        <v>1834</v>
      </c>
      <c r="F833" s="10">
        <v>42036</v>
      </c>
      <c r="G833" s="10">
        <v>44958</v>
      </c>
      <c r="H833" s="11">
        <v>9</v>
      </c>
      <c r="I833" s="20" t="s">
        <v>259</v>
      </c>
      <c r="J833" s="11" t="s">
        <v>261</v>
      </c>
      <c r="K833" s="11" t="s">
        <v>3214</v>
      </c>
      <c r="L833" s="11">
        <v>2</v>
      </c>
    </row>
    <row r="834" spans="1:12">
      <c r="A834" s="11" t="s">
        <v>1585</v>
      </c>
      <c r="D834" s="11" t="s">
        <v>260</v>
      </c>
      <c r="E834" s="19" t="s">
        <v>1835</v>
      </c>
      <c r="F834" s="10">
        <v>42036</v>
      </c>
      <c r="G834" s="10">
        <v>44958</v>
      </c>
      <c r="H834" s="11">
        <v>9</v>
      </c>
      <c r="I834" s="20" t="s">
        <v>259</v>
      </c>
      <c r="J834" s="11" t="s">
        <v>261</v>
      </c>
      <c r="K834" s="11" t="s">
        <v>3214</v>
      </c>
      <c r="L834" s="11">
        <v>2</v>
      </c>
    </row>
    <row r="835" spans="1:12">
      <c r="A835" s="11" t="s">
        <v>1586</v>
      </c>
      <c r="D835" s="11" t="s">
        <v>260</v>
      </c>
      <c r="E835" s="19" t="s">
        <v>1836</v>
      </c>
      <c r="F835" s="10">
        <v>42036</v>
      </c>
      <c r="G835" s="10">
        <v>44958</v>
      </c>
      <c r="H835" s="11">
        <v>9</v>
      </c>
      <c r="I835" s="20" t="s">
        <v>259</v>
      </c>
      <c r="J835" s="11" t="s">
        <v>261</v>
      </c>
      <c r="K835" s="11" t="s">
        <v>3214</v>
      </c>
      <c r="L835" s="11">
        <v>2</v>
      </c>
    </row>
    <row r="836" spans="1:12">
      <c r="A836" s="11" t="s">
        <v>1587</v>
      </c>
      <c r="D836" s="11" t="s">
        <v>260</v>
      </c>
      <c r="E836" s="19" t="s">
        <v>1837</v>
      </c>
      <c r="F836" s="10">
        <v>42036</v>
      </c>
      <c r="G836" s="10">
        <v>44958</v>
      </c>
      <c r="H836" s="11">
        <v>9</v>
      </c>
      <c r="I836" s="20" t="s">
        <v>259</v>
      </c>
      <c r="J836" s="11" t="s">
        <v>261</v>
      </c>
      <c r="K836" s="11" t="s">
        <v>3214</v>
      </c>
      <c r="L836" s="11">
        <v>2</v>
      </c>
    </row>
    <row r="837" spans="1:12">
      <c r="A837" s="11" t="s">
        <v>1588</v>
      </c>
      <c r="D837" s="11" t="s">
        <v>260</v>
      </c>
      <c r="E837" s="19" t="s">
        <v>1838</v>
      </c>
      <c r="F837" s="10">
        <v>42036</v>
      </c>
      <c r="G837" s="10">
        <v>44958</v>
      </c>
      <c r="H837" s="11">
        <v>9</v>
      </c>
      <c r="I837" s="20" t="s">
        <v>259</v>
      </c>
      <c r="J837" s="11" t="s">
        <v>261</v>
      </c>
      <c r="K837" s="11" t="s">
        <v>3214</v>
      </c>
      <c r="L837" s="11">
        <v>2</v>
      </c>
    </row>
    <row r="838" spans="1:12">
      <c r="A838" s="11" t="s">
        <v>1589</v>
      </c>
      <c r="D838" s="11" t="s">
        <v>260</v>
      </c>
      <c r="E838" s="19" t="s">
        <v>1839</v>
      </c>
      <c r="F838" s="10">
        <v>42036</v>
      </c>
      <c r="G838" s="10">
        <v>44958</v>
      </c>
      <c r="H838" s="11">
        <v>9</v>
      </c>
      <c r="I838" s="20" t="s">
        <v>259</v>
      </c>
      <c r="J838" s="11" t="s">
        <v>261</v>
      </c>
      <c r="K838" s="11" t="s">
        <v>3214</v>
      </c>
      <c r="L838" s="11">
        <v>2</v>
      </c>
    </row>
    <row r="839" spans="1:12">
      <c r="A839" s="11" t="s">
        <v>1590</v>
      </c>
      <c r="D839" s="11" t="s">
        <v>260</v>
      </c>
      <c r="E839" s="19" t="s">
        <v>1840</v>
      </c>
      <c r="F839" s="10">
        <v>42036</v>
      </c>
      <c r="G839" s="10">
        <v>44958</v>
      </c>
      <c r="H839" s="11">
        <v>9</v>
      </c>
      <c r="I839" s="20" t="s">
        <v>259</v>
      </c>
      <c r="J839" s="11" t="s">
        <v>261</v>
      </c>
      <c r="K839" s="11" t="s">
        <v>3214</v>
      </c>
      <c r="L839" s="11">
        <v>2</v>
      </c>
    </row>
    <row r="840" spans="1:12">
      <c r="A840" s="11" t="s">
        <v>1591</v>
      </c>
      <c r="D840" s="11" t="s">
        <v>260</v>
      </c>
      <c r="E840" s="19" t="s">
        <v>1841</v>
      </c>
      <c r="F840" s="10">
        <v>42036</v>
      </c>
      <c r="G840" s="10">
        <v>44958</v>
      </c>
      <c r="H840" s="11">
        <v>9</v>
      </c>
      <c r="I840" s="20" t="s">
        <v>259</v>
      </c>
      <c r="J840" s="11" t="s">
        <v>261</v>
      </c>
      <c r="K840" s="11" t="s">
        <v>3214</v>
      </c>
      <c r="L840" s="11">
        <v>2</v>
      </c>
    </row>
    <row r="841" spans="1:12">
      <c r="A841" s="11" t="s">
        <v>1592</v>
      </c>
      <c r="D841" s="11" t="s">
        <v>260</v>
      </c>
      <c r="E841" s="19" t="s">
        <v>1842</v>
      </c>
      <c r="F841" s="10">
        <v>42036</v>
      </c>
      <c r="G841" s="10">
        <v>44958</v>
      </c>
      <c r="H841" s="11">
        <v>9</v>
      </c>
      <c r="I841" s="20" t="s">
        <v>259</v>
      </c>
      <c r="J841" s="11" t="s">
        <v>261</v>
      </c>
      <c r="K841" s="11" t="s">
        <v>3214</v>
      </c>
      <c r="L841" s="11">
        <v>2</v>
      </c>
    </row>
    <row r="842" spans="1:12">
      <c r="A842" s="11" t="s">
        <v>1593</v>
      </c>
      <c r="D842" s="11" t="s">
        <v>260</v>
      </c>
      <c r="E842" s="19" t="s">
        <v>1843</v>
      </c>
      <c r="F842" s="10">
        <v>42036</v>
      </c>
      <c r="G842" s="10">
        <v>44958</v>
      </c>
      <c r="H842" s="11">
        <v>9</v>
      </c>
      <c r="I842" s="20" t="s">
        <v>259</v>
      </c>
      <c r="J842" s="11" t="s">
        <v>261</v>
      </c>
      <c r="K842" s="11" t="s">
        <v>3214</v>
      </c>
      <c r="L842" s="11">
        <v>2</v>
      </c>
    </row>
    <row r="843" spans="1:12">
      <c r="A843" s="11" t="s">
        <v>1594</v>
      </c>
      <c r="D843" s="11" t="s">
        <v>260</v>
      </c>
      <c r="E843" s="19" t="s">
        <v>1844</v>
      </c>
      <c r="F843" s="10">
        <v>42036</v>
      </c>
      <c r="G843" s="10">
        <v>44958</v>
      </c>
      <c r="H843" s="11">
        <v>9</v>
      </c>
      <c r="I843" s="20" t="s">
        <v>259</v>
      </c>
      <c r="J843" s="11" t="s">
        <v>261</v>
      </c>
      <c r="K843" s="11" t="s">
        <v>3214</v>
      </c>
      <c r="L843" s="11">
        <v>2</v>
      </c>
    </row>
    <row r="844" spans="1:12">
      <c r="A844" s="11" t="s">
        <v>1595</v>
      </c>
      <c r="D844" s="11" t="s">
        <v>260</v>
      </c>
      <c r="E844" s="19" t="s">
        <v>1845</v>
      </c>
      <c r="F844" s="10">
        <v>42036</v>
      </c>
      <c r="G844" s="10">
        <v>44958</v>
      </c>
      <c r="H844" s="11">
        <v>9</v>
      </c>
      <c r="I844" s="20" t="s">
        <v>259</v>
      </c>
      <c r="J844" s="11" t="s">
        <v>261</v>
      </c>
      <c r="K844" s="11" t="s">
        <v>3214</v>
      </c>
      <c r="L844" s="11">
        <v>2</v>
      </c>
    </row>
    <row r="845" spans="1:12">
      <c r="A845" s="11" t="s">
        <v>1596</v>
      </c>
      <c r="D845" s="11" t="s">
        <v>260</v>
      </c>
      <c r="E845" s="19" t="s">
        <v>1846</v>
      </c>
      <c r="F845" s="10">
        <v>42036</v>
      </c>
      <c r="G845" s="10">
        <v>44958</v>
      </c>
      <c r="H845" s="11">
        <v>9</v>
      </c>
      <c r="I845" s="20" t="s">
        <v>259</v>
      </c>
      <c r="J845" s="11" t="s">
        <v>261</v>
      </c>
      <c r="K845" s="11" t="s">
        <v>3214</v>
      </c>
      <c r="L845" s="11">
        <v>2</v>
      </c>
    </row>
    <row r="846" spans="1:12">
      <c r="A846" s="11" t="s">
        <v>1597</v>
      </c>
      <c r="D846" s="11" t="s">
        <v>260</v>
      </c>
      <c r="E846" s="19" t="s">
        <v>1847</v>
      </c>
      <c r="F846" s="10">
        <v>42036</v>
      </c>
      <c r="G846" s="10">
        <v>44958</v>
      </c>
      <c r="H846" s="11">
        <v>9</v>
      </c>
      <c r="I846" s="20" t="s">
        <v>259</v>
      </c>
      <c r="J846" s="11" t="s">
        <v>261</v>
      </c>
      <c r="K846" s="11" t="s">
        <v>3214</v>
      </c>
      <c r="L846" s="11">
        <v>2</v>
      </c>
    </row>
    <row r="847" spans="1:12">
      <c r="A847" s="11" t="s">
        <v>1598</v>
      </c>
      <c r="D847" s="11" t="s">
        <v>260</v>
      </c>
      <c r="E847" s="19" t="s">
        <v>1848</v>
      </c>
      <c r="F847" s="10">
        <v>42036</v>
      </c>
      <c r="G847" s="10">
        <v>44958</v>
      </c>
      <c r="H847" s="11">
        <v>9</v>
      </c>
      <c r="I847" s="20" t="s">
        <v>259</v>
      </c>
      <c r="J847" s="11" t="s">
        <v>261</v>
      </c>
      <c r="K847" s="11" t="s">
        <v>3214</v>
      </c>
      <c r="L847" s="11">
        <v>2</v>
      </c>
    </row>
    <row r="848" spans="1:12">
      <c r="A848" s="11" t="s">
        <v>1599</v>
      </c>
      <c r="D848" s="11" t="s">
        <v>260</v>
      </c>
      <c r="E848" s="19" t="s">
        <v>1849</v>
      </c>
      <c r="F848" s="10">
        <v>42036</v>
      </c>
      <c r="G848" s="10">
        <v>44958</v>
      </c>
      <c r="H848" s="11">
        <v>9</v>
      </c>
      <c r="I848" s="20" t="s">
        <v>259</v>
      </c>
      <c r="J848" s="11" t="s">
        <v>261</v>
      </c>
      <c r="K848" s="11" t="s">
        <v>3214</v>
      </c>
      <c r="L848" s="11">
        <v>2</v>
      </c>
    </row>
    <row r="849" spans="1:12">
      <c r="A849" s="11" t="s">
        <v>1600</v>
      </c>
      <c r="D849" s="11" t="s">
        <v>260</v>
      </c>
      <c r="E849" s="19" t="s">
        <v>1850</v>
      </c>
      <c r="F849" s="10">
        <v>42036</v>
      </c>
      <c r="G849" s="10">
        <v>44958</v>
      </c>
      <c r="H849" s="11">
        <v>9</v>
      </c>
      <c r="I849" s="20" t="s">
        <v>259</v>
      </c>
      <c r="J849" s="11" t="s">
        <v>261</v>
      </c>
      <c r="K849" s="11" t="s">
        <v>3214</v>
      </c>
      <c r="L849" s="11">
        <v>2</v>
      </c>
    </row>
    <row r="850" spans="1:12">
      <c r="A850" s="11" t="s">
        <v>1601</v>
      </c>
      <c r="D850" s="11" t="s">
        <v>260</v>
      </c>
      <c r="E850" s="19" t="s">
        <v>1851</v>
      </c>
      <c r="F850" s="10">
        <v>42036</v>
      </c>
      <c r="G850" s="10">
        <v>44958</v>
      </c>
      <c r="H850" s="11">
        <v>9</v>
      </c>
      <c r="I850" s="20" t="s">
        <v>259</v>
      </c>
      <c r="J850" s="11" t="s">
        <v>261</v>
      </c>
      <c r="K850" s="11" t="s">
        <v>3214</v>
      </c>
      <c r="L850" s="11">
        <v>2</v>
      </c>
    </row>
    <row r="851" spans="1:12">
      <c r="A851" s="11" t="s">
        <v>1602</v>
      </c>
      <c r="D851" s="11" t="s">
        <v>260</v>
      </c>
      <c r="E851" s="19" t="s">
        <v>1852</v>
      </c>
      <c r="F851" s="10">
        <v>42036</v>
      </c>
      <c r="G851" s="10">
        <v>44958</v>
      </c>
      <c r="H851" s="11">
        <v>9</v>
      </c>
      <c r="I851" s="20" t="s">
        <v>259</v>
      </c>
      <c r="J851" s="11" t="s">
        <v>261</v>
      </c>
      <c r="K851" s="11" t="s">
        <v>3214</v>
      </c>
      <c r="L851" s="11">
        <v>2</v>
      </c>
    </row>
    <row r="852" spans="1:12">
      <c r="A852" s="11" t="s">
        <v>1603</v>
      </c>
      <c r="D852" s="11" t="s">
        <v>260</v>
      </c>
      <c r="E852" s="19" t="s">
        <v>1853</v>
      </c>
      <c r="F852" s="10">
        <v>42036</v>
      </c>
      <c r="G852" s="10">
        <v>44958</v>
      </c>
      <c r="H852" s="11">
        <v>9</v>
      </c>
      <c r="I852" s="20" t="s">
        <v>259</v>
      </c>
      <c r="J852" s="11" t="s">
        <v>261</v>
      </c>
      <c r="K852" s="11" t="s">
        <v>3214</v>
      </c>
      <c r="L852" s="11">
        <v>2</v>
      </c>
    </row>
    <row r="853" spans="1:12">
      <c r="A853" s="11" t="s">
        <v>1604</v>
      </c>
      <c r="D853" s="11" t="s">
        <v>260</v>
      </c>
      <c r="E853" s="19" t="s">
        <v>1854</v>
      </c>
      <c r="F853" s="10">
        <v>42036</v>
      </c>
      <c r="G853" s="10">
        <v>44958</v>
      </c>
      <c r="H853" s="11">
        <v>9</v>
      </c>
      <c r="I853" s="20" t="s">
        <v>259</v>
      </c>
      <c r="J853" s="11" t="s">
        <v>261</v>
      </c>
      <c r="K853" s="11" t="s">
        <v>3214</v>
      </c>
      <c r="L853" s="11">
        <v>2</v>
      </c>
    </row>
    <row r="854" spans="1:12">
      <c r="A854" s="11" t="s">
        <v>1605</v>
      </c>
      <c r="D854" s="11" t="s">
        <v>260</v>
      </c>
      <c r="E854" s="19" t="s">
        <v>1855</v>
      </c>
      <c r="F854" s="10">
        <v>42036</v>
      </c>
      <c r="G854" s="10">
        <v>44958</v>
      </c>
      <c r="H854" s="11">
        <v>9</v>
      </c>
      <c r="I854" s="20" t="s">
        <v>259</v>
      </c>
      <c r="J854" s="11" t="s">
        <v>261</v>
      </c>
      <c r="K854" s="11" t="s">
        <v>3214</v>
      </c>
      <c r="L854" s="11">
        <v>2</v>
      </c>
    </row>
    <row r="855" spans="1:12">
      <c r="A855" s="11" t="s">
        <v>1606</v>
      </c>
      <c r="D855" s="11" t="s">
        <v>260</v>
      </c>
      <c r="E855" s="19" t="s">
        <v>1856</v>
      </c>
      <c r="F855" s="10">
        <v>42036</v>
      </c>
      <c r="G855" s="10">
        <v>44958</v>
      </c>
      <c r="H855" s="11">
        <v>9</v>
      </c>
      <c r="I855" s="20" t="s">
        <v>259</v>
      </c>
      <c r="J855" s="11" t="s">
        <v>261</v>
      </c>
      <c r="K855" s="11" t="s">
        <v>3214</v>
      </c>
      <c r="L855" s="11">
        <v>2</v>
      </c>
    </row>
    <row r="856" spans="1:12">
      <c r="A856" s="11" t="s">
        <v>1607</v>
      </c>
      <c r="D856" s="11" t="s">
        <v>260</v>
      </c>
      <c r="E856" s="19" t="s">
        <v>1857</v>
      </c>
      <c r="F856" s="10">
        <v>42036</v>
      </c>
      <c r="G856" s="10">
        <v>44958</v>
      </c>
      <c r="H856" s="11">
        <v>9</v>
      </c>
      <c r="I856" s="20" t="s">
        <v>259</v>
      </c>
      <c r="J856" s="11" t="s">
        <v>261</v>
      </c>
      <c r="K856" s="11" t="s">
        <v>3214</v>
      </c>
      <c r="L856" s="11">
        <v>2</v>
      </c>
    </row>
    <row r="857" spans="1:12">
      <c r="A857" s="11" t="s">
        <v>1608</v>
      </c>
      <c r="D857" s="11" t="s">
        <v>260</v>
      </c>
      <c r="E857" s="19" t="s">
        <v>1858</v>
      </c>
      <c r="F857" s="10">
        <v>42036</v>
      </c>
      <c r="G857" s="10">
        <v>44958</v>
      </c>
      <c r="H857" s="11">
        <v>9</v>
      </c>
      <c r="I857" s="20" t="s">
        <v>259</v>
      </c>
      <c r="J857" s="11" t="s">
        <v>261</v>
      </c>
      <c r="K857" s="11" t="s">
        <v>3214</v>
      </c>
      <c r="L857" s="11">
        <v>2</v>
      </c>
    </row>
    <row r="858" spans="1:12">
      <c r="A858" s="11" t="s">
        <v>1609</v>
      </c>
      <c r="D858" s="11" t="s">
        <v>260</v>
      </c>
      <c r="E858" s="19" t="s">
        <v>1859</v>
      </c>
      <c r="F858" s="10">
        <v>42036</v>
      </c>
      <c r="G858" s="10">
        <v>44958</v>
      </c>
      <c r="H858" s="11">
        <v>9</v>
      </c>
      <c r="I858" s="20" t="s">
        <v>259</v>
      </c>
      <c r="J858" s="11" t="s">
        <v>261</v>
      </c>
      <c r="K858" s="11" t="s">
        <v>3214</v>
      </c>
      <c r="L858" s="11">
        <v>2</v>
      </c>
    </row>
    <row r="859" spans="1:12">
      <c r="A859" s="11" t="s">
        <v>1610</v>
      </c>
      <c r="D859" s="11" t="s">
        <v>260</v>
      </c>
      <c r="E859" s="19" t="s">
        <v>1860</v>
      </c>
      <c r="F859" s="10">
        <v>42036</v>
      </c>
      <c r="G859" s="10">
        <v>44958</v>
      </c>
      <c r="H859" s="11">
        <v>9</v>
      </c>
      <c r="I859" s="20" t="s">
        <v>259</v>
      </c>
      <c r="J859" s="11" t="s">
        <v>261</v>
      </c>
      <c r="K859" s="11" t="s">
        <v>3214</v>
      </c>
      <c r="L859" s="11">
        <v>2</v>
      </c>
    </row>
    <row r="860" spans="1:12">
      <c r="A860" s="11" t="s">
        <v>1611</v>
      </c>
      <c r="D860" s="11" t="s">
        <v>260</v>
      </c>
      <c r="E860" s="19" t="s">
        <v>1861</v>
      </c>
      <c r="F860" s="10">
        <v>42036</v>
      </c>
      <c r="G860" s="10">
        <v>44958</v>
      </c>
      <c r="H860" s="11">
        <v>9</v>
      </c>
      <c r="I860" s="20" t="s">
        <v>259</v>
      </c>
      <c r="J860" s="11" t="s">
        <v>261</v>
      </c>
      <c r="K860" s="11" t="s">
        <v>3214</v>
      </c>
      <c r="L860" s="11">
        <v>2</v>
      </c>
    </row>
    <row r="861" spans="1:12">
      <c r="A861" s="11" t="s">
        <v>1612</v>
      </c>
      <c r="D861" s="11" t="s">
        <v>260</v>
      </c>
      <c r="E861" s="19" t="s">
        <v>1862</v>
      </c>
      <c r="F861" s="10">
        <v>42036</v>
      </c>
      <c r="G861" s="10">
        <v>44958</v>
      </c>
      <c r="H861" s="11">
        <v>9</v>
      </c>
      <c r="I861" s="20" t="s">
        <v>259</v>
      </c>
      <c r="J861" s="11" t="s">
        <v>261</v>
      </c>
      <c r="K861" s="11" t="s">
        <v>3214</v>
      </c>
      <c r="L861" s="11">
        <v>2</v>
      </c>
    </row>
    <row r="862" spans="1:12">
      <c r="A862" s="11" t="s">
        <v>1613</v>
      </c>
      <c r="D862" s="11" t="s">
        <v>260</v>
      </c>
      <c r="E862" s="19" t="s">
        <v>1863</v>
      </c>
      <c r="F862" s="10">
        <v>42036</v>
      </c>
      <c r="G862" s="10">
        <v>44958</v>
      </c>
      <c r="H862" s="11">
        <v>9</v>
      </c>
      <c r="I862" s="20" t="s">
        <v>259</v>
      </c>
      <c r="J862" s="11" t="s">
        <v>261</v>
      </c>
      <c r="K862" s="11" t="s">
        <v>3214</v>
      </c>
      <c r="L862" s="11">
        <v>2</v>
      </c>
    </row>
    <row r="863" spans="1:12">
      <c r="A863" s="11" t="s">
        <v>1614</v>
      </c>
      <c r="D863" s="11" t="s">
        <v>260</v>
      </c>
      <c r="E863" s="19" t="s">
        <v>1864</v>
      </c>
      <c r="F863" s="10">
        <v>42036</v>
      </c>
      <c r="G863" s="10">
        <v>44958</v>
      </c>
      <c r="H863" s="11">
        <v>9</v>
      </c>
      <c r="I863" s="20" t="s">
        <v>259</v>
      </c>
      <c r="J863" s="11" t="s">
        <v>261</v>
      </c>
      <c r="K863" s="11" t="s">
        <v>3214</v>
      </c>
      <c r="L863" s="11">
        <v>2</v>
      </c>
    </row>
    <row r="864" spans="1:12">
      <c r="A864" s="11" t="s">
        <v>1615</v>
      </c>
      <c r="D864" s="11" t="s">
        <v>260</v>
      </c>
      <c r="E864" s="19" t="s">
        <v>1865</v>
      </c>
      <c r="F864" s="10">
        <v>42036</v>
      </c>
      <c r="G864" s="10">
        <v>44958</v>
      </c>
      <c r="H864" s="11">
        <v>9</v>
      </c>
      <c r="I864" s="20" t="s">
        <v>259</v>
      </c>
      <c r="J864" s="11" t="s">
        <v>261</v>
      </c>
      <c r="K864" s="11" t="s">
        <v>3214</v>
      </c>
      <c r="L864" s="11">
        <v>2</v>
      </c>
    </row>
    <row r="865" spans="1:12">
      <c r="A865" s="11" t="s">
        <v>1616</v>
      </c>
      <c r="D865" s="11" t="s">
        <v>260</v>
      </c>
      <c r="E865" s="19" t="s">
        <v>1866</v>
      </c>
      <c r="F865" s="10">
        <v>42036</v>
      </c>
      <c r="G865" s="10">
        <v>44958</v>
      </c>
      <c r="H865" s="11">
        <v>9</v>
      </c>
      <c r="I865" s="20" t="s">
        <v>259</v>
      </c>
      <c r="J865" s="11" t="s">
        <v>261</v>
      </c>
      <c r="K865" s="11" t="s">
        <v>3214</v>
      </c>
      <c r="L865" s="11">
        <v>2</v>
      </c>
    </row>
    <row r="866" spans="1:12">
      <c r="A866" s="11" t="s">
        <v>1617</v>
      </c>
      <c r="D866" s="11" t="s">
        <v>260</v>
      </c>
      <c r="E866" s="19" t="s">
        <v>1867</v>
      </c>
      <c r="F866" s="10">
        <v>42036</v>
      </c>
      <c r="G866" s="10">
        <v>44958</v>
      </c>
      <c r="H866" s="11">
        <v>9</v>
      </c>
      <c r="I866" s="20" t="s">
        <v>259</v>
      </c>
      <c r="J866" s="11" t="s">
        <v>261</v>
      </c>
      <c r="K866" s="11" t="s">
        <v>3214</v>
      </c>
      <c r="L866" s="11">
        <v>2</v>
      </c>
    </row>
    <row r="867" spans="1:12">
      <c r="A867" s="11" t="s">
        <v>1618</v>
      </c>
      <c r="D867" s="11" t="s">
        <v>260</v>
      </c>
      <c r="E867" s="19" t="s">
        <v>1868</v>
      </c>
      <c r="F867" s="10">
        <v>42036</v>
      </c>
      <c r="G867" s="10">
        <v>44958</v>
      </c>
      <c r="H867" s="11">
        <v>9</v>
      </c>
      <c r="I867" s="11" t="s">
        <v>319</v>
      </c>
      <c r="J867" s="11" t="s">
        <v>261</v>
      </c>
      <c r="K867" s="11" t="s">
        <v>3214</v>
      </c>
      <c r="L867" s="11">
        <v>2</v>
      </c>
    </row>
    <row r="868" spans="1:12">
      <c r="A868" s="11" t="s">
        <v>1619</v>
      </c>
      <c r="D868" s="11" t="s">
        <v>260</v>
      </c>
      <c r="E868" s="19" t="s">
        <v>1869</v>
      </c>
      <c r="F868" s="10">
        <v>42036</v>
      </c>
      <c r="G868" s="10">
        <v>44958</v>
      </c>
      <c r="H868" s="11">
        <v>9</v>
      </c>
      <c r="I868" s="11" t="s">
        <v>319</v>
      </c>
      <c r="J868" s="11" t="s">
        <v>261</v>
      </c>
      <c r="K868" s="11" t="s">
        <v>3214</v>
      </c>
      <c r="L868" s="11">
        <v>2</v>
      </c>
    </row>
    <row r="869" spans="1:12">
      <c r="A869" s="11" t="s">
        <v>1620</v>
      </c>
      <c r="D869" s="11" t="s">
        <v>260</v>
      </c>
      <c r="E869" s="19" t="s">
        <v>1870</v>
      </c>
      <c r="F869" s="10">
        <v>42036</v>
      </c>
      <c r="G869" s="10">
        <v>44958</v>
      </c>
      <c r="H869" s="11">
        <v>9</v>
      </c>
      <c r="I869" s="11" t="s">
        <v>319</v>
      </c>
      <c r="J869" s="11" t="s">
        <v>261</v>
      </c>
      <c r="K869" s="11" t="s">
        <v>3214</v>
      </c>
      <c r="L869" s="11">
        <v>2</v>
      </c>
    </row>
    <row r="870" spans="1:12">
      <c r="A870" s="11" t="s">
        <v>1621</v>
      </c>
      <c r="D870" s="11" t="s">
        <v>260</v>
      </c>
      <c r="E870" s="19" t="s">
        <v>1871</v>
      </c>
      <c r="F870" s="10">
        <v>42036</v>
      </c>
      <c r="G870" s="10">
        <v>44958</v>
      </c>
      <c r="H870" s="11">
        <v>9</v>
      </c>
      <c r="I870" s="11" t="s">
        <v>319</v>
      </c>
      <c r="J870" s="11" t="s">
        <v>261</v>
      </c>
      <c r="K870" s="11" t="s">
        <v>3214</v>
      </c>
      <c r="L870" s="11">
        <v>2</v>
      </c>
    </row>
    <row r="871" spans="1:12">
      <c r="A871" s="11" t="s">
        <v>1622</v>
      </c>
      <c r="D871" s="11" t="s">
        <v>260</v>
      </c>
      <c r="E871" s="19" t="s">
        <v>1872</v>
      </c>
      <c r="F871" s="10">
        <v>42036</v>
      </c>
      <c r="G871" s="10">
        <v>44958</v>
      </c>
      <c r="H871" s="11">
        <v>9</v>
      </c>
      <c r="I871" s="11" t="s">
        <v>319</v>
      </c>
      <c r="J871" s="11" t="s">
        <v>261</v>
      </c>
      <c r="K871" s="11" t="s">
        <v>3214</v>
      </c>
      <c r="L871" s="11">
        <v>2</v>
      </c>
    </row>
    <row r="872" spans="1:12">
      <c r="A872" s="11" t="s">
        <v>1623</v>
      </c>
      <c r="D872" s="11" t="s">
        <v>260</v>
      </c>
      <c r="E872" s="19" t="s">
        <v>1873</v>
      </c>
      <c r="F872" s="10">
        <v>42036</v>
      </c>
      <c r="G872" s="10">
        <v>44958</v>
      </c>
      <c r="H872" s="11">
        <v>9</v>
      </c>
      <c r="I872" s="11" t="s">
        <v>319</v>
      </c>
      <c r="J872" s="11" t="s">
        <v>261</v>
      </c>
      <c r="K872" s="11" t="s">
        <v>3214</v>
      </c>
      <c r="L872" s="11">
        <v>2</v>
      </c>
    </row>
    <row r="873" spans="1:12">
      <c r="A873" s="11" t="s">
        <v>1624</v>
      </c>
      <c r="D873" s="11" t="s">
        <v>260</v>
      </c>
      <c r="E873" s="19" t="s">
        <v>1874</v>
      </c>
      <c r="F873" s="10">
        <v>42036</v>
      </c>
      <c r="G873" s="10">
        <v>44958</v>
      </c>
      <c r="H873" s="11">
        <v>9</v>
      </c>
      <c r="I873" s="11" t="s">
        <v>319</v>
      </c>
      <c r="J873" s="11" t="s">
        <v>261</v>
      </c>
      <c r="K873" s="11" t="s">
        <v>3214</v>
      </c>
      <c r="L873" s="11">
        <v>2</v>
      </c>
    </row>
    <row r="874" spans="1:12">
      <c r="A874" s="11" t="s">
        <v>1625</v>
      </c>
      <c r="D874" s="11" t="s">
        <v>260</v>
      </c>
      <c r="E874" s="19" t="s">
        <v>1875</v>
      </c>
      <c r="F874" s="10">
        <v>42036</v>
      </c>
      <c r="G874" s="10">
        <v>44958</v>
      </c>
      <c r="H874" s="11">
        <v>9</v>
      </c>
      <c r="I874" s="11" t="s">
        <v>319</v>
      </c>
      <c r="J874" s="11" t="s">
        <v>261</v>
      </c>
      <c r="K874" s="11" t="s">
        <v>3214</v>
      </c>
      <c r="L874" s="11">
        <v>2</v>
      </c>
    </row>
    <row r="875" spans="1:12">
      <c r="A875" s="11" t="s">
        <v>1626</v>
      </c>
      <c r="D875" s="11" t="s">
        <v>260</v>
      </c>
      <c r="E875" s="19" t="s">
        <v>1876</v>
      </c>
      <c r="F875" s="10">
        <v>42036</v>
      </c>
      <c r="G875" s="10">
        <v>44958</v>
      </c>
      <c r="H875" s="11">
        <v>9</v>
      </c>
      <c r="I875" s="11" t="s">
        <v>319</v>
      </c>
      <c r="J875" s="11" t="s">
        <v>261</v>
      </c>
      <c r="K875" s="11" t="s">
        <v>3214</v>
      </c>
      <c r="L875" s="11">
        <v>2</v>
      </c>
    </row>
    <row r="876" spans="1:12">
      <c r="A876" s="11" t="s">
        <v>1627</v>
      </c>
      <c r="D876" s="11" t="s">
        <v>260</v>
      </c>
      <c r="E876" s="19" t="s">
        <v>1877</v>
      </c>
      <c r="F876" s="10">
        <v>42036</v>
      </c>
      <c r="G876" s="10">
        <v>44958</v>
      </c>
      <c r="H876" s="11">
        <v>9</v>
      </c>
      <c r="I876" s="11" t="s">
        <v>319</v>
      </c>
      <c r="J876" s="11" t="s">
        <v>261</v>
      </c>
      <c r="K876" s="11" t="s">
        <v>3214</v>
      </c>
      <c r="L876" s="11">
        <v>2</v>
      </c>
    </row>
    <row r="877" spans="1:12">
      <c r="A877" s="11" t="s">
        <v>1628</v>
      </c>
      <c r="D877" s="11" t="s">
        <v>260</v>
      </c>
      <c r="E877" s="19" t="s">
        <v>1878</v>
      </c>
      <c r="F877" s="10">
        <v>42036</v>
      </c>
      <c r="G877" s="10">
        <v>44958</v>
      </c>
      <c r="H877" s="11">
        <v>9</v>
      </c>
      <c r="I877" s="11" t="s">
        <v>319</v>
      </c>
      <c r="J877" s="11" t="s">
        <v>261</v>
      </c>
      <c r="K877" s="11" t="s">
        <v>3214</v>
      </c>
      <c r="L877" s="11">
        <v>2</v>
      </c>
    </row>
    <row r="878" spans="1:12">
      <c r="A878" s="11" t="s">
        <v>1629</v>
      </c>
      <c r="D878" s="11" t="s">
        <v>260</v>
      </c>
      <c r="E878" s="19" t="s">
        <v>1879</v>
      </c>
      <c r="F878" s="10">
        <v>42036</v>
      </c>
      <c r="G878" s="10">
        <v>44958</v>
      </c>
      <c r="H878" s="11">
        <v>9</v>
      </c>
      <c r="I878" s="11" t="s">
        <v>319</v>
      </c>
      <c r="J878" s="11" t="s">
        <v>261</v>
      </c>
      <c r="K878" s="11" t="s">
        <v>3214</v>
      </c>
      <c r="L878" s="11">
        <v>2</v>
      </c>
    </row>
    <row r="879" spans="1:12">
      <c r="A879" s="11" t="s">
        <v>1630</v>
      </c>
      <c r="D879" s="11" t="s">
        <v>260</v>
      </c>
      <c r="E879" s="19" t="s">
        <v>1880</v>
      </c>
      <c r="F879" s="10">
        <v>42036</v>
      </c>
      <c r="G879" s="10">
        <v>44958</v>
      </c>
      <c r="H879" s="11">
        <v>9</v>
      </c>
      <c r="I879" s="11" t="s">
        <v>319</v>
      </c>
      <c r="J879" s="11" t="s">
        <v>261</v>
      </c>
      <c r="K879" s="11" t="s">
        <v>3214</v>
      </c>
      <c r="L879" s="11">
        <v>2</v>
      </c>
    </row>
    <row r="880" spans="1:12">
      <c r="A880" s="11" t="s">
        <v>1631</v>
      </c>
      <c r="D880" s="11" t="s">
        <v>260</v>
      </c>
      <c r="E880" s="19" t="s">
        <v>1881</v>
      </c>
      <c r="F880" s="10">
        <v>42036</v>
      </c>
      <c r="G880" s="10">
        <v>44958</v>
      </c>
      <c r="H880" s="11">
        <v>9</v>
      </c>
      <c r="I880" s="11" t="s">
        <v>319</v>
      </c>
      <c r="J880" s="11" t="s">
        <v>261</v>
      </c>
      <c r="K880" s="11" t="s">
        <v>3214</v>
      </c>
      <c r="L880" s="11">
        <v>2</v>
      </c>
    </row>
    <row r="881" spans="1:12">
      <c r="A881" s="11" t="s">
        <v>1632</v>
      </c>
      <c r="D881" s="11" t="s">
        <v>260</v>
      </c>
      <c r="E881" s="19" t="s">
        <v>1882</v>
      </c>
      <c r="F881" s="10">
        <v>42036</v>
      </c>
      <c r="G881" s="10">
        <v>44958</v>
      </c>
      <c r="H881" s="11">
        <v>9</v>
      </c>
      <c r="I881" s="11" t="s">
        <v>319</v>
      </c>
      <c r="J881" s="11" t="s">
        <v>261</v>
      </c>
      <c r="K881" s="11" t="s">
        <v>3214</v>
      </c>
      <c r="L881" s="11">
        <v>2</v>
      </c>
    </row>
    <row r="882" spans="1:12">
      <c r="A882" s="11" t="s">
        <v>1633</v>
      </c>
      <c r="D882" s="11" t="s">
        <v>260</v>
      </c>
      <c r="E882" s="19" t="s">
        <v>1883</v>
      </c>
      <c r="F882" s="10">
        <v>42036</v>
      </c>
      <c r="G882" s="10">
        <v>44958</v>
      </c>
      <c r="H882" s="11">
        <v>9</v>
      </c>
      <c r="I882" s="11" t="s">
        <v>319</v>
      </c>
      <c r="J882" s="11" t="s">
        <v>261</v>
      </c>
      <c r="K882" s="11" t="s">
        <v>3214</v>
      </c>
      <c r="L882" s="11">
        <v>2</v>
      </c>
    </row>
    <row r="883" spans="1:12">
      <c r="A883" s="11" t="s">
        <v>1634</v>
      </c>
      <c r="D883" s="11" t="s">
        <v>260</v>
      </c>
      <c r="E883" s="19" t="s">
        <v>1884</v>
      </c>
      <c r="F883" s="10">
        <v>42036</v>
      </c>
      <c r="G883" s="10">
        <v>44958</v>
      </c>
      <c r="H883" s="11">
        <v>9</v>
      </c>
      <c r="I883" s="11" t="s">
        <v>319</v>
      </c>
      <c r="J883" s="11" t="s">
        <v>261</v>
      </c>
      <c r="K883" s="11" t="s">
        <v>3214</v>
      </c>
      <c r="L883" s="11">
        <v>2</v>
      </c>
    </row>
    <row r="884" spans="1:12">
      <c r="A884" s="11" t="s">
        <v>1635</v>
      </c>
      <c r="D884" s="11" t="s">
        <v>260</v>
      </c>
      <c r="E884" s="19" t="s">
        <v>1885</v>
      </c>
      <c r="F884" s="10">
        <v>42036</v>
      </c>
      <c r="G884" s="10">
        <v>44958</v>
      </c>
      <c r="H884" s="11">
        <v>9</v>
      </c>
      <c r="I884" s="11" t="s">
        <v>319</v>
      </c>
      <c r="J884" s="11" t="s">
        <v>261</v>
      </c>
      <c r="K884" s="11" t="s">
        <v>3214</v>
      </c>
      <c r="L884" s="11">
        <v>2</v>
      </c>
    </row>
    <row r="885" spans="1:12">
      <c r="A885" s="11" t="s">
        <v>1636</v>
      </c>
      <c r="D885" s="11" t="s">
        <v>260</v>
      </c>
      <c r="E885" s="19" t="s">
        <v>1886</v>
      </c>
      <c r="F885" s="10">
        <v>42036</v>
      </c>
      <c r="G885" s="10">
        <v>44958</v>
      </c>
      <c r="H885" s="11">
        <v>9</v>
      </c>
      <c r="I885" s="11" t="s">
        <v>319</v>
      </c>
      <c r="J885" s="11" t="s">
        <v>261</v>
      </c>
      <c r="K885" s="11" t="s">
        <v>3214</v>
      </c>
      <c r="L885" s="11">
        <v>2</v>
      </c>
    </row>
    <row r="886" spans="1:12">
      <c r="A886" s="11" t="s">
        <v>1637</v>
      </c>
      <c r="D886" s="11" t="s">
        <v>260</v>
      </c>
      <c r="E886" s="19" t="s">
        <v>1887</v>
      </c>
      <c r="F886" s="10">
        <v>42036</v>
      </c>
      <c r="G886" s="10">
        <v>44958</v>
      </c>
      <c r="H886" s="11">
        <v>9</v>
      </c>
      <c r="I886" s="11" t="s">
        <v>319</v>
      </c>
      <c r="J886" s="11" t="s">
        <v>261</v>
      </c>
      <c r="K886" s="11" t="s">
        <v>3214</v>
      </c>
      <c r="L886" s="11">
        <v>2</v>
      </c>
    </row>
    <row r="887" spans="1:12">
      <c r="A887" s="11" t="s">
        <v>1638</v>
      </c>
      <c r="D887" s="11" t="s">
        <v>260</v>
      </c>
      <c r="E887" s="19" t="s">
        <v>1888</v>
      </c>
      <c r="F887" s="10">
        <v>42036</v>
      </c>
      <c r="G887" s="10">
        <v>44958</v>
      </c>
      <c r="H887" s="11">
        <v>9</v>
      </c>
      <c r="I887" s="11" t="s">
        <v>319</v>
      </c>
      <c r="J887" s="11" t="s">
        <v>261</v>
      </c>
      <c r="K887" s="11" t="s">
        <v>3214</v>
      </c>
      <c r="L887" s="11">
        <v>2</v>
      </c>
    </row>
    <row r="888" spans="1:12">
      <c r="A888" s="11" t="s">
        <v>1639</v>
      </c>
      <c r="D888" s="11" t="s">
        <v>260</v>
      </c>
      <c r="E888" s="19" t="s">
        <v>1889</v>
      </c>
      <c r="F888" s="10">
        <v>42036</v>
      </c>
      <c r="G888" s="10">
        <v>44958</v>
      </c>
      <c r="H888" s="11">
        <v>9</v>
      </c>
      <c r="I888" s="11" t="s">
        <v>319</v>
      </c>
      <c r="J888" s="11" t="s">
        <v>261</v>
      </c>
      <c r="K888" s="11" t="s">
        <v>3214</v>
      </c>
      <c r="L888" s="11">
        <v>2</v>
      </c>
    </row>
    <row r="889" spans="1:12">
      <c r="A889" s="11" t="s">
        <v>1640</v>
      </c>
      <c r="D889" s="11" t="s">
        <v>260</v>
      </c>
      <c r="E889" s="19" t="s">
        <v>1890</v>
      </c>
      <c r="F889" s="10">
        <v>42036</v>
      </c>
      <c r="G889" s="10">
        <v>44958</v>
      </c>
      <c r="H889" s="11">
        <v>9</v>
      </c>
      <c r="I889" s="11" t="s">
        <v>319</v>
      </c>
      <c r="J889" s="11" t="s">
        <v>261</v>
      </c>
      <c r="K889" s="11" t="s">
        <v>3214</v>
      </c>
      <c r="L889" s="11">
        <v>2</v>
      </c>
    </row>
    <row r="890" spans="1:12">
      <c r="A890" s="11" t="s">
        <v>1641</v>
      </c>
      <c r="D890" s="11" t="s">
        <v>260</v>
      </c>
      <c r="E890" s="19" t="s">
        <v>1891</v>
      </c>
      <c r="F890" s="10">
        <v>42036</v>
      </c>
      <c r="G890" s="10">
        <v>44958</v>
      </c>
      <c r="H890" s="11">
        <v>9</v>
      </c>
      <c r="I890" s="11" t="s">
        <v>319</v>
      </c>
      <c r="J890" s="11" t="s">
        <v>261</v>
      </c>
      <c r="K890" s="11" t="s">
        <v>3214</v>
      </c>
      <c r="L890" s="11">
        <v>2</v>
      </c>
    </row>
    <row r="891" spans="1:12">
      <c r="A891" s="11" t="s">
        <v>1642</v>
      </c>
      <c r="D891" s="11" t="s">
        <v>260</v>
      </c>
      <c r="E891" s="19" t="s">
        <v>1892</v>
      </c>
      <c r="F891" s="10">
        <v>42036</v>
      </c>
      <c r="G891" s="10">
        <v>44958</v>
      </c>
      <c r="H891" s="11">
        <v>9</v>
      </c>
      <c r="I891" s="11" t="s">
        <v>319</v>
      </c>
      <c r="J891" s="11" t="s">
        <v>261</v>
      </c>
      <c r="K891" s="11" t="s">
        <v>3214</v>
      </c>
      <c r="L891" s="11">
        <v>2</v>
      </c>
    </row>
    <row r="892" spans="1:12">
      <c r="A892" s="11" t="s">
        <v>1643</v>
      </c>
      <c r="D892" s="11" t="s">
        <v>260</v>
      </c>
      <c r="E892" s="19" t="s">
        <v>1893</v>
      </c>
      <c r="F892" s="10">
        <v>42036</v>
      </c>
      <c r="G892" s="10">
        <v>44958</v>
      </c>
      <c r="H892" s="11">
        <v>9</v>
      </c>
      <c r="I892" s="11" t="s">
        <v>319</v>
      </c>
      <c r="J892" s="11" t="s">
        <v>261</v>
      </c>
      <c r="K892" s="11" t="s">
        <v>3214</v>
      </c>
      <c r="L892" s="11">
        <v>2</v>
      </c>
    </row>
    <row r="893" spans="1:12">
      <c r="A893" s="11" t="s">
        <v>1644</v>
      </c>
      <c r="D893" s="11" t="s">
        <v>260</v>
      </c>
      <c r="E893" s="19" t="s">
        <v>1894</v>
      </c>
      <c r="F893" s="10">
        <v>42036</v>
      </c>
      <c r="G893" s="10">
        <v>44958</v>
      </c>
      <c r="H893" s="11">
        <v>9</v>
      </c>
      <c r="I893" s="11" t="s">
        <v>319</v>
      </c>
      <c r="J893" s="11" t="s">
        <v>261</v>
      </c>
      <c r="K893" s="11" t="s">
        <v>3214</v>
      </c>
      <c r="L893" s="11">
        <v>2</v>
      </c>
    </row>
    <row r="894" spans="1:12">
      <c r="A894" s="11" t="s">
        <v>1645</v>
      </c>
      <c r="D894" s="11" t="s">
        <v>260</v>
      </c>
      <c r="E894" s="19" t="s">
        <v>1895</v>
      </c>
      <c r="F894" s="10">
        <v>42036</v>
      </c>
      <c r="G894" s="10">
        <v>44958</v>
      </c>
      <c r="H894" s="11">
        <v>9</v>
      </c>
      <c r="I894" s="11" t="s">
        <v>319</v>
      </c>
      <c r="J894" s="11" t="s">
        <v>261</v>
      </c>
      <c r="K894" s="11" t="s">
        <v>3214</v>
      </c>
      <c r="L894" s="11">
        <v>2</v>
      </c>
    </row>
    <row r="895" spans="1:12">
      <c r="A895" s="11" t="s">
        <v>1646</v>
      </c>
      <c r="D895" s="11" t="s">
        <v>260</v>
      </c>
      <c r="E895" s="19" t="s">
        <v>1896</v>
      </c>
      <c r="F895" s="10">
        <v>42036</v>
      </c>
      <c r="G895" s="10">
        <v>44958</v>
      </c>
      <c r="H895" s="11">
        <v>9</v>
      </c>
      <c r="I895" s="11" t="s">
        <v>319</v>
      </c>
      <c r="J895" s="11" t="s">
        <v>261</v>
      </c>
      <c r="K895" s="11" t="s">
        <v>3214</v>
      </c>
      <c r="L895" s="11">
        <v>2</v>
      </c>
    </row>
    <row r="896" spans="1:12">
      <c r="A896" s="11" t="s">
        <v>1647</v>
      </c>
      <c r="D896" s="11" t="s">
        <v>260</v>
      </c>
      <c r="E896" s="19" t="s">
        <v>1897</v>
      </c>
      <c r="F896" s="10">
        <v>42036</v>
      </c>
      <c r="G896" s="10">
        <v>44958</v>
      </c>
      <c r="H896" s="11">
        <v>9</v>
      </c>
      <c r="I896" s="11" t="s">
        <v>319</v>
      </c>
      <c r="J896" s="11" t="s">
        <v>261</v>
      </c>
      <c r="K896" s="11" t="s">
        <v>3214</v>
      </c>
      <c r="L896" s="11">
        <v>2</v>
      </c>
    </row>
    <row r="897" spans="1:12">
      <c r="A897" s="11" t="s">
        <v>1648</v>
      </c>
      <c r="D897" s="11" t="s">
        <v>260</v>
      </c>
      <c r="E897" s="19" t="s">
        <v>1898</v>
      </c>
      <c r="F897" s="10">
        <v>42036</v>
      </c>
      <c r="G897" s="10">
        <v>44958</v>
      </c>
      <c r="H897" s="11">
        <v>9</v>
      </c>
      <c r="I897" s="11" t="s">
        <v>319</v>
      </c>
      <c r="J897" s="11" t="s">
        <v>261</v>
      </c>
      <c r="K897" s="11" t="s">
        <v>3214</v>
      </c>
      <c r="L897" s="11">
        <v>2</v>
      </c>
    </row>
    <row r="898" spans="1:12">
      <c r="A898" s="11" t="s">
        <v>1649</v>
      </c>
      <c r="D898" s="11" t="s">
        <v>260</v>
      </c>
      <c r="E898" s="19" t="s">
        <v>1899</v>
      </c>
      <c r="F898" s="10">
        <v>42036</v>
      </c>
      <c r="G898" s="10">
        <v>44958</v>
      </c>
      <c r="H898" s="11">
        <v>9</v>
      </c>
      <c r="I898" s="11" t="s">
        <v>319</v>
      </c>
      <c r="J898" s="11" t="s">
        <v>261</v>
      </c>
      <c r="K898" s="11" t="s">
        <v>3214</v>
      </c>
      <c r="L898" s="11">
        <v>2</v>
      </c>
    </row>
    <row r="899" spans="1:12">
      <c r="A899" s="11" t="s">
        <v>1650</v>
      </c>
      <c r="D899" s="11" t="s">
        <v>260</v>
      </c>
      <c r="E899" s="19" t="s">
        <v>1900</v>
      </c>
      <c r="F899" s="10">
        <v>42036</v>
      </c>
      <c r="G899" s="10">
        <v>44958</v>
      </c>
      <c r="H899" s="11">
        <v>9</v>
      </c>
      <c r="I899" s="11" t="s">
        <v>319</v>
      </c>
      <c r="J899" s="11" t="s">
        <v>261</v>
      </c>
      <c r="K899" s="11" t="s">
        <v>3214</v>
      </c>
      <c r="L899" s="11">
        <v>2</v>
      </c>
    </row>
    <row r="900" spans="1:12">
      <c r="A900" s="11" t="s">
        <v>1651</v>
      </c>
      <c r="D900" s="11" t="s">
        <v>260</v>
      </c>
      <c r="E900" s="19" t="s">
        <v>1901</v>
      </c>
      <c r="F900" s="10">
        <v>42036</v>
      </c>
      <c r="G900" s="10">
        <v>44958</v>
      </c>
      <c r="H900" s="11">
        <v>9</v>
      </c>
      <c r="I900" s="11" t="s">
        <v>319</v>
      </c>
      <c r="J900" s="11" t="s">
        <v>261</v>
      </c>
      <c r="K900" s="11" t="s">
        <v>3214</v>
      </c>
      <c r="L900" s="11">
        <v>2</v>
      </c>
    </row>
    <row r="901" spans="1:12">
      <c r="A901" s="11" t="s">
        <v>1652</v>
      </c>
      <c r="D901" s="11" t="s">
        <v>260</v>
      </c>
      <c r="E901" s="19" t="s">
        <v>1902</v>
      </c>
      <c r="F901" s="10">
        <v>42036</v>
      </c>
      <c r="G901" s="10">
        <v>44958</v>
      </c>
      <c r="H901" s="11">
        <v>9</v>
      </c>
      <c r="I901" s="11" t="s">
        <v>319</v>
      </c>
      <c r="J901" s="11" t="s">
        <v>261</v>
      </c>
      <c r="K901" s="11" t="s">
        <v>3214</v>
      </c>
      <c r="L901" s="11">
        <v>2</v>
      </c>
    </row>
    <row r="902" spans="1:12">
      <c r="A902" s="11" t="s">
        <v>1653</v>
      </c>
      <c r="D902" s="11" t="s">
        <v>260</v>
      </c>
      <c r="E902" s="19" t="s">
        <v>1903</v>
      </c>
      <c r="F902" s="10">
        <v>42036</v>
      </c>
      <c r="G902" s="10">
        <v>44958</v>
      </c>
      <c r="H902" s="11">
        <v>9</v>
      </c>
      <c r="I902" s="11" t="s">
        <v>319</v>
      </c>
      <c r="J902" s="11" t="s">
        <v>261</v>
      </c>
      <c r="K902" s="11" t="s">
        <v>3214</v>
      </c>
      <c r="L902" s="11">
        <v>2</v>
      </c>
    </row>
    <row r="903" spans="1:12">
      <c r="A903" s="11" t="s">
        <v>1654</v>
      </c>
      <c r="D903" s="11" t="s">
        <v>260</v>
      </c>
      <c r="E903" s="19" t="s">
        <v>1904</v>
      </c>
      <c r="F903" s="10">
        <v>42036</v>
      </c>
      <c r="G903" s="10">
        <v>44958</v>
      </c>
      <c r="H903" s="11">
        <v>9</v>
      </c>
      <c r="I903" s="11" t="s">
        <v>319</v>
      </c>
      <c r="J903" s="11" t="s">
        <v>261</v>
      </c>
      <c r="K903" s="11" t="s">
        <v>3214</v>
      </c>
      <c r="L903" s="11">
        <v>2</v>
      </c>
    </row>
    <row r="904" spans="1:12">
      <c r="A904" s="11" t="s">
        <v>1655</v>
      </c>
      <c r="D904" s="11" t="s">
        <v>260</v>
      </c>
      <c r="E904" s="19" t="s">
        <v>1905</v>
      </c>
      <c r="F904" s="10">
        <v>42036</v>
      </c>
      <c r="G904" s="10">
        <v>44958</v>
      </c>
      <c r="H904" s="11">
        <v>9</v>
      </c>
      <c r="I904" s="11" t="s">
        <v>319</v>
      </c>
      <c r="J904" s="11" t="s">
        <v>261</v>
      </c>
      <c r="K904" s="11" t="s">
        <v>3214</v>
      </c>
      <c r="L904" s="11">
        <v>2</v>
      </c>
    </row>
    <row r="905" spans="1:12">
      <c r="A905" s="11" t="s">
        <v>1656</v>
      </c>
      <c r="D905" s="11" t="s">
        <v>260</v>
      </c>
      <c r="E905" s="19" t="s">
        <v>1906</v>
      </c>
      <c r="F905" s="10">
        <v>42036</v>
      </c>
      <c r="G905" s="10">
        <v>44958</v>
      </c>
      <c r="H905" s="11">
        <v>9</v>
      </c>
      <c r="I905" s="11" t="s">
        <v>319</v>
      </c>
      <c r="J905" s="11" t="s">
        <v>261</v>
      </c>
      <c r="K905" s="11" t="s">
        <v>3214</v>
      </c>
      <c r="L905" s="11">
        <v>2</v>
      </c>
    </row>
    <row r="906" spans="1:12">
      <c r="A906" s="11" t="s">
        <v>1657</v>
      </c>
      <c r="D906" s="11" t="s">
        <v>260</v>
      </c>
      <c r="E906" s="19" t="s">
        <v>1907</v>
      </c>
      <c r="F906" s="10">
        <v>42036</v>
      </c>
      <c r="G906" s="10">
        <v>44958</v>
      </c>
      <c r="H906" s="11">
        <v>9</v>
      </c>
      <c r="I906" s="11" t="s">
        <v>319</v>
      </c>
      <c r="J906" s="11" t="s">
        <v>261</v>
      </c>
      <c r="K906" s="11" t="s">
        <v>3214</v>
      </c>
      <c r="L906" s="11">
        <v>2</v>
      </c>
    </row>
    <row r="907" spans="1:12">
      <c r="A907" s="11" t="s">
        <v>1658</v>
      </c>
      <c r="D907" s="11" t="s">
        <v>260</v>
      </c>
      <c r="E907" s="19" t="s">
        <v>1908</v>
      </c>
      <c r="F907" s="10">
        <v>42036</v>
      </c>
      <c r="G907" s="10">
        <v>44958</v>
      </c>
      <c r="H907" s="11">
        <v>9</v>
      </c>
      <c r="I907" s="11" t="s">
        <v>319</v>
      </c>
      <c r="J907" s="11" t="s">
        <v>261</v>
      </c>
      <c r="K907" s="11" t="s">
        <v>3214</v>
      </c>
      <c r="L907" s="11">
        <v>2</v>
      </c>
    </row>
    <row r="908" spans="1:12">
      <c r="A908" s="11" t="s">
        <v>1659</v>
      </c>
      <c r="D908" s="11" t="s">
        <v>260</v>
      </c>
      <c r="E908" s="19" t="s">
        <v>1909</v>
      </c>
      <c r="F908" s="10">
        <v>42036</v>
      </c>
      <c r="G908" s="10">
        <v>44958</v>
      </c>
      <c r="H908" s="11">
        <v>9</v>
      </c>
      <c r="I908" s="11" t="s">
        <v>319</v>
      </c>
      <c r="J908" s="11" t="s">
        <v>261</v>
      </c>
      <c r="K908" s="11" t="s">
        <v>3214</v>
      </c>
      <c r="L908" s="11">
        <v>2</v>
      </c>
    </row>
    <row r="909" spans="1:12">
      <c r="A909" s="11" t="s">
        <v>1660</v>
      </c>
      <c r="D909" s="11" t="s">
        <v>260</v>
      </c>
      <c r="E909" s="19" t="s">
        <v>1910</v>
      </c>
      <c r="F909" s="10">
        <v>42036</v>
      </c>
      <c r="G909" s="10">
        <v>44958</v>
      </c>
      <c r="H909" s="11">
        <v>9</v>
      </c>
      <c r="I909" s="11" t="s">
        <v>319</v>
      </c>
      <c r="J909" s="11" t="s">
        <v>261</v>
      </c>
      <c r="K909" s="11" t="s">
        <v>3214</v>
      </c>
      <c r="L909" s="11">
        <v>2</v>
      </c>
    </row>
    <row r="910" spans="1:12">
      <c r="A910" s="11" t="s">
        <v>1661</v>
      </c>
      <c r="D910" s="11" t="s">
        <v>260</v>
      </c>
      <c r="E910" s="19" t="s">
        <v>1911</v>
      </c>
      <c r="F910" s="10">
        <v>42036</v>
      </c>
      <c r="G910" s="10">
        <v>44958</v>
      </c>
      <c r="H910" s="11">
        <v>9</v>
      </c>
      <c r="I910" s="11" t="s">
        <v>319</v>
      </c>
      <c r="J910" s="11" t="s">
        <v>261</v>
      </c>
      <c r="K910" s="11" t="s">
        <v>3214</v>
      </c>
      <c r="L910" s="11">
        <v>2</v>
      </c>
    </row>
    <row r="911" spans="1:12">
      <c r="A911" s="11" t="s">
        <v>1662</v>
      </c>
      <c r="D911" s="11" t="s">
        <v>260</v>
      </c>
      <c r="E911" s="19" t="s">
        <v>1912</v>
      </c>
      <c r="F911" s="10">
        <v>42036</v>
      </c>
      <c r="G911" s="10">
        <v>44958</v>
      </c>
      <c r="H911" s="11">
        <v>9</v>
      </c>
      <c r="I911" s="11" t="s">
        <v>319</v>
      </c>
      <c r="J911" s="11" t="s">
        <v>261</v>
      </c>
      <c r="K911" s="11" t="s">
        <v>3214</v>
      </c>
      <c r="L911" s="11">
        <v>2</v>
      </c>
    </row>
    <row r="912" spans="1:12">
      <c r="A912" s="11" t="s">
        <v>1663</v>
      </c>
      <c r="D912" s="11" t="s">
        <v>260</v>
      </c>
      <c r="E912" s="19" t="s">
        <v>1913</v>
      </c>
      <c r="F912" s="10">
        <v>42036</v>
      </c>
      <c r="G912" s="10">
        <v>44958</v>
      </c>
      <c r="H912" s="11">
        <v>9</v>
      </c>
      <c r="I912" s="11" t="s">
        <v>319</v>
      </c>
      <c r="J912" s="11" t="s">
        <v>261</v>
      </c>
      <c r="K912" s="11" t="s">
        <v>3214</v>
      </c>
      <c r="L912" s="11">
        <v>2</v>
      </c>
    </row>
    <row r="913" spans="1:12">
      <c r="A913" s="11" t="s">
        <v>1664</v>
      </c>
      <c r="D913" s="11" t="s">
        <v>260</v>
      </c>
      <c r="E913" s="19" t="s">
        <v>1914</v>
      </c>
      <c r="F913" s="10">
        <v>42036</v>
      </c>
      <c r="G913" s="10">
        <v>44958</v>
      </c>
      <c r="H913" s="11">
        <v>9</v>
      </c>
      <c r="I913" s="11" t="s">
        <v>319</v>
      </c>
      <c r="J913" s="11" t="s">
        <v>261</v>
      </c>
      <c r="K913" s="11" t="s">
        <v>3214</v>
      </c>
      <c r="L913" s="11">
        <v>2</v>
      </c>
    </row>
    <row r="914" spans="1:12">
      <c r="A914" s="11" t="s">
        <v>1665</v>
      </c>
      <c r="D914" s="11" t="s">
        <v>260</v>
      </c>
      <c r="E914" s="19" t="s">
        <v>1915</v>
      </c>
      <c r="F914" s="10">
        <v>42036</v>
      </c>
      <c r="G914" s="10">
        <v>44958</v>
      </c>
      <c r="H914" s="11">
        <v>9</v>
      </c>
      <c r="I914" s="11" t="s">
        <v>319</v>
      </c>
      <c r="J914" s="11" t="s">
        <v>261</v>
      </c>
      <c r="K914" s="11" t="s">
        <v>3214</v>
      </c>
      <c r="L914" s="11">
        <v>2</v>
      </c>
    </row>
    <row r="915" spans="1:12">
      <c r="A915" s="11" t="s">
        <v>1666</v>
      </c>
      <c r="D915" s="11" t="s">
        <v>260</v>
      </c>
      <c r="E915" s="19" t="s">
        <v>1916</v>
      </c>
      <c r="F915" s="10">
        <v>42036</v>
      </c>
      <c r="G915" s="10">
        <v>44958</v>
      </c>
      <c r="H915" s="11">
        <v>9</v>
      </c>
      <c r="I915" s="11" t="s">
        <v>319</v>
      </c>
      <c r="J915" s="11" t="s">
        <v>261</v>
      </c>
      <c r="K915" s="11" t="s">
        <v>3214</v>
      </c>
      <c r="L915" s="11">
        <v>2</v>
      </c>
    </row>
    <row r="916" spans="1:12">
      <c r="A916" s="11" t="s">
        <v>1667</v>
      </c>
      <c r="D916" s="11" t="s">
        <v>260</v>
      </c>
      <c r="E916" s="19" t="s">
        <v>1917</v>
      </c>
      <c r="F916" s="10">
        <v>42036</v>
      </c>
      <c r="G916" s="10">
        <v>44958</v>
      </c>
      <c r="H916" s="11">
        <v>9</v>
      </c>
      <c r="I916" s="11" t="s">
        <v>319</v>
      </c>
      <c r="J916" s="11" t="s">
        <v>261</v>
      </c>
      <c r="K916" s="11" t="s">
        <v>3214</v>
      </c>
      <c r="L916" s="11">
        <v>2</v>
      </c>
    </row>
    <row r="917" spans="1:12">
      <c r="A917" s="11" t="s">
        <v>1668</v>
      </c>
      <c r="D917" s="11" t="s">
        <v>260</v>
      </c>
      <c r="E917" s="19" t="s">
        <v>1918</v>
      </c>
      <c r="F917" s="10">
        <v>42036</v>
      </c>
      <c r="G917" s="10">
        <v>44958</v>
      </c>
      <c r="H917" s="11">
        <v>9</v>
      </c>
      <c r="I917" s="11" t="s">
        <v>319</v>
      </c>
      <c r="J917" s="11" t="s">
        <v>261</v>
      </c>
      <c r="K917" s="11" t="s">
        <v>3214</v>
      </c>
      <c r="L917" s="11">
        <v>2</v>
      </c>
    </row>
    <row r="918" spans="1:12">
      <c r="A918" s="11" t="s">
        <v>1669</v>
      </c>
      <c r="D918" s="11" t="s">
        <v>260</v>
      </c>
      <c r="E918" s="19" t="s">
        <v>1919</v>
      </c>
      <c r="F918" s="10">
        <v>42036</v>
      </c>
      <c r="G918" s="10">
        <v>44958</v>
      </c>
      <c r="H918" s="11">
        <v>9</v>
      </c>
      <c r="I918" s="11" t="s">
        <v>319</v>
      </c>
      <c r="J918" s="11" t="s">
        <v>261</v>
      </c>
      <c r="K918" s="11" t="s">
        <v>3214</v>
      </c>
      <c r="L918" s="11">
        <v>2</v>
      </c>
    </row>
    <row r="919" spans="1:12">
      <c r="A919" s="11" t="s">
        <v>1670</v>
      </c>
      <c r="D919" s="11" t="s">
        <v>260</v>
      </c>
      <c r="E919" s="19" t="s">
        <v>1920</v>
      </c>
      <c r="F919" s="10">
        <v>42036</v>
      </c>
      <c r="G919" s="10">
        <v>44958</v>
      </c>
      <c r="H919" s="11">
        <v>9</v>
      </c>
      <c r="I919" s="11" t="s">
        <v>319</v>
      </c>
      <c r="J919" s="11" t="s">
        <v>261</v>
      </c>
      <c r="K919" s="11" t="s">
        <v>3214</v>
      </c>
      <c r="L919" s="11">
        <v>2</v>
      </c>
    </row>
    <row r="920" spans="1:12">
      <c r="A920" s="11" t="s">
        <v>1671</v>
      </c>
      <c r="D920" s="11" t="s">
        <v>260</v>
      </c>
      <c r="E920" s="19" t="s">
        <v>1921</v>
      </c>
      <c r="F920" s="10">
        <v>42036</v>
      </c>
      <c r="G920" s="10">
        <v>44958</v>
      </c>
      <c r="H920" s="11">
        <v>9</v>
      </c>
      <c r="I920" s="11" t="s">
        <v>319</v>
      </c>
      <c r="J920" s="11" t="s">
        <v>261</v>
      </c>
      <c r="K920" s="11" t="s">
        <v>3214</v>
      </c>
      <c r="L920" s="11">
        <v>2</v>
      </c>
    </row>
    <row r="921" spans="1:12">
      <c r="A921" s="11" t="s">
        <v>1672</v>
      </c>
      <c r="D921" s="11" t="s">
        <v>260</v>
      </c>
      <c r="E921" s="19" t="s">
        <v>1922</v>
      </c>
      <c r="F921" s="10">
        <v>42036</v>
      </c>
      <c r="G921" s="10">
        <v>44958</v>
      </c>
      <c r="H921" s="11">
        <v>9</v>
      </c>
      <c r="I921" s="11" t="s">
        <v>319</v>
      </c>
      <c r="J921" s="11" t="s">
        <v>261</v>
      </c>
      <c r="K921" s="11" t="s">
        <v>3214</v>
      </c>
      <c r="L921" s="11">
        <v>2</v>
      </c>
    </row>
    <row r="922" spans="1:12">
      <c r="A922" s="11" t="s">
        <v>1673</v>
      </c>
      <c r="D922" s="11" t="s">
        <v>260</v>
      </c>
      <c r="E922" s="19" t="s">
        <v>1923</v>
      </c>
      <c r="F922" s="10">
        <v>42036</v>
      </c>
      <c r="G922" s="10">
        <v>44958</v>
      </c>
      <c r="H922" s="11">
        <v>9</v>
      </c>
      <c r="I922" s="11" t="s">
        <v>319</v>
      </c>
      <c r="J922" s="11" t="s">
        <v>261</v>
      </c>
      <c r="K922" s="11" t="s">
        <v>3214</v>
      </c>
      <c r="L922" s="11">
        <v>2</v>
      </c>
    </row>
    <row r="923" spans="1:12">
      <c r="A923" s="11" t="s">
        <v>1674</v>
      </c>
      <c r="D923" s="11" t="s">
        <v>260</v>
      </c>
      <c r="E923" s="19" t="s">
        <v>1924</v>
      </c>
      <c r="F923" s="10">
        <v>42036</v>
      </c>
      <c r="G923" s="10">
        <v>44958</v>
      </c>
      <c r="H923" s="11">
        <v>9</v>
      </c>
      <c r="I923" s="11" t="s">
        <v>319</v>
      </c>
      <c r="J923" s="11" t="s">
        <v>261</v>
      </c>
      <c r="K923" s="11" t="s">
        <v>3214</v>
      </c>
      <c r="L923" s="11">
        <v>2</v>
      </c>
    </row>
    <row r="924" spans="1:12">
      <c r="A924" s="11" t="s">
        <v>1675</v>
      </c>
      <c r="D924" s="11" t="s">
        <v>260</v>
      </c>
      <c r="E924" s="19" t="s">
        <v>1925</v>
      </c>
      <c r="F924" s="10">
        <v>42036</v>
      </c>
      <c r="G924" s="10">
        <v>44958</v>
      </c>
      <c r="H924" s="11">
        <v>9</v>
      </c>
      <c r="I924" s="20" t="s">
        <v>259</v>
      </c>
      <c r="J924" s="11" t="s">
        <v>261</v>
      </c>
      <c r="K924" s="11" t="s">
        <v>3214</v>
      </c>
      <c r="L924" s="11">
        <v>2</v>
      </c>
    </row>
    <row r="925" spans="1:12">
      <c r="A925" s="11" t="s">
        <v>1676</v>
      </c>
      <c r="D925" s="11" t="s">
        <v>260</v>
      </c>
      <c r="E925" s="19" t="s">
        <v>1926</v>
      </c>
      <c r="F925" s="10">
        <v>42036</v>
      </c>
      <c r="G925" s="10">
        <v>44958</v>
      </c>
      <c r="H925" s="11">
        <v>9</v>
      </c>
      <c r="I925" s="20" t="s">
        <v>259</v>
      </c>
      <c r="J925" s="11" t="s">
        <v>261</v>
      </c>
      <c r="K925" s="11" t="s">
        <v>3214</v>
      </c>
      <c r="L925" s="11">
        <v>2</v>
      </c>
    </row>
    <row r="926" spans="1:12">
      <c r="A926" s="11" t="s">
        <v>1677</v>
      </c>
      <c r="D926" s="11" t="s">
        <v>260</v>
      </c>
      <c r="E926" s="19" t="s">
        <v>1927</v>
      </c>
      <c r="F926" s="10">
        <v>42036</v>
      </c>
      <c r="G926" s="10">
        <v>44958</v>
      </c>
      <c r="H926" s="11">
        <v>9</v>
      </c>
      <c r="I926" s="20" t="s">
        <v>259</v>
      </c>
      <c r="J926" s="11" t="s">
        <v>261</v>
      </c>
      <c r="K926" s="11" t="s">
        <v>3214</v>
      </c>
      <c r="L926" s="11">
        <v>2</v>
      </c>
    </row>
    <row r="927" spans="1:12">
      <c r="A927" s="11" t="s">
        <v>1678</v>
      </c>
      <c r="D927" s="11" t="s">
        <v>260</v>
      </c>
      <c r="E927" s="19" t="s">
        <v>1928</v>
      </c>
      <c r="F927" s="10">
        <v>42036</v>
      </c>
      <c r="G927" s="10">
        <v>44958</v>
      </c>
      <c r="H927" s="11">
        <v>9</v>
      </c>
      <c r="I927" s="20" t="s">
        <v>259</v>
      </c>
      <c r="J927" s="11" t="s">
        <v>261</v>
      </c>
      <c r="K927" s="11" t="s">
        <v>3214</v>
      </c>
      <c r="L927" s="11">
        <v>2</v>
      </c>
    </row>
    <row r="928" spans="1:12">
      <c r="A928" s="11" t="s">
        <v>1679</v>
      </c>
      <c r="D928" s="11" t="s">
        <v>260</v>
      </c>
      <c r="E928" s="19" t="s">
        <v>1929</v>
      </c>
      <c r="F928" s="10">
        <v>42036</v>
      </c>
      <c r="G928" s="10">
        <v>44958</v>
      </c>
      <c r="H928" s="11">
        <v>9</v>
      </c>
      <c r="I928" s="20" t="s">
        <v>259</v>
      </c>
      <c r="J928" s="11" t="s">
        <v>261</v>
      </c>
      <c r="K928" s="11" t="s">
        <v>3214</v>
      </c>
      <c r="L928" s="11">
        <v>2</v>
      </c>
    </row>
    <row r="929" spans="1:12">
      <c r="A929" s="11" t="s">
        <v>1680</v>
      </c>
      <c r="D929" s="11" t="s">
        <v>260</v>
      </c>
      <c r="E929" s="19" t="s">
        <v>1930</v>
      </c>
      <c r="F929" s="10">
        <v>42036</v>
      </c>
      <c r="G929" s="10">
        <v>44958</v>
      </c>
      <c r="H929" s="11">
        <v>9</v>
      </c>
      <c r="I929" s="20" t="s">
        <v>259</v>
      </c>
      <c r="J929" s="11" t="s">
        <v>261</v>
      </c>
      <c r="K929" s="11" t="s">
        <v>3214</v>
      </c>
      <c r="L929" s="11">
        <v>2</v>
      </c>
    </row>
    <row r="930" spans="1:12">
      <c r="A930" s="11" t="s">
        <v>1681</v>
      </c>
      <c r="D930" s="11" t="s">
        <v>260</v>
      </c>
      <c r="E930" s="19" t="s">
        <v>1931</v>
      </c>
      <c r="F930" s="10">
        <v>42036</v>
      </c>
      <c r="G930" s="10">
        <v>44958</v>
      </c>
      <c r="H930" s="11">
        <v>9</v>
      </c>
      <c r="I930" s="20" t="s">
        <v>259</v>
      </c>
      <c r="J930" s="11" t="s">
        <v>261</v>
      </c>
      <c r="K930" s="11" t="s">
        <v>3214</v>
      </c>
      <c r="L930" s="11">
        <v>2</v>
      </c>
    </row>
    <row r="931" spans="1:12">
      <c r="A931" s="11" t="s">
        <v>1682</v>
      </c>
      <c r="D931" s="11" t="s">
        <v>260</v>
      </c>
      <c r="E931" s="19" t="s">
        <v>1932</v>
      </c>
      <c r="F931" s="10">
        <v>42036</v>
      </c>
      <c r="G931" s="10">
        <v>44958</v>
      </c>
      <c r="H931" s="11">
        <v>9</v>
      </c>
      <c r="I931" s="20" t="s">
        <v>259</v>
      </c>
      <c r="J931" s="11" t="s">
        <v>261</v>
      </c>
      <c r="K931" s="11" t="s">
        <v>3214</v>
      </c>
      <c r="L931" s="11">
        <v>2</v>
      </c>
    </row>
    <row r="932" spans="1:12">
      <c r="A932" s="11" t="s">
        <v>1683</v>
      </c>
      <c r="D932" s="11" t="s">
        <v>260</v>
      </c>
      <c r="E932" s="19" t="s">
        <v>1933</v>
      </c>
      <c r="F932" s="10">
        <v>42036</v>
      </c>
      <c r="G932" s="10">
        <v>44958</v>
      </c>
      <c r="H932" s="11">
        <v>9</v>
      </c>
      <c r="I932" s="20" t="s">
        <v>259</v>
      </c>
      <c r="J932" s="11" t="s">
        <v>261</v>
      </c>
      <c r="K932" s="11" t="s">
        <v>3214</v>
      </c>
      <c r="L932" s="11">
        <v>2</v>
      </c>
    </row>
    <row r="933" spans="1:12">
      <c r="A933" s="11" t="s">
        <v>1684</v>
      </c>
      <c r="D933" s="11" t="s">
        <v>260</v>
      </c>
      <c r="E933" s="19" t="s">
        <v>1934</v>
      </c>
      <c r="F933" s="10">
        <v>42036</v>
      </c>
      <c r="G933" s="10">
        <v>44958</v>
      </c>
      <c r="H933" s="11">
        <v>9</v>
      </c>
      <c r="I933" s="20" t="s">
        <v>259</v>
      </c>
      <c r="J933" s="11" t="s">
        <v>261</v>
      </c>
      <c r="K933" s="11" t="s">
        <v>3214</v>
      </c>
      <c r="L933" s="11">
        <v>2</v>
      </c>
    </row>
    <row r="934" spans="1:12">
      <c r="A934" s="11" t="s">
        <v>1685</v>
      </c>
      <c r="D934" s="11" t="s">
        <v>260</v>
      </c>
      <c r="E934" s="19" t="s">
        <v>1935</v>
      </c>
      <c r="F934" s="10">
        <v>42036</v>
      </c>
      <c r="G934" s="10">
        <v>44958</v>
      </c>
      <c r="H934" s="11">
        <v>9</v>
      </c>
      <c r="I934" s="20" t="s">
        <v>259</v>
      </c>
      <c r="J934" s="11" t="s">
        <v>261</v>
      </c>
      <c r="K934" s="11" t="s">
        <v>3214</v>
      </c>
      <c r="L934" s="11">
        <v>2</v>
      </c>
    </row>
    <row r="935" spans="1:12">
      <c r="A935" s="11" t="s">
        <v>1686</v>
      </c>
      <c r="D935" s="11" t="s">
        <v>260</v>
      </c>
      <c r="E935" s="19" t="s">
        <v>1936</v>
      </c>
      <c r="F935" s="10">
        <v>42036</v>
      </c>
      <c r="G935" s="10">
        <v>44958</v>
      </c>
      <c r="H935" s="11">
        <v>9</v>
      </c>
      <c r="I935" s="20" t="s">
        <v>259</v>
      </c>
      <c r="J935" s="11" t="s">
        <v>261</v>
      </c>
      <c r="K935" s="11" t="s">
        <v>3214</v>
      </c>
      <c r="L935" s="11">
        <v>2</v>
      </c>
    </row>
    <row r="936" spans="1:12">
      <c r="A936" s="11" t="s">
        <v>1687</v>
      </c>
      <c r="D936" s="11" t="s">
        <v>260</v>
      </c>
      <c r="E936" s="19" t="s">
        <v>1937</v>
      </c>
      <c r="F936" s="10">
        <v>42036</v>
      </c>
      <c r="G936" s="10">
        <v>44958</v>
      </c>
      <c r="H936" s="11">
        <v>9</v>
      </c>
      <c r="I936" s="20" t="s">
        <v>259</v>
      </c>
      <c r="J936" s="11" t="s">
        <v>261</v>
      </c>
      <c r="K936" s="11" t="s">
        <v>3214</v>
      </c>
      <c r="L936" s="11">
        <v>2</v>
      </c>
    </row>
    <row r="937" spans="1:12">
      <c r="A937" s="11" t="s">
        <v>1688</v>
      </c>
      <c r="D937" s="11" t="s">
        <v>260</v>
      </c>
      <c r="E937" s="19" t="s">
        <v>1938</v>
      </c>
      <c r="F937" s="10">
        <v>42036</v>
      </c>
      <c r="G937" s="10">
        <v>44958</v>
      </c>
      <c r="H937" s="11">
        <v>9</v>
      </c>
      <c r="I937" s="20" t="s">
        <v>259</v>
      </c>
      <c r="J937" s="11" t="s">
        <v>261</v>
      </c>
      <c r="K937" s="11" t="s">
        <v>3214</v>
      </c>
      <c r="L937" s="11">
        <v>2</v>
      </c>
    </row>
    <row r="938" spans="1:12">
      <c r="A938" s="11" t="s">
        <v>1689</v>
      </c>
      <c r="D938" s="11" t="s">
        <v>260</v>
      </c>
      <c r="E938" s="19" t="s">
        <v>1939</v>
      </c>
      <c r="F938" s="10">
        <v>42036</v>
      </c>
      <c r="G938" s="10">
        <v>44958</v>
      </c>
      <c r="H938" s="11">
        <v>9</v>
      </c>
      <c r="I938" s="20" t="s">
        <v>259</v>
      </c>
      <c r="J938" s="11" t="s">
        <v>261</v>
      </c>
      <c r="K938" s="11" t="s">
        <v>3214</v>
      </c>
      <c r="L938" s="11">
        <v>2</v>
      </c>
    </row>
    <row r="939" spans="1:12">
      <c r="A939" s="11" t="s">
        <v>1690</v>
      </c>
      <c r="D939" s="11" t="s">
        <v>260</v>
      </c>
      <c r="E939" s="19" t="s">
        <v>1940</v>
      </c>
      <c r="F939" s="10">
        <v>42036</v>
      </c>
      <c r="G939" s="10">
        <v>44958</v>
      </c>
      <c r="H939" s="11">
        <v>9</v>
      </c>
      <c r="I939" s="20" t="s">
        <v>259</v>
      </c>
      <c r="J939" s="11" t="s">
        <v>261</v>
      </c>
      <c r="K939" s="11" t="s">
        <v>3214</v>
      </c>
      <c r="L939" s="11">
        <v>2</v>
      </c>
    </row>
    <row r="940" spans="1:12">
      <c r="A940" s="11" t="s">
        <v>1691</v>
      </c>
      <c r="D940" s="11" t="s">
        <v>260</v>
      </c>
      <c r="E940" s="19" t="s">
        <v>1941</v>
      </c>
      <c r="F940" s="10">
        <v>42036</v>
      </c>
      <c r="G940" s="10">
        <v>44958</v>
      </c>
      <c r="H940" s="11">
        <v>9</v>
      </c>
      <c r="I940" s="20" t="s">
        <v>259</v>
      </c>
      <c r="J940" s="11" t="s">
        <v>261</v>
      </c>
      <c r="K940" s="11" t="s">
        <v>3214</v>
      </c>
      <c r="L940" s="11">
        <v>2</v>
      </c>
    </row>
    <row r="941" spans="1:12">
      <c r="A941" s="11" t="s">
        <v>1692</v>
      </c>
      <c r="D941" s="11" t="s">
        <v>260</v>
      </c>
      <c r="E941" s="19" t="s">
        <v>1942</v>
      </c>
      <c r="F941" s="10">
        <v>42036</v>
      </c>
      <c r="G941" s="10">
        <v>44958</v>
      </c>
      <c r="H941" s="11">
        <v>9</v>
      </c>
      <c r="I941" s="20" t="s">
        <v>259</v>
      </c>
      <c r="J941" s="11" t="s">
        <v>261</v>
      </c>
      <c r="K941" s="11" t="s">
        <v>3214</v>
      </c>
      <c r="L941" s="11">
        <v>2</v>
      </c>
    </row>
    <row r="942" spans="1:12">
      <c r="A942" s="11" t="s">
        <v>1693</v>
      </c>
      <c r="D942" s="11" t="s">
        <v>260</v>
      </c>
      <c r="E942" s="19" t="s">
        <v>1943</v>
      </c>
      <c r="F942" s="10">
        <v>42036</v>
      </c>
      <c r="G942" s="10">
        <v>44958</v>
      </c>
      <c r="H942" s="11">
        <v>9</v>
      </c>
      <c r="I942" s="20" t="s">
        <v>259</v>
      </c>
      <c r="J942" s="11" t="s">
        <v>261</v>
      </c>
      <c r="K942" s="11" t="s">
        <v>3214</v>
      </c>
      <c r="L942" s="11">
        <v>2</v>
      </c>
    </row>
    <row r="943" spans="1:12">
      <c r="A943" s="11" t="s">
        <v>1694</v>
      </c>
      <c r="D943" s="11" t="s">
        <v>260</v>
      </c>
      <c r="E943" s="19" t="s">
        <v>1944</v>
      </c>
      <c r="F943" s="10">
        <v>42036</v>
      </c>
      <c r="G943" s="10">
        <v>44958</v>
      </c>
      <c r="H943" s="11">
        <v>9</v>
      </c>
      <c r="I943" s="20" t="s">
        <v>259</v>
      </c>
      <c r="J943" s="11" t="s">
        <v>261</v>
      </c>
      <c r="K943" s="11" t="s">
        <v>3214</v>
      </c>
      <c r="L943" s="11">
        <v>2</v>
      </c>
    </row>
    <row r="944" spans="1:12">
      <c r="A944" s="11" t="s">
        <v>1695</v>
      </c>
      <c r="D944" s="11" t="s">
        <v>260</v>
      </c>
      <c r="E944" s="19" t="s">
        <v>1945</v>
      </c>
      <c r="F944" s="10">
        <v>42036</v>
      </c>
      <c r="G944" s="10">
        <v>44958</v>
      </c>
      <c r="H944" s="11">
        <v>9</v>
      </c>
      <c r="I944" s="20" t="s">
        <v>259</v>
      </c>
      <c r="J944" s="11" t="s">
        <v>261</v>
      </c>
      <c r="K944" s="11" t="s">
        <v>3214</v>
      </c>
      <c r="L944" s="11">
        <v>2</v>
      </c>
    </row>
    <row r="945" spans="1:12">
      <c r="A945" s="11" t="s">
        <v>1696</v>
      </c>
      <c r="D945" s="11" t="s">
        <v>260</v>
      </c>
      <c r="E945" s="19" t="s">
        <v>1946</v>
      </c>
      <c r="F945" s="10">
        <v>42036</v>
      </c>
      <c r="G945" s="10">
        <v>44958</v>
      </c>
      <c r="H945" s="11">
        <v>9</v>
      </c>
      <c r="I945" s="20" t="s">
        <v>259</v>
      </c>
      <c r="J945" s="11" t="s">
        <v>261</v>
      </c>
      <c r="K945" s="11" t="s">
        <v>3214</v>
      </c>
      <c r="L945" s="11">
        <v>2</v>
      </c>
    </row>
    <row r="946" spans="1:12">
      <c r="A946" s="11" t="s">
        <v>1697</v>
      </c>
      <c r="D946" s="11" t="s">
        <v>260</v>
      </c>
      <c r="E946" s="19" t="s">
        <v>1947</v>
      </c>
      <c r="F946" s="10">
        <v>42036</v>
      </c>
      <c r="G946" s="10">
        <v>44958</v>
      </c>
      <c r="H946" s="11">
        <v>9</v>
      </c>
      <c r="I946" s="20" t="s">
        <v>259</v>
      </c>
      <c r="J946" s="11" t="s">
        <v>261</v>
      </c>
      <c r="K946" s="11" t="s">
        <v>3214</v>
      </c>
      <c r="L946" s="11">
        <v>2</v>
      </c>
    </row>
    <row r="947" spans="1:12">
      <c r="A947" s="11" t="s">
        <v>1698</v>
      </c>
      <c r="D947" s="11" t="s">
        <v>260</v>
      </c>
      <c r="E947" s="19" t="s">
        <v>1948</v>
      </c>
      <c r="F947" s="10">
        <v>42036</v>
      </c>
      <c r="G947" s="10">
        <v>44958</v>
      </c>
      <c r="H947" s="11">
        <v>9</v>
      </c>
      <c r="I947" s="20" t="s">
        <v>259</v>
      </c>
      <c r="J947" s="11" t="s">
        <v>261</v>
      </c>
      <c r="K947" s="11" t="s">
        <v>3214</v>
      </c>
      <c r="L947" s="11">
        <v>2</v>
      </c>
    </row>
    <row r="948" spans="1:12">
      <c r="A948" s="11" t="s">
        <v>1699</v>
      </c>
      <c r="D948" s="11" t="s">
        <v>260</v>
      </c>
      <c r="E948" s="19" t="s">
        <v>1949</v>
      </c>
      <c r="F948" s="10">
        <v>42036</v>
      </c>
      <c r="G948" s="10">
        <v>44958</v>
      </c>
      <c r="H948" s="11">
        <v>9</v>
      </c>
      <c r="I948" s="20" t="s">
        <v>259</v>
      </c>
      <c r="J948" s="11" t="s">
        <v>261</v>
      </c>
      <c r="K948" s="11" t="s">
        <v>3214</v>
      </c>
      <c r="L948" s="11">
        <v>2</v>
      </c>
    </row>
    <row r="949" spans="1:12">
      <c r="A949" s="11" t="s">
        <v>1700</v>
      </c>
      <c r="D949" s="11" t="s">
        <v>260</v>
      </c>
      <c r="E949" s="19" t="s">
        <v>1950</v>
      </c>
      <c r="F949" s="10">
        <v>42036</v>
      </c>
      <c r="G949" s="10">
        <v>44958</v>
      </c>
      <c r="H949" s="11">
        <v>9</v>
      </c>
      <c r="I949" s="20" t="s">
        <v>259</v>
      </c>
      <c r="J949" s="11" t="s">
        <v>261</v>
      </c>
      <c r="K949" s="11" t="s">
        <v>3214</v>
      </c>
      <c r="L949" s="11">
        <v>2</v>
      </c>
    </row>
    <row r="950" spans="1:12">
      <c r="A950" s="11" t="s">
        <v>1701</v>
      </c>
      <c r="D950" s="11" t="s">
        <v>260</v>
      </c>
      <c r="E950" s="19" t="s">
        <v>1951</v>
      </c>
      <c r="F950" s="10">
        <v>42036</v>
      </c>
      <c r="G950" s="10">
        <v>44958</v>
      </c>
      <c r="H950" s="11">
        <v>9</v>
      </c>
      <c r="I950" s="20" t="s">
        <v>259</v>
      </c>
      <c r="J950" s="11" t="s">
        <v>261</v>
      </c>
      <c r="K950" s="11" t="s">
        <v>3214</v>
      </c>
      <c r="L950" s="11">
        <v>2</v>
      </c>
    </row>
    <row r="951" spans="1:12">
      <c r="A951" s="11" t="s">
        <v>1702</v>
      </c>
      <c r="D951" s="11" t="s">
        <v>260</v>
      </c>
      <c r="E951" s="19" t="s">
        <v>1952</v>
      </c>
      <c r="F951" s="10">
        <v>42036</v>
      </c>
      <c r="G951" s="10">
        <v>44958</v>
      </c>
      <c r="H951" s="11">
        <v>9</v>
      </c>
      <c r="I951" s="20" t="s">
        <v>259</v>
      </c>
      <c r="J951" s="11" t="s">
        <v>261</v>
      </c>
      <c r="K951" s="11" t="s">
        <v>3214</v>
      </c>
      <c r="L951" s="11">
        <v>2</v>
      </c>
    </row>
    <row r="952" spans="1:12">
      <c r="A952" s="11" t="s">
        <v>1703</v>
      </c>
      <c r="D952" s="11" t="s">
        <v>260</v>
      </c>
      <c r="E952" s="19" t="s">
        <v>1953</v>
      </c>
      <c r="F952" s="10">
        <v>42036</v>
      </c>
      <c r="G952" s="10">
        <v>44958</v>
      </c>
      <c r="H952" s="11">
        <v>9</v>
      </c>
      <c r="I952" s="20" t="s">
        <v>259</v>
      </c>
      <c r="J952" s="11" t="s">
        <v>261</v>
      </c>
      <c r="K952" s="11" t="s">
        <v>3214</v>
      </c>
      <c r="L952" s="11">
        <v>2</v>
      </c>
    </row>
    <row r="953" spans="1:12">
      <c r="A953" s="11" t="s">
        <v>1704</v>
      </c>
      <c r="D953" s="11" t="s">
        <v>260</v>
      </c>
      <c r="E953" s="19" t="s">
        <v>1954</v>
      </c>
      <c r="F953" s="10">
        <v>42036</v>
      </c>
      <c r="G953" s="10">
        <v>44958</v>
      </c>
      <c r="H953" s="11">
        <v>9</v>
      </c>
      <c r="I953" s="20" t="s">
        <v>259</v>
      </c>
      <c r="J953" s="11" t="s">
        <v>261</v>
      </c>
      <c r="K953" s="11" t="s">
        <v>3214</v>
      </c>
      <c r="L953" s="11">
        <v>2</v>
      </c>
    </row>
    <row r="954" spans="1:12">
      <c r="A954" s="11" t="s">
        <v>1705</v>
      </c>
      <c r="D954" s="11" t="s">
        <v>260</v>
      </c>
      <c r="E954" s="19" t="s">
        <v>1955</v>
      </c>
      <c r="F954" s="10">
        <v>42036</v>
      </c>
      <c r="G954" s="10">
        <v>44958</v>
      </c>
      <c r="H954" s="11">
        <v>9</v>
      </c>
      <c r="I954" s="20" t="s">
        <v>259</v>
      </c>
      <c r="J954" s="11" t="s">
        <v>261</v>
      </c>
      <c r="K954" s="11" t="s">
        <v>3214</v>
      </c>
      <c r="L954" s="11">
        <v>2</v>
      </c>
    </row>
    <row r="955" spans="1:12">
      <c r="A955" s="11" t="s">
        <v>1706</v>
      </c>
      <c r="D955" s="11" t="s">
        <v>260</v>
      </c>
      <c r="E955" s="19" t="s">
        <v>1956</v>
      </c>
      <c r="F955" s="10">
        <v>42036</v>
      </c>
      <c r="G955" s="10">
        <v>44958</v>
      </c>
      <c r="H955" s="11">
        <v>9</v>
      </c>
      <c r="I955" s="20" t="s">
        <v>259</v>
      </c>
      <c r="J955" s="11" t="s">
        <v>261</v>
      </c>
      <c r="K955" s="11" t="s">
        <v>3214</v>
      </c>
      <c r="L955" s="11">
        <v>2</v>
      </c>
    </row>
    <row r="956" spans="1:12">
      <c r="A956" s="11" t="s">
        <v>1707</v>
      </c>
      <c r="D956" s="11" t="s">
        <v>260</v>
      </c>
      <c r="E956" s="19" t="s">
        <v>1957</v>
      </c>
      <c r="F956" s="10">
        <v>42036</v>
      </c>
      <c r="G956" s="10">
        <v>44958</v>
      </c>
      <c r="H956" s="11">
        <v>9</v>
      </c>
      <c r="I956" s="20" t="s">
        <v>259</v>
      </c>
      <c r="J956" s="11" t="s">
        <v>261</v>
      </c>
      <c r="K956" s="11" t="s">
        <v>3214</v>
      </c>
      <c r="L956" s="11">
        <v>2</v>
      </c>
    </row>
    <row r="957" spans="1:12">
      <c r="A957" s="11" t="s">
        <v>1708</v>
      </c>
      <c r="D957" s="11" t="s">
        <v>260</v>
      </c>
      <c r="E957" s="19" t="s">
        <v>1958</v>
      </c>
      <c r="F957" s="10">
        <v>42036</v>
      </c>
      <c r="G957" s="10">
        <v>44958</v>
      </c>
      <c r="H957" s="11">
        <v>9</v>
      </c>
      <c r="I957" s="20" t="s">
        <v>259</v>
      </c>
      <c r="J957" s="11" t="s">
        <v>261</v>
      </c>
      <c r="K957" s="11" t="s">
        <v>3214</v>
      </c>
      <c r="L957" s="11">
        <v>2</v>
      </c>
    </row>
    <row r="958" spans="1:12">
      <c r="A958" s="11" t="s">
        <v>1709</v>
      </c>
      <c r="D958" s="11" t="s">
        <v>260</v>
      </c>
      <c r="E958" s="19" t="s">
        <v>1959</v>
      </c>
      <c r="F958" s="10">
        <v>42036</v>
      </c>
      <c r="G958" s="10">
        <v>44958</v>
      </c>
      <c r="H958" s="11">
        <v>9</v>
      </c>
      <c r="I958" s="20" t="s">
        <v>259</v>
      </c>
      <c r="J958" s="11" t="s">
        <v>261</v>
      </c>
      <c r="K958" s="11" t="s">
        <v>3214</v>
      </c>
      <c r="L958" s="11">
        <v>2</v>
      </c>
    </row>
    <row r="959" spans="1:12">
      <c r="A959" s="11" t="s">
        <v>1710</v>
      </c>
      <c r="D959" s="11" t="s">
        <v>260</v>
      </c>
      <c r="E959" s="19" t="s">
        <v>1960</v>
      </c>
      <c r="F959" s="10">
        <v>42036</v>
      </c>
      <c r="G959" s="10">
        <v>44958</v>
      </c>
      <c r="H959" s="11">
        <v>9</v>
      </c>
      <c r="I959" s="20" t="s">
        <v>259</v>
      </c>
      <c r="J959" s="11" t="s">
        <v>261</v>
      </c>
      <c r="K959" s="11" t="s">
        <v>3214</v>
      </c>
      <c r="L959" s="11">
        <v>2</v>
      </c>
    </row>
    <row r="960" spans="1:12">
      <c r="A960" s="11" t="s">
        <v>1711</v>
      </c>
      <c r="D960" s="11" t="s">
        <v>260</v>
      </c>
      <c r="E960" s="19" t="s">
        <v>1961</v>
      </c>
      <c r="F960" s="10">
        <v>42036</v>
      </c>
      <c r="G960" s="10">
        <v>44958</v>
      </c>
      <c r="H960" s="11">
        <v>9</v>
      </c>
      <c r="I960" s="20" t="s">
        <v>259</v>
      </c>
      <c r="J960" s="11" t="s">
        <v>261</v>
      </c>
      <c r="K960" s="11" t="s">
        <v>3214</v>
      </c>
      <c r="L960" s="11">
        <v>2</v>
      </c>
    </row>
    <row r="961" spans="1:12">
      <c r="A961" s="11" t="s">
        <v>1712</v>
      </c>
      <c r="D961" s="11" t="s">
        <v>260</v>
      </c>
      <c r="E961" s="19" t="s">
        <v>1962</v>
      </c>
      <c r="F961" s="10">
        <v>42036</v>
      </c>
      <c r="G961" s="10">
        <v>44958</v>
      </c>
      <c r="H961" s="11">
        <v>9</v>
      </c>
      <c r="I961" s="20" t="s">
        <v>259</v>
      </c>
      <c r="J961" s="11" t="s">
        <v>261</v>
      </c>
      <c r="K961" s="11" t="s">
        <v>3214</v>
      </c>
      <c r="L961" s="11">
        <v>2</v>
      </c>
    </row>
    <row r="962" spans="1:12">
      <c r="A962" s="11" t="s">
        <v>1713</v>
      </c>
      <c r="D962" s="11" t="s">
        <v>260</v>
      </c>
      <c r="E962" s="19" t="s">
        <v>1963</v>
      </c>
      <c r="F962" s="10">
        <v>42036</v>
      </c>
      <c r="G962" s="10">
        <v>44958</v>
      </c>
      <c r="H962" s="11">
        <v>9</v>
      </c>
      <c r="I962" s="20" t="s">
        <v>259</v>
      </c>
      <c r="J962" s="11" t="s">
        <v>261</v>
      </c>
      <c r="K962" s="11" t="s">
        <v>3214</v>
      </c>
      <c r="L962" s="11">
        <v>2</v>
      </c>
    </row>
    <row r="963" spans="1:12">
      <c r="A963" s="11" t="s">
        <v>1714</v>
      </c>
      <c r="D963" s="11" t="s">
        <v>260</v>
      </c>
      <c r="E963" s="19" t="s">
        <v>1964</v>
      </c>
      <c r="F963" s="10">
        <v>42036</v>
      </c>
      <c r="G963" s="10">
        <v>44958</v>
      </c>
      <c r="H963" s="11">
        <v>9</v>
      </c>
      <c r="I963" s="20" t="s">
        <v>259</v>
      </c>
      <c r="J963" s="11" t="s">
        <v>261</v>
      </c>
      <c r="K963" s="11" t="s">
        <v>3214</v>
      </c>
      <c r="L963" s="11">
        <v>2</v>
      </c>
    </row>
    <row r="964" spans="1:12">
      <c r="A964" s="11" t="s">
        <v>1715</v>
      </c>
      <c r="D964" s="11" t="s">
        <v>260</v>
      </c>
      <c r="E964" s="19" t="s">
        <v>1965</v>
      </c>
      <c r="F964" s="10">
        <v>42036</v>
      </c>
      <c r="G964" s="10">
        <v>44958</v>
      </c>
      <c r="H964" s="11">
        <v>9</v>
      </c>
      <c r="I964" s="20" t="s">
        <v>259</v>
      </c>
      <c r="J964" s="11" t="s">
        <v>261</v>
      </c>
      <c r="K964" s="11" t="s">
        <v>3214</v>
      </c>
      <c r="L964" s="11">
        <v>2</v>
      </c>
    </row>
    <row r="965" spans="1:12">
      <c r="A965" s="11" t="s">
        <v>1716</v>
      </c>
      <c r="D965" s="11" t="s">
        <v>260</v>
      </c>
      <c r="E965" s="19" t="s">
        <v>1966</v>
      </c>
      <c r="F965" s="10">
        <v>42036</v>
      </c>
      <c r="G965" s="10">
        <v>44958</v>
      </c>
      <c r="H965" s="11">
        <v>9</v>
      </c>
      <c r="I965" s="20" t="s">
        <v>259</v>
      </c>
      <c r="J965" s="11" t="s">
        <v>261</v>
      </c>
      <c r="K965" s="11" t="s">
        <v>3214</v>
      </c>
      <c r="L965" s="11">
        <v>2</v>
      </c>
    </row>
    <row r="966" spans="1:12">
      <c r="A966" s="11" t="s">
        <v>1717</v>
      </c>
      <c r="D966" s="11" t="s">
        <v>260</v>
      </c>
      <c r="E966" s="19" t="s">
        <v>1967</v>
      </c>
      <c r="F966" s="10">
        <v>42036</v>
      </c>
      <c r="G966" s="10">
        <v>44958</v>
      </c>
      <c r="H966" s="11">
        <v>9</v>
      </c>
      <c r="I966" s="20" t="s">
        <v>259</v>
      </c>
      <c r="J966" s="11" t="s">
        <v>261</v>
      </c>
      <c r="K966" s="11" t="s">
        <v>3214</v>
      </c>
      <c r="L966" s="11">
        <v>2</v>
      </c>
    </row>
    <row r="967" spans="1:12">
      <c r="A967" s="11" t="s">
        <v>1718</v>
      </c>
      <c r="D967" s="11" t="s">
        <v>260</v>
      </c>
      <c r="E967" s="19" t="s">
        <v>1968</v>
      </c>
      <c r="F967" s="10">
        <v>42036</v>
      </c>
      <c r="G967" s="10">
        <v>44958</v>
      </c>
      <c r="H967" s="11">
        <v>9</v>
      </c>
      <c r="I967" s="20" t="s">
        <v>259</v>
      </c>
      <c r="J967" s="11" t="s">
        <v>261</v>
      </c>
      <c r="K967" s="11" t="s">
        <v>3214</v>
      </c>
      <c r="L967" s="11">
        <v>2</v>
      </c>
    </row>
    <row r="968" spans="1:12">
      <c r="A968" s="11" t="s">
        <v>1719</v>
      </c>
      <c r="D968" s="11" t="s">
        <v>260</v>
      </c>
      <c r="E968" s="19" t="s">
        <v>1969</v>
      </c>
      <c r="F968" s="10">
        <v>42036</v>
      </c>
      <c r="G968" s="10">
        <v>44958</v>
      </c>
      <c r="H968" s="11">
        <v>9</v>
      </c>
      <c r="I968" s="20" t="s">
        <v>259</v>
      </c>
      <c r="J968" s="11" t="s">
        <v>261</v>
      </c>
      <c r="K968" s="11" t="s">
        <v>3214</v>
      </c>
      <c r="L968" s="11">
        <v>2</v>
      </c>
    </row>
    <row r="969" spans="1:12">
      <c r="A969" s="11" t="s">
        <v>1720</v>
      </c>
      <c r="D969" s="11" t="s">
        <v>260</v>
      </c>
      <c r="E969" s="19" t="s">
        <v>1970</v>
      </c>
      <c r="F969" s="10">
        <v>42036</v>
      </c>
      <c r="G969" s="10">
        <v>44958</v>
      </c>
      <c r="H969" s="11">
        <v>9</v>
      </c>
      <c r="I969" s="20" t="s">
        <v>259</v>
      </c>
      <c r="J969" s="11" t="s">
        <v>261</v>
      </c>
      <c r="K969" s="11" t="s">
        <v>3214</v>
      </c>
      <c r="L969" s="11">
        <v>2</v>
      </c>
    </row>
    <row r="970" spans="1:12">
      <c r="A970" s="11" t="s">
        <v>1721</v>
      </c>
      <c r="D970" s="11" t="s">
        <v>260</v>
      </c>
      <c r="E970" s="19" t="s">
        <v>1971</v>
      </c>
      <c r="F970" s="10">
        <v>42036</v>
      </c>
      <c r="G970" s="10">
        <v>44958</v>
      </c>
      <c r="H970" s="11">
        <v>9</v>
      </c>
      <c r="I970" s="20" t="s">
        <v>259</v>
      </c>
      <c r="J970" s="11" t="s">
        <v>261</v>
      </c>
      <c r="K970" s="11" t="s">
        <v>3214</v>
      </c>
      <c r="L970" s="11">
        <v>2</v>
      </c>
    </row>
    <row r="971" spans="1:12">
      <c r="A971" s="11" t="s">
        <v>1722</v>
      </c>
      <c r="D971" s="11" t="s">
        <v>260</v>
      </c>
      <c r="E971" s="19" t="s">
        <v>1972</v>
      </c>
      <c r="F971" s="10">
        <v>42036</v>
      </c>
      <c r="G971" s="10">
        <v>44958</v>
      </c>
      <c r="H971" s="11">
        <v>9</v>
      </c>
      <c r="I971" s="20" t="s">
        <v>259</v>
      </c>
      <c r="J971" s="11" t="s">
        <v>261</v>
      </c>
      <c r="K971" s="11" t="s">
        <v>3214</v>
      </c>
      <c r="L971" s="11">
        <v>2</v>
      </c>
    </row>
    <row r="972" spans="1:12">
      <c r="A972" s="11" t="s">
        <v>1723</v>
      </c>
      <c r="D972" s="11" t="s">
        <v>260</v>
      </c>
      <c r="E972" s="19" t="s">
        <v>1973</v>
      </c>
      <c r="F972" s="10">
        <v>42036</v>
      </c>
      <c r="G972" s="10">
        <v>44958</v>
      </c>
      <c r="H972" s="11">
        <v>9</v>
      </c>
      <c r="I972" s="20" t="s">
        <v>259</v>
      </c>
      <c r="J972" s="11" t="s">
        <v>261</v>
      </c>
      <c r="K972" s="11" t="s">
        <v>3214</v>
      </c>
      <c r="L972" s="11">
        <v>2</v>
      </c>
    </row>
    <row r="973" spans="1:12">
      <c r="A973" s="11" t="s">
        <v>1724</v>
      </c>
      <c r="D973" s="11" t="s">
        <v>260</v>
      </c>
      <c r="E973" s="19" t="s">
        <v>1974</v>
      </c>
      <c r="F973" s="10">
        <v>42036</v>
      </c>
      <c r="G973" s="10">
        <v>44958</v>
      </c>
      <c r="H973" s="11">
        <v>9</v>
      </c>
      <c r="I973" s="20" t="s">
        <v>259</v>
      </c>
      <c r="J973" s="11" t="s">
        <v>261</v>
      </c>
      <c r="K973" s="11" t="s">
        <v>3214</v>
      </c>
      <c r="L973" s="11">
        <v>2</v>
      </c>
    </row>
    <row r="974" spans="1:12">
      <c r="A974" s="11" t="s">
        <v>1725</v>
      </c>
      <c r="D974" s="11" t="s">
        <v>260</v>
      </c>
      <c r="E974" s="19" t="s">
        <v>1975</v>
      </c>
      <c r="F974" s="10">
        <v>42036</v>
      </c>
      <c r="G974" s="10">
        <v>44958</v>
      </c>
      <c r="H974" s="11">
        <v>9</v>
      </c>
      <c r="I974" s="20" t="s">
        <v>259</v>
      </c>
      <c r="J974" s="11" t="s">
        <v>261</v>
      </c>
      <c r="K974" s="11" t="s">
        <v>3214</v>
      </c>
      <c r="L974" s="11">
        <v>2</v>
      </c>
    </row>
    <row r="975" spans="1:12">
      <c r="A975" s="11" t="s">
        <v>1726</v>
      </c>
      <c r="D975" s="11" t="s">
        <v>260</v>
      </c>
      <c r="E975" s="19" t="s">
        <v>1976</v>
      </c>
      <c r="F975" s="10">
        <v>42036</v>
      </c>
      <c r="G975" s="10">
        <v>44958</v>
      </c>
      <c r="H975" s="11">
        <v>9</v>
      </c>
      <c r="I975" s="20" t="s">
        <v>259</v>
      </c>
      <c r="J975" s="11" t="s">
        <v>261</v>
      </c>
      <c r="K975" s="11" t="s">
        <v>3214</v>
      </c>
      <c r="L975" s="11">
        <v>2</v>
      </c>
    </row>
    <row r="976" spans="1:12">
      <c r="A976" s="11" t="s">
        <v>1727</v>
      </c>
      <c r="D976" s="11" t="s">
        <v>260</v>
      </c>
      <c r="E976" s="19" t="s">
        <v>1977</v>
      </c>
      <c r="F976" s="10">
        <v>42036</v>
      </c>
      <c r="G976" s="10">
        <v>44958</v>
      </c>
      <c r="H976" s="11">
        <v>9</v>
      </c>
      <c r="I976" s="20" t="s">
        <v>259</v>
      </c>
      <c r="J976" s="11" t="s">
        <v>261</v>
      </c>
      <c r="K976" s="11" t="s">
        <v>3214</v>
      </c>
      <c r="L976" s="11">
        <v>2</v>
      </c>
    </row>
    <row r="977" spans="1:12">
      <c r="A977" s="11" t="s">
        <v>1728</v>
      </c>
      <c r="D977" s="11" t="s">
        <v>260</v>
      </c>
      <c r="E977" s="19" t="s">
        <v>1978</v>
      </c>
      <c r="F977" s="10">
        <v>42036</v>
      </c>
      <c r="G977" s="10">
        <v>44958</v>
      </c>
      <c r="H977" s="11">
        <v>9</v>
      </c>
      <c r="I977" s="20" t="s">
        <v>259</v>
      </c>
      <c r="J977" s="11" t="s">
        <v>261</v>
      </c>
      <c r="K977" s="11" t="s">
        <v>3214</v>
      </c>
      <c r="L977" s="11">
        <v>2</v>
      </c>
    </row>
    <row r="978" spans="1:12">
      <c r="A978" s="11" t="s">
        <v>1729</v>
      </c>
      <c r="D978" s="11" t="s">
        <v>260</v>
      </c>
      <c r="E978" s="19" t="s">
        <v>1979</v>
      </c>
      <c r="F978" s="10">
        <v>42036</v>
      </c>
      <c r="G978" s="10">
        <v>44958</v>
      </c>
      <c r="H978" s="11">
        <v>9</v>
      </c>
      <c r="I978" s="20" t="s">
        <v>259</v>
      </c>
      <c r="J978" s="11" t="s">
        <v>261</v>
      </c>
      <c r="K978" s="11" t="s">
        <v>3214</v>
      </c>
      <c r="L978" s="11">
        <v>2</v>
      </c>
    </row>
    <row r="979" spans="1:12">
      <c r="A979" s="11" t="s">
        <v>1730</v>
      </c>
      <c r="D979" s="11" t="s">
        <v>260</v>
      </c>
      <c r="E979" s="19" t="s">
        <v>1980</v>
      </c>
      <c r="F979" s="10">
        <v>42036</v>
      </c>
      <c r="G979" s="10">
        <v>44958</v>
      </c>
      <c r="H979" s="11">
        <v>9</v>
      </c>
      <c r="I979" s="20" t="s">
        <v>259</v>
      </c>
      <c r="J979" s="11" t="s">
        <v>261</v>
      </c>
      <c r="K979" s="11" t="s">
        <v>3214</v>
      </c>
      <c r="L979" s="11">
        <v>2</v>
      </c>
    </row>
    <row r="980" spans="1:12">
      <c r="A980" s="11" t="s">
        <v>1731</v>
      </c>
      <c r="D980" s="11" t="s">
        <v>260</v>
      </c>
      <c r="E980" s="19" t="s">
        <v>1981</v>
      </c>
      <c r="F980" s="10">
        <v>42036</v>
      </c>
      <c r="G980" s="10">
        <v>44958</v>
      </c>
      <c r="H980" s="11">
        <v>9</v>
      </c>
      <c r="I980" s="20" t="s">
        <v>259</v>
      </c>
      <c r="J980" s="11" t="s">
        <v>261</v>
      </c>
      <c r="K980" s="11" t="s">
        <v>3214</v>
      </c>
      <c r="L980" s="11">
        <v>2</v>
      </c>
    </row>
    <row r="981" spans="1:12">
      <c r="A981" s="11" t="s">
        <v>1732</v>
      </c>
      <c r="D981" s="11" t="s">
        <v>260</v>
      </c>
      <c r="E981" s="19" t="s">
        <v>1982</v>
      </c>
      <c r="F981" s="10">
        <v>42036</v>
      </c>
      <c r="G981" s="10">
        <v>44958</v>
      </c>
      <c r="H981" s="11">
        <v>9</v>
      </c>
      <c r="I981" s="11" t="s">
        <v>319</v>
      </c>
      <c r="J981" s="11" t="s">
        <v>261</v>
      </c>
      <c r="K981" s="11" t="s">
        <v>3214</v>
      </c>
      <c r="L981" s="11">
        <v>2</v>
      </c>
    </row>
    <row r="982" spans="1:12">
      <c r="A982" s="11" t="s">
        <v>1733</v>
      </c>
      <c r="D982" s="11" t="s">
        <v>260</v>
      </c>
      <c r="E982" s="19" t="s">
        <v>1983</v>
      </c>
      <c r="F982" s="10">
        <v>42036</v>
      </c>
      <c r="G982" s="10">
        <v>44958</v>
      </c>
      <c r="H982" s="11">
        <v>9</v>
      </c>
      <c r="I982" s="11" t="s">
        <v>319</v>
      </c>
      <c r="J982" s="11" t="s">
        <v>261</v>
      </c>
      <c r="K982" s="11" t="s">
        <v>3214</v>
      </c>
      <c r="L982" s="11">
        <v>2</v>
      </c>
    </row>
    <row r="983" spans="1:12">
      <c r="A983" s="11" t="s">
        <v>1734</v>
      </c>
      <c r="D983" s="11" t="s">
        <v>260</v>
      </c>
      <c r="E983" s="19" t="s">
        <v>1984</v>
      </c>
      <c r="F983" s="10">
        <v>42036</v>
      </c>
      <c r="G983" s="10">
        <v>44958</v>
      </c>
      <c r="H983" s="11">
        <v>9</v>
      </c>
      <c r="I983" s="11" t="s">
        <v>319</v>
      </c>
      <c r="J983" s="11" t="s">
        <v>261</v>
      </c>
      <c r="K983" s="11" t="s">
        <v>3214</v>
      </c>
      <c r="L983" s="11">
        <v>2</v>
      </c>
    </row>
    <row r="984" spans="1:12">
      <c r="A984" s="11" t="s">
        <v>1735</v>
      </c>
      <c r="D984" s="11" t="s">
        <v>260</v>
      </c>
      <c r="E984" s="19" t="s">
        <v>1985</v>
      </c>
      <c r="F984" s="10">
        <v>42036</v>
      </c>
      <c r="G984" s="10">
        <v>44958</v>
      </c>
      <c r="H984" s="11">
        <v>9</v>
      </c>
      <c r="I984" s="11" t="s">
        <v>319</v>
      </c>
      <c r="J984" s="11" t="s">
        <v>261</v>
      </c>
      <c r="K984" s="11" t="s">
        <v>3214</v>
      </c>
      <c r="L984" s="11">
        <v>2</v>
      </c>
    </row>
    <row r="985" spans="1:12">
      <c r="A985" s="11" t="s">
        <v>1736</v>
      </c>
      <c r="D985" s="11" t="s">
        <v>260</v>
      </c>
      <c r="E985" s="19" t="s">
        <v>1986</v>
      </c>
      <c r="F985" s="10">
        <v>42036</v>
      </c>
      <c r="G985" s="10">
        <v>44958</v>
      </c>
      <c r="H985" s="11">
        <v>9</v>
      </c>
      <c r="I985" s="11" t="s">
        <v>319</v>
      </c>
      <c r="J985" s="11" t="s">
        <v>261</v>
      </c>
      <c r="K985" s="11" t="s">
        <v>3214</v>
      </c>
      <c r="L985" s="11">
        <v>2</v>
      </c>
    </row>
    <row r="986" spans="1:12">
      <c r="A986" s="11" t="s">
        <v>1737</v>
      </c>
      <c r="D986" s="11" t="s">
        <v>260</v>
      </c>
      <c r="E986" s="19" t="s">
        <v>1987</v>
      </c>
      <c r="F986" s="10">
        <v>42036</v>
      </c>
      <c r="G986" s="10">
        <v>44958</v>
      </c>
      <c r="H986" s="11">
        <v>9</v>
      </c>
      <c r="I986" s="11" t="s">
        <v>319</v>
      </c>
      <c r="J986" s="11" t="s">
        <v>261</v>
      </c>
      <c r="K986" s="11" t="s">
        <v>3214</v>
      </c>
      <c r="L986" s="11">
        <v>2</v>
      </c>
    </row>
    <row r="987" spans="1:12">
      <c r="A987" s="11" t="s">
        <v>1738</v>
      </c>
      <c r="D987" s="11" t="s">
        <v>260</v>
      </c>
      <c r="E987" s="19" t="s">
        <v>1988</v>
      </c>
      <c r="F987" s="10">
        <v>42036</v>
      </c>
      <c r="G987" s="10">
        <v>44958</v>
      </c>
      <c r="H987" s="11">
        <v>9</v>
      </c>
      <c r="I987" s="11" t="s">
        <v>319</v>
      </c>
      <c r="J987" s="11" t="s">
        <v>261</v>
      </c>
      <c r="K987" s="11" t="s">
        <v>3214</v>
      </c>
      <c r="L987" s="11">
        <v>2</v>
      </c>
    </row>
    <row r="988" spans="1:12">
      <c r="A988" s="11" t="s">
        <v>1739</v>
      </c>
      <c r="D988" s="11" t="s">
        <v>260</v>
      </c>
      <c r="E988" s="19" t="s">
        <v>1989</v>
      </c>
      <c r="F988" s="10">
        <v>42036</v>
      </c>
      <c r="G988" s="10">
        <v>44958</v>
      </c>
      <c r="H988" s="11">
        <v>9</v>
      </c>
      <c r="I988" s="11" t="s">
        <v>319</v>
      </c>
      <c r="J988" s="11" t="s">
        <v>261</v>
      </c>
      <c r="K988" s="11" t="s">
        <v>3214</v>
      </c>
      <c r="L988" s="11">
        <v>2</v>
      </c>
    </row>
    <row r="989" spans="1:12">
      <c r="A989" s="11" t="s">
        <v>1740</v>
      </c>
      <c r="D989" s="11" t="s">
        <v>260</v>
      </c>
      <c r="E989" s="19" t="s">
        <v>1990</v>
      </c>
      <c r="F989" s="10">
        <v>42036</v>
      </c>
      <c r="G989" s="10">
        <v>44958</v>
      </c>
      <c r="H989" s="11">
        <v>9</v>
      </c>
      <c r="I989" s="11" t="s">
        <v>319</v>
      </c>
      <c r="J989" s="11" t="s">
        <v>261</v>
      </c>
      <c r="K989" s="11" t="s">
        <v>3214</v>
      </c>
      <c r="L989" s="11">
        <v>2</v>
      </c>
    </row>
    <row r="990" spans="1:12">
      <c r="A990" s="11" t="s">
        <v>1741</v>
      </c>
      <c r="D990" s="11" t="s">
        <v>260</v>
      </c>
      <c r="E990" s="19" t="s">
        <v>1991</v>
      </c>
      <c r="F990" s="10">
        <v>42036</v>
      </c>
      <c r="G990" s="10">
        <v>44958</v>
      </c>
      <c r="H990" s="11">
        <v>9</v>
      </c>
      <c r="I990" s="11" t="s">
        <v>319</v>
      </c>
      <c r="J990" s="11" t="s">
        <v>261</v>
      </c>
      <c r="K990" s="11" t="s">
        <v>3214</v>
      </c>
      <c r="L990" s="11">
        <v>2</v>
      </c>
    </row>
    <row r="991" spans="1:12">
      <c r="A991" s="11" t="s">
        <v>1742</v>
      </c>
      <c r="D991" s="11" t="s">
        <v>260</v>
      </c>
      <c r="E991" s="19" t="s">
        <v>1992</v>
      </c>
      <c r="F991" s="10">
        <v>42036</v>
      </c>
      <c r="G991" s="10">
        <v>44958</v>
      </c>
      <c r="H991" s="11">
        <v>9</v>
      </c>
      <c r="I991" s="11" t="s">
        <v>319</v>
      </c>
      <c r="J991" s="11" t="s">
        <v>261</v>
      </c>
      <c r="K991" s="11" t="s">
        <v>3214</v>
      </c>
      <c r="L991" s="11">
        <v>2</v>
      </c>
    </row>
    <row r="992" spans="1:12">
      <c r="A992" s="11" t="s">
        <v>1743</v>
      </c>
      <c r="D992" s="11" t="s">
        <v>260</v>
      </c>
      <c r="E992" s="19" t="s">
        <v>1993</v>
      </c>
      <c r="F992" s="10">
        <v>42036</v>
      </c>
      <c r="G992" s="10">
        <v>44958</v>
      </c>
      <c r="H992" s="11">
        <v>9</v>
      </c>
      <c r="I992" s="11" t="s">
        <v>319</v>
      </c>
      <c r="J992" s="11" t="s">
        <v>261</v>
      </c>
      <c r="K992" s="11" t="s">
        <v>3214</v>
      </c>
      <c r="L992" s="11">
        <v>2</v>
      </c>
    </row>
    <row r="993" spans="1:12">
      <c r="A993" s="11" t="s">
        <v>1744</v>
      </c>
      <c r="D993" s="11" t="s">
        <v>260</v>
      </c>
      <c r="E993" s="19" t="s">
        <v>1994</v>
      </c>
      <c r="F993" s="10">
        <v>42036</v>
      </c>
      <c r="G993" s="10">
        <v>44958</v>
      </c>
      <c r="H993" s="11">
        <v>9</v>
      </c>
      <c r="I993" s="11" t="s">
        <v>319</v>
      </c>
      <c r="J993" s="11" t="s">
        <v>261</v>
      </c>
      <c r="K993" s="11" t="s">
        <v>3214</v>
      </c>
      <c r="L993" s="11">
        <v>2</v>
      </c>
    </row>
    <row r="994" spans="1:12">
      <c r="A994" s="11" t="s">
        <v>1745</v>
      </c>
      <c r="D994" s="11" t="s">
        <v>260</v>
      </c>
      <c r="E994" s="19" t="s">
        <v>1995</v>
      </c>
      <c r="F994" s="10">
        <v>42036</v>
      </c>
      <c r="G994" s="10">
        <v>44958</v>
      </c>
      <c r="H994" s="11">
        <v>9</v>
      </c>
      <c r="I994" s="11" t="s">
        <v>319</v>
      </c>
      <c r="J994" s="11" t="s">
        <v>261</v>
      </c>
      <c r="K994" s="11" t="s">
        <v>3214</v>
      </c>
      <c r="L994" s="11">
        <v>2</v>
      </c>
    </row>
    <row r="995" spans="1:12">
      <c r="A995" s="11" t="s">
        <v>1746</v>
      </c>
      <c r="D995" s="11" t="s">
        <v>260</v>
      </c>
      <c r="E995" s="19" t="s">
        <v>1996</v>
      </c>
      <c r="F995" s="10">
        <v>42036</v>
      </c>
      <c r="G995" s="10">
        <v>44958</v>
      </c>
      <c r="H995" s="11">
        <v>9</v>
      </c>
      <c r="I995" s="11" t="s">
        <v>319</v>
      </c>
      <c r="J995" s="11" t="s">
        <v>261</v>
      </c>
      <c r="K995" s="11" t="s">
        <v>3214</v>
      </c>
      <c r="L995" s="11">
        <v>2</v>
      </c>
    </row>
    <row r="996" spans="1:12">
      <c r="A996" s="11" t="s">
        <v>1747</v>
      </c>
      <c r="D996" s="11" t="s">
        <v>260</v>
      </c>
      <c r="E996" s="19" t="s">
        <v>1997</v>
      </c>
      <c r="F996" s="10">
        <v>42036</v>
      </c>
      <c r="G996" s="10">
        <v>44958</v>
      </c>
      <c r="H996" s="11">
        <v>9</v>
      </c>
      <c r="I996" s="11" t="s">
        <v>319</v>
      </c>
      <c r="J996" s="11" t="s">
        <v>261</v>
      </c>
      <c r="K996" s="11" t="s">
        <v>3214</v>
      </c>
      <c r="L996" s="11">
        <v>2</v>
      </c>
    </row>
    <row r="997" spans="1:12">
      <c r="A997" s="11" t="s">
        <v>1748</v>
      </c>
      <c r="D997" s="11" t="s">
        <v>260</v>
      </c>
      <c r="E997" s="19" t="s">
        <v>1998</v>
      </c>
      <c r="F997" s="10">
        <v>42036</v>
      </c>
      <c r="G997" s="10">
        <v>44958</v>
      </c>
      <c r="H997" s="11">
        <v>9</v>
      </c>
      <c r="I997" s="11" t="s">
        <v>319</v>
      </c>
      <c r="J997" s="11" t="s">
        <v>261</v>
      </c>
      <c r="K997" s="11" t="s">
        <v>3214</v>
      </c>
      <c r="L997" s="11">
        <v>2</v>
      </c>
    </row>
    <row r="998" spans="1:12">
      <c r="A998" s="11" t="s">
        <v>1749</v>
      </c>
      <c r="D998" s="11" t="s">
        <v>260</v>
      </c>
      <c r="E998" s="19" t="s">
        <v>1999</v>
      </c>
      <c r="F998" s="10">
        <v>42036</v>
      </c>
      <c r="G998" s="10">
        <v>44958</v>
      </c>
      <c r="H998" s="11">
        <v>9</v>
      </c>
      <c r="I998" s="11" t="s">
        <v>319</v>
      </c>
      <c r="J998" s="11" t="s">
        <v>261</v>
      </c>
      <c r="K998" s="11" t="s">
        <v>3214</v>
      </c>
      <c r="L998" s="11">
        <v>2</v>
      </c>
    </row>
    <row r="999" spans="1:12">
      <c r="A999" s="11" t="s">
        <v>1750</v>
      </c>
      <c r="D999" s="11" t="s">
        <v>260</v>
      </c>
      <c r="E999" s="19" t="s">
        <v>2000</v>
      </c>
      <c r="F999" s="10">
        <v>42036</v>
      </c>
      <c r="G999" s="10">
        <v>44958</v>
      </c>
      <c r="H999" s="11">
        <v>9</v>
      </c>
      <c r="I999" s="11" t="s">
        <v>319</v>
      </c>
      <c r="J999" s="11" t="s">
        <v>261</v>
      </c>
      <c r="K999" s="11" t="s">
        <v>3214</v>
      </c>
      <c r="L999" s="11">
        <v>2</v>
      </c>
    </row>
    <row r="1000" spans="1:12">
      <c r="A1000" s="11" t="s">
        <v>1751</v>
      </c>
      <c r="D1000" s="11" t="s">
        <v>260</v>
      </c>
      <c r="E1000" s="19" t="s">
        <v>2001</v>
      </c>
      <c r="F1000" s="10">
        <v>42036</v>
      </c>
      <c r="G1000" s="10">
        <v>44958</v>
      </c>
      <c r="H1000" s="11">
        <v>9</v>
      </c>
      <c r="I1000" s="11" t="s">
        <v>319</v>
      </c>
      <c r="J1000" s="11" t="s">
        <v>261</v>
      </c>
      <c r="K1000" s="11" t="s">
        <v>3214</v>
      </c>
      <c r="L1000" s="11">
        <v>2</v>
      </c>
    </row>
    <row r="1001" spans="1:12">
      <c r="A1001" s="11" t="s">
        <v>1752</v>
      </c>
      <c r="D1001" s="11" t="s">
        <v>260</v>
      </c>
      <c r="E1001" s="19" t="s">
        <v>2002</v>
      </c>
      <c r="F1001" s="10">
        <v>42036</v>
      </c>
      <c r="G1001" s="10">
        <v>44958</v>
      </c>
      <c r="H1001" s="11">
        <v>9</v>
      </c>
      <c r="I1001" s="11" t="s">
        <v>319</v>
      </c>
      <c r="J1001" s="11" t="s">
        <v>261</v>
      </c>
      <c r="K1001" s="11" t="s">
        <v>3214</v>
      </c>
      <c r="L1001" s="11">
        <v>2</v>
      </c>
    </row>
    <row r="1002" spans="1:12">
      <c r="A1002" s="11" t="s">
        <v>1753</v>
      </c>
      <c r="D1002" s="11" t="s">
        <v>260</v>
      </c>
      <c r="E1002" s="19" t="s">
        <v>2003</v>
      </c>
      <c r="F1002" s="10">
        <v>42036</v>
      </c>
      <c r="G1002" s="10">
        <v>44958</v>
      </c>
      <c r="H1002" s="11">
        <v>9</v>
      </c>
      <c r="I1002" s="11" t="s">
        <v>319</v>
      </c>
      <c r="J1002" s="11" t="s">
        <v>261</v>
      </c>
      <c r="K1002" s="11" t="s">
        <v>3214</v>
      </c>
      <c r="L1002" s="11">
        <v>2</v>
      </c>
    </row>
    <row r="1003" spans="1:12">
      <c r="A1003" s="11" t="s">
        <v>1754</v>
      </c>
      <c r="D1003" s="11" t="s">
        <v>260</v>
      </c>
      <c r="E1003" s="19" t="s">
        <v>2004</v>
      </c>
      <c r="F1003" s="10">
        <v>42036</v>
      </c>
      <c r="G1003" s="10">
        <v>44958</v>
      </c>
      <c r="H1003" s="11">
        <v>9</v>
      </c>
      <c r="I1003" s="11" t="s">
        <v>319</v>
      </c>
      <c r="J1003" s="11" t="s">
        <v>261</v>
      </c>
      <c r="K1003" s="11" t="s">
        <v>3214</v>
      </c>
      <c r="L1003" s="11">
        <v>2</v>
      </c>
    </row>
    <row r="1004" spans="1:12">
      <c r="A1004" s="11" t="s">
        <v>1755</v>
      </c>
      <c r="D1004" s="11" t="s">
        <v>260</v>
      </c>
      <c r="E1004" s="19" t="s">
        <v>2005</v>
      </c>
      <c r="F1004" s="10">
        <v>42036</v>
      </c>
      <c r="G1004" s="10">
        <v>44958</v>
      </c>
      <c r="H1004" s="11">
        <v>9</v>
      </c>
      <c r="I1004" s="11" t="s">
        <v>319</v>
      </c>
      <c r="J1004" s="11" t="s">
        <v>261</v>
      </c>
      <c r="K1004" s="11" t="s">
        <v>3214</v>
      </c>
      <c r="L1004" s="11">
        <v>2</v>
      </c>
    </row>
    <row r="1005" spans="1:12">
      <c r="A1005" s="11" t="s">
        <v>1756</v>
      </c>
      <c r="D1005" s="11" t="s">
        <v>260</v>
      </c>
      <c r="E1005" s="19" t="s">
        <v>2006</v>
      </c>
      <c r="F1005" s="10">
        <v>42036</v>
      </c>
      <c r="G1005" s="10">
        <v>44958</v>
      </c>
      <c r="H1005" s="11">
        <v>9</v>
      </c>
      <c r="I1005" s="11" t="s">
        <v>319</v>
      </c>
      <c r="J1005" s="11" t="s">
        <v>261</v>
      </c>
      <c r="K1005" s="11" t="s">
        <v>3214</v>
      </c>
      <c r="L1005" s="11">
        <v>2</v>
      </c>
    </row>
    <row r="1006" spans="1:12">
      <c r="A1006" s="11" t="s">
        <v>1757</v>
      </c>
      <c r="D1006" s="11" t="s">
        <v>260</v>
      </c>
      <c r="E1006" s="19" t="s">
        <v>2007</v>
      </c>
      <c r="F1006" s="10">
        <v>42036</v>
      </c>
      <c r="G1006" s="10">
        <v>44958</v>
      </c>
      <c r="H1006" s="11">
        <v>9</v>
      </c>
      <c r="I1006" s="11" t="s">
        <v>319</v>
      </c>
      <c r="J1006" s="11" t="s">
        <v>261</v>
      </c>
      <c r="K1006" s="11" t="s">
        <v>3214</v>
      </c>
      <c r="L1006" s="11">
        <v>2</v>
      </c>
    </row>
    <row r="1007" spans="1:12">
      <c r="A1007" s="11" t="s">
        <v>1758</v>
      </c>
      <c r="D1007" s="11" t="s">
        <v>260</v>
      </c>
      <c r="E1007" s="19" t="s">
        <v>2008</v>
      </c>
      <c r="F1007" s="10">
        <v>42036</v>
      </c>
      <c r="G1007" s="10">
        <v>44958</v>
      </c>
      <c r="H1007" s="11">
        <v>9</v>
      </c>
      <c r="I1007" s="11" t="s">
        <v>319</v>
      </c>
      <c r="J1007" s="11" t="s">
        <v>261</v>
      </c>
      <c r="K1007" s="11" t="s">
        <v>3214</v>
      </c>
      <c r="L1007" s="11">
        <v>2</v>
      </c>
    </row>
    <row r="1008" spans="1:12">
      <c r="A1008" s="11" t="s">
        <v>1759</v>
      </c>
      <c r="D1008" s="11" t="s">
        <v>260</v>
      </c>
      <c r="E1008" s="19" t="s">
        <v>2009</v>
      </c>
      <c r="F1008" s="10">
        <v>42036</v>
      </c>
      <c r="G1008" s="10">
        <v>44958</v>
      </c>
      <c r="H1008" s="11">
        <v>9</v>
      </c>
      <c r="I1008" s="11" t="s">
        <v>319</v>
      </c>
      <c r="J1008" s="11" t="s">
        <v>261</v>
      </c>
      <c r="K1008" s="11" t="s">
        <v>3214</v>
      </c>
      <c r="L1008" s="11">
        <v>2</v>
      </c>
    </row>
    <row r="1009" spans="1:12">
      <c r="A1009" s="11" t="s">
        <v>1760</v>
      </c>
      <c r="D1009" s="11" t="s">
        <v>260</v>
      </c>
      <c r="E1009" s="19" t="s">
        <v>2010</v>
      </c>
      <c r="F1009" s="10">
        <v>42036</v>
      </c>
      <c r="G1009" s="10">
        <v>44958</v>
      </c>
      <c r="H1009" s="11">
        <v>9</v>
      </c>
      <c r="I1009" s="11" t="s">
        <v>319</v>
      </c>
      <c r="J1009" s="11" t="s">
        <v>261</v>
      </c>
      <c r="K1009" s="11" t="s">
        <v>3214</v>
      </c>
      <c r="L1009" s="11">
        <v>2</v>
      </c>
    </row>
    <row r="1010" spans="1:12">
      <c r="A1010" s="11" t="s">
        <v>1761</v>
      </c>
      <c r="D1010" s="11" t="s">
        <v>260</v>
      </c>
      <c r="E1010" s="19" t="s">
        <v>2011</v>
      </c>
      <c r="F1010" s="10">
        <v>42036</v>
      </c>
      <c r="G1010" s="10">
        <v>44958</v>
      </c>
      <c r="H1010" s="11">
        <v>9</v>
      </c>
      <c r="I1010" s="11" t="s">
        <v>319</v>
      </c>
      <c r="J1010" s="11" t="s">
        <v>261</v>
      </c>
      <c r="K1010" s="11" t="s">
        <v>3214</v>
      </c>
      <c r="L1010" s="11">
        <v>2</v>
      </c>
    </row>
    <row r="1011" spans="1:12">
      <c r="A1011" s="11" t="s">
        <v>1762</v>
      </c>
      <c r="D1011" s="11" t="s">
        <v>260</v>
      </c>
      <c r="E1011" s="19" t="s">
        <v>2012</v>
      </c>
      <c r="F1011" s="10">
        <v>42036</v>
      </c>
      <c r="G1011" s="10">
        <v>44958</v>
      </c>
      <c r="H1011" s="11">
        <v>9</v>
      </c>
      <c r="I1011" s="11" t="s">
        <v>319</v>
      </c>
      <c r="J1011" s="11" t="s">
        <v>261</v>
      </c>
      <c r="K1011" s="11" t="s">
        <v>3214</v>
      </c>
      <c r="L1011" s="11">
        <v>2</v>
      </c>
    </row>
    <row r="1012" spans="1:12">
      <c r="A1012" s="11" t="s">
        <v>2013</v>
      </c>
      <c r="D1012" s="11" t="s">
        <v>260</v>
      </c>
      <c r="E1012" s="19" t="s">
        <v>2263</v>
      </c>
      <c r="F1012" s="10">
        <v>42036</v>
      </c>
      <c r="G1012" s="10">
        <v>44958</v>
      </c>
      <c r="H1012" s="11">
        <v>9</v>
      </c>
      <c r="I1012" s="11" t="s">
        <v>319</v>
      </c>
      <c r="J1012" s="11" t="s">
        <v>261</v>
      </c>
      <c r="K1012" s="11" t="s">
        <v>3214</v>
      </c>
      <c r="L1012" s="11">
        <v>2</v>
      </c>
    </row>
    <row r="1013" spans="1:12">
      <c r="A1013" s="11" t="s">
        <v>2014</v>
      </c>
      <c r="D1013" s="11" t="s">
        <v>260</v>
      </c>
      <c r="E1013" s="19" t="s">
        <v>2264</v>
      </c>
      <c r="F1013" s="10">
        <v>42036</v>
      </c>
      <c r="G1013" s="10">
        <v>44958</v>
      </c>
      <c r="H1013" s="11">
        <v>9</v>
      </c>
      <c r="I1013" s="11" t="s">
        <v>319</v>
      </c>
      <c r="J1013" s="11" t="s">
        <v>261</v>
      </c>
      <c r="K1013" s="11" t="s">
        <v>3214</v>
      </c>
      <c r="L1013" s="11">
        <v>2</v>
      </c>
    </row>
    <row r="1014" spans="1:12">
      <c r="A1014" s="11" t="s">
        <v>2015</v>
      </c>
      <c r="D1014" s="11" t="s">
        <v>260</v>
      </c>
      <c r="E1014" s="19" t="s">
        <v>2265</v>
      </c>
      <c r="F1014" s="10">
        <v>42036</v>
      </c>
      <c r="G1014" s="10">
        <v>44958</v>
      </c>
      <c r="H1014" s="11">
        <v>9</v>
      </c>
      <c r="I1014" s="11" t="s">
        <v>319</v>
      </c>
      <c r="J1014" s="11" t="s">
        <v>261</v>
      </c>
      <c r="K1014" s="11" t="s">
        <v>3214</v>
      </c>
      <c r="L1014" s="11">
        <v>2</v>
      </c>
    </row>
    <row r="1015" spans="1:12">
      <c r="A1015" s="11" t="s">
        <v>2016</v>
      </c>
      <c r="D1015" s="11" t="s">
        <v>260</v>
      </c>
      <c r="E1015" s="19" t="s">
        <v>2266</v>
      </c>
      <c r="F1015" s="10">
        <v>42036</v>
      </c>
      <c r="G1015" s="10">
        <v>44958</v>
      </c>
      <c r="H1015" s="11">
        <v>9</v>
      </c>
      <c r="I1015" s="11" t="s">
        <v>319</v>
      </c>
      <c r="J1015" s="11" t="s">
        <v>261</v>
      </c>
      <c r="K1015" s="11" t="s">
        <v>3214</v>
      </c>
      <c r="L1015" s="11">
        <v>2</v>
      </c>
    </row>
    <row r="1016" spans="1:12">
      <c r="A1016" s="11" t="s">
        <v>2017</v>
      </c>
      <c r="D1016" s="11" t="s">
        <v>260</v>
      </c>
      <c r="E1016" s="19" t="s">
        <v>2267</v>
      </c>
      <c r="F1016" s="10">
        <v>42036</v>
      </c>
      <c r="G1016" s="10">
        <v>44958</v>
      </c>
      <c r="H1016" s="11">
        <v>9</v>
      </c>
      <c r="I1016" s="11" t="s">
        <v>319</v>
      </c>
      <c r="J1016" s="11" t="s">
        <v>261</v>
      </c>
      <c r="K1016" s="11" t="s">
        <v>3214</v>
      </c>
      <c r="L1016" s="11">
        <v>2</v>
      </c>
    </row>
    <row r="1017" spans="1:12">
      <c r="A1017" s="11" t="s">
        <v>2018</v>
      </c>
      <c r="D1017" s="11" t="s">
        <v>260</v>
      </c>
      <c r="E1017" s="19" t="s">
        <v>2268</v>
      </c>
      <c r="F1017" s="10">
        <v>42036</v>
      </c>
      <c r="G1017" s="10">
        <v>44958</v>
      </c>
      <c r="H1017" s="11">
        <v>9</v>
      </c>
      <c r="I1017" s="11" t="s">
        <v>319</v>
      </c>
      <c r="J1017" s="11" t="s">
        <v>261</v>
      </c>
      <c r="K1017" s="11" t="s">
        <v>3214</v>
      </c>
      <c r="L1017" s="11">
        <v>2</v>
      </c>
    </row>
    <row r="1018" spans="1:12">
      <c r="A1018" s="11" t="s">
        <v>2019</v>
      </c>
      <c r="D1018" s="11" t="s">
        <v>260</v>
      </c>
      <c r="E1018" s="19" t="s">
        <v>2269</v>
      </c>
      <c r="F1018" s="10">
        <v>42036</v>
      </c>
      <c r="G1018" s="10">
        <v>44958</v>
      </c>
      <c r="H1018" s="11">
        <v>9</v>
      </c>
      <c r="I1018" s="11" t="s">
        <v>319</v>
      </c>
      <c r="J1018" s="11" t="s">
        <v>261</v>
      </c>
      <c r="K1018" s="11" t="s">
        <v>3214</v>
      </c>
      <c r="L1018" s="11">
        <v>2</v>
      </c>
    </row>
    <row r="1019" spans="1:12">
      <c r="A1019" s="11" t="s">
        <v>2020</v>
      </c>
      <c r="D1019" s="11" t="s">
        <v>260</v>
      </c>
      <c r="E1019" s="19" t="s">
        <v>2270</v>
      </c>
      <c r="F1019" s="10">
        <v>42036</v>
      </c>
      <c r="G1019" s="10">
        <v>44958</v>
      </c>
      <c r="H1019" s="11">
        <v>9</v>
      </c>
      <c r="I1019" s="11" t="s">
        <v>319</v>
      </c>
      <c r="J1019" s="11" t="s">
        <v>261</v>
      </c>
      <c r="K1019" s="11" t="s">
        <v>3214</v>
      </c>
      <c r="L1019" s="11">
        <v>2</v>
      </c>
    </row>
    <row r="1020" spans="1:12">
      <c r="A1020" s="11" t="s">
        <v>2021</v>
      </c>
      <c r="D1020" s="11" t="s">
        <v>260</v>
      </c>
      <c r="E1020" s="19" t="s">
        <v>2271</v>
      </c>
      <c r="F1020" s="10">
        <v>42036</v>
      </c>
      <c r="G1020" s="10">
        <v>44958</v>
      </c>
      <c r="H1020" s="11">
        <v>9</v>
      </c>
      <c r="I1020" s="11" t="s">
        <v>319</v>
      </c>
      <c r="J1020" s="11" t="s">
        <v>261</v>
      </c>
      <c r="K1020" s="11" t="s">
        <v>3214</v>
      </c>
      <c r="L1020" s="11">
        <v>2</v>
      </c>
    </row>
    <row r="1021" spans="1:12">
      <c r="A1021" s="11" t="s">
        <v>2022</v>
      </c>
      <c r="D1021" s="11" t="s">
        <v>260</v>
      </c>
      <c r="E1021" s="19" t="s">
        <v>2272</v>
      </c>
      <c r="F1021" s="10">
        <v>42036</v>
      </c>
      <c r="G1021" s="10">
        <v>44958</v>
      </c>
      <c r="H1021" s="11">
        <v>9</v>
      </c>
      <c r="I1021" s="11" t="s">
        <v>319</v>
      </c>
      <c r="J1021" s="11" t="s">
        <v>261</v>
      </c>
      <c r="K1021" s="11" t="s">
        <v>3214</v>
      </c>
      <c r="L1021" s="11">
        <v>2</v>
      </c>
    </row>
    <row r="1022" spans="1:12">
      <c r="A1022" s="11" t="s">
        <v>2023</v>
      </c>
      <c r="D1022" s="11" t="s">
        <v>260</v>
      </c>
      <c r="E1022" s="19" t="s">
        <v>2273</v>
      </c>
      <c r="F1022" s="10">
        <v>42036</v>
      </c>
      <c r="G1022" s="10">
        <v>44958</v>
      </c>
      <c r="H1022" s="11">
        <v>9</v>
      </c>
      <c r="I1022" s="11" t="s">
        <v>319</v>
      </c>
      <c r="J1022" s="11" t="s">
        <v>261</v>
      </c>
      <c r="K1022" s="11" t="s">
        <v>3214</v>
      </c>
      <c r="L1022" s="11">
        <v>2</v>
      </c>
    </row>
    <row r="1023" spans="1:12">
      <c r="A1023" s="11" t="s">
        <v>2024</v>
      </c>
      <c r="D1023" s="11" t="s">
        <v>260</v>
      </c>
      <c r="E1023" s="19" t="s">
        <v>2274</v>
      </c>
      <c r="F1023" s="10">
        <v>42036</v>
      </c>
      <c r="G1023" s="10">
        <v>44958</v>
      </c>
      <c r="H1023" s="11">
        <v>9</v>
      </c>
      <c r="I1023" s="11" t="s">
        <v>319</v>
      </c>
      <c r="J1023" s="11" t="s">
        <v>261</v>
      </c>
      <c r="K1023" s="11" t="s">
        <v>3214</v>
      </c>
      <c r="L1023" s="11">
        <v>2</v>
      </c>
    </row>
    <row r="1024" spans="1:12">
      <c r="A1024" s="11" t="s">
        <v>2025</v>
      </c>
      <c r="D1024" s="11" t="s">
        <v>260</v>
      </c>
      <c r="E1024" s="19" t="s">
        <v>2275</v>
      </c>
      <c r="F1024" s="10">
        <v>42036</v>
      </c>
      <c r="G1024" s="10">
        <v>44958</v>
      </c>
      <c r="H1024" s="11">
        <v>9</v>
      </c>
      <c r="I1024" s="11" t="s">
        <v>319</v>
      </c>
      <c r="J1024" s="11" t="s">
        <v>261</v>
      </c>
      <c r="K1024" s="11" t="s">
        <v>3214</v>
      </c>
      <c r="L1024" s="11">
        <v>2</v>
      </c>
    </row>
    <row r="1025" spans="1:12">
      <c r="A1025" s="11" t="s">
        <v>2026</v>
      </c>
      <c r="D1025" s="11" t="s">
        <v>260</v>
      </c>
      <c r="E1025" s="19" t="s">
        <v>2276</v>
      </c>
      <c r="F1025" s="10">
        <v>42036</v>
      </c>
      <c r="G1025" s="10">
        <v>44958</v>
      </c>
      <c r="H1025" s="11">
        <v>9</v>
      </c>
      <c r="I1025" s="11" t="s">
        <v>319</v>
      </c>
      <c r="J1025" s="11" t="s">
        <v>261</v>
      </c>
      <c r="K1025" s="11" t="s">
        <v>3214</v>
      </c>
      <c r="L1025" s="11">
        <v>2</v>
      </c>
    </row>
    <row r="1026" spans="1:12">
      <c r="A1026" s="11" t="s">
        <v>2027</v>
      </c>
      <c r="D1026" s="11" t="s">
        <v>260</v>
      </c>
      <c r="E1026" s="19" t="s">
        <v>2277</v>
      </c>
      <c r="F1026" s="10">
        <v>42036</v>
      </c>
      <c r="G1026" s="10">
        <v>44958</v>
      </c>
      <c r="H1026" s="11">
        <v>9</v>
      </c>
      <c r="I1026" s="11" t="s">
        <v>319</v>
      </c>
      <c r="J1026" s="11" t="s">
        <v>261</v>
      </c>
      <c r="K1026" s="11" t="s">
        <v>3214</v>
      </c>
      <c r="L1026" s="11">
        <v>2</v>
      </c>
    </row>
    <row r="1027" spans="1:12">
      <c r="A1027" s="11" t="s">
        <v>2028</v>
      </c>
      <c r="D1027" s="11" t="s">
        <v>260</v>
      </c>
      <c r="E1027" s="19" t="s">
        <v>2278</v>
      </c>
      <c r="F1027" s="10">
        <v>42036</v>
      </c>
      <c r="G1027" s="10">
        <v>44958</v>
      </c>
      <c r="H1027" s="11">
        <v>9</v>
      </c>
      <c r="I1027" s="11" t="s">
        <v>319</v>
      </c>
      <c r="J1027" s="11" t="s">
        <v>261</v>
      </c>
      <c r="K1027" s="11" t="s">
        <v>3214</v>
      </c>
      <c r="L1027" s="11">
        <v>2</v>
      </c>
    </row>
    <row r="1028" spans="1:12">
      <c r="A1028" s="11" t="s">
        <v>2029</v>
      </c>
      <c r="D1028" s="11" t="s">
        <v>260</v>
      </c>
      <c r="E1028" s="19" t="s">
        <v>2279</v>
      </c>
      <c r="F1028" s="10">
        <v>42036</v>
      </c>
      <c r="G1028" s="10">
        <v>44958</v>
      </c>
      <c r="H1028" s="11">
        <v>9</v>
      </c>
      <c r="I1028" s="11" t="s">
        <v>319</v>
      </c>
      <c r="J1028" s="11" t="s">
        <v>261</v>
      </c>
      <c r="K1028" s="11" t="s">
        <v>3214</v>
      </c>
      <c r="L1028" s="11">
        <v>2</v>
      </c>
    </row>
    <row r="1029" spans="1:12">
      <c r="A1029" s="11" t="s">
        <v>2030</v>
      </c>
      <c r="D1029" s="11" t="s">
        <v>260</v>
      </c>
      <c r="E1029" s="19" t="s">
        <v>2280</v>
      </c>
      <c r="F1029" s="10">
        <v>42036</v>
      </c>
      <c r="G1029" s="10">
        <v>44958</v>
      </c>
      <c r="H1029" s="11">
        <v>9</v>
      </c>
      <c r="I1029" s="11" t="s">
        <v>319</v>
      </c>
      <c r="J1029" s="11" t="s">
        <v>261</v>
      </c>
      <c r="K1029" s="11" t="s">
        <v>3214</v>
      </c>
      <c r="L1029" s="11">
        <v>2</v>
      </c>
    </row>
    <row r="1030" spans="1:12">
      <c r="A1030" s="11" t="s">
        <v>2031</v>
      </c>
      <c r="D1030" s="11" t="s">
        <v>260</v>
      </c>
      <c r="E1030" s="19" t="s">
        <v>2281</v>
      </c>
      <c r="F1030" s="10">
        <v>42036</v>
      </c>
      <c r="G1030" s="10">
        <v>44958</v>
      </c>
      <c r="H1030" s="11">
        <v>9</v>
      </c>
      <c r="I1030" s="11" t="s">
        <v>319</v>
      </c>
      <c r="J1030" s="11" t="s">
        <v>261</v>
      </c>
      <c r="K1030" s="11" t="s">
        <v>3214</v>
      </c>
      <c r="L1030" s="11">
        <v>2</v>
      </c>
    </row>
    <row r="1031" spans="1:12">
      <c r="A1031" s="11" t="s">
        <v>2032</v>
      </c>
      <c r="D1031" s="11" t="s">
        <v>260</v>
      </c>
      <c r="E1031" s="19" t="s">
        <v>2282</v>
      </c>
      <c r="F1031" s="10">
        <v>42036</v>
      </c>
      <c r="G1031" s="10">
        <v>44958</v>
      </c>
      <c r="H1031" s="11">
        <v>9</v>
      </c>
      <c r="I1031" s="11" t="s">
        <v>319</v>
      </c>
      <c r="J1031" s="11" t="s">
        <v>261</v>
      </c>
      <c r="K1031" s="11" t="s">
        <v>3214</v>
      </c>
      <c r="L1031" s="11">
        <v>2</v>
      </c>
    </row>
    <row r="1032" spans="1:12">
      <c r="A1032" s="11" t="s">
        <v>2033</v>
      </c>
      <c r="D1032" s="11" t="s">
        <v>260</v>
      </c>
      <c r="E1032" s="19" t="s">
        <v>2283</v>
      </c>
      <c r="F1032" s="10">
        <v>42036</v>
      </c>
      <c r="G1032" s="10">
        <v>44958</v>
      </c>
      <c r="H1032" s="11">
        <v>9</v>
      </c>
      <c r="I1032" s="11" t="s">
        <v>319</v>
      </c>
      <c r="J1032" s="11" t="s">
        <v>261</v>
      </c>
      <c r="K1032" s="11" t="s">
        <v>3214</v>
      </c>
      <c r="L1032" s="11">
        <v>2</v>
      </c>
    </row>
    <row r="1033" spans="1:12">
      <c r="A1033" s="11" t="s">
        <v>2034</v>
      </c>
      <c r="D1033" s="11" t="s">
        <v>260</v>
      </c>
      <c r="E1033" s="19" t="s">
        <v>2284</v>
      </c>
      <c r="F1033" s="10">
        <v>42036</v>
      </c>
      <c r="G1033" s="10">
        <v>44958</v>
      </c>
      <c r="H1033" s="11">
        <v>9</v>
      </c>
      <c r="I1033" s="11" t="s">
        <v>319</v>
      </c>
      <c r="J1033" s="11" t="s">
        <v>261</v>
      </c>
      <c r="K1033" s="11" t="s">
        <v>3214</v>
      </c>
      <c r="L1033" s="11">
        <v>2</v>
      </c>
    </row>
    <row r="1034" spans="1:12">
      <c r="A1034" s="11" t="s">
        <v>2035</v>
      </c>
      <c r="D1034" s="11" t="s">
        <v>260</v>
      </c>
      <c r="E1034" s="19" t="s">
        <v>2285</v>
      </c>
      <c r="F1034" s="10">
        <v>42036</v>
      </c>
      <c r="G1034" s="10">
        <v>44958</v>
      </c>
      <c r="H1034" s="11">
        <v>9</v>
      </c>
      <c r="I1034" s="11" t="s">
        <v>319</v>
      </c>
      <c r="J1034" s="11" t="s">
        <v>261</v>
      </c>
      <c r="K1034" s="11" t="s">
        <v>3214</v>
      </c>
      <c r="L1034" s="11">
        <v>2</v>
      </c>
    </row>
    <row r="1035" spans="1:12">
      <c r="A1035" s="11" t="s">
        <v>2036</v>
      </c>
      <c r="D1035" s="11" t="s">
        <v>260</v>
      </c>
      <c r="E1035" s="19" t="s">
        <v>2286</v>
      </c>
      <c r="F1035" s="10">
        <v>42036</v>
      </c>
      <c r="G1035" s="10">
        <v>44958</v>
      </c>
      <c r="H1035" s="11">
        <v>9</v>
      </c>
      <c r="I1035" s="11" t="s">
        <v>319</v>
      </c>
      <c r="J1035" s="11" t="s">
        <v>261</v>
      </c>
      <c r="K1035" s="11" t="s">
        <v>3214</v>
      </c>
      <c r="L1035" s="11">
        <v>2</v>
      </c>
    </row>
    <row r="1036" spans="1:12">
      <c r="A1036" s="11" t="s">
        <v>2037</v>
      </c>
      <c r="D1036" s="11" t="s">
        <v>260</v>
      </c>
      <c r="E1036" s="19" t="s">
        <v>2287</v>
      </c>
      <c r="F1036" s="10">
        <v>42036</v>
      </c>
      <c r="G1036" s="10">
        <v>44958</v>
      </c>
      <c r="H1036" s="11">
        <v>9</v>
      </c>
      <c r="I1036" s="11" t="s">
        <v>319</v>
      </c>
      <c r="J1036" s="11" t="s">
        <v>261</v>
      </c>
      <c r="K1036" s="11" t="s">
        <v>3214</v>
      </c>
      <c r="L1036" s="11">
        <v>2</v>
      </c>
    </row>
    <row r="1037" spans="1:12">
      <c r="A1037" s="11" t="s">
        <v>2038</v>
      </c>
      <c r="D1037" s="11" t="s">
        <v>260</v>
      </c>
      <c r="E1037" s="19" t="s">
        <v>2288</v>
      </c>
      <c r="F1037" s="10">
        <v>42036</v>
      </c>
      <c r="G1037" s="10">
        <v>44958</v>
      </c>
      <c r="H1037" s="11">
        <v>9</v>
      </c>
      <c r="I1037" s="11" t="s">
        <v>319</v>
      </c>
      <c r="J1037" s="11" t="s">
        <v>261</v>
      </c>
      <c r="K1037" s="11" t="s">
        <v>3214</v>
      </c>
      <c r="L1037" s="11">
        <v>2</v>
      </c>
    </row>
    <row r="1038" spans="1:12">
      <c r="A1038" s="11" t="s">
        <v>2039</v>
      </c>
      <c r="D1038" s="11" t="s">
        <v>260</v>
      </c>
      <c r="E1038" s="19" t="s">
        <v>2289</v>
      </c>
      <c r="F1038" s="10">
        <v>42036</v>
      </c>
      <c r="G1038" s="10">
        <v>44958</v>
      </c>
      <c r="H1038" s="11">
        <v>9</v>
      </c>
      <c r="I1038" s="20" t="s">
        <v>259</v>
      </c>
      <c r="J1038" s="11" t="s">
        <v>261</v>
      </c>
      <c r="K1038" s="11" t="s">
        <v>3214</v>
      </c>
      <c r="L1038" s="11">
        <v>2</v>
      </c>
    </row>
    <row r="1039" spans="1:12">
      <c r="A1039" s="11" t="s">
        <v>2040</v>
      </c>
      <c r="D1039" s="11" t="s">
        <v>260</v>
      </c>
      <c r="E1039" s="19" t="s">
        <v>2290</v>
      </c>
      <c r="F1039" s="10">
        <v>42036</v>
      </c>
      <c r="G1039" s="10">
        <v>44958</v>
      </c>
      <c r="H1039" s="11">
        <v>9</v>
      </c>
      <c r="I1039" s="20" t="s">
        <v>259</v>
      </c>
      <c r="J1039" s="11" t="s">
        <v>261</v>
      </c>
      <c r="K1039" s="11" t="s">
        <v>3214</v>
      </c>
      <c r="L1039" s="11">
        <v>2</v>
      </c>
    </row>
    <row r="1040" spans="1:12">
      <c r="A1040" s="11" t="s">
        <v>2041</v>
      </c>
      <c r="D1040" s="11" t="s">
        <v>260</v>
      </c>
      <c r="E1040" s="19" t="s">
        <v>2291</v>
      </c>
      <c r="F1040" s="10">
        <v>42036</v>
      </c>
      <c r="G1040" s="10">
        <v>44958</v>
      </c>
      <c r="H1040" s="11">
        <v>9</v>
      </c>
      <c r="I1040" s="20" t="s">
        <v>259</v>
      </c>
      <c r="J1040" s="11" t="s">
        <v>261</v>
      </c>
      <c r="K1040" s="11" t="s">
        <v>3214</v>
      </c>
      <c r="L1040" s="11">
        <v>2</v>
      </c>
    </row>
    <row r="1041" spans="1:12">
      <c r="A1041" s="11" t="s">
        <v>2042</v>
      </c>
      <c r="D1041" s="11" t="s">
        <v>260</v>
      </c>
      <c r="E1041" s="19" t="s">
        <v>2292</v>
      </c>
      <c r="F1041" s="10">
        <v>42036</v>
      </c>
      <c r="G1041" s="10">
        <v>44958</v>
      </c>
      <c r="H1041" s="11">
        <v>9</v>
      </c>
      <c r="I1041" s="20" t="s">
        <v>259</v>
      </c>
      <c r="J1041" s="11" t="s">
        <v>261</v>
      </c>
      <c r="K1041" s="11" t="s">
        <v>3214</v>
      </c>
      <c r="L1041" s="11">
        <v>2</v>
      </c>
    </row>
    <row r="1042" spans="1:12">
      <c r="A1042" s="11" t="s">
        <v>2043</v>
      </c>
      <c r="D1042" s="11" t="s">
        <v>260</v>
      </c>
      <c r="E1042" s="19" t="s">
        <v>2293</v>
      </c>
      <c r="F1042" s="10">
        <v>42036</v>
      </c>
      <c r="G1042" s="10">
        <v>44958</v>
      </c>
      <c r="H1042" s="11">
        <v>9</v>
      </c>
      <c r="I1042" s="20" t="s">
        <v>259</v>
      </c>
      <c r="J1042" s="11" t="s">
        <v>261</v>
      </c>
      <c r="K1042" s="11" t="s">
        <v>3214</v>
      </c>
      <c r="L1042" s="11">
        <v>2</v>
      </c>
    </row>
    <row r="1043" spans="1:12">
      <c r="A1043" s="11" t="s">
        <v>2044</v>
      </c>
      <c r="D1043" s="11" t="s">
        <v>260</v>
      </c>
      <c r="E1043" s="19" t="s">
        <v>2294</v>
      </c>
      <c r="F1043" s="10">
        <v>42036</v>
      </c>
      <c r="G1043" s="10">
        <v>44958</v>
      </c>
      <c r="H1043" s="11">
        <v>9</v>
      </c>
      <c r="I1043" s="20" t="s">
        <v>259</v>
      </c>
      <c r="J1043" s="11" t="s">
        <v>261</v>
      </c>
      <c r="K1043" s="11" t="s">
        <v>3214</v>
      </c>
      <c r="L1043" s="11">
        <v>2</v>
      </c>
    </row>
    <row r="1044" spans="1:12">
      <c r="A1044" s="11" t="s">
        <v>2045</v>
      </c>
      <c r="D1044" s="11" t="s">
        <v>260</v>
      </c>
      <c r="E1044" s="19" t="s">
        <v>2295</v>
      </c>
      <c r="F1044" s="10">
        <v>42036</v>
      </c>
      <c r="G1044" s="10">
        <v>44958</v>
      </c>
      <c r="H1044" s="11">
        <v>9</v>
      </c>
      <c r="I1044" s="20" t="s">
        <v>259</v>
      </c>
      <c r="J1044" s="11" t="s">
        <v>261</v>
      </c>
      <c r="K1044" s="11" t="s">
        <v>3214</v>
      </c>
      <c r="L1044" s="11">
        <v>2</v>
      </c>
    </row>
    <row r="1045" spans="1:12">
      <c r="A1045" s="11" t="s">
        <v>2046</v>
      </c>
      <c r="D1045" s="11" t="s">
        <v>260</v>
      </c>
      <c r="E1045" s="19" t="s">
        <v>2296</v>
      </c>
      <c r="F1045" s="10">
        <v>42036</v>
      </c>
      <c r="G1045" s="10">
        <v>44958</v>
      </c>
      <c r="H1045" s="11">
        <v>9</v>
      </c>
      <c r="I1045" s="20" t="s">
        <v>259</v>
      </c>
      <c r="J1045" s="11" t="s">
        <v>261</v>
      </c>
      <c r="K1045" s="11" t="s">
        <v>3214</v>
      </c>
      <c r="L1045" s="11">
        <v>2</v>
      </c>
    </row>
    <row r="1046" spans="1:12">
      <c r="A1046" s="11" t="s">
        <v>2047</v>
      </c>
      <c r="D1046" s="11" t="s">
        <v>260</v>
      </c>
      <c r="E1046" s="19" t="s">
        <v>2297</v>
      </c>
      <c r="F1046" s="10">
        <v>42036</v>
      </c>
      <c r="G1046" s="10">
        <v>44958</v>
      </c>
      <c r="H1046" s="11">
        <v>9</v>
      </c>
      <c r="I1046" s="20" t="s">
        <v>259</v>
      </c>
      <c r="J1046" s="11" t="s">
        <v>261</v>
      </c>
      <c r="K1046" s="11" t="s">
        <v>3214</v>
      </c>
      <c r="L1046" s="11">
        <v>2</v>
      </c>
    </row>
    <row r="1047" spans="1:12">
      <c r="A1047" s="11" t="s">
        <v>2048</v>
      </c>
      <c r="D1047" s="11" t="s">
        <v>260</v>
      </c>
      <c r="E1047" s="19" t="s">
        <v>2298</v>
      </c>
      <c r="F1047" s="10">
        <v>42036</v>
      </c>
      <c r="G1047" s="10">
        <v>44958</v>
      </c>
      <c r="H1047" s="11">
        <v>9</v>
      </c>
      <c r="I1047" s="20" t="s">
        <v>259</v>
      </c>
      <c r="J1047" s="11" t="s">
        <v>261</v>
      </c>
      <c r="K1047" s="11" t="s">
        <v>3214</v>
      </c>
      <c r="L1047" s="11">
        <v>2</v>
      </c>
    </row>
    <row r="1048" spans="1:12">
      <c r="A1048" s="11" t="s">
        <v>2049</v>
      </c>
      <c r="D1048" s="11" t="s">
        <v>260</v>
      </c>
      <c r="E1048" s="19" t="s">
        <v>2299</v>
      </c>
      <c r="F1048" s="10">
        <v>42036</v>
      </c>
      <c r="G1048" s="10">
        <v>44958</v>
      </c>
      <c r="H1048" s="11">
        <v>9</v>
      </c>
      <c r="I1048" s="20" t="s">
        <v>259</v>
      </c>
      <c r="J1048" s="11" t="s">
        <v>261</v>
      </c>
      <c r="K1048" s="11" t="s">
        <v>3214</v>
      </c>
      <c r="L1048" s="11">
        <v>2</v>
      </c>
    </row>
    <row r="1049" spans="1:12">
      <c r="A1049" s="11" t="s">
        <v>2050</v>
      </c>
      <c r="D1049" s="11" t="s">
        <v>260</v>
      </c>
      <c r="E1049" s="19" t="s">
        <v>2300</v>
      </c>
      <c r="F1049" s="10">
        <v>42036</v>
      </c>
      <c r="G1049" s="10">
        <v>44958</v>
      </c>
      <c r="H1049" s="11">
        <v>9</v>
      </c>
      <c r="I1049" s="20" t="s">
        <v>259</v>
      </c>
      <c r="J1049" s="11" t="s">
        <v>261</v>
      </c>
      <c r="K1049" s="11" t="s">
        <v>3214</v>
      </c>
      <c r="L1049" s="11">
        <v>2</v>
      </c>
    </row>
    <row r="1050" spans="1:12">
      <c r="A1050" s="11" t="s">
        <v>2051</v>
      </c>
      <c r="D1050" s="11" t="s">
        <v>260</v>
      </c>
      <c r="E1050" s="19" t="s">
        <v>2301</v>
      </c>
      <c r="F1050" s="10">
        <v>42036</v>
      </c>
      <c r="G1050" s="10">
        <v>44958</v>
      </c>
      <c r="H1050" s="11">
        <v>9</v>
      </c>
      <c r="I1050" s="20" t="s">
        <v>259</v>
      </c>
      <c r="J1050" s="11" t="s">
        <v>261</v>
      </c>
      <c r="K1050" s="11" t="s">
        <v>3214</v>
      </c>
      <c r="L1050" s="11">
        <v>2</v>
      </c>
    </row>
    <row r="1051" spans="1:12">
      <c r="A1051" s="11" t="s">
        <v>2052</v>
      </c>
      <c r="D1051" s="11" t="s">
        <v>260</v>
      </c>
      <c r="E1051" s="19" t="s">
        <v>2302</v>
      </c>
      <c r="F1051" s="10">
        <v>42036</v>
      </c>
      <c r="G1051" s="10">
        <v>44958</v>
      </c>
      <c r="H1051" s="11">
        <v>9</v>
      </c>
      <c r="I1051" s="20" t="s">
        <v>259</v>
      </c>
      <c r="J1051" s="11" t="s">
        <v>261</v>
      </c>
      <c r="K1051" s="11" t="s">
        <v>3214</v>
      </c>
      <c r="L1051" s="11">
        <v>2</v>
      </c>
    </row>
    <row r="1052" spans="1:12">
      <c r="A1052" s="11" t="s">
        <v>2053</v>
      </c>
      <c r="D1052" s="11" t="s">
        <v>260</v>
      </c>
      <c r="E1052" s="19" t="s">
        <v>2303</v>
      </c>
      <c r="F1052" s="10">
        <v>42036</v>
      </c>
      <c r="G1052" s="10">
        <v>44958</v>
      </c>
      <c r="H1052" s="11">
        <v>9</v>
      </c>
      <c r="I1052" s="20" t="s">
        <v>259</v>
      </c>
      <c r="J1052" s="11" t="s">
        <v>261</v>
      </c>
      <c r="K1052" s="11" t="s">
        <v>3214</v>
      </c>
      <c r="L1052" s="11">
        <v>2</v>
      </c>
    </row>
    <row r="1053" spans="1:12">
      <c r="A1053" s="11" t="s">
        <v>2054</v>
      </c>
      <c r="D1053" s="11" t="s">
        <v>260</v>
      </c>
      <c r="E1053" s="19" t="s">
        <v>2304</v>
      </c>
      <c r="F1053" s="10">
        <v>42036</v>
      </c>
      <c r="G1053" s="10">
        <v>44958</v>
      </c>
      <c r="H1053" s="11">
        <v>9</v>
      </c>
      <c r="I1053" s="20" t="s">
        <v>259</v>
      </c>
      <c r="J1053" s="11" t="s">
        <v>261</v>
      </c>
      <c r="K1053" s="11" t="s">
        <v>3214</v>
      </c>
      <c r="L1053" s="11">
        <v>2</v>
      </c>
    </row>
    <row r="1054" spans="1:12">
      <c r="A1054" s="11" t="s">
        <v>2055</v>
      </c>
      <c r="D1054" s="11" t="s">
        <v>260</v>
      </c>
      <c r="E1054" s="19" t="s">
        <v>2305</v>
      </c>
      <c r="F1054" s="10">
        <v>42036</v>
      </c>
      <c r="G1054" s="10">
        <v>44958</v>
      </c>
      <c r="H1054" s="11">
        <v>9</v>
      </c>
      <c r="I1054" s="20" t="s">
        <v>259</v>
      </c>
      <c r="J1054" s="11" t="s">
        <v>261</v>
      </c>
      <c r="K1054" s="11" t="s">
        <v>3214</v>
      </c>
      <c r="L1054" s="11">
        <v>2</v>
      </c>
    </row>
    <row r="1055" spans="1:12">
      <c r="A1055" s="11" t="s">
        <v>2056</v>
      </c>
      <c r="D1055" s="11" t="s">
        <v>260</v>
      </c>
      <c r="E1055" s="19" t="s">
        <v>2306</v>
      </c>
      <c r="F1055" s="10">
        <v>42036</v>
      </c>
      <c r="G1055" s="10">
        <v>44958</v>
      </c>
      <c r="H1055" s="11">
        <v>9</v>
      </c>
      <c r="I1055" s="20" t="s">
        <v>259</v>
      </c>
      <c r="J1055" s="11" t="s">
        <v>261</v>
      </c>
      <c r="K1055" s="11" t="s">
        <v>3214</v>
      </c>
      <c r="L1055" s="11">
        <v>2</v>
      </c>
    </row>
    <row r="1056" spans="1:12">
      <c r="A1056" s="11" t="s">
        <v>2057</v>
      </c>
      <c r="D1056" s="11" t="s">
        <v>260</v>
      </c>
      <c r="E1056" s="19" t="s">
        <v>2307</v>
      </c>
      <c r="F1056" s="10">
        <v>42036</v>
      </c>
      <c r="G1056" s="10">
        <v>44958</v>
      </c>
      <c r="H1056" s="11">
        <v>9</v>
      </c>
      <c r="I1056" s="20" t="s">
        <v>259</v>
      </c>
      <c r="J1056" s="11" t="s">
        <v>261</v>
      </c>
      <c r="K1056" s="11" t="s">
        <v>3214</v>
      </c>
      <c r="L1056" s="11">
        <v>2</v>
      </c>
    </row>
    <row r="1057" spans="1:12">
      <c r="A1057" s="11" t="s">
        <v>2058</v>
      </c>
      <c r="D1057" s="11" t="s">
        <v>260</v>
      </c>
      <c r="E1057" s="19" t="s">
        <v>2308</v>
      </c>
      <c r="F1057" s="10">
        <v>42036</v>
      </c>
      <c r="G1057" s="10">
        <v>44958</v>
      </c>
      <c r="H1057" s="11">
        <v>9</v>
      </c>
      <c r="I1057" s="20" t="s">
        <v>259</v>
      </c>
      <c r="J1057" s="11" t="s">
        <v>261</v>
      </c>
      <c r="K1057" s="11" t="s">
        <v>3214</v>
      </c>
      <c r="L1057" s="11">
        <v>2</v>
      </c>
    </row>
    <row r="1058" spans="1:12">
      <c r="A1058" s="11" t="s">
        <v>2059</v>
      </c>
      <c r="D1058" s="11" t="s">
        <v>260</v>
      </c>
      <c r="E1058" s="19" t="s">
        <v>2309</v>
      </c>
      <c r="F1058" s="10">
        <v>42036</v>
      </c>
      <c r="G1058" s="10">
        <v>44958</v>
      </c>
      <c r="H1058" s="11">
        <v>9</v>
      </c>
      <c r="I1058" s="20" t="s">
        <v>259</v>
      </c>
      <c r="J1058" s="11" t="s">
        <v>261</v>
      </c>
      <c r="K1058" s="11" t="s">
        <v>3214</v>
      </c>
      <c r="L1058" s="11">
        <v>2</v>
      </c>
    </row>
    <row r="1059" spans="1:12">
      <c r="A1059" s="11" t="s">
        <v>2060</v>
      </c>
      <c r="D1059" s="11" t="s">
        <v>260</v>
      </c>
      <c r="E1059" s="19" t="s">
        <v>2310</v>
      </c>
      <c r="F1059" s="10">
        <v>42036</v>
      </c>
      <c r="G1059" s="10">
        <v>44958</v>
      </c>
      <c r="H1059" s="11">
        <v>9</v>
      </c>
      <c r="I1059" s="20" t="s">
        <v>259</v>
      </c>
      <c r="J1059" s="11" t="s">
        <v>261</v>
      </c>
      <c r="K1059" s="11" t="s">
        <v>3214</v>
      </c>
      <c r="L1059" s="11">
        <v>2</v>
      </c>
    </row>
    <row r="1060" spans="1:12">
      <c r="A1060" s="11" t="s">
        <v>2061</v>
      </c>
      <c r="D1060" s="11" t="s">
        <v>260</v>
      </c>
      <c r="E1060" s="19" t="s">
        <v>2311</v>
      </c>
      <c r="F1060" s="10">
        <v>42036</v>
      </c>
      <c r="G1060" s="10">
        <v>44958</v>
      </c>
      <c r="H1060" s="11">
        <v>9</v>
      </c>
      <c r="I1060" s="20" t="s">
        <v>259</v>
      </c>
      <c r="J1060" s="11" t="s">
        <v>261</v>
      </c>
      <c r="K1060" s="11" t="s">
        <v>3214</v>
      </c>
      <c r="L1060" s="11">
        <v>2</v>
      </c>
    </row>
    <row r="1061" spans="1:12">
      <c r="A1061" s="11" t="s">
        <v>2062</v>
      </c>
      <c r="D1061" s="11" t="s">
        <v>260</v>
      </c>
      <c r="E1061" s="19" t="s">
        <v>2312</v>
      </c>
      <c r="F1061" s="10">
        <v>42036</v>
      </c>
      <c r="G1061" s="10">
        <v>44958</v>
      </c>
      <c r="H1061" s="11">
        <v>9</v>
      </c>
      <c r="I1061" s="20" t="s">
        <v>259</v>
      </c>
      <c r="J1061" s="11" t="s">
        <v>261</v>
      </c>
      <c r="K1061" s="11" t="s">
        <v>3214</v>
      </c>
      <c r="L1061" s="11">
        <v>2</v>
      </c>
    </row>
    <row r="1062" spans="1:12">
      <c r="A1062" s="11" t="s">
        <v>2063</v>
      </c>
      <c r="D1062" s="11" t="s">
        <v>260</v>
      </c>
      <c r="E1062" s="19" t="s">
        <v>2313</v>
      </c>
      <c r="F1062" s="10">
        <v>42036</v>
      </c>
      <c r="G1062" s="10">
        <v>44958</v>
      </c>
      <c r="H1062" s="11">
        <v>9</v>
      </c>
      <c r="I1062" s="20" t="s">
        <v>259</v>
      </c>
      <c r="J1062" s="11" t="s">
        <v>261</v>
      </c>
      <c r="K1062" s="11" t="s">
        <v>3214</v>
      </c>
      <c r="L1062" s="11">
        <v>2</v>
      </c>
    </row>
    <row r="1063" spans="1:12">
      <c r="A1063" s="11" t="s">
        <v>2064</v>
      </c>
      <c r="D1063" s="11" t="s">
        <v>260</v>
      </c>
      <c r="E1063" s="19" t="s">
        <v>2314</v>
      </c>
      <c r="F1063" s="10">
        <v>42036</v>
      </c>
      <c r="G1063" s="10">
        <v>44958</v>
      </c>
      <c r="H1063" s="11">
        <v>9</v>
      </c>
      <c r="I1063" s="20" t="s">
        <v>259</v>
      </c>
      <c r="J1063" s="11" t="s">
        <v>261</v>
      </c>
      <c r="K1063" s="11" t="s">
        <v>3214</v>
      </c>
      <c r="L1063" s="11">
        <v>2</v>
      </c>
    </row>
    <row r="1064" spans="1:12">
      <c r="A1064" s="11" t="s">
        <v>2065</v>
      </c>
      <c r="D1064" s="11" t="s">
        <v>260</v>
      </c>
      <c r="E1064" s="19" t="s">
        <v>2315</v>
      </c>
      <c r="F1064" s="10">
        <v>42036</v>
      </c>
      <c r="G1064" s="10">
        <v>44958</v>
      </c>
      <c r="H1064" s="11">
        <v>9</v>
      </c>
      <c r="I1064" s="20" t="s">
        <v>259</v>
      </c>
      <c r="J1064" s="11" t="s">
        <v>261</v>
      </c>
      <c r="K1064" s="11" t="s">
        <v>3214</v>
      </c>
      <c r="L1064" s="11">
        <v>2</v>
      </c>
    </row>
    <row r="1065" spans="1:12">
      <c r="A1065" s="11" t="s">
        <v>2066</v>
      </c>
      <c r="D1065" s="11" t="s">
        <v>260</v>
      </c>
      <c r="E1065" s="19" t="s">
        <v>2316</v>
      </c>
      <c r="F1065" s="10">
        <v>42036</v>
      </c>
      <c r="G1065" s="10">
        <v>44958</v>
      </c>
      <c r="H1065" s="11">
        <v>9</v>
      </c>
      <c r="I1065" s="20" t="s">
        <v>259</v>
      </c>
      <c r="J1065" s="11" t="s">
        <v>261</v>
      </c>
      <c r="K1065" s="11" t="s">
        <v>3214</v>
      </c>
      <c r="L1065" s="11">
        <v>2</v>
      </c>
    </row>
    <row r="1066" spans="1:12">
      <c r="A1066" s="11" t="s">
        <v>2067</v>
      </c>
      <c r="D1066" s="11" t="s">
        <v>260</v>
      </c>
      <c r="E1066" s="19" t="s">
        <v>2317</v>
      </c>
      <c r="F1066" s="10">
        <v>42036</v>
      </c>
      <c r="G1066" s="10">
        <v>44958</v>
      </c>
      <c r="H1066" s="11">
        <v>9</v>
      </c>
      <c r="I1066" s="20" t="s">
        <v>259</v>
      </c>
      <c r="J1066" s="11" t="s">
        <v>261</v>
      </c>
      <c r="K1066" s="11" t="s">
        <v>3214</v>
      </c>
      <c r="L1066" s="11">
        <v>2</v>
      </c>
    </row>
    <row r="1067" spans="1:12">
      <c r="A1067" s="11" t="s">
        <v>2068</v>
      </c>
      <c r="D1067" s="11" t="s">
        <v>260</v>
      </c>
      <c r="E1067" s="19" t="s">
        <v>2318</v>
      </c>
      <c r="F1067" s="10">
        <v>42036</v>
      </c>
      <c r="G1067" s="10">
        <v>44958</v>
      </c>
      <c r="H1067" s="11">
        <v>9</v>
      </c>
      <c r="I1067" s="20" t="s">
        <v>259</v>
      </c>
      <c r="J1067" s="11" t="s">
        <v>261</v>
      </c>
      <c r="K1067" s="11" t="s">
        <v>3214</v>
      </c>
      <c r="L1067" s="11">
        <v>2</v>
      </c>
    </row>
    <row r="1068" spans="1:12">
      <c r="A1068" s="11" t="s">
        <v>2069</v>
      </c>
      <c r="D1068" s="11" t="s">
        <v>260</v>
      </c>
      <c r="E1068" s="19" t="s">
        <v>2319</v>
      </c>
      <c r="F1068" s="10">
        <v>42036</v>
      </c>
      <c r="G1068" s="10">
        <v>44958</v>
      </c>
      <c r="H1068" s="11">
        <v>9</v>
      </c>
      <c r="I1068" s="20" t="s">
        <v>259</v>
      </c>
      <c r="J1068" s="11" t="s">
        <v>261</v>
      </c>
      <c r="K1068" s="11" t="s">
        <v>3214</v>
      </c>
      <c r="L1068" s="11">
        <v>2</v>
      </c>
    </row>
    <row r="1069" spans="1:12">
      <c r="A1069" s="11" t="s">
        <v>2070</v>
      </c>
      <c r="D1069" s="11" t="s">
        <v>260</v>
      </c>
      <c r="E1069" s="19" t="s">
        <v>2320</v>
      </c>
      <c r="F1069" s="10">
        <v>42036</v>
      </c>
      <c r="G1069" s="10">
        <v>44958</v>
      </c>
      <c r="H1069" s="11">
        <v>9</v>
      </c>
      <c r="I1069" s="20" t="s">
        <v>259</v>
      </c>
      <c r="J1069" s="11" t="s">
        <v>261</v>
      </c>
      <c r="K1069" s="11" t="s">
        <v>3214</v>
      </c>
      <c r="L1069" s="11">
        <v>2</v>
      </c>
    </row>
    <row r="1070" spans="1:12">
      <c r="A1070" s="11" t="s">
        <v>2071</v>
      </c>
      <c r="D1070" s="11" t="s">
        <v>260</v>
      </c>
      <c r="E1070" s="19" t="s">
        <v>2321</v>
      </c>
      <c r="F1070" s="10">
        <v>42036</v>
      </c>
      <c r="G1070" s="10">
        <v>44958</v>
      </c>
      <c r="H1070" s="11">
        <v>9</v>
      </c>
      <c r="I1070" s="20" t="s">
        <v>259</v>
      </c>
      <c r="J1070" s="11" t="s">
        <v>261</v>
      </c>
      <c r="K1070" s="11" t="s">
        <v>3214</v>
      </c>
      <c r="L1070" s="11">
        <v>2</v>
      </c>
    </row>
    <row r="1071" spans="1:12">
      <c r="A1071" s="11" t="s">
        <v>2072</v>
      </c>
      <c r="D1071" s="11" t="s">
        <v>260</v>
      </c>
      <c r="E1071" s="19" t="s">
        <v>2322</v>
      </c>
      <c r="F1071" s="10">
        <v>42036</v>
      </c>
      <c r="G1071" s="10">
        <v>44958</v>
      </c>
      <c r="H1071" s="11">
        <v>9</v>
      </c>
      <c r="I1071" s="20" t="s">
        <v>259</v>
      </c>
      <c r="J1071" s="11" t="s">
        <v>261</v>
      </c>
      <c r="K1071" s="11" t="s">
        <v>3214</v>
      </c>
      <c r="L1071" s="11">
        <v>2</v>
      </c>
    </row>
    <row r="1072" spans="1:12">
      <c r="A1072" s="11" t="s">
        <v>2073</v>
      </c>
      <c r="D1072" s="11" t="s">
        <v>260</v>
      </c>
      <c r="E1072" s="19" t="s">
        <v>2323</v>
      </c>
      <c r="F1072" s="10">
        <v>42036</v>
      </c>
      <c r="G1072" s="10">
        <v>44958</v>
      </c>
      <c r="H1072" s="11">
        <v>9</v>
      </c>
      <c r="I1072" s="20" t="s">
        <v>259</v>
      </c>
      <c r="J1072" s="11" t="s">
        <v>261</v>
      </c>
      <c r="K1072" s="11" t="s">
        <v>3214</v>
      </c>
      <c r="L1072" s="11">
        <v>2</v>
      </c>
    </row>
    <row r="1073" spans="1:12">
      <c r="A1073" s="11" t="s">
        <v>2074</v>
      </c>
      <c r="D1073" s="11" t="s">
        <v>260</v>
      </c>
      <c r="E1073" s="19" t="s">
        <v>2324</v>
      </c>
      <c r="F1073" s="10">
        <v>42036</v>
      </c>
      <c r="G1073" s="10">
        <v>44958</v>
      </c>
      <c r="H1073" s="11">
        <v>9</v>
      </c>
      <c r="I1073" s="20" t="s">
        <v>259</v>
      </c>
      <c r="J1073" s="11" t="s">
        <v>261</v>
      </c>
      <c r="K1073" s="11" t="s">
        <v>3214</v>
      </c>
      <c r="L1073" s="11">
        <v>2</v>
      </c>
    </row>
    <row r="1074" spans="1:12">
      <c r="A1074" s="11" t="s">
        <v>2075</v>
      </c>
      <c r="D1074" s="11" t="s">
        <v>260</v>
      </c>
      <c r="E1074" s="19" t="s">
        <v>2325</v>
      </c>
      <c r="F1074" s="10">
        <v>42036</v>
      </c>
      <c r="G1074" s="10">
        <v>44958</v>
      </c>
      <c r="H1074" s="11">
        <v>9</v>
      </c>
      <c r="I1074" s="20" t="s">
        <v>259</v>
      </c>
      <c r="J1074" s="11" t="s">
        <v>261</v>
      </c>
      <c r="K1074" s="11" t="s">
        <v>3214</v>
      </c>
      <c r="L1074" s="11">
        <v>2</v>
      </c>
    </row>
    <row r="1075" spans="1:12">
      <c r="A1075" s="11" t="s">
        <v>2076</v>
      </c>
      <c r="D1075" s="11" t="s">
        <v>260</v>
      </c>
      <c r="E1075" s="19" t="s">
        <v>2326</v>
      </c>
      <c r="F1075" s="10">
        <v>42036</v>
      </c>
      <c r="G1075" s="10">
        <v>44958</v>
      </c>
      <c r="H1075" s="11">
        <v>9</v>
      </c>
      <c r="I1075" s="20" t="s">
        <v>259</v>
      </c>
      <c r="J1075" s="11" t="s">
        <v>261</v>
      </c>
      <c r="K1075" s="11" t="s">
        <v>3214</v>
      </c>
      <c r="L1075" s="11">
        <v>2</v>
      </c>
    </row>
    <row r="1076" spans="1:12">
      <c r="A1076" s="11" t="s">
        <v>2077</v>
      </c>
      <c r="D1076" s="11" t="s">
        <v>260</v>
      </c>
      <c r="E1076" s="19" t="s">
        <v>2327</v>
      </c>
      <c r="F1076" s="10">
        <v>42036</v>
      </c>
      <c r="G1076" s="10">
        <v>44958</v>
      </c>
      <c r="H1076" s="11">
        <v>9</v>
      </c>
      <c r="I1076" s="20" t="s">
        <v>259</v>
      </c>
      <c r="J1076" s="11" t="s">
        <v>261</v>
      </c>
      <c r="K1076" s="11" t="s">
        <v>3214</v>
      </c>
      <c r="L1076" s="11">
        <v>2</v>
      </c>
    </row>
    <row r="1077" spans="1:12">
      <c r="A1077" s="11" t="s">
        <v>2078</v>
      </c>
      <c r="D1077" s="11" t="s">
        <v>260</v>
      </c>
      <c r="E1077" s="19" t="s">
        <v>2328</v>
      </c>
      <c r="F1077" s="10">
        <v>42036</v>
      </c>
      <c r="G1077" s="10">
        <v>44958</v>
      </c>
      <c r="H1077" s="11">
        <v>9</v>
      </c>
      <c r="I1077" s="20" t="s">
        <v>259</v>
      </c>
      <c r="J1077" s="11" t="s">
        <v>261</v>
      </c>
      <c r="K1077" s="11" t="s">
        <v>3214</v>
      </c>
      <c r="L1077" s="11">
        <v>2</v>
      </c>
    </row>
    <row r="1078" spans="1:12">
      <c r="A1078" s="11" t="s">
        <v>2079</v>
      </c>
      <c r="D1078" s="11" t="s">
        <v>260</v>
      </c>
      <c r="E1078" s="19" t="s">
        <v>2329</v>
      </c>
      <c r="F1078" s="10">
        <v>42036</v>
      </c>
      <c r="G1078" s="10">
        <v>44958</v>
      </c>
      <c r="H1078" s="11">
        <v>9</v>
      </c>
      <c r="I1078" s="20" t="s">
        <v>259</v>
      </c>
      <c r="J1078" s="11" t="s">
        <v>261</v>
      </c>
      <c r="K1078" s="11" t="s">
        <v>3214</v>
      </c>
      <c r="L1078" s="11">
        <v>2</v>
      </c>
    </row>
    <row r="1079" spans="1:12">
      <c r="A1079" s="11" t="s">
        <v>2080</v>
      </c>
      <c r="D1079" s="11" t="s">
        <v>260</v>
      </c>
      <c r="E1079" s="19" t="s">
        <v>2330</v>
      </c>
      <c r="F1079" s="10">
        <v>42036</v>
      </c>
      <c r="G1079" s="10">
        <v>44958</v>
      </c>
      <c r="H1079" s="11">
        <v>9</v>
      </c>
      <c r="I1079" s="20" t="s">
        <v>259</v>
      </c>
      <c r="J1079" s="11" t="s">
        <v>261</v>
      </c>
      <c r="K1079" s="11" t="s">
        <v>3214</v>
      </c>
      <c r="L1079" s="11">
        <v>2</v>
      </c>
    </row>
    <row r="1080" spans="1:12">
      <c r="A1080" s="11" t="s">
        <v>2081</v>
      </c>
      <c r="D1080" s="11" t="s">
        <v>260</v>
      </c>
      <c r="E1080" s="19" t="s">
        <v>2331</v>
      </c>
      <c r="F1080" s="10">
        <v>42036</v>
      </c>
      <c r="G1080" s="10">
        <v>44958</v>
      </c>
      <c r="H1080" s="11">
        <v>9</v>
      </c>
      <c r="I1080" s="20" t="s">
        <v>259</v>
      </c>
      <c r="J1080" s="11" t="s">
        <v>261</v>
      </c>
      <c r="K1080" s="11" t="s">
        <v>3214</v>
      </c>
      <c r="L1080" s="11">
        <v>2</v>
      </c>
    </row>
    <row r="1081" spans="1:12">
      <c r="A1081" s="11" t="s">
        <v>2082</v>
      </c>
      <c r="D1081" s="11" t="s">
        <v>260</v>
      </c>
      <c r="E1081" s="19" t="s">
        <v>2332</v>
      </c>
      <c r="F1081" s="10">
        <v>42036</v>
      </c>
      <c r="G1081" s="10">
        <v>44958</v>
      </c>
      <c r="H1081" s="11">
        <v>9</v>
      </c>
      <c r="I1081" s="20" t="s">
        <v>259</v>
      </c>
      <c r="J1081" s="11" t="s">
        <v>261</v>
      </c>
      <c r="K1081" s="11" t="s">
        <v>3214</v>
      </c>
      <c r="L1081" s="11">
        <v>2</v>
      </c>
    </row>
    <row r="1082" spans="1:12">
      <c r="A1082" s="11" t="s">
        <v>2083</v>
      </c>
      <c r="D1082" s="11" t="s">
        <v>260</v>
      </c>
      <c r="E1082" s="19" t="s">
        <v>2333</v>
      </c>
      <c r="F1082" s="10">
        <v>42036</v>
      </c>
      <c r="G1082" s="10">
        <v>44958</v>
      </c>
      <c r="H1082" s="11">
        <v>9</v>
      </c>
      <c r="I1082" s="20" t="s">
        <v>259</v>
      </c>
      <c r="J1082" s="11" t="s">
        <v>261</v>
      </c>
      <c r="K1082" s="11" t="s">
        <v>3214</v>
      </c>
      <c r="L1082" s="11">
        <v>2</v>
      </c>
    </row>
    <row r="1083" spans="1:12">
      <c r="A1083" s="11" t="s">
        <v>2084</v>
      </c>
      <c r="D1083" s="11" t="s">
        <v>260</v>
      </c>
      <c r="E1083" s="19" t="s">
        <v>2334</v>
      </c>
      <c r="F1083" s="10">
        <v>42036</v>
      </c>
      <c r="G1083" s="10">
        <v>44958</v>
      </c>
      <c r="H1083" s="11">
        <v>9</v>
      </c>
      <c r="I1083" s="20" t="s">
        <v>259</v>
      </c>
      <c r="J1083" s="11" t="s">
        <v>261</v>
      </c>
      <c r="K1083" s="11" t="s">
        <v>3214</v>
      </c>
      <c r="L1083" s="11">
        <v>2</v>
      </c>
    </row>
    <row r="1084" spans="1:12">
      <c r="A1084" s="11" t="s">
        <v>2085</v>
      </c>
      <c r="D1084" s="11" t="s">
        <v>260</v>
      </c>
      <c r="E1084" s="19" t="s">
        <v>2335</v>
      </c>
      <c r="F1084" s="10">
        <v>42036</v>
      </c>
      <c r="G1084" s="10">
        <v>44958</v>
      </c>
      <c r="H1084" s="11">
        <v>9</v>
      </c>
      <c r="I1084" s="20" t="s">
        <v>259</v>
      </c>
      <c r="J1084" s="11" t="s">
        <v>261</v>
      </c>
      <c r="K1084" s="11" t="s">
        <v>3214</v>
      </c>
      <c r="L1084" s="11">
        <v>2</v>
      </c>
    </row>
    <row r="1085" spans="1:12">
      <c r="A1085" s="11" t="s">
        <v>2086</v>
      </c>
      <c r="D1085" s="11" t="s">
        <v>260</v>
      </c>
      <c r="E1085" s="19" t="s">
        <v>2336</v>
      </c>
      <c r="F1085" s="10">
        <v>42036</v>
      </c>
      <c r="G1085" s="10">
        <v>44958</v>
      </c>
      <c r="H1085" s="11">
        <v>9</v>
      </c>
      <c r="I1085" s="20" t="s">
        <v>259</v>
      </c>
      <c r="J1085" s="11" t="s">
        <v>261</v>
      </c>
      <c r="K1085" s="11" t="s">
        <v>3214</v>
      </c>
      <c r="L1085" s="11">
        <v>2</v>
      </c>
    </row>
    <row r="1086" spans="1:12">
      <c r="A1086" s="11" t="s">
        <v>2087</v>
      </c>
      <c r="D1086" s="11" t="s">
        <v>260</v>
      </c>
      <c r="E1086" s="19" t="s">
        <v>2337</v>
      </c>
      <c r="F1086" s="10">
        <v>42036</v>
      </c>
      <c r="G1086" s="10">
        <v>44958</v>
      </c>
      <c r="H1086" s="11">
        <v>9</v>
      </c>
      <c r="I1086" s="20" t="s">
        <v>259</v>
      </c>
      <c r="J1086" s="11" t="s">
        <v>261</v>
      </c>
      <c r="K1086" s="11" t="s">
        <v>3214</v>
      </c>
      <c r="L1086" s="11">
        <v>2</v>
      </c>
    </row>
    <row r="1087" spans="1:12">
      <c r="A1087" s="11" t="s">
        <v>2088</v>
      </c>
      <c r="D1087" s="11" t="s">
        <v>260</v>
      </c>
      <c r="E1087" s="19" t="s">
        <v>2338</v>
      </c>
      <c r="F1087" s="10">
        <v>42036</v>
      </c>
      <c r="G1087" s="10">
        <v>44958</v>
      </c>
      <c r="H1087" s="11">
        <v>9</v>
      </c>
      <c r="I1087" s="20" t="s">
        <v>259</v>
      </c>
      <c r="J1087" s="11" t="s">
        <v>261</v>
      </c>
      <c r="K1087" s="11" t="s">
        <v>3214</v>
      </c>
      <c r="L1087" s="11">
        <v>2</v>
      </c>
    </row>
    <row r="1088" spans="1:12">
      <c r="A1088" s="11" t="s">
        <v>2089</v>
      </c>
      <c r="D1088" s="11" t="s">
        <v>260</v>
      </c>
      <c r="E1088" s="19" t="s">
        <v>2339</v>
      </c>
      <c r="F1088" s="10">
        <v>42036</v>
      </c>
      <c r="G1088" s="10">
        <v>44958</v>
      </c>
      <c r="H1088" s="11">
        <v>9</v>
      </c>
      <c r="I1088" s="20" t="s">
        <v>259</v>
      </c>
      <c r="J1088" s="11" t="s">
        <v>261</v>
      </c>
      <c r="K1088" s="11" t="s">
        <v>3214</v>
      </c>
      <c r="L1088" s="11">
        <v>2</v>
      </c>
    </row>
    <row r="1089" spans="1:12">
      <c r="A1089" s="11" t="s">
        <v>2090</v>
      </c>
      <c r="D1089" s="11" t="s">
        <v>260</v>
      </c>
      <c r="E1089" s="19" t="s">
        <v>2340</v>
      </c>
      <c r="F1089" s="10">
        <v>42036</v>
      </c>
      <c r="G1089" s="10">
        <v>44958</v>
      </c>
      <c r="H1089" s="11">
        <v>9</v>
      </c>
      <c r="I1089" s="20" t="s">
        <v>259</v>
      </c>
      <c r="J1089" s="11" t="s">
        <v>261</v>
      </c>
      <c r="K1089" s="11" t="s">
        <v>3214</v>
      </c>
      <c r="L1089" s="11">
        <v>2</v>
      </c>
    </row>
    <row r="1090" spans="1:12">
      <c r="A1090" s="11" t="s">
        <v>2091</v>
      </c>
      <c r="D1090" s="11" t="s">
        <v>260</v>
      </c>
      <c r="E1090" s="19" t="s">
        <v>2341</v>
      </c>
      <c r="F1090" s="10">
        <v>42036</v>
      </c>
      <c r="G1090" s="10">
        <v>44958</v>
      </c>
      <c r="H1090" s="11">
        <v>9</v>
      </c>
      <c r="I1090" s="20" t="s">
        <v>259</v>
      </c>
      <c r="J1090" s="11" t="s">
        <v>261</v>
      </c>
      <c r="K1090" s="11" t="s">
        <v>3214</v>
      </c>
      <c r="L1090" s="11">
        <v>2</v>
      </c>
    </row>
    <row r="1091" spans="1:12">
      <c r="A1091" s="11" t="s">
        <v>2092</v>
      </c>
      <c r="D1091" s="11" t="s">
        <v>260</v>
      </c>
      <c r="E1091" s="19" t="s">
        <v>2342</v>
      </c>
      <c r="F1091" s="10">
        <v>42036</v>
      </c>
      <c r="G1091" s="10">
        <v>44958</v>
      </c>
      <c r="H1091" s="11">
        <v>9</v>
      </c>
      <c r="I1091" s="20" t="s">
        <v>259</v>
      </c>
      <c r="J1091" s="11" t="s">
        <v>261</v>
      </c>
      <c r="K1091" s="11" t="s">
        <v>3214</v>
      </c>
      <c r="L1091" s="11">
        <v>2</v>
      </c>
    </row>
    <row r="1092" spans="1:12">
      <c r="A1092" s="11" t="s">
        <v>2093</v>
      </c>
      <c r="D1092" s="11" t="s">
        <v>260</v>
      </c>
      <c r="E1092" s="19" t="s">
        <v>2343</v>
      </c>
      <c r="F1092" s="10">
        <v>42036</v>
      </c>
      <c r="G1092" s="10">
        <v>44958</v>
      </c>
      <c r="H1092" s="11">
        <v>9</v>
      </c>
      <c r="I1092" s="20" t="s">
        <v>259</v>
      </c>
      <c r="J1092" s="11" t="s">
        <v>261</v>
      </c>
      <c r="K1092" s="11" t="s">
        <v>3214</v>
      </c>
      <c r="L1092" s="11">
        <v>2</v>
      </c>
    </row>
    <row r="1093" spans="1:12">
      <c r="A1093" s="11" t="s">
        <v>2094</v>
      </c>
      <c r="D1093" s="11" t="s">
        <v>260</v>
      </c>
      <c r="E1093" s="19" t="s">
        <v>2344</v>
      </c>
      <c r="F1093" s="10">
        <v>42036</v>
      </c>
      <c r="G1093" s="10">
        <v>44958</v>
      </c>
      <c r="H1093" s="11">
        <v>9</v>
      </c>
      <c r="I1093" s="20" t="s">
        <v>259</v>
      </c>
      <c r="J1093" s="11" t="s">
        <v>261</v>
      </c>
      <c r="K1093" s="11" t="s">
        <v>3214</v>
      </c>
      <c r="L1093" s="11">
        <v>2</v>
      </c>
    </row>
    <row r="1094" spans="1:12">
      <c r="A1094" s="11" t="s">
        <v>2095</v>
      </c>
      <c r="D1094" s="11" t="s">
        <v>260</v>
      </c>
      <c r="E1094" s="19" t="s">
        <v>2345</v>
      </c>
      <c r="F1094" s="10">
        <v>42036</v>
      </c>
      <c r="G1094" s="10">
        <v>44958</v>
      </c>
      <c r="H1094" s="11">
        <v>9</v>
      </c>
      <c r="I1094" s="20" t="s">
        <v>259</v>
      </c>
      <c r="J1094" s="11" t="s">
        <v>261</v>
      </c>
      <c r="K1094" s="11" t="s">
        <v>3214</v>
      </c>
      <c r="L1094" s="11">
        <v>2</v>
      </c>
    </row>
    <row r="1095" spans="1:12">
      <c r="A1095" s="11" t="s">
        <v>2096</v>
      </c>
      <c r="D1095" s="11" t="s">
        <v>260</v>
      </c>
      <c r="E1095" s="19" t="s">
        <v>2346</v>
      </c>
      <c r="F1095" s="10">
        <v>42036</v>
      </c>
      <c r="G1095" s="10">
        <v>44958</v>
      </c>
      <c r="H1095" s="11">
        <v>9</v>
      </c>
      <c r="I1095" s="11" t="s">
        <v>319</v>
      </c>
      <c r="J1095" s="11" t="s">
        <v>261</v>
      </c>
      <c r="K1095" s="11" t="s">
        <v>3214</v>
      </c>
      <c r="L1095" s="11">
        <v>2</v>
      </c>
    </row>
    <row r="1096" spans="1:12">
      <c r="A1096" s="11" t="s">
        <v>2097</v>
      </c>
      <c r="D1096" s="11" t="s">
        <v>260</v>
      </c>
      <c r="E1096" s="19" t="s">
        <v>2347</v>
      </c>
      <c r="F1096" s="10">
        <v>42036</v>
      </c>
      <c r="G1096" s="10">
        <v>44958</v>
      </c>
      <c r="H1096" s="11">
        <v>9</v>
      </c>
      <c r="I1096" s="11" t="s">
        <v>319</v>
      </c>
      <c r="J1096" s="11" t="s">
        <v>261</v>
      </c>
      <c r="K1096" s="11" t="s">
        <v>3214</v>
      </c>
      <c r="L1096" s="11">
        <v>2</v>
      </c>
    </row>
    <row r="1097" spans="1:12">
      <c r="A1097" s="11" t="s">
        <v>2098</v>
      </c>
      <c r="D1097" s="11" t="s">
        <v>260</v>
      </c>
      <c r="E1097" s="19" t="s">
        <v>2348</v>
      </c>
      <c r="F1097" s="10">
        <v>42036</v>
      </c>
      <c r="G1097" s="10">
        <v>44958</v>
      </c>
      <c r="H1097" s="11">
        <v>9</v>
      </c>
      <c r="I1097" s="11" t="s">
        <v>319</v>
      </c>
      <c r="J1097" s="11" t="s">
        <v>261</v>
      </c>
      <c r="K1097" s="11" t="s">
        <v>3214</v>
      </c>
      <c r="L1097" s="11">
        <v>2</v>
      </c>
    </row>
    <row r="1098" spans="1:12">
      <c r="A1098" s="11" t="s">
        <v>2099</v>
      </c>
      <c r="D1098" s="11" t="s">
        <v>260</v>
      </c>
      <c r="E1098" s="19" t="s">
        <v>2349</v>
      </c>
      <c r="F1098" s="10">
        <v>42036</v>
      </c>
      <c r="G1098" s="10">
        <v>44958</v>
      </c>
      <c r="H1098" s="11">
        <v>9</v>
      </c>
      <c r="I1098" s="11" t="s">
        <v>319</v>
      </c>
      <c r="J1098" s="11" t="s">
        <v>261</v>
      </c>
      <c r="K1098" s="11" t="s">
        <v>3214</v>
      </c>
      <c r="L1098" s="11">
        <v>2</v>
      </c>
    </row>
    <row r="1099" spans="1:12">
      <c r="A1099" s="11" t="s">
        <v>2100</v>
      </c>
      <c r="D1099" s="11" t="s">
        <v>260</v>
      </c>
      <c r="E1099" s="19" t="s">
        <v>2350</v>
      </c>
      <c r="F1099" s="10">
        <v>42036</v>
      </c>
      <c r="G1099" s="10">
        <v>44958</v>
      </c>
      <c r="H1099" s="11">
        <v>9</v>
      </c>
      <c r="I1099" s="11" t="s">
        <v>319</v>
      </c>
      <c r="J1099" s="11" t="s">
        <v>261</v>
      </c>
      <c r="K1099" s="11" t="s">
        <v>3214</v>
      </c>
      <c r="L1099" s="11">
        <v>2</v>
      </c>
    </row>
    <row r="1100" spans="1:12">
      <c r="A1100" s="11" t="s">
        <v>2101</v>
      </c>
      <c r="D1100" s="11" t="s">
        <v>260</v>
      </c>
      <c r="E1100" s="19" t="s">
        <v>2351</v>
      </c>
      <c r="F1100" s="10">
        <v>42036</v>
      </c>
      <c r="G1100" s="10">
        <v>44958</v>
      </c>
      <c r="H1100" s="11">
        <v>9</v>
      </c>
      <c r="I1100" s="11" t="s">
        <v>319</v>
      </c>
      <c r="J1100" s="11" t="s">
        <v>261</v>
      </c>
      <c r="K1100" s="11" t="s">
        <v>3214</v>
      </c>
      <c r="L1100" s="11">
        <v>2</v>
      </c>
    </row>
    <row r="1101" spans="1:12">
      <c r="A1101" s="11" t="s">
        <v>2102</v>
      </c>
      <c r="D1101" s="11" t="s">
        <v>260</v>
      </c>
      <c r="E1101" s="19" t="s">
        <v>2352</v>
      </c>
      <c r="F1101" s="10">
        <v>42036</v>
      </c>
      <c r="G1101" s="10">
        <v>44958</v>
      </c>
      <c r="H1101" s="11">
        <v>9</v>
      </c>
      <c r="I1101" s="11" t="s">
        <v>319</v>
      </c>
      <c r="J1101" s="11" t="s">
        <v>261</v>
      </c>
      <c r="K1101" s="11" t="s">
        <v>3214</v>
      </c>
      <c r="L1101" s="11">
        <v>2</v>
      </c>
    </row>
    <row r="1102" spans="1:12">
      <c r="A1102" s="11" t="s">
        <v>2103</v>
      </c>
      <c r="D1102" s="11" t="s">
        <v>260</v>
      </c>
      <c r="E1102" s="19" t="s">
        <v>2353</v>
      </c>
      <c r="F1102" s="10">
        <v>42036</v>
      </c>
      <c r="G1102" s="10">
        <v>44958</v>
      </c>
      <c r="H1102" s="11">
        <v>9</v>
      </c>
      <c r="I1102" s="11" t="s">
        <v>319</v>
      </c>
      <c r="J1102" s="11" t="s">
        <v>261</v>
      </c>
      <c r="K1102" s="11" t="s">
        <v>3214</v>
      </c>
      <c r="L1102" s="11">
        <v>2</v>
      </c>
    </row>
    <row r="1103" spans="1:12">
      <c r="A1103" s="11" t="s">
        <v>2104</v>
      </c>
      <c r="D1103" s="11" t="s">
        <v>260</v>
      </c>
      <c r="E1103" s="19" t="s">
        <v>2354</v>
      </c>
      <c r="F1103" s="10">
        <v>42036</v>
      </c>
      <c r="G1103" s="10">
        <v>44958</v>
      </c>
      <c r="H1103" s="11">
        <v>9</v>
      </c>
      <c r="I1103" s="11" t="s">
        <v>319</v>
      </c>
      <c r="J1103" s="11" t="s">
        <v>261</v>
      </c>
      <c r="K1103" s="11" t="s">
        <v>3214</v>
      </c>
      <c r="L1103" s="11">
        <v>2</v>
      </c>
    </row>
    <row r="1104" spans="1:12">
      <c r="A1104" s="11" t="s">
        <v>2105</v>
      </c>
      <c r="D1104" s="11" t="s">
        <v>260</v>
      </c>
      <c r="E1104" s="19" t="s">
        <v>2355</v>
      </c>
      <c r="F1104" s="10">
        <v>42036</v>
      </c>
      <c r="G1104" s="10">
        <v>44958</v>
      </c>
      <c r="H1104" s="11">
        <v>9</v>
      </c>
      <c r="I1104" s="11" t="s">
        <v>319</v>
      </c>
      <c r="J1104" s="11" t="s">
        <v>261</v>
      </c>
      <c r="K1104" s="11" t="s">
        <v>3214</v>
      </c>
      <c r="L1104" s="11">
        <v>2</v>
      </c>
    </row>
    <row r="1105" spans="1:12">
      <c r="A1105" s="11" t="s">
        <v>2106</v>
      </c>
      <c r="D1105" s="11" t="s">
        <v>260</v>
      </c>
      <c r="E1105" s="19" t="s">
        <v>2356</v>
      </c>
      <c r="F1105" s="10">
        <v>42036</v>
      </c>
      <c r="G1105" s="10">
        <v>44958</v>
      </c>
      <c r="H1105" s="11">
        <v>9</v>
      </c>
      <c r="I1105" s="11" t="s">
        <v>319</v>
      </c>
      <c r="J1105" s="11" t="s">
        <v>261</v>
      </c>
      <c r="K1105" s="11" t="s">
        <v>3214</v>
      </c>
      <c r="L1105" s="11">
        <v>2</v>
      </c>
    </row>
    <row r="1106" spans="1:12">
      <c r="A1106" s="11" t="s">
        <v>2107</v>
      </c>
      <c r="D1106" s="11" t="s">
        <v>260</v>
      </c>
      <c r="E1106" s="19" t="s">
        <v>2357</v>
      </c>
      <c r="F1106" s="10">
        <v>42036</v>
      </c>
      <c r="G1106" s="10">
        <v>44958</v>
      </c>
      <c r="H1106" s="11">
        <v>9</v>
      </c>
      <c r="I1106" s="11" t="s">
        <v>319</v>
      </c>
      <c r="J1106" s="11" t="s">
        <v>261</v>
      </c>
      <c r="K1106" s="11" t="s">
        <v>3214</v>
      </c>
      <c r="L1106" s="11">
        <v>2</v>
      </c>
    </row>
    <row r="1107" spans="1:12">
      <c r="A1107" s="11" t="s">
        <v>2108</v>
      </c>
      <c r="D1107" s="11" t="s">
        <v>260</v>
      </c>
      <c r="E1107" s="19" t="s">
        <v>2358</v>
      </c>
      <c r="F1107" s="10">
        <v>42036</v>
      </c>
      <c r="G1107" s="10">
        <v>44958</v>
      </c>
      <c r="H1107" s="11">
        <v>9</v>
      </c>
      <c r="I1107" s="11" t="s">
        <v>319</v>
      </c>
      <c r="J1107" s="11" t="s">
        <v>261</v>
      </c>
      <c r="K1107" s="11" t="s">
        <v>3214</v>
      </c>
      <c r="L1107" s="11">
        <v>2</v>
      </c>
    </row>
    <row r="1108" spans="1:12">
      <c r="A1108" s="11" t="s">
        <v>2109</v>
      </c>
      <c r="D1108" s="11" t="s">
        <v>260</v>
      </c>
      <c r="E1108" s="19" t="s">
        <v>2359</v>
      </c>
      <c r="F1108" s="10">
        <v>42036</v>
      </c>
      <c r="G1108" s="10">
        <v>44958</v>
      </c>
      <c r="H1108" s="11">
        <v>9</v>
      </c>
      <c r="I1108" s="11" t="s">
        <v>319</v>
      </c>
      <c r="J1108" s="11" t="s">
        <v>261</v>
      </c>
      <c r="K1108" s="11" t="s">
        <v>3214</v>
      </c>
      <c r="L1108" s="11">
        <v>2</v>
      </c>
    </row>
    <row r="1109" spans="1:12">
      <c r="A1109" s="11" t="s">
        <v>2110</v>
      </c>
      <c r="D1109" s="11" t="s">
        <v>260</v>
      </c>
      <c r="E1109" s="19" t="s">
        <v>2360</v>
      </c>
      <c r="F1109" s="10">
        <v>42036</v>
      </c>
      <c r="G1109" s="10">
        <v>44958</v>
      </c>
      <c r="H1109" s="11">
        <v>9</v>
      </c>
      <c r="I1109" s="11" t="s">
        <v>319</v>
      </c>
      <c r="J1109" s="11" t="s">
        <v>261</v>
      </c>
      <c r="K1109" s="11" t="s">
        <v>3214</v>
      </c>
      <c r="L1109" s="11">
        <v>2</v>
      </c>
    </row>
    <row r="1110" spans="1:12">
      <c r="A1110" s="11" t="s">
        <v>2111</v>
      </c>
      <c r="D1110" s="11" t="s">
        <v>260</v>
      </c>
      <c r="E1110" s="19" t="s">
        <v>2361</v>
      </c>
      <c r="F1110" s="10">
        <v>42036</v>
      </c>
      <c r="G1110" s="10">
        <v>44958</v>
      </c>
      <c r="H1110" s="11">
        <v>9</v>
      </c>
      <c r="I1110" s="11" t="s">
        <v>319</v>
      </c>
      <c r="J1110" s="11" t="s">
        <v>261</v>
      </c>
      <c r="K1110" s="11" t="s">
        <v>3214</v>
      </c>
      <c r="L1110" s="11">
        <v>2</v>
      </c>
    </row>
    <row r="1111" spans="1:12">
      <c r="A1111" s="11" t="s">
        <v>2112</v>
      </c>
      <c r="D1111" s="11" t="s">
        <v>260</v>
      </c>
      <c r="E1111" s="19" t="s">
        <v>2362</v>
      </c>
      <c r="F1111" s="10">
        <v>42036</v>
      </c>
      <c r="G1111" s="10">
        <v>44958</v>
      </c>
      <c r="H1111" s="11">
        <v>9</v>
      </c>
      <c r="I1111" s="11" t="s">
        <v>319</v>
      </c>
      <c r="J1111" s="11" t="s">
        <v>261</v>
      </c>
      <c r="K1111" s="11" t="s">
        <v>3214</v>
      </c>
      <c r="L1111" s="11">
        <v>2</v>
      </c>
    </row>
    <row r="1112" spans="1:12">
      <c r="A1112" s="11" t="s">
        <v>2113</v>
      </c>
      <c r="D1112" s="11" t="s">
        <v>260</v>
      </c>
      <c r="E1112" s="19" t="s">
        <v>2363</v>
      </c>
      <c r="F1112" s="10">
        <v>42036</v>
      </c>
      <c r="G1112" s="10">
        <v>44958</v>
      </c>
      <c r="H1112" s="11">
        <v>9</v>
      </c>
      <c r="I1112" s="11" t="s">
        <v>319</v>
      </c>
      <c r="J1112" s="11" t="s">
        <v>261</v>
      </c>
      <c r="K1112" s="11" t="s">
        <v>3214</v>
      </c>
      <c r="L1112" s="11">
        <v>2</v>
      </c>
    </row>
    <row r="1113" spans="1:12">
      <c r="A1113" s="11" t="s">
        <v>2114</v>
      </c>
      <c r="D1113" s="11" t="s">
        <v>260</v>
      </c>
      <c r="E1113" s="19" t="s">
        <v>2364</v>
      </c>
      <c r="F1113" s="10">
        <v>42036</v>
      </c>
      <c r="G1113" s="10">
        <v>44958</v>
      </c>
      <c r="H1113" s="11">
        <v>9</v>
      </c>
      <c r="I1113" s="11" t="s">
        <v>319</v>
      </c>
      <c r="J1113" s="11" t="s">
        <v>261</v>
      </c>
      <c r="K1113" s="11" t="s">
        <v>3214</v>
      </c>
      <c r="L1113" s="11">
        <v>2</v>
      </c>
    </row>
    <row r="1114" spans="1:12">
      <c r="A1114" s="11" t="s">
        <v>2115</v>
      </c>
      <c r="D1114" s="11" t="s">
        <v>260</v>
      </c>
      <c r="E1114" s="19" t="s">
        <v>2365</v>
      </c>
      <c r="F1114" s="10">
        <v>42036</v>
      </c>
      <c r="G1114" s="10">
        <v>44958</v>
      </c>
      <c r="H1114" s="11">
        <v>9</v>
      </c>
      <c r="I1114" s="11" t="s">
        <v>319</v>
      </c>
      <c r="J1114" s="11" t="s">
        <v>261</v>
      </c>
      <c r="K1114" s="11" t="s">
        <v>3214</v>
      </c>
      <c r="L1114" s="11">
        <v>2</v>
      </c>
    </row>
    <row r="1115" spans="1:12">
      <c r="A1115" s="11" t="s">
        <v>2116</v>
      </c>
      <c r="D1115" s="11" t="s">
        <v>260</v>
      </c>
      <c r="E1115" s="19" t="s">
        <v>2366</v>
      </c>
      <c r="F1115" s="10">
        <v>42036</v>
      </c>
      <c r="G1115" s="10">
        <v>44958</v>
      </c>
      <c r="H1115" s="11">
        <v>9</v>
      </c>
      <c r="I1115" s="11" t="s">
        <v>319</v>
      </c>
      <c r="J1115" s="11" t="s">
        <v>261</v>
      </c>
      <c r="K1115" s="11" t="s">
        <v>3214</v>
      </c>
      <c r="L1115" s="11">
        <v>2</v>
      </c>
    </row>
    <row r="1116" spans="1:12">
      <c r="A1116" s="11" t="s">
        <v>2117</v>
      </c>
      <c r="D1116" s="11" t="s">
        <v>260</v>
      </c>
      <c r="E1116" s="19" t="s">
        <v>2367</v>
      </c>
      <c r="F1116" s="10">
        <v>42036</v>
      </c>
      <c r="G1116" s="10">
        <v>44958</v>
      </c>
      <c r="H1116" s="11">
        <v>9</v>
      </c>
      <c r="I1116" s="11" t="s">
        <v>319</v>
      </c>
      <c r="J1116" s="11" t="s">
        <v>261</v>
      </c>
      <c r="K1116" s="11" t="s">
        <v>3214</v>
      </c>
      <c r="L1116" s="11">
        <v>2</v>
      </c>
    </row>
    <row r="1117" spans="1:12">
      <c r="A1117" s="11" t="s">
        <v>2118</v>
      </c>
      <c r="D1117" s="11" t="s">
        <v>260</v>
      </c>
      <c r="E1117" s="19" t="s">
        <v>2368</v>
      </c>
      <c r="F1117" s="10">
        <v>42036</v>
      </c>
      <c r="G1117" s="10">
        <v>44958</v>
      </c>
      <c r="H1117" s="11">
        <v>9</v>
      </c>
      <c r="I1117" s="11" t="s">
        <v>319</v>
      </c>
      <c r="J1117" s="11" t="s">
        <v>261</v>
      </c>
      <c r="K1117" s="11" t="s">
        <v>3214</v>
      </c>
      <c r="L1117" s="11">
        <v>2</v>
      </c>
    </row>
    <row r="1118" spans="1:12">
      <c r="A1118" s="11" t="s">
        <v>2119</v>
      </c>
      <c r="D1118" s="11" t="s">
        <v>260</v>
      </c>
      <c r="E1118" s="19" t="s">
        <v>2369</v>
      </c>
      <c r="F1118" s="10">
        <v>42036</v>
      </c>
      <c r="G1118" s="10">
        <v>44958</v>
      </c>
      <c r="H1118" s="11">
        <v>9</v>
      </c>
      <c r="I1118" s="11" t="s">
        <v>319</v>
      </c>
      <c r="J1118" s="11" t="s">
        <v>261</v>
      </c>
      <c r="K1118" s="11" t="s">
        <v>3214</v>
      </c>
      <c r="L1118" s="11">
        <v>2</v>
      </c>
    </row>
    <row r="1119" spans="1:12">
      <c r="A1119" s="11" t="s">
        <v>2120</v>
      </c>
      <c r="D1119" s="11" t="s">
        <v>260</v>
      </c>
      <c r="E1119" s="19" t="s">
        <v>2370</v>
      </c>
      <c r="F1119" s="10">
        <v>42036</v>
      </c>
      <c r="G1119" s="10">
        <v>44958</v>
      </c>
      <c r="H1119" s="11">
        <v>9</v>
      </c>
      <c r="I1119" s="11" t="s">
        <v>319</v>
      </c>
      <c r="J1119" s="11" t="s">
        <v>261</v>
      </c>
      <c r="K1119" s="11" t="s">
        <v>3214</v>
      </c>
      <c r="L1119" s="11">
        <v>2</v>
      </c>
    </row>
    <row r="1120" spans="1:12">
      <c r="A1120" s="11" t="s">
        <v>2121</v>
      </c>
      <c r="D1120" s="11" t="s">
        <v>260</v>
      </c>
      <c r="E1120" s="19" t="s">
        <v>2371</v>
      </c>
      <c r="F1120" s="10">
        <v>42036</v>
      </c>
      <c r="G1120" s="10">
        <v>44958</v>
      </c>
      <c r="H1120" s="11">
        <v>9</v>
      </c>
      <c r="I1120" s="11" t="s">
        <v>319</v>
      </c>
      <c r="J1120" s="11" t="s">
        <v>261</v>
      </c>
      <c r="K1120" s="11" t="s">
        <v>3214</v>
      </c>
      <c r="L1120" s="11">
        <v>2</v>
      </c>
    </row>
    <row r="1121" spans="1:12">
      <c r="A1121" s="11" t="s">
        <v>2122</v>
      </c>
      <c r="D1121" s="11" t="s">
        <v>260</v>
      </c>
      <c r="E1121" s="19" t="s">
        <v>2372</v>
      </c>
      <c r="F1121" s="10">
        <v>42036</v>
      </c>
      <c r="G1121" s="10">
        <v>44958</v>
      </c>
      <c r="H1121" s="11">
        <v>9</v>
      </c>
      <c r="I1121" s="11" t="s">
        <v>319</v>
      </c>
      <c r="J1121" s="11" t="s">
        <v>261</v>
      </c>
      <c r="K1121" s="11" t="s">
        <v>3214</v>
      </c>
      <c r="L1121" s="11">
        <v>2</v>
      </c>
    </row>
    <row r="1122" spans="1:12">
      <c r="A1122" s="11" t="s">
        <v>2123</v>
      </c>
      <c r="D1122" s="11" t="s">
        <v>260</v>
      </c>
      <c r="E1122" s="19" t="s">
        <v>2373</v>
      </c>
      <c r="F1122" s="10">
        <v>42036</v>
      </c>
      <c r="G1122" s="10">
        <v>44958</v>
      </c>
      <c r="H1122" s="11">
        <v>9</v>
      </c>
      <c r="I1122" s="11" t="s">
        <v>319</v>
      </c>
      <c r="J1122" s="11" t="s">
        <v>261</v>
      </c>
      <c r="K1122" s="11" t="s">
        <v>3214</v>
      </c>
      <c r="L1122" s="11">
        <v>2</v>
      </c>
    </row>
    <row r="1123" spans="1:12">
      <c r="A1123" s="11" t="s">
        <v>2124</v>
      </c>
      <c r="D1123" s="11" t="s">
        <v>260</v>
      </c>
      <c r="E1123" s="19" t="s">
        <v>2374</v>
      </c>
      <c r="F1123" s="10">
        <v>42036</v>
      </c>
      <c r="G1123" s="10">
        <v>44958</v>
      </c>
      <c r="H1123" s="11">
        <v>9</v>
      </c>
      <c r="I1123" s="11" t="s">
        <v>319</v>
      </c>
      <c r="J1123" s="11" t="s">
        <v>261</v>
      </c>
      <c r="K1123" s="11" t="s">
        <v>3214</v>
      </c>
      <c r="L1123" s="11">
        <v>2</v>
      </c>
    </row>
    <row r="1124" spans="1:12">
      <c r="A1124" s="11" t="s">
        <v>2125</v>
      </c>
      <c r="D1124" s="11" t="s">
        <v>260</v>
      </c>
      <c r="E1124" s="19" t="s">
        <v>2375</v>
      </c>
      <c r="F1124" s="10">
        <v>42036</v>
      </c>
      <c r="G1124" s="10">
        <v>44958</v>
      </c>
      <c r="H1124" s="11">
        <v>9</v>
      </c>
      <c r="I1124" s="11" t="s">
        <v>319</v>
      </c>
      <c r="J1124" s="11" t="s">
        <v>261</v>
      </c>
      <c r="K1124" s="11" t="s">
        <v>3214</v>
      </c>
      <c r="L1124" s="11">
        <v>2</v>
      </c>
    </row>
    <row r="1125" spans="1:12">
      <c r="A1125" s="11" t="s">
        <v>2126</v>
      </c>
      <c r="D1125" s="11" t="s">
        <v>260</v>
      </c>
      <c r="E1125" s="19" t="s">
        <v>2376</v>
      </c>
      <c r="F1125" s="10">
        <v>42036</v>
      </c>
      <c r="G1125" s="10">
        <v>44958</v>
      </c>
      <c r="H1125" s="11">
        <v>9</v>
      </c>
      <c r="I1125" s="11" t="s">
        <v>319</v>
      </c>
      <c r="J1125" s="11" t="s">
        <v>261</v>
      </c>
      <c r="K1125" s="11" t="s">
        <v>3214</v>
      </c>
      <c r="L1125" s="11">
        <v>2</v>
      </c>
    </row>
    <row r="1126" spans="1:12">
      <c r="A1126" s="11" t="s">
        <v>2127</v>
      </c>
      <c r="D1126" s="11" t="s">
        <v>260</v>
      </c>
      <c r="E1126" s="19" t="s">
        <v>2377</v>
      </c>
      <c r="F1126" s="10">
        <v>42036</v>
      </c>
      <c r="G1126" s="10">
        <v>44958</v>
      </c>
      <c r="H1126" s="11">
        <v>9</v>
      </c>
      <c r="I1126" s="11" t="s">
        <v>319</v>
      </c>
      <c r="J1126" s="11" t="s">
        <v>261</v>
      </c>
      <c r="K1126" s="11" t="s">
        <v>3214</v>
      </c>
      <c r="L1126" s="11">
        <v>2</v>
      </c>
    </row>
    <row r="1127" spans="1:12">
      <c r="A1127" s="11" t="s">
        <v>2128</v>
      </c>
      <c r="D1127" s="11" t="s">
        <v>260</v>
      </c>
      <c r="E1127" s="19" t="s">
        <v>2378</v>
      </c>
      <c r="F1127" s="10">
        <v>42036</v>
      </c>
      <c r="G1127" s="10">
        <v>44958</v>
      </c>
      <c r="H1127" s="11">
        <v>9</v>
      </c>
      <c r="I1127" s="11" t="s">
        <v>319</v>
      </c>
      <c r="J1127" s="11" t="s">
        <v>261</v>
      </c>
      <c r="K1127" s="11" t="s">
        <v>3214</v>
      </c>
      <c r="L1127" s="11">
        <v>2</v>
      </c>
    </row>
    <row r="1128" spans="1:12">
      <c r="A1128" s="11" t="s">
        <v>2129</v>
      </c>
      <c r="D1128" s="11" t="s">
        <v>260</v>
      </c>
      <c r="E1128" s="19" t="s">
        <v>2379</v>
      </c>
      <c r="F1128" s="10">
        <v>42036</v>
      </c>
      <c r="G1128" s="10">
        <v>44958</v>
      </c>
      <c r="H1128" s="11">
        <v>9</v>
      </c>
      <c r="I1128" s="11" t="s">
        <v>319</v>
      </c>
      <c r="J1128" s="11" t="s">
        <v>261</v>
      </c>
      <c r="K1128" s="11" t="s">
        <v>3214</v>
      </c>
      <c r="L1128" s="11">
        <v>2</v>
      </c>
    </row>
    <row r="1129" spans="1:12">
      <c r="A1129" s="11" t="s">
        <v>2130</v>
      </c>
      <c r="D1129" s="11" t="s">
        <v>260</v>
      </c>
      <c r="E1129" s="19" t="s">
        <v>2380</v>
      </c>
      <c r="F1129" s="10">
        <v>42036</v>
      </c>
      <c r="G1129" s="10">
        <v>44958</v>
      </c>
      <c r="H1129" s="11">
        <v>9</v>
      </c>
      <c r="I1129" s="11" t="s">
        <v>319</v>
      </c>
      <c r="J1129" s="11" t="s">
        <v>261</v>
      </c>
      <c r="K1129" s="11" t="s">
        <v>3214</v>
      </c>
      <c r="L1129" s="11">
        <v>2</v>
      </c>
    </row>
    <row r="1130" spans="1:12">
      <c r="A1130" s="11" t="s">
        <v>2131</v>
      </c>
      <c r="D1130" s="11" t="s">
        <v>260</v>
      </c>
      <c r="E1130" s="19" t="s">
        <v>2381</v>
      </c>
      <c r="F1130" s="10">
        <v>42036</v>
      </c>
      <c r="G1130" s="10">
        <v>44958</v>
      </c>
      <c r="H1130" s="11">
        <v>9</v>
      </c>
      <c r="I1130" s="11" t="s">
        <v>319</v>
      </c>
      <c r="J1130" s="11" t="s">
        <v>261</v>
      </c>
      <c r="K1130" s="11" t="s">
        <v>3214</v>
      </c>
      <c r="L1130" s="11">
        <v>2</v>
      </c>
    </row>
    <row r="1131" spans="1:12">
      <c r="A1131" s="11" t="s">
        <v>2132</v>
      </c>
      <c r="D1131" s="11" t="s">
        <v>260</v>
      </c>
      <c r="E1131" s="19" t="s">
        <v>2382</v>
      </c>
      <c r="F1131" s="10">
        <v>42036</v>
      </c>
      <c r="G1131" s="10">
        <v>44958</v>
      </c>
      <c r="H1131" s="11">
        <v>9</v>
      </c>
      <c r="I1131" s="11" t="s">
        <v>319</v>
      </c>
      <c r="J1131" s="11" t="s">
        <v>261</v>
      </c>
      <c r="K1131" s="11" t="s">
        <v>3214</v>
      </c>
      <c r="L1131" s="11">
        <v>2</v>
      </c>
    </row>
    <row r="1132" spans="1:12">
      <c r="A1132" s="11" t="s">
        <v>2133</v>
      </c>
      <c r="D1132" s="11" t="s">
        <v>260</v>
      </c>
      <c r="E1132" s="19" t="s">
        <v>2383</v>
      </c>
      <c r="F1132" s="10">
        <v>42036</v>
      </c>
      <c r="G1132" s="10">
        <v>44958</v>
      </c>
      <c r="H1132" s="11">
        <v>9</v>
      </c>
      <c r="I1132" s="11" t="s">
        <v>319</v>
      </c>
      <c r="J1132" s="11" t="s">
        <v>261</v>
      </c>
      <c r="K1132" s="11" t="s">
        <v>3214</v>
      </c>
      <c r="L1132" s="11">
        <v>2</v>
      </c>
    </row>
    <row r="1133" spans="1:12">
      <c r="A1133" s="11" t="s">
        <v>2134</v>
      </c>
      <c r="D1133" s="11" t="s">
        <v>260</v>
      </c>
      <c r="E1133" s="19" t="s">
        <v>2384</v>
      </c>
      <c r="F1133" s="10">
        <v>42036</v>
      </c>
      <c r="G1133" s="10">
        <v>44958</v>
      </c>
      <c r="H1133" s="11">
        <v>9</v>
      </c>
      <c r="I1133" s="11" t="s">
        <v>319</v>
      </c>
      <c r="J1133" s="11" t="s">
        <v>261</v>
      </c>
      <c r="K1133" s="11" t="s">
        <v>3214</v>
      </c>
      <c r="L1133" s="11">
        <v>2</v>
      </c>
    </row>
    <row r="1134" spans="1:12">
      <c r="A1134" s="11" t="s">
        <v>2135</v>
      </c>
      <c r="D1134" s="11" t="s">
        <v>260</v>
      </c>
      <c r="E1134" s="19" t="s">
        <v>2385</v>
      </c>
      <c r="F1134" s="10">
        <v>42036</v>
      </c>
      <c r="G1134" s="10">
        <v>44958</v>
      </c>
      <c r="H1134" s="11">
        <v>9</v>
      </c>
      <c r="I1134" s="11" t="s">
        <v>319</v>
      </c>
      <c r="J1134" s="11" t="s">
        <v>261</v>
      </c>
      <c r="K1134" s="11" t="s">
        <v>3214</v>
      </c>
      <c r="L1134" s="11">
        <v>2</v>
      </c>
    </row>
    <row r="1135" spans="1:12">
      <c r="A1135" s="11" t="s">
        <v>2136</v>
      </c>
      <c r="D1135" s="11" t="s">
        <v>260</v>
      </c>
      <c r="E1135" s="19" t="s">
        <v>2386</v>
      </c>
      <c r="F1135" s="10">
        <v>42036</v>
      </c>
      <c r="G1135" s="10">
        <v>44958</v>
      </c>
      <c r="H1135" s="11">
        <v>9</v>
      </c>
      <c r="I1135" s="11" t="s">
        <v>319</v>
      </c>
      <c r="J1135" s="11" t="s">
        <v>261</v>
      </c>
      <c r="K1135" s="11" t="s">
        <v>3214</v>
      </c>
      <c r="L1135" s="11">
        <v>2</v>
      </c>
    </row>
    <row r="1136" spans="1:12">
      <c r="A1136" s="11" t="s">
        <v>2137</v>
      </c>
      <c r="D1136" s="11" t="s">
        <v>260</v>
      </c>
      <c r="E1136" s="19" t="s">
        <v>2387</v>
      </c>
      <c r="F1136" s="10">
        <v>42036</v>
      </c>
      <c r="G1136" s="10">
        <v>44958</v>
      </c>
      <c r="H1136" s="11">
        <v>9</v>
      </c>
      <c r="I1136" s="11" t="s">
        <v>319</v>
      </c>
      <c r="J1136" s="11" t="s">
        <v>261</v>
      </c>
      <c r="K1136" s="11" t="s">
        <v>3214</v>
      </c>
      <c r="L1136" s="11">
        <v>2</v>
      </c>
    </row>
    <row r="1137" spans="1:12">
      <c r="A1137" s="11" t="s">
        <v>2138</v>
      </c>
      <c r="D1137" s="11" t="s">
        <v>260</v>
      </c>
      <c r="E1137" s="19" t="s">
        <v>2388</v>
      </c>
      <c r="F1137" s="10">
        <v>42036</v>
      </c>
      <c r="G1137" s="10">
        <v>44958</v>
      </c>
      <c r="H1137" s="11">
        <v>9</v>
      </c>
      <c r="I1137" s="11" t="s">
        <v>319</v>
      </c>
      <c r="J1137" s="11" t="s">
        <v>261</v>
      </c>
      <c r="K1137" s="11" t="s">
        <v>3214</v>
      </c>
      <c r="L1137" s="11">
        <v>2</v>
      </c>
    </row>
    <row r="1138" spans="1:12">
      <c r="A1138" s="11" t="s">
        <v>2139</v>
      </c>
      <c r="D1138" s="11" t="s">
        <v>260</v>
      </c>
      <c r="E1138" s="19" t="s">
        <v>2389</v>
      </c>
      <c r="F1138" s="10">
        <v>42036</v>
      </c>
      <c r="G1138" s="10">
        <v>44958</v>
      </c>
      <c r="H1138" s="11">
        <v>9</v>
      </c>
      <c r="I1138" s="11" t="s">
        <v>319</v>
      </c>
      <c r="J1138" s="11" t="s">
        <v>261</v>
      </c>
      <c r="K1138" s="11" t="s">
        <v>3214</v>
      </c>
      <c r="L1138" s="11">
        <v>2</v>
      </c>
    </row>
    <row r="1139" spans="1:12">
      <c r="A1139" s="11" t="s">
        <v>2140</v>
      </c>
      <c r="D1139" s="11" t="s">
        <v>260</v>
      </c>
      <c r="E1139" s="19" t="s">
        <v>2390</v>
      </c>
      <c r="F1139" s="10">
        <v>42036</v>
      </c>
      <c r="G1139" s="10">
        <v>44958</v>
      </c>
      <c r="H1139" s="11">
        <v>9</v>
      </c>
      <c r="I1139" s="11" t="s">
        <v>319</v>
      </c>
      <c r="J1139" s="11" t="s">
        <v>261</v>
      </c>
      <c r="K1139" s="11" t="s">
        <v>3214</v>
      </c>
      <c r="L1139" s="11">
        <v>2</v>
      </c>
    </row>
    <row r="1140" spans="1:12">
      <c r="A1140" s="11" t="s">
        <v>2141</v>
      </c>
      <c r="D1140" s="11" t="s">
        <v>260</v>
      </c>
      <c r="E1140" s="19" t="s">
        <v>2391</v>
      </c>
      <c r="F1140" s="10">
        <v>42036</v>
      </c>
      <c r="G1140" s="10">
        <v>44958</v>
      </c>
      <c r="H1140" s="11">
        <v>9</v>
      </c>
      <c r="I1140" s="11" t="s">
        <v>319</v>
      </c>
      <c r="J1140" s="11" t="s">
        <v>261</v>
      </c>
      <c r="K1140" s="11" t="s">
        <v>3214</v>
      </c>
      <c r="L1140" s="11">
        <v>2</v>
      </c>
    </row>
    <row r="1141" spans="1:12">
      <c r="A1141" s="11" t="s">
        <v>2142</v>
      </c>
      <c r="D1141" s="11" t="s">
        <v>260</v>
      </c>
      <c r="E1141" s="19" t="s">
        <v>2392</v>
      </c>
      <c r="F1141" s="10">
        <v>42036</v>
      </c>
      <c r="G1141" s="10">
        <v>44958</v>
      </c>
      <c r="H1141" s="11">
        <v>9</v>
      </c>
      <c r="I1141" s="11" t="s">
        <v>319</v>
      </c>
      <c r="J1141" s="11" t="s">
        <v>261</v>
      </c>
      <c r="K1141" s="11" t="s">
        <v>3214</v>
      </c>
      <c r="L1141" s="11">
        <v>2</v>
      </c>
    </row>
    <row r="1142" spans="1:12">
      <c r="A1142" s="11" t="s">
        <v>2143</v>
      </c>
      <c r="D1142" s="11" t="s">
        <v>260</v>
      </c>
      <c r="E1142" s="19" t="s">
        <v>2393</v>
      </c>
      <c r="F1142" s="10">
        <v>42036</v>
      </c>
      <c r="G1142" s="10">
        <v>44958</v>
      </c>
      <c r="H1142" s="11">
        <v>9</v>
      </c>
      <c r="I1142" s="11" t="s">
        <v>319</v>
      </c>
      <c r="J1142" s="11" t="s">
        <v>261</v>
      </c>
      <c r="K1142" s="11" t="s">
        <v>3214</v>
      </c>
      <c r="L1142" s="11">
        <v>2</v>
      </c>
    </row>
    <row r="1143" spans="1:12">
      <c r="A1143" s="11" t="s">
        <v>2144</v>
      </c>
      <c r="D1143" s="11" t="s">
        <v>260</v>
      </c>
      <c r="E1143" s="19" t="s">
        <v>2394</v>
      </c>
      <c r="F1143" s="10">
        <v>42036</v>
      </c>
      <c r="G1143" s="10">
        <v>44958</v>
      </c>
      <c r="H1143" s="11">
        <v>9</v>
      </c>
      <c r="I1143" s="11" t="s">
        <v>319</v>
      </c>
      <c r="J1143" s="11" t="s">
        <v>261</v>
      </c>
      <c r="K1143" s="11" t="s">
        <v>3214</v>
      </c>
      <c r="L1143" s="11">
        <v>2</v>
      </c>
    </row>
    <row r="1144" spans="1:12">
      <c r="A1144" s="11" t="s">
        <v>2145</v>
      </c>
      <c r="D1144" s="11" t="s">
        <v>260</v>
      </c>
      <c r="E1144" s="19" t="s">
        <v>2395</v>
      </c>
      <c r="F1144" s="10">
        <v>42036</v>
      </c>
      <c r="G1144" s="10">
        <v>44958</v>
      </c>
      <c r="H1144" s="11">
        <v>9</v>
      </c>
      <c r="I1144" s="11" t="s">
        <v>319</v>
      </c>
      <c r="J1144" s="11" t="s">
        <v>261</v>
      </c>
      <c r="K1144" s="11" t="s">
        <v>3214</v>
      </c>
      <c r="L1144" s="11">
        <v>2</v>
      </c>
    </row>
    <row r="1145" spans="1:12">
      <c r="A1145" s="11" t="s">
        <v>2146</v>
      </c>
      <c r="D1145" s="11" t="s">
        <v>260</v>
      </c>
      <c r="E1145" s="19" t="s">
        <v>2396</v>
      </c>
      <c r="F1145" s="10">
        <v>42036</v>
      </c>
      <c r="G1145" s="10">
        <v>44958</v>
      </c>
      <c r="H1145" s="11">
        <v>9</v>
      </c>
      <c r="I1145" s="11" t="s">
        <v>319</v>
      </c>
      <c r="J1145" s="11" t="s">
        <v>261</v>
      </c>
      <c r="K1145" s="11" t="s">
        <v>3214</v>
      </c>
      <c r="L1145" s="11">
        <v>2</v>
      </c>
    </row>
    <row r="1146" spans="1:12">
      <c r="A1146" s="11" t="s">
        <v>2147</v>
      </c>
      <c r="D1146" s="11" t="s">
        <v>260</v>
      </c>
      <c r="E1146" s="19" t="s">
        <v>2397</v>
      </c>
      <c r="F1146" s="10">
        <v>42036</v>
      </c>
      <c r="G1146" s="10">
        <v>44958</v>
      </c>
      <c r="H1146" s="11">
        <v>9</v>
      </c>
      <c r="I1146" s="11" t="s">
        <v>319</v>
      </c>
      <c r="J1146" s="11" t="s">
        <v>261</v>
      </c>
      <c r="K1146" s="11" t="s">
        <v>3214</v>
      </c>
      <c r="L1146" s="11">
        <v>2</v>
      </c>
    </row>
    <row r="1147" spans="1:12">
      <c r="A1147" s="11" t="s">
        <v>2148</v>
      </c>
      <c r="D1147" s="11" t="s">
        <v>260</v>
      </c>
      <c r="E1147" s="19" t="s">
        <v>2398</v>
      </c>
      <c r="F1147" s="10">
        <v>42036</v>
      </c>
      <c r="G1147" s="10">
        <v>44958</v>
      </c>
      <c r="H1147" s="11">
        <v>9</v>
      </c>
      <c r="I1147" s="11" t="s">
        <v>319</v>
      </c>
      <c r="J1147" s="11" t="s">
        <v>261</v>
      </c>
      <c r="K1147" s="11" t="s">
        <v>3214</v>
      </c>
      <c r="L1147" s="11">
        <v>2</v>
      </c>
    </row>
    <row r="1148" spans="1:12">
      <c r="A1148" s="11" t="s">
        <v>2149</v>
      </c>
      <c r="D1148" s="11" t="s">
        <v>260</v>
      </c>
      <c r="E1148" s="19" t="s">
        <v>2399</v>
      </c>
      <c r="F1148" s="10">
        <v>42036</v>
      </c>
      <c r="G1148" s="10">
        <v>44958</v>
      </c>
      <c r="H1148" s="11">
        <v>9</v>
      </c>
      <c r="I1148" s="11" t="s">
        <v>319</v>
      </c>
      <c r="J1148" s="11" t="s">
        <v>261</v>
      </c>
      <c r="K1148" s="11" t="s">
        <v>3214</v>
      </c>
      <c r="L1148" s="11">
        <v>2</v>
      </c>
    </row>
    <row r="1149" spans="1:12">
      <c r="A1149" s="11" t="s">
        <v>2150</v>
      </c>
      <c r="D1149" s="11" t="s">
        <v>260</v>
      </c>
      <c r="E1149" s="19" t="s">
        <v>2400</v>
      </c>
      <c r="F1149" s="10">
        <v>42036</v>
      </c>
      <c r="G1149" s="10">
        <v>44958</v>
      </c>
      <c r="H1149" s="11">
        <v>9</v>
      </c>
      <c r="I1149" s="11" t="s">
        <v>319</v>
      </c>
      <c r="J1149" s="11" t="s">
        <v>261</v>
      </c>
      <c r="K1149" s="11" t="s">
        <v>3214</v>
      </c>
      <c r="L1149" s="11">
        <v>2</v>
      </c>
    </row>
    <row r="1150" spans="1:12">
      <c r="A1150" s="11" t="s">
        <v>2151</v>
      </c>
      <c r="D1150" s="11" t="s">
        <v>260</v>
      </c>
      <c r="E1150" s="19" t="s">
        <v>2401</v>
      </c>
      <c r="F1150" s="10">
        <v>42036</v>
      </c>
      <c r="G1150" s="10">
        <v>44958</v>
      </c>
      <c r="H1150" s="11">
        <v>9</v>
      </c>
      <c r="I1150" s="11" t="s">
        <v>319</v>
      </c>
      <c r="J1150" s="11" t="s">
        <v>261</v>
      </c>
      <c r="K1150" s="11" t="s">
        <v>3214</v>
      </c>
      <c r="L1150" s="11">
        <v>2</v>
      </c>
    </row>
    <row r="1151" spans="1:12">
      <c r="A1151" s="11" t="s">
        <v>2152</v>
      </c>
      <c r="D1151" s="11" t="s">
        <v>260</v>
      </c>
      <c r="E1151" s="19" t="s">
        <v>2402</v>
      </c>
      <c r="F1151" s="10">
        <v>42036</v>
      </c>
      <c r="G1151" s="10">
        <v>44958</v>
      </c>
      <c r="H1151" s="11">
        <v>9</v>
      </c>
      <c r="I1151" s="11" t="s">
        <v>319</v>
      </c>
      <c r="J1151" s="11" t="s">
        <v>261</v>
      </c>
      <c r="K1151" s="11" t="s">
        <v>3214</v>
      </c>
      <c r="L1151" s="11">
        <v>2</v>
      </c>
    </row>
    <row r="1152" spans="1:12">
      <c r="A1152" s="11" t="s">
        <v>2153</v>
      </c>
      <c r="D1152" s="11" t="s">
        <v>260</v>
      </c>
      <c r="E1152" s="19" t="s">
        <v>2403</v>
      </c>
      <c r="F1152" s="10">
        <v>42036</v>
      </c>
      <c r="G1152" s="10">
        <v>44958</v>
      </c>
      <c r="H1152" s="11">
        <v>9</v>
      </c>
      <c r="I1152" s="20" t="s">
        <v>259</v>
      </c>
      <c r="J1152" s="11" t="s">
        <v>261</v>
      </c>
      <c r="K1152" s="11" t="s">
        <v>3214</v>
      </c>
      <c r="L1152" s="11">
        <v>2</v>
      </c>
    </row>
    <row r="1153" spans="1:12">
      <c r="A1153" s="11" t="s">
        <v>2154</v>
      </c>
      <c r="D1153" s="11" t="s">
        <v>260</v>
      </c>
      <c r="E1153" s="19" t="s">
        <v>2404</v>
      </c>
      <c r="F1153" s="10">
        <v>42036</v>
      </c>
      <c r="G1153" s="10">
        <v>44958</v>
      </c>
      <c r="H1153" s="11">
        <v>9</v>
      </c>
      <c r="I1153" s="20" t="s">
        <v>259</v>
      </c>
      <c r="J1153" s="11" t="s">
        <v>261</v>
      </c>
      <c r="K1153" s="11" t="s">
        <v>3214</v>
      </c>
      <c r="L1153" s="11">
        <v>2</v>
      </c>
    </row>
    <row r="1154" spans="1:12">
      <c r="A1154" s="11" t="s">
        <v>2155</v>
      </c>
      <c r="D1154" s="11" t="s">
        <v>260</v>
      </c>
      <c r="E1154" s="19" t="s">
        <v>2405</v>
      </c>
      <c r="F1154" s="10">
        <v>42036</v>
      </c>
      <c r="G1154" s="10">
        <v>44958</v>
      </c>
      <c r="H1154" s="11">
        <v>9</v>
      </c>
      <c r="I1154" s="20" t="s">
        <v>259</v>
      </c>
      <c r="J1154" s="11" t="s">
        <v>261</v>
      </c>
      <c r="K1154" s="11" t="s">
        <v>3214</v>
      </c>
      <c r="L1154" s="11">
        <v>2</v>
      </c>
    </row>
    <row r="1155" spans="1:12">
      <c r="A1155" s="11" t="s">
        <v>2156</v>
      </c>
      <c r="D1155" s="11" t="s">
        <v>260</v>
      </c>
      <c r="E1155" s="19" t="s">
        <v>2406</v>
      </c>
      <c r="F1155" s="10">
        <v>42036</v>
      </c>
      <c r="G1155" s="10">
        <v>44958</v>
      </c>
      <c r="H1155" s="11">
        <v>9</v>
      </c>
      <c r="I1155" s="20" t="s">
        <v>259</v>
      </c>
      <c r="J1155" s="11" t="s">
        <v>261</v>
      </c>
      <c r="K1155" s="11" t="s">
        <v>3214</v>
      </c>
      <c r="L1155" s="11">
        <v>2</v>
      </c>
    </row>
    <row r="1156" spans="1:12">
      <c r="A1156" s="11" t="s">
        <v>2157</v>
      </c>
      <c r="D1156" s="11" t="s">
        <v>260</v>
      </c>
      <c r="E1156" s="19" t="s">
        <v>2407</v>
      </c>
      <c r="F1156" s="10">
        <v>42036</v>
      </c>
      <c r="G1156" s="10">
        <v>44958</v>
      </c>
      <c r="H1156" s="11">
        <v>9</v>
      </c>
      <c r="I1156" s="20" t="s">
        <v>259</v>
      </c>
      <c r="J1156" s="11" t="s">
        <v>261</v>
      </c>
      <c r="K1156" s="11" t="s">
        <v>3214</v>
      </c>
      <c r="L1156" s="11">
        <v>2</v>
      </c>
    </row>
    <row r="1157" spans="1:12">
      <c r="A1157" s="11" t="s">
        <v>2158</v>
      </c>
      <c r="D1157" s="11" t="s">
        <v>260</v>
      </c>
      <c r="E1157" s="19" t="s">
        <v>2408</v>
      </c>
      <c r="F1157" s="10">
        <v>42036</v>
      </c>
      <c r="G1157" s="10">
        <v>44958</v>
      </c>
      <c r="H1157" s="11">
        <v>9</v>
      </c>
      <c r="I1157" s="20" t="s">
        <v>259</v>
      </c>
      <c r="J1157" s="11" t="s">
        <v>261</v>
      </c>
      <c r="K1157" s="11" t="s">
        <v>3214</v>
      </c>
      <c r="L1157" s="11">
        <v>2</v>
      </c>
    </row>
    <row r="1158" spans="1:12">
      <c r="A1158" s="11" t="s">
        <v>2159</v>
      </c>
      <c r="D1158" s="11" t="s">
        <v>260</v>
      </c>
      <c r="E1158" s="19" t="s">
        <v>2409</v>
      </c>
      <c r="F1158" s="10">
        <v>42036</v>
      </c>
      <c r="G1158" s="10">
        <v>44958</v>
      </c>
      <c r="H1158" s="11">
        <v>9</v>
      </c>
      <c r="I1158" s="20" t="s">
        <v>259</v>
      </c>
      <c r="J1158" s="11" t="s">
        <v>261</v>
      </c>
      <c r="K1158" s="11" t="s">
        <v>3214</v>
      </c>
      <c r="L1158" s="11">
        <v>2</v>
      </c>
    </row>
    <row r="1159" spans="1:12">
      <c r="A1159" s="11" t="s">
        <v>2160</v>
      </c>
      <c r="D1159" s="11" t="s">
        <v>260</v>
      </c>
      <c r="E1159" s="19" t="s">
        <v>2410</v>
      </c>
      <c r="F1159" s="10">
        <v>42036</v>
      </c>
      <c r="G1159" s="10">
        <v>44958</v>
      </c>
      <c r="H1159" s="11">
        <v>9</v>
      </c>
      <c r="I1159" s="20" t="s">
        <v>259</v>
      </c>
      <c r="J1159" s="11" t="s">
        <v>261</v>
      </c>
      <c r="K1159" s="11" t="s">
        <v>3214</v>
      </c>
      <c r="L1159" s="11">
        <v>2</v>
      </c>
    </row>
    <row r="1160" spans="1:12">
      <c r="A1160" s="11" t="s">
        <v>2161</v>
      </c>
      <c r="D1160" s="11" t="s">
        <v>260</v>
      </c>
      <c r="E1160" s="19" t="s">
        <v>2411</v>
      </c>
      <c r="F1160" s="10">
        <v>42036</v>
      </c>
      <c r="G1160" s="10">
        <v>44958</v>
      </c>
      <c r="H1160" s="11">
        <v>9</v>
      </c>
      <c r="I1160" s="20" t="s">
        <v>259</v>
      </c>
      <c r="J1160" s="11" t="s">
        <v>261</v>
      </c>
      <c r="K1160" s="11" t="s">
        <v>3214</v>
      </c>
      <c r="L1160" s="11">
        <v>2</v>
      </c>
    </row>
    <row r="1161" spans="1:12">
      <c r="A1161" s="11" t="s">
        <v>2162</v>
      </c>
      <c r="D1161" s="11" t="s">
        <v>260</v>
      </c>
      <c r="E1161" s="19" t="s">
        <v>2412</v>
      </c>
      <c r="F1161" s="10">
        <v>42036</v>
      </c>
      <c r="G1161" s="10">
        <v>44958</v>
      </c>
      <c r="H1161" s="11">
        <v>9</v>
      </c>
      <c r="I1161" s="20" t="s">
        <v>259</v>
      </c>
      <c r="J1161" s="11" t="s">
        <v>261</v>
      </c>
      <c r="K1161" s="11" t="s">
        <v>3214</v>
      </c>
      <c r="L1161" s="11">
        <v>2</v>
      </c>
    </row>
    <row r="1162" spans="1:12">
      <c r="A1162" s="11" t="s">
        <v>2163</v>
      </c>
      <c r="D1162" s="11" t="s">
        <v>260</v>
      </c>
      <c r="E1162" s="19" t="s">
        <v>2413</v>
      </c>
      <c r="F1162" s="10">
        <v>42036</v>
      </c>
      <c r="G1162" s="10">
        <v>44958</v>
      </c>
      <c r="H1162" s="11">
        <v>9</v>
      </c>
      <c r="I1162" s="20" t="s">
        <v>259</v>
      </c>
      <c r="J1162" s="11" t="s">
        <v>261</v>
      </c>
      <c r="K1162" s="11" t="s">
        <v>3214</v>
      </c>
      <c r="L1162" s="11">
        <v>2</v>
      </c>
    </row>
    <row r="1163" spans="1:12">
      <c r="A1163" s="11" t="s">
        <v>2164</v>
      </c>
      <c r="D1163" s="11" t="s">
        <v>260</v>
      </c>
      <c r="E1163" s="19" t="s">
        <v>2414</v>
      </c>
      <c r="F1163" s="10">
        <v>42036</v>
      </c>
      <c r="G1163" s="10">
        <v>44958</v>
      </c>
      <c r="H1163" s="11">
        <v>9</v>
      </c>
      <c r="I1163" s="20" t="s">
        <v>259</v>
      </c>
      <c r="J1163" s="11" t="s">
        <v>261</v>
      </c>
      <c r="K1163" s="11" t="s">
        <v>3214</v>
      </c>
      <c r="L1163" s="11">
        <v>2</v>
      </c>
    </row>
    <row r="1164" spans="1:12">
      <c r="A1164" s="11" t="s">
        <v>2165</v>
      </c>
      <c r="D1164" s="11" t="s">
        <v>260</v>
      </c>
      <c r="E1164" s="19" t="s">
        <v>2415</v>
      </c>
      <c r="F1164" s="10">
        <v>42036</v>
      </c>
      <c r="G1164" s="10">
        <v>44958</v>
      </c>
      <c r="H1164" s="11">
        <v>9</v>
      </c>
      <c r="I1164" s="20" t="s">
        <v>259</v>
      </c>
      <c r="J1164" s="11" t="s">
        <v>261</v>
      </c>
      <c r="K1164" s="11" t="s">
        <v>3214</v>
      </c>
      <c r="L1164" s="11">
        <v>2</v>
      </c>
    </row>
    <row r="1165" spans="1:12">
      <c r="A1165" s="11" t="s">
        <v>2166</v>
      </c>
      <c r="D1165" s="11" t="s">
        <v>260</v>
      </c>
      <c r="E1165" s="19" t="s">
        <v>2416</v>
      </c>
      <c r="F1165" s="10">
        <v>42036</v>
      </c>
      <c r="G1165" s="10">
        <v>44958</v>
      </c>
      <c r="H1165" s="11">
        <v>9</v>
      </c>
      <c r="I1165" s="20" t="s">
        <v>259</v>
      </c>
      <c r="J1165" s="11" t="s">
        <v>261</v>
      </c>
      <c r="K1165" s="11" t="s">
        <v>3214</v>
      </c>
      <c r="L1165" s="11">
        <v>2</v>
      </c>
    </row>
    <row r="1166" spans="1:12">
      <c r="A1166" s="11" t="s">
        <v>2167</v>
      </c>
      <c r="D1166" s="11" t="s">
        <v>260</v>
      </c>
      <c r="E1166" s="19" t="s">
        <v>2417</v>
      </c>
      <c r="F1166" s="10">
        <v>42036</v>
      </c>
      <c r="G1166" s="10">
        <v>44958</v>
      </c>
      <c r="H1166" s="11">
        <v>9</v>
      </c>
      <c r="I1166" s="20" t="s">
        <v>259</v>
      </c>
      <c r="J1166" s="11" t="s">
        <v>261</v>
      </c>
      <c r="K1166" s="11" t="s">
        <v>3214</v>
      </c>
      <c r="L1166" s="11">
        <v>2</v>
      </c>
    </row>
    <row r="1167" spans="1:12">
      <c r="A1167" s="11" t="s">
        <v>2168</v>
      </c>
      <c r="D1167" s="11" t="s">
        <v>260</v>
      </c>
      <c r="E1167" s="19" t="s">
        <v>2418</v>
      </c>
      <c r="F1167" s="10">
        <v>42036</v>
      </c>
      <c r="G1167" s="10">
        <v>44958</v>
      </c>
      <c r="H1167" s="11">
        <v>9</v>
      </c>
      <c r="I1167" s="20" t="s">
        <v>259</v>
      </c>
      <c r="J1167" s="11" t="s">
        <v>261</v>
      </c>
      <c r="K1167" s="11" t="s">
        <v>3214</v>
      </c>
      <c r="L1167" s="11">
        <v>2</v>
      </c>
    </row>
    <row r="1168" spans="1:12">
      <c r="A1168" s="11" t="s">
        <v>2169</v>
      </c>
      <c r="D1168" s="11" t="s">
        <v>260</v>
      </c>
      <c r="E1168" s="19" t="s">
        <v>2419</v>
      </c>
      <c r="F1168" s="10">
        <v>42036</v>
      </c>
      <c r="G1168" s="10">
        <v>44958</v>
      </c>
      <c r="H1168" s="11">
        <v>9</v>
      </c>
      <c r="I1168" s="20" t="s">
        <v>259</v>
      </c>
      <c r="J1168" s="11" t="s">
        <v>261</v>
      </c>
      <c r="K1168" s="11" t="s">
        <v>3214</v>
      </c>
      <c r="L1168" s="11">
        <v>2</v>
      </c>
    </row>
    <row r="1169" spans="1:12">
      <c r="A1169" s="11" t="s">
        <v>2170</v>
      </c>
      <c r="D1169" s="11" t="s">
        <v>260</v>
      </c>
      <c r="E1169" s="19" t="s">
        <v>2420</v>
      </c>
      <c r="F1169" s="10">
        <v>42036</v>
      </c>
      <c r="G1169" s="10">
        <v>44958</v>
      </c>
      <c r="H1169" s="11">
        <v>9</v>
      </c>
      <c r="I1169" s="20" t="s">
        <v>259</v>
      </c>
      <c r="J1169" s="11" t="s">
        <v>261</v>
      </c>
      <c r="K1169" s="11" t="s">
        <v>3214</v>
      </c>
      <c r="L1169" s="11">
        <v>2</v>
      </c>
    </row>
    <row r="1170" spans="1:12">
      <c r="A1170" s="11" t="s">
        <v>2171</v>
      </c>
      <c r="D1170" s="11" t="s">
        <v>260</v>
      </c>
      <c r="E1170" s="19" t="s">
        <v>2421</v>
      </c>
      <c r="F1170" s="10">
        <v>42036</v>
      </c>
      <c r="G1170" s="10">
        <v>44958</v>
      </c>
      <c r="H1170" s="11">
        <v>9</v>
      </c>
      <c r="I1170" s="20" t="s">
        <v>259</v>
      </c>
      <c r="J1170" s="11" t="s">
        <v>261</v>
      </c>
      <c r="K1170" s="11" t="s">
        <v>3214</v>
      </c>
      <c r="L1170" s="11">
        <v>2</v>
      </c>
    </row>
    <row r="1171" spans="1:12">
      <c r="A1171" s="11" t="s">
        <v>2172</v>
      </c>
      <c r="D1171" s="11" t="s">
        <v>260</v>
      </c>
      <c r="E1171" s="19" t="s">
        <v>2422</v>
      </c>
      <c r="F1171" s="10">
        <v>42036</v>
      </c>
      <c r="G1171" s="10">
        <v>44958</v>
      </c>
      <c r="H1171" s="11">
        <v>9</v>
      </c>
      <c r="I1171" s="20" t="s">
        <v>259</v>
      </c>
      <c r="J1171" s="11" t="s">
        <v>261</v>
      </c>
      <c r="K1171" s="11" t="s">
        <v>3214</v>
      </c>
      <c r="L1171" s="11">
        <v>2</v>
      </c>
    </row>
    <row r="1172" spans="1:12">
      <c r="A1172" s="11" t="s">
        <v>2173</v>
      </c>
      <c r="D1172" s="11" t="s">
        <v>260</v>
      </c>
      <c r="E1172" s="19" t="s">
        <v>2423</v>
      </c>
      <c r="F1172" s="10">
        <v>42036</v>
      </c>
      <c r="G1172" s="10">
        <v>44958</v>
      </c>
      <c r="H1172" s="11">
        <v>9</v>
      </c>
      <c r="I1172" s="20" t="s">
        <v>259</v>
      </c>
      <c r="J1172" s="11" t="s">
        <v>261</v>
      </c>
      <c r="K1172" s="11" t="s">
        <v>3214</v>
      </c>
      <c r="L1172" s="11">
        <v>2</v>
      </c>
    </row>
    <row r="1173" spans="1:12">
      <c r="A1173" s="11" t="s">
        <v>2174</v>
      </c>
      <c r="D1173" s="11" t="s">
        <v>260</v>
      </c>
      <c r="E1173" s="19" t="s">
        <v>2424</v>
      </c>
      <c r="F1173" s="10">
        <v>42036</v>
      </c>
      <c r="G1173" s="10">
        <v>44958</v>
      </c>
      <c r="H1173" s="11">
        <v>9</v>
      </c>
      <c r="I1173" s="20" t="s">
        <v>259</v>
      </c>
      <c r="J1173" s="11" t="s">
        <v>261</v>
      </c>
      <c r="K1173" s="11" t="s">
        <v>3214</v>
      </c>
      <c r="L1173" s="11">
        <v>2</v>
      </c>
    </row>
    <row r="1174" spans="1:12">
      <c r="A1174" s="11" t="s">
        <v>2175</v>
      </c>
      <c r="D1174" s="11" t="s">
        <v>260</v>
      </c>
      <c r="E1174" s="19" t="s">
        <v>2425</v>
      </c>
      <c r="F1174" s="10">
        <v>42036</v>
      </c>
      <c r="G1174" s="10">
        <v>44958</v>
      </c>
      <c r="H1174" s="11">
        <v>9</v>
      </c>
      <c r="I1174" s="20" t="s">
        <v>259</v>
      </c>
      <c r="J1174" s="11" t="s">
        <v>261</v>
      </c>
      <c r="K1174" s="11" t="s">
        <v>3214</v>
      </c>
      <c r="L1174" s="11">
        <v>2</v>
      </c>
    </row>
    <row r="1175" spans="1:12">
      <c r="A1175" s="11" t="s">
        <v>2176</v>
      </c>
      <c r="D1175" s="11" t="s">
        <v>260</v>
      </c>
      <c r="E1175" s="19" t="s">
        <v>2426</v>
      </c>
      <c r="F1175" s="10">
        <v>42036</v>
      </c>
      <c r="G1175" s="10">
        <v>44958</v>
      </c>
      <c r="H1175" s="11">
        <v>9</v>
      </c>
      <c r="I1175" s="20" t="s">
        <v>259</v>
      </c>
      <c r="J1175" s="11" t="s">
        <v>261</v>
      </c>
      <c r="K1175" s="11" t="s">
        <v>3214</v>
      </c>
      <c r="L1175" s="11">
        <v>2</v>
      </c>
    </row>
    <row r="1176" spans="1:12">
      <c r="A1176" s="11" t="s">
        <v>2177</v>
      </c>
      <c r="D1176" s="11" t="s">
        <v>260</v>
      </c>
      <c r="E1176" s="19" t="s">
        <v>2427</v>
      </c>
      <c r="F1176" s="10">
        <v>42036</v>
      </c>
      <c r="G1176" s="10">
        <v>44958</v>
      </c>
      <c r="H1176" s="11">
        <v>9</v>
      </c>
      <c r="I1176" s="20" t="s">
        <v>259</v>
      </c>
      <c r="J1176" s="11" t="s">
        <v>261</v>
      </c>
      <c r="K1176" s="11" t="s">
        <v>3214</v>
      </c>
      <c r="L1176" s="11">
        <v>2</v>
      </c>
    </row>
    <row r="1177" spans="1:12">
      <c r="A1177" s="11" t="s">
        <v>2178</v>
      </c>
      <c r="D1177" s="11" t="s">
        <v>260</v>
      </c>
      <c r="E1177" s="19" t="s">
        <v>2428</v>
      </c>
      <c r="F1177" s="10">
        <v>42036</v>
      </c>
      <c r="G1177" s="10">
        <v>44958</v>
      </c>
      <c r="H1177" s="11">
        <v>9</v>
      </c>
      <c r="I1177" s="20" t="s">
        <v>259</v>
      </c>
      <c r="J1177" s="11" t="s">
        <v>261</v>
      </c>
      <c r="K1177" s="11" t="s">
        <v>3214</v>
      </c>
      <c r="L1177" s="11">
        <v>2</v>
      </c>
    </row>
    <row r="1178" spans="1:12">
      <c r="A1178" s="11" t="s">
        <v>2179</v>
      </c>
      <c r="D1178" s="11" t="s">
        <v>260</v>
      </c>
      <c r="E1178" s="19" t="s">
        <v>2429</v>
      </c>
      <c r="F1178" s="10">
        <v>42036</v>
      </c>
      <c r="G1178" s="10">
        <v>44958</v>
      </c>
      <c r="H1178" s="11">
        <v>9</v>
      </c>
      <c r="I1178" s="20" t="s">
        <v>259</v>
      </c>
      <c r="J1178" s="11" t="s">
        <v>261</v>
      </c>
      <c r="K1178" s="11" t="s">
        <v>3214</v>
      </c>
      <c r="L1178" s="11">
        <v>2</v>
      </c>
    </row>
    <row r="1179" spans="1:12">
      <c r="A1179" s="11" t="s">
        <v>2180</v>
      </c>
      <c r="D1179" s="11" t="s">
        <v>260</v>
      </c>
      <c r="E1179" s="19" t="s">
        <v>2430</v>
      </c>
      <c r="F1179" s="10">
        <v>42036</v>
      </c>
      <c r="G1179" s="10">
        <v>44958</v>
      </c>
      <c r="H1179" s="11">
        <v>9</v>
      </c>
      <c r="I1179" s="20" t="s">
        <v>259</v>
      </c>
      <c r="J1179" s="11" t="s">
        <v>261</v>
      </c>
      <c r="K1179" s="11" t="s">
        <v>3214</v>
      </c>
      <c r="L1179" s="11">
        <v>2</v>
      </c>
    </row>
    <row r="1180" spans="1:12">
      <c r="A1180" s="11" t="s">
        <v>2181</v>
      </c>
      <c r="D1180" s="11" t="s">
        <v>260</v>
      </c>
      <c r="E1180" s="19" t="s">
        <v>2431</v>
      </c>
      <c r="F1180" s="10">
        <v>42036</v>
      </c>
      <c r="G1180" s="10">
        <v>44958</v>
      </c>
      <c r="H1180" s="11">
        <v>9</v>
      </c>
      <c r="I1180" s="20" t="s">
        <v>259</v>
      </c>
      <c r="J1180" s="11" t="s">
        <v>261</v>
      </c>
      <c r="K1180" s="11" t="s">
        <v>3214</v>
      </c>
      <c r="L1180" s="11">
        <v>2</v>
      </c>
    </row>
    <row r="1181" spans="1:12">
      <c r="A1181" s="11" t="s">
        <v>2182</v>
      </c>
      <c r="D1181" s="11" t="s">
        <v>260</v>
      </c>
      <c r="E1181" s="19" t="s">
        <v>2432</v>
      </c>
      <c r="F1181" s="10">
        <v>42036</v>
      </c>
      <c r="G1181" s="10">
        <v>44958</v>
      </c>
      <c r="H1181" s="11">
        <v>9</v>
      </c>
      <c r="I1181" s="20" t="s">
        <v>259</v>
      </c>
      <c r="J1181" s="11" t="s">
        <v>261</v>
      </c>
      <c r="K1181" s="11" t="s">
        <v>3214</v>
      </c>
      <c r="L1181" s="11">
        <v>2</v>
      </c>
    </row>
    <row r="1182" spans="1:12">
      <c r="A1182" s="11" t="s">
        <v>2183</v>
      </c>
      <c r="D1182" s="11" t="s">
        <v>260</v>
      </c>
      <c r="E1182" s="19" t="s">
        <v>2433</v>
      </c>
      <c r="F1182" s="10">
        <v>42036</v>
      </c>
      <c r="G1182" s="10">
        <v>44958</v>
      </c>
      <c r="H1182" s="11">
        <v>9</v>
      </c>
      <c r="I1182" s="20" t="s">
        <v>259</v>
      </c>
      <c r="J1182" s="11" t="s">
        <v>261</v>
      </c>
      <c r="K1182" s="11" t="s">
        <v>3214</v>
      </c>
      <c r="L1182" s="11">
        <v>2</v>
      </c>
    </row>
    <row r="1183" spans="1:12">
      <c r="A1183" s="11" t="s">
        <v>2184</v>
      </c>
      <c r="D1183" s="11" t="s">
        <v>260</v>
      </c>
      <c r="E1183" s="19" t="s">
        <v>2434</v>
      </c>
      <c r="F1183" s="10">
        <v>42036</v>
      </c>
      <c r="G1183" s="10">
        <v>44958</v>
      </c>
      <c r="H1183" s="11">
        <v>9</v>
      </c>
      <c r="I1183" s="20" t="s">
        <v>259</v>
      </c>
      <c r="J1183" s="11" t="s">
        <v>261</v>
      </c>
      <c r="K1183" s="11" t="s">
        <v>3214</v>
      </c>
      <c r="L1183" s="11">
        <v>2</v>
      </c>
    </row>
    <row r="1184" spans="1:12">
      <c r="A1184" s="11" t="s">
        <v>2185</v>
      </c>
      <c r="D1184" s="11" t="s">
        <v>260</v>
      </c>
      <c r="E1184" s="19" t="s">
        <v>2435</v>
      </c>
      <c r="F1184" s="10">
        <v>42036</v>
      </c>
      <c r="G1184" s="10">
        <v>44958</v>
      </c>
      <c r="H1184" s="11">
        <v>9</v>
      </c>
      <c r="I1184" s="20" t="s">
        <v>259</v>
      </c>
      <c r="J1184" s="11" t="s">
        <v>261</v>
      </c>
      <c r="K1184" s="11" t="s">
        <v>3214</v>
      </c>
      <c r="L1184" s="11">
        <v>2</v>
      </c>
    </row>
    <row r="1185" spans="1:12">
      <c r="A1185" s="11" t="s">
        <v>2186</v>
      </c>
      <c r="D1185" s="11" t="s">
        <v>260</v>
      </c>
      <c r="E1185" s="19" t="s">
        <v>2436</v>
      </c>
      <c r="F1185" s="10">
        <v>42036</v>
      </c>
      <c r="G1185" s="10">
        <v>44958</v>
      </c>
      <c r="H1185" s="11">
        <v>9</v>
      </c>
      <c r="I1185" s="20" t="s">
        <v>259</v>
      </c>
      <c r="J1185" s="11" t="s">
        <v>261</v>
      </c>
      <c r="K1185" s="11" t="s">
        <v>3214</v>
      </c>
      <c r="L1185" s="11">
        <v>2</v>
      </c>
    </row>
    <row r="1186" spans="1:12">
      <c r="A1186" s="11" t="s">
        <v>2187</v>
      </c>
      <c r="D1186" s="11" t="s">
        <v>260</v>
      </c>
      <c r="E1186" s="19" t="s">
        <v>2437</v>
      </c>
      <c r="F1186" s="10">
        <v>42036</v>
      </c>
      <c r="G1186" s="10">
        <v>44958</v>
      </c>
      <c r="H1186" s="11">
        <v>9</v>
      </c>
      <c r="I1186" s="20" t="s">
        <v>259</v>
      </c>
      <c r="J1186" s="11" t="s">
        <v>261</v>
      </c>
      <c r="K1186" s="11" t="s">
        <v>3214</v>
      </c>
      <c r="L1186" s="11">
        <v>2</v>
      </c>
    </row>
    <row r="1187" spans="1:12">
      <c r="A1187" s="11" t="s">
        <v>2188</v>
      </c>
      <c r="D1187" s="11" t="s">
        <v>260</v>
      </c>
      <c r="E1187" s="19" t="s">
        <v>2438</v>
      </c>
      <c r="F1187" s="10">
        <v>42036</v>
      </c>
      <c r="G1187" s="10">
        <v>44958</v>
      </c>
      <c r="H1187" s="11">
        <v>9</v>
      </c>
      <c r="I1187" s="20" t="s">
        <v>259</v>
      </c>
      <c r="J1187" s="11" t="s">
        <v>261</v>
      </c>
      <c r="K1187" s="11" t="s">
        <v>3214</v>
      </c>
      <c r="L1187" s="11">
        <v>2</v>
      </c>
    </row>
    <row r="1188" spans="1:12">
      <c r="A1188" s="11" t="s">
        <v>2189</v>
      </c>
      <c r="D1188" s="11" t="s">
        <v>260</v>
      </c>
      <c r="E1188" s="19" t="s">
        <v>2439</v>
      </c>
      <c r="F1188" s="10">
        <v>42036</v>
      </c>
      <c r="G1188" s="10">
        <v>44958</v>
      </c>
      <c r="H1188" s="11">
        <v>9</v>
      </c>
      <c r="I1188" s="20" t="s">
        <v>259</v>
      </c>
      <c r="J1188" s="11" t="s">
        <v>261</v>
      </c>
      <c r="K1188" s="11" t="s">
        <v>3214</v>
      </c>
      <c r="L1188" s="11">
        <v>2</v>
      </c>
    </row>
    <row r="1189" spans="1:12">
      <c r="A1189" s="11" t="s">
        <v>2190</v>
      </c>
      <c r="D1189" s="11" t="s">
        <v>260</v>
      </c>
      <c r="E1189" s="19" t="s">
        <v>2440</v>
      </c>
      <c r="F1189" s="10">
        <v>42036</v>
      </c>
      <c r="G1189" s="10">
        <v>44958</v>
      </c>
      <c r="H1189" s="11">
        <v>9</v>
      </c>
      <c r="I1189" s="20" t="s">
        <v>259</v>
      </c>
      <c r="J1189" s="11" t="s">
        <v>261</v>
      </c>
      <c r="K1189" s="11" t="s">
        <v>3214</v>
      </c>
      <c r="L1189" s="11">
        <v>2</v>
      </c>
    </row>
    <row r="1190" spans="1:12">
      <c r="A1190" s="11" t="s">
        <v>2191</v>
      </c>
      <c r="D1190" s="11" t="s">
        <v>260</v>
      </c>
      <c r="E1190" s="19" t="s">
        <v>2441</v>
      </c>
      <c r="F1190" s="10">
        <v>42036</v>
      </c>
      <c r="G1190" s="10">
        <v>44958</v>
      </c>
      <c r="H1190" s="11">
        <v>9</v>
      </c>
      <c r="I1190" s="20" t="s">
        <v>259</v>
      </c>
      <c r="J1190" s="11" t="s">
        <v>261</v>
      </c>
      <c r="K1190" s="11" t="s">
        <v>3214</v>
      </c>
      <c r="L1190" s="11">
        <v>2</v>
      </c>
    </row>
    <row r="1191" spans="1:12">
      <c r="A1191" s="11" t="s">
        <v>2192</v>
      </c>
      <c r="D1191" s="11" t="s">
        <v>260</v>
      </c>
      <c r="E1191" s="19" t="s">
        <v>2442</v>
      </c>
      <c r="F1191" s="10">
        <v>42036</v>
      </c>
      <c r="G1191" s="10">
        <v>44958</v>
      </c>
      <c r="H1191" s="11">
        <v>9</v>
      </c>
      <c r="I1191" s="20" t="s">
        <v>259</v>
      </c>
      <c r="J1191" s="11" t="s">
        <v>261</v>
      </c>
      <c r="K1191" s="11" t="s">
        <v>3214</v>
      </c>
      <c r="L1191" s="11">
        <v>2</v>
      </c>
    </row>
    <row r="1192" spans="1:12">
      <c r="A1192" s="11" t="s">
        <v>2193</v>
      </c>
      <c r="D1192" s="11" t="s">
        <v>260</v>
      </c>
      <c r="E1192" s="19" t="s">
        <v>2443</v>
      </c>
      <c r="F1192" s="10">
        <v>42036</v>
      </c>
      <c r="G1192" s="10">
        <v>44958</v>
      </c>
      <c r="H1192" s="11">
        <v>9</v>
      </c>
      <c r="I1192" s="20" t="s">
        <v>259</v>
      </c>
      <c r="J1192" s="11" t="s">
        <v>261</v>
      </c>
      <c r="K1192" s="11" t="s">
        <v>3214</v>
      </c>
      <c r="L1192" s="11">
        <v>2</v>
      </c>
    </row>
    <row r="1193" spans="1:12">
      <c r="A1193" s="11" t="s">
        <v>2194</v>
      </c>
      <c r="D1193" s="11" t="s">
        <v>260</v>
      </c>
      <c r="E1193" s="19" t="s">
        <v>2444</v>
      </c>
      <c r="F1193" s="10">
        <v>42036</v>
      </c>
      <c r="G1193" s="10">
        <v>44958</v>
      </c>
      <c r="H1193" s="11">
        <v>9</v>
      </c>
      <c r="I1193" s="20" t="s">
        <v>259</v>
      </c>
      <c r="J1193" s="11" t="s">
        <v>261</v>
      </c>
      <c r="K1193" s="11" t="s">
        <v>3214</v>
      </c>
      <c r="L1193" s="11">
        <v>2</v>
      </c>
    </row>
    <row r="1194" spans="1:12">
      <c r="A1194" s="11" t="s">
        <v>2195</v>
      </c>
      <c r="D1194" s="11" t="s">
        <v>260</v>
      </c>
      <c r="E1194" s="19" t="s">
        <v>2445</v>
      </c>
      <c r="F1194" s="10">
        <v>42036</v>
      </c>
      <c r="G1194" s="10">
        <v>44958</v>
      </c>
      <c r="H1194" s="11">
        <v>9</v>
      </c>
      <c r="I1194" s="20" t="s">
        <v>259</v>
      </c>
      <c r="J1194" s="11" t="s">
        <v>261</v>
      </c>
      <c r="K1194" s="11" t="s">
        <v>3214</v>
      </c>
      <c r="L1194" s="11">
        <v>2</v>
      </c>
    </row>
    <row r="1195" spans="1:12">
      <c r="A1195" s="11" t="s">
        <v>2196</v>
      </c>
      <c r="D1195" s="11" t="s">
        <v>260</v>
      </c>
      <c r="E1195" s="19" t="s">
        <v>2446</v>
      </c>
      <c r="F1195" s="10">
        <v>42036</v>
      </c>
      <c r="G1195" s="10">
        <v>44958</v>
      </c>
      <c r="H1195" s="11">
        <v>9</v>
      </c>
      <c r="I1195" s="20" t="s">
        <v>259</v>
      </c>
      <c r="J1195" s="11" t="s">
        <v>261</v>
      </c>
      <c r="K1195" s="11" t="s">
        <v>3214</v>
      </c>
      <c r="L1195" s="11">
        <v>2</v>
      </c>
    </row>
    <row r="1196" spans="1:12">
      <c r="A1196" s="11" t="s">
        <v>2197</v>
      </c>
      <c r="D1196" s="11" t="s">
        <v>260</v>
      </c>
      <c r="E1196" s="19" t="s">
        <v>2447</v>
      </c>
      <c r="F1196" s="10">
        <v>42036</v>
      </c>
      <c r="G1196" s="10">
        <v>44958</v>
      </c>
      <c r="H1196" s="11">
        <v>9</v>
      </c>
      <c r="I1196" s="20" t="s">
        <v>259</v>
      </c>
      <c r="J1196" s="11" t="s">
        <v>261</v>
      </c>
      <c r="K1196" s="11" t="s">
        <v>3214</v>
      </c>
      <c r="L1196" s="11">
        <v>2</v>
      </c>
    </row>
    <row r="1197" spans="1:12">
      <c r="A1197" s="11" t="s">
        <v>2198</v>
      </c>
      <c r="D1197" s="11" t="s">
        <v>260</v>
      </c>
      <c r="E1197" s="19" t="s">
        <v>2448</v>
      </c>
      <c r="F1197" s="10">
        <v>42036</v>
      </c>
      <c r="G1197" s="10">
        <v>44958</v>
      </c>
      <c r="H1197" s="11">
        <v>9</v>
      </c>
      <c r="I1197" s="20" t="s">
        <v>259</v>
      </c>
      <c r="J1197" s="11" t="s">
        <v>261</v>
      </c>
      <c r="K1197" s="11" t="s">
        <v>3214</v>
      </c>
      <c r="L1197" s="11">
        <v>2</v>
      </c>
    </row>
    <row r="1198" spans="1:12">
      <c r="A1198" s="11" t="s">
        <v>2199</v>
      </c>
      <c r="D1198" s="11" t="s">
        <v>260</v>
      </c>
      <c r="E1198" s="19" t="s">
        <v>2449</v>
      </c>
      <c r="F1198" s="10">
        <v>42036</v>
      </c>
      <c r="G1198" s="10">
        <v>44958</v>
      </c>
      <c r="H1198" s="11">
        <v>9</v>
      </c>
      <c r="I1198" s="20" t="s">
        <v>259</v>
      </c>
      <c r="J1198" s="11" t="s">
        <v>261</v>
      </c>
      <c r="K1198" s="11" t="s">
        <v>3214</v>
      </c>
      <c r="L1198" s="11">
        <v>2</v>
      </c>
    </row>
    <row r="1199" spans="1:12">
      <c r="A1199" s="11" t="s">
        <v>2200</v>
      </c>
      <c r="D1199" s="11" t="s">
        <v>260</v>
      </c>
      <c r="E1199" s="19" t="s">
        <v>2450</v>
      </c>
      <c r="F1199" s="10">
        <v>42036</v>
      </c>
      <c r="G1199" s="10">
        <v>44958</v>
      </c>
      <c r="H1199" s="11">
        <v>9</v>
      </c>
      <c r="I1199" s="20" t="s">
        <v>259</v>
      </c>
      <c r="J1199" s="11" t="s">
        <v>261</v>
      </c>
      <c r="K1199" s="11" t="s">
        <v>3214</v>
      </c>
      <c r="L1199" s="11">
        <v>2</v>
      </c>
    </row>
    <row r="1200" spans="1:12">
      <c r="A1200" s="11" t="s">
        <v>2201</v>
      </c>
      <c r="D1200" s="11" t="s">
        <v>260</v>
      </c>
      <c r="E1200" s="19" t="s">
        <v>2451</v>
      </c>
      <c r="F1200" s="10">
        <v>42036</v>
      </c>
      <c r="G1200" s="10">
        <v>44958</v>
      </c>
      <c r="H1200" s="11">
        <v>9</v>
      </c>
      <c r="I1200" s="20" t="s">
        <v>259</v>
      </c>
      <c r="J1200" s="11" t="s">
        <v>261</v>
      </c>
      <c r="K1200" s="11" t="s">
        <v>3214</v>
      </c>
      <c r="L1200" s="11">
        <v>2</v>
      </c>
    </row>
    <row r="1201" spans="1:12">
      <c r="A1201" s="11" t="s">
        <v>2202</v>
      </c>
      <c r="D1201" s="11" t="s">
        <v>260</v>
      </c>
      <c r="E1201" s="19" t="s">
        <v>2452</v>
      </c>
      <c r="F1201" s="10">
        <v>42036</v>
      </c>
      <c r="G1201" s="10">
        <v>44958</v>
      </c>
      <c r="H1201" s="11">
        <v>9</v>
      </c>
      <c r="I1201" s="20" t="s">
        <v>259</v>
      </c>
      <c r="J1201" s="11" t="s">
        <v>261</v>
      </c>
      <c r="K1201" s="11" t="s">
        <v>3214</v>
      </c>
      <c r="L1201" s="11">
        <v>2</v>
      </c>
    </row>
    <row r="1202" spans="1:12">
      <c r="A1202" s="11" t="s">
        <v>2203</v>
      </c>
      <c r="D1202" s="11" t="s">
        <v>260</v>
      </c>
      <c r="E1202" s="19" t="s">
        <v>2453</v>
      </c>
      <c r="F1202" s="10">
        <v>42036</v>
      </c>
      <c r="G1202" s="10">
        <v>44958</v>
      </c>
      <c r="H1202" s="11">
        <v>9</v>
      </c>
      <c r="I1202" s="20" t="s">
        <v>259</v>
      </c>
      <c r="J1202" s="11" t="s">
        <v>261</v>
      </c>
      <c r="K1202" s="11" t="s">
        <v>3214</v>
      </c>
      <c r="L1202" s="11">
        <v>2</v>
      </c>
    </row>
    <row r="1203" spans="1:12">
      <c r="A1203" s="11" t="s">
        <v>2204</v>
      </c>
      <c r="D1203" s="11" t="s">
        <v>260</v>
      </c>
      <c r="E1203" s="19" t="s">
        <v>2454</v>
      </c>
      <c r="F1203" s="10">
        <v>42036</v>
      </c>
      <c r="G1203" s="10">
        <v>44958</v>
      </c>
      <c r="H1203" s="11">
        <v>9</v>
      </c>
      <c r="I1203" s="20" t="s">
        <v>259</v>
      </c>
      <c r="J1203" s="11" t="s">
        <v>261</v>
      </c>
      <c r="K1203" s="11" t="s">
        <v>3214</v>
      </c>
      <c r="L1203" s="11">
        <v>2</v>
      </c>
    </row>
    <row r="1204" spans="1:12">
      <c r="A1204" s="11" t="s">
        <v>2205</v>
      </c>
      <c r="D1204" s="11" t="s">
        <v>260</v>
      </c>
      <c r="E1204" s="19" t="s">
        <v>2455</v>
      </c>
      <c r="F1204" s="10">
        <v>42036</v>
      </c>
      <c r="G1204" s="10">
        <v>44958</v>
      </c>
      <c r="H1204" s="11">
        <v>9</v>
      </c>
      <c r="I1204" s="20" t="s">
        <v>259</v>
      </c>
      <c r="J1204" s="11" t="s">
        <v>261</v>
      </c>
      <c r="K1204" s="11" t="s">
        <v>3214</v>
      </c>
      <c r="L1204" s="11">
        <v>2</v>
      </c>
    </row>
    <row r="1205" spans="1:12">
      <c r="A1205" s="11" t="s">
        <v>2206</v>
      </c>
      <c r="D1205" s="11" t="s">
        <v>260</v>
      </c>
      <c r="E1205" s="19" t="s">
        <v>2456</v>
      </c>
      <c r="F1205" s="10">
        <v>42036</v>
      </c>
      <c r="G1205" s="10">
        <v>44958</v>
      </c>
      <c r="H1205" s="11">
        <v>9</v>
      </c>
      <c r="I1205" s="20" t="s">
        <v>259</v>
      </c>
      <c r="J1205" s="11" t="s">
        <v>261</v>
      </c>
      <c r="K1205" s="11" t="s">
        <v>3214</v>
      </c>
      <c r="L1205" s="11">
        <v>2</v>
      </c>
    </row>
    <row r="1206" spans="1:12">
      <c r="A1206" s="11" t="s">
        <v>2207</v>
      </c>
      <c r="D1206" s="11" t="s">
        <v>260</v>
      </c>
      <c r="E1206" s="19" t="s">
        <v>2457</v>
      </c>
      <c r="F1206" s="10">
        <v>42036</v>
      </c>
      <c r="G1206" s="10">
        <v>44958</v>
      </c>
      <c r="H1206" s="11">
        <v>9</v>
      </c>
      <c r="I1206" s="20" t="s">
        <v>259</v>
      </c>
      <c r="J1206" s="11" t="s">
        <v>261</v>
      </c>
      <c r="K1206" s="11" t="s">
        <v>3214</v>
      </c>
      <c r="L1206" s="11">
        <v>2</v>
      </c>
    </row>
    <row r="1207" spans="1:12">
      <c r="A1207" s="11" t="s">
        <v>2208</v>
      </c>
      <c r="D1207" s="11" t="s">
        <v>260</v>
      </c>
      <c r="E1207" s="19" t="s">
        <v>2458</v>
      </c>
      <c r="F1207" s="10">
        <v>42036</v>
      </c>
      <c r="G1207" s="10">
        <v>44958</v>
      </c>
      <c r="H1207" s="11">
        <v>9</v>
      </c>
      <c r="I1207" s="20" t="s">
        <v>259</v>
      </c>
      <c r="J1207" s="11" t="s">
        <v>261</v>
      </c>
      <c r="K1207" s="11" t="s">
        <v>3214</v>
      </c>
      <c r="L1207" s="11">
        <v>2</v>
      </c>
    </row>
    <row r="1208" spans="1:12">
      <c r="A1208" s="11" t="s">
        <v>2209</v>
      </c>
      <c r="D1208" s="11" t="s">
        <v>260</v>
      </c>
      <c r="E1208" s="19" t="s">
        <v>2459</v>
      </c>
      <c r="F1208" s="10">
        <v>42036</v>
      </c>
      <c r="G1208" s="10">
        <v>44958</v>
      </c>
      <c r="H1208" s="11">
        <v>9</v>
      </c>
      <c r="I1208" s="20" t="s">
        <v>259</v>
      </c>
      <c r="J1208" s="11" t="s">
        <v>261</v>
      </c>
      <c r="K1208" s="11" t="s">
        <v>3214</v>
      </c>
      <c r="L1208" s="11">
        <v>2</v>
      </c>
    </row>
    <row r="1209" spans="1:12">
      <c r="A1209" s="11" t="s">
        <v>2210</v>
      </c>
      <c r="D1209" s="11" t="s">
        <v>260</v>
      </c>
      <c r="E1209" s="19" t="s">
        <v>2460</v>
      </c>
      <c r="F1209" s="10">
        <v>42036</v>
      </c>
      <c r="G1209" s="10">
        <v>44958</v>
      </c>
      <c r="H1209" s="11">
        <v>9</v>
      </c>
      <c r="I1209" s="11" t="s">
        <v>319</v>
      </c>
      <c r="J1209" s="11" t="s">
        <v>261</v>
      </c>
      <c r="K1209" s="11" t="s">
        <v>3214</v>
      </c>
      <c r="L1209" s="11">
        <v>2</v>
      </c>
    </row>
    <row r="1210" spans="1:12">
      <c r="A1210" s="11" t="s">
        <v>2211</v>
      </c>
      <c r="D1210" s="11" t="s">
        <v>260</v>
      </c>
      <c r="E1210" s="19" t="s">
        <v>2461</v>
      </c>
      <c r="F1210" s="10">
        <v>42036</v>
      </c>
      <c r="G1210" s="10">
        <v>44958</v>
      </c>
      <c r="H1210" s="11">
        <v>9</v>
      </c>
      <c r="I1210" s="11" t="s">
        <v>319</v>
      </c>
      <c r="J1210" s="11" t="s">
        <v>261</v>
      </c>
      <c r="K1210" s="11" t="s">
        <v>3214</v>
      </c>
      <c r="L1210" s="11">
        <v>2</v>
      </c>
    </row>
    <row r="1211" spans="1:12">
      <c r="A1211" s="11" t="s">
        <v>2212</v>
      </c>
      <c r="D1211" s="11" t="s">
        <v>260</v>
      </c>
      <c r="E1211" s="19" t="s">
        <v>2462</v>
      </c>
      <c r="F1211" s="10">
        <v>42036</v>
      </c>
      <c r="G1211" s="10">
        <v>44958</v>
      </c>
      <c r="H1211" s="11">
        <v>9</v>
      </c>
      <c r="I1211" s="11" t="s">
        <v>319</v>
      </c>
      <c r="J1211" s="11" t="s">
        <v>261</v>
      </c>
      <c r="K1211" s="11" t="s">
        <v>3214</v>
      </c>
      <c r="L1211" s="11">
        <v>2</v>
      </c>
    </row>
    <row r="1212" spans="1:12">
      <c r="A1212" s="11" t="s">
        <v>2213</v>
      </c>
      <c r="D1212" s="11" t="s">
        <v>260</v>
      </c>
      <c r="E1212" s="19" t="s">
        <v>2463</v>
      </c>
      <c r="F1212" s="10">
        <v>42036</v>
      </c>
      <c r="G1212" s="10">
        <v>44958</v>
      </c>
      <c r="H1212" s="11">
        <v>9</v>
      </c>
      <c r="I1212" s="11" t="s">
        <v>319</v>
      </c>
      <c r="J1212" s="11" t="s">
        <v>261</v>
      </c>
      <c r="K1212" s="11" t="s">
        <v>3214</v>
      </c>
      <c r="L1212" s="11">
        <v>2</v>
      </c>
    </row>
    <row r="1213" spans="1:12">
      <c r="A1213" s="11" t="s">
        <v>2214</v>
      </c>
      <c r="D1213" s="11" t="s">
        <v>260</v>
      </c>
      <c r="E1213" s="19" t="s">
        <v>2464</v>
      </c>
      <c r="F1213" s="10">
        <v>42036</v>
      </c>
      <c r="G1213" s="10">
        <v>44958</v>
      </c>
      <c r="H1213" s="11">
        <v>9</v>
      </c>
      <c r="I1213" s="11" t="s">
        <v>319</v>
      </c>
      <c r="J1213" s="11" t="s">
        <v>261</v>
      </c>
      <c r="K1213" s="11" t="s">
        <v>3214</v>
      </c>
      <c r="L1213" s="11">
        <v>2</v>
      </c>
    </row>
    <row r="1214" spans="1:12">
      <c r="A1214" s="11" t="s">
        <v>2215</v>
      </c>
      <c r="D1214" s="11" t="s">
        <v>260</v>
      </c>
      <c r="E1214" s="19" t="s">
        <v>2465</v>
      </c>
      <c r="F1214" s="10">
        <v>42036</v>
      </c>
      <c r="G1214" s="10">
        <v>44958</v>
      </c>
      <c r="H1214" s="11">
        <v>9</v>
      </c>
      <c r="I1214" s="11" t="s">
        <v>319</v>
      </c>
      <c r="J1214" s="11" t="s">
        <v>261</v>
      </c>
      <c r="K1214" s="11" t="s">
        <v>3214</v>
      </c>
      <c r="L1214" s="11">
        <v>2</v>
      </c>
    </row>
    <row r="1215" spans="1:12">
      <c r="A1215" s="11" t="s">
        <v>2216</v>
      </c>
      <c r="D1215" s="11" t="s">
        <v>260</v>
      </c>
      <c r="E1215" s="19" t="s">
        <v>2466</v>
      </c>
      <c r="F1215" s="10">
        <v>42036</v>
      </c>
      <c r="G1215" s="10">
        <v>44958</v>
      </c>
      <c r="H1215" s="11">
        <v>9</v>
      </c>
      <c r="I1215" s="11" t="s">
        <v>319</v>
      </c>
      <c r="J1215" s="11" t="s">
        <v>261</v>
      </c>
      <c r="K1215" s="11" t="s">
        <v>3214</v>
      </c>
      <c r="L1215" s="11">
        <v>2</v>
      </c>
    </row>
    <row r="1216" spans="1:12">
      <c r="A1216" s="11" t="s">
        <v>2217</v>
      </c>
      <c r="D1216" s="11" t="s">
        <v>260</v>
      </c>
      <c r="E1216" s="19" t="s">
        <v>2467</v>
      </c>
      <c r="F1216" s="10">
        <v>42036</v>
      </c>
      <c r="G1216" s="10">
        <v>44958</v>
      </c>
      <c r="H1216" s="11">
        <v>9</v>
      </c>
      <c r="I1216" s="11" t="s">
        <v>319</v>
      </c>
      <c r="J1216" s="11" t="s">
        <v>261</v>
      </c>
      <c r="K1216" s="11" t="s">
        <v>3214</v>
      </c>
      <c r="L1216" s="11">
        <v>2</v>
      </c>
    </row>
    <row r="1217" spans="1:12">
      <c r="A1217" s="11" t="s">
        <v>2218</v>
      </c>
      <c r="D1217" s="11" t="s">
        <v>260</v>
      </c>
      <c r="E1217" s="19" t="s">
        <v>2468</v>
      </c>
      <c r="F1217" s="10">
        <v>42036</v>
      </c>
      <c r="G1217" s="10">
        <v>44958</v>
      </c>
      <c r="H1217" s="11">
        <v>9</v>
      </c>
      <c r="I1217" s="11" t="s">
        <v>319</v>
      </c>
      <c r="J1217" s="11" t="s">
        <v>261</v>
      </c>
      <c r="K1217" s="11" t="s">
        <v>3214</v>
      </c>
      <c r="L1217" s="11">
        <v>2</v>
      </c>
    </row>
    <row r="1218" spans="1:12">
      <c r="A1218" s="11" t="s">
        <v>2219</v>
      </c>
      <c r="D1218" s="11" t="s">
        <v>260</v>
      </c>
      <c r="E1218" s="19" t="s">
        <v>2469</v>
      </c>
      <c r="F1218" s="10">
        <v>42036</v>
      </c>
      <c r="G1218" s="10">
        <v>44958</v>
      </c>
      <c r="H1218" s="11">
        <v>9</v>
      </c>
      <c r="I1218" s="11" t="s">
        <v>319</v>
      </c>
      <c r="J1218" s="11" t="s">
        <v>261</v>
      </c>
      <c r="K1218" s="11" t="s">
        <v>3214</v>
      </c>
      <c r="L1218" s="11">
        <v>2</v>
      </c>
    </row>
    <row r="1219" spans="1:12">
      <c r="A1219" s="11" t="s">
        <v>2220</v>
      </c>
      <c r="D1219" s="11" t="s">
        <v>260</v>
      </c>
      <c r="E1219" s="19" t="s">
        <v>2470</v>
      </c>
      <c r="F1219" s="10">
        <v>42036</v>
      </c>
      <c r="G1219" s="10">
        <v>44958</v>
      </c>
      <c r="H1219" s="11">
        <v>9</v>
      </c>
      <c r="I1219" s="11" t="s">
        <v>319</v>
      </c>
      <c r="J1219" s="11" t="s">
        <v>261</v>
      </c>
      <c r="K1219" s="11" t="s">
        <v>3214</v>
      </c>
      <c r="L1219" s="11">
        <v>2</v>
      </c>
    </row>
    <row r="1220" spans="1:12">
      <c r="A1220" s="11" t="s">
        <v>2221</v>
      </c>
      <c r="D1220" s="11" t="s">
        <v>260</v>
      </c>
      <c r="E1220" s="19" t="s">
        <v>2471</v>
      </c>
      <c r="F1220" s="10">
        <v>42036</v>
      </c>
      <c r="G1220" s="10">
        <v>44958</v>
      </c>
      <c r="H1220" s="11">
        <v>9</v>
      </c>
      <c r="I1220" s="11" t="s">
        <v>319</v>
      </c>
      <c r="J1220" s="11" t="s">
        <v>261</v>
      </c>
      <c r="K1220" s="11" t="s">
        <v>3214</v>
      </c>
      <c r="L1220" s="11">
        <v>2</v>
      </c>
    </row>
    <row r="1221" spans="1:12">
      <c r="A1221" s="11" t="s">
        <v>2222</v>
      </c>
      <c r="D1221" s="11" t="s">
        <v>260</v>
      </c>
      <c r="E1221" s="19" t="s">
        <v>2472</v>
      </c>
      <c r="F1221" s="10">
        <v>42036</v>
      </c>
      <c r="G1221" s="10">
        <v>44958</v>
      </c>
      <c r="H1221" s="11">
        <v>9</v>
      </c>
      <c r="I1221" s="11" t="s">
        <v>319</v>
      </c>
      <c r="J1221" s="11" t="s">
        <v>261</v>
      </c>
      <c r="K1221" s="11" t="s">
        <v>3214</v>
      </c>
      <c r="L1221" s="11">
        <v>2</v>
      </c>
    </row>
    <row r="1222" spans="1:12">
      <c r="A1222" s="11" t="s">
        <v>2223</v>
      </c>
      <c r="D1222" s="11" t="s">
        <v>260</v>
      </c>
      <c r="E1222" s="19" t="s">
        <v>2473</v>
      </c>
      <c r="F1222" s="10">
        <v>42036</v>
      </c>
      <c r="G1222" s="10">
        <v>44958</v>
      </c>
      <c r="H1222" s="11">
        <v>9</v>
      </c>
      <c r="I1222" s="11" t="s">
        <v>319</v>
      </c>
      <c r="J1222" s="11" t="s">
        <v>261</v>
      </c>
      <c r="K1222" s="11" t="s">
        <v>3214</v>
      </c>
      <c r="L1222" s="11">
        <v>2</v>
      </c>
    </row>
    <row r="1223" spans="1:12">
      <c r="A1223" s="11" t="s">
        <v>2224</v>
      </c>
      <c r="D1223" s="11" t="s">
        <v>260</v>
      </c>
      <c r="E1223" s="19" t="s">
        <v>2474</v>
      </c>
      <c r="F1223" s="10">
        <v>42036</v>
      </c>
      <c r="G1223" s="10">
        <v>44958</v>
      </c>
      <c r="H1223" s="11">
        <v>9</v>
      </c>
      <c r="I1223" s="11" t="s">
        <v>319</v>
      </c>
      <c r="J1223" s="11" t="s">
        <v>261</v>
      </c>
      <c r="K1223" s="11" t="s">
        <v>3214</v>
      </c>
      <c r="L1223" s="11">
        <v>2</v>
      </c>
    </row>
    <row r="1224" spans="1:12">
      <c r="A1224" s="11" t="s">
        <v>2225</v>
      </c>
      <c r="D1224" s="11" t="s">
        <v>260</v>
      </c>
      <c r="E1224" s="19" t="s">
        <v>2475</v>
      </c>
      <c r="F1224" s="10">
        <v>42036</v>
      </c>
      <c r="G1224" s="10">
        <v>44958</v>
      </c>
      <c r="H1224" s="11">
        <v>9</v>
      </c>
      <c r="I1224" s="11" t="s">
        <v>319</v>
      </c>
      <c r="J1224" s="11" t="s">
        <v>261</v>
      </c>
      <c r="K1224" s="11" t="s">
        <v>3214</v>
      </c>
      <c r="L1224" s="11">
        <v>2</v>
      </c>
    </row>
    <row r="1225" spans="1:12">
      <c r="A1225" s="11" t="s">
        <v>2226</v>
      </c>
      <c r="D1225" s="11" t="s">
        <v>260</v>
      </c>
      <c r="E1225" s="19" t="s">
        <v>2476</v>
      </c>
      <c r="F1225" s="10">
        <v>42036</v>
      </c>
      <c r="G1225" s="10">
        <v>44958</v>
      </c>
      <c r="H1225" s="11">
        <v>9</v>
      </c>
      <c r="I1225" s="11" t="s">
        <v>319</v>
      </c>
      <c r="J1225" s="11" t="s">
        <v>261</v>
      </c>
      <c r="K1225" s="11" t="s">
        <v>3214</v>
      </c>
      <c r="L1225" s="11">
        <v>2</v>
      </c>
    </row>
    <row r="1226" spans="1:12">
      <c r="A1226" s="11" t="s">
        <v>2227</v>
      </c>
      <c r="D1226" s="11" t="s">
        <v>260</v>
      </c>
      <c r="E1226" s="19" t="s">
        <v>2477</v>
      </c>
      <c r="F1226" s="10">
        <v>42036</v>
      </c>
      <c r="G1226" s="10">
        <v>44958</v>
      </c>
      <c r="H1226" s="11">
        <v>9</v>
      </c>
      <c r="I1226" s="11" t="s">
        <v>319</v>
      </c>
      <c r="J1226" s="11" t="s">
        <v>261</v>
      </c>
      <c r="K1226" s="11" t="s">
        <v>3214</v>
      </c>
      <c r="L1226" s="11">
        <v>2</v>
      </c>
    </row>
    <row r="1227" spans="1:12">
      <c r="A1227" s="11" t="s">
        <v>2228</v>
      </c>
      <c r="D1227" s="11" t="s">
        <v>260</v>
      </c>
      <c r="E1227" s="19" t="s">
        <v>2478</v>
      </c>
      <c r="F1227" s="10">
        <v>42036</v>
      </c>
      <c r="G1227" s="10">
        <v>44958</v>
      </c>
      <c r="H1227" s="11">
        <v>9</v>
      </c>
      <c r="I1227" s="11" t="s">
        <v>319</v>
      </c>
      <c r="J1227" s="11" t="s">
        <v>261</v>
      </c>
      <c r="K1227" s="11" t="s">
        <v>3214</v>
      </c>
      <c r="L1227" s="11">
        <v>2</v>
      </c>
    </row>
    <row r="1228" spans="1:12">
      <c r="A1228" s="11" t="s">
        <v>2229</v>
      </c>
      <c r="D1228" s="11" t="s">
        <v>260</v>
      </c>
      <c r="E1228" s="19" t="s">
        <v>2479</v>
      </c>
      <c r="F1228" s="10">
        <v>42036</v>
      </c>
      <c r="G1228" s="10">
        <v>44958</v>
      </c>
      <c r="H1228" s="11">
        <v>9</v>
      </c>
      <c r="I1228" s="11" t="s">
        <v>319</v>
      </c>
      <c r="J1228" s="11" t="s">
        <v>261</v>
      </c>
      <c r="K1228" s="11" t="s">
        <v>3214</v>
      </c>
      <c r="L1228" s="11">
        <v>2</v>
      </c>
    </row>
    <row r="1229" spans="1:12">
      <c r="A1229" s="11" t="s">
        <v>2230</v>
      </c>
      <c r="D1229" s="11" t="s">
        <v>260</v>
      </c>
      <c r="E1229" s="19" t="s">
        <v>2480</v>
      </c>
      <c r="F1229" s="10">
        <v>42036</v>
      </c>
      <c r="G1229" s="10">
        <v>44958</v>
      </c>
      <c r="H1229" s="11">
        <v>9</v>
      </c>
      <c r="I1229" s="11" t="s">
        <v>319</v>
      </c>
      <c r="J1229" s="11" t="s">
        <v>261</v>
      </c>
      <c r="K1229" s="11" t="s">
        <v>3214</v>
      </c>
      <c r="L1229" s="11">
        <v>2</v>
      </c>
    </row>
    <row r="1230" spans="1:12">
      <c r="A1230" s="11" t="s">
        <v>2231</v>
      </c>
      <c r="D1230" s="11" t="s">
        <v>260</v>
      </c>
      <c r="E1230" s="19" t="s">
        <v>2481</v>
      </c>
      <c r="F1230" s="10">
        <v>42036</v>
      </c>
      <c r="G1230" s="10">
        <v>44958</v>
      </c>
      <c r="H1230" s="11">
        <v>9</v>
      </c>
      <c r="I1230" s="11" t="s">
        <v>319</v>
      </c>
      <c r="J1230" s="11" t="s">
        <v>261</v>
      </c>
      <c r="K1230" s="11" t="s">
        <v>3214</v>
      </c>
      <c r="L1230" s="11">
        <v>2</v>
      </c>
    </row>
    <row r="1231" spans="1:12">
      <c r="A1231" s="11" t="s">
        <v>2232</v>
      </c>
      <c r="D1231" s="11" t="s">
        <v>260</v>
      </c>
      <c r="E1231" s="19" t="s">
        <v>2482</v>
      </c>
      <c r="F1231" s="10">
        <v>42036</v>
      </c>
      <c r="G1231" s="10">
        <v>44958</v>
      </c>
      <c r="H1231" s="11">
        <v>9</v>
      </c>
      <c r="I1231" s="11" t="s">
        <v>319</v>
      </c>
      <c r="J1231" s="11" t="s">
        <v>261</v>
      </c>
      <c r="K1231" s="11" t="s">
        <v>3214</v>
      </c>
      <c r="L1231" s="11">
        <v>2</v>
      </c>
    </row>
    <row r="1232" spans="1:12">
      <c r="A1232" s="11" t="s">
        <v>2233</v>
      </c>
      <c r="D1232" s="11" t="s">
        <v>260</v>
      </c>
      <c r="E1232" s="19" t="s">
        <v>2483</v>
      </c>
      <c r="F1232" s="10">
        <v>42036</v>
      </c>
      <c r="G1232" s="10">
        <v>44958</v>
      </c>
      <c r="H1232" s="11">
        <v>9</v>
      </c>
      <c r="I1232" s="11" t="s">
        <v>319</v>
      </c>
      <c r="J1232" s="11" t="s">
        <v>261</v>
      </c>
      <c r="K1232" s="11" t="s">
        <v>3214</v>
      </c>
      <c r="L1232" s="11">
        <v>2</v>
      </c>
    </row>
    <row r="1233" spans="1:12">
      <c r="A1233" s="11" t="s">
        <v>2234</v>
      </c>
      <c r="D1233" s="11" t="s">
        <v>260</v>
      </c>
      <c r="E1233" s="19" t="s">
        <v>2484</v>
      </c>
      <c r="F1233" s="10">
        <v>42036</v>
      </c>
      <c r="G1233" s="10">
        <v>44958</v>
      </c>
      <c r="H1233" s="11">
        <v>9</v>
      </c>
      <c r="I1233" s="11" t="s">
        <v>319</v>
      </c>
      <c r="J1233" s="11" t="s">
        <v>261</v>
      </c>
      <c r="K1233" s="11" t="s">
        <v>3214</v>
      </c>
      <c r="L1233" s="11">
        <v>2</v>
      </c>
    </row>
    <row r="1234" spans="1:12">
      <c r="A1234" s="11" t="s">
        <v>2235</v>
      </c>
      <c r="D1234" s="11" t="s">
        <v>260</v>
      </c>
      <c r="E1234" s="19" t="s">
        <v>2485</v>
      </c>
      <c r="F1234" s="10">
        <v>42036</v>
      </c>
      <c r="G1234" s="10">
        <v>44958</v>
      </c>
      <c r="H1234" s="11">
        <v>9</v>
      </c>
      <c r="I1234" s="11" t="s">
        <v>319</v>
      </c>
      <c r="J1234" s="11" t="s">
        <v>261</v>
      </c>
      <c r="K1234" s="11" t="s">
        <v>3214</v>
      </c>
      <c r="L1234" s="11">
        <v>2</v>
      </c>
    </row>
    <row r="1235" spans="1:12">
      <c r="A1235" s="11" t="s">
        <v>2236</v>
      </c>
      <c r="D1235" s="11" t="s">
        <v>260</v>
      </c>
      <c r="E1235" s="19" t="s">
        <v>2486</v>
      </c>
      <c r="F1235" s="10">
        <v>42036</v>
      </c>
      <c r="G1235" s="10">
        <v>44958</v>
      </c>
      <c r="H1235" s="11">
        <v>9</v>
      </c>
      <c r="I1235" s="11" t="s">
        <v>319</v>
      </c>
      <c r="J1235" s="11" t="s">
        <v>261</v>
      </c>
      <c r="K1235" s="11" t="s">
        <v>3214</v>
      </c>
      <c r="L1235" s="11">
        <v>2</v>
      </c>
    </row>
    <row r="1236" spans="1:12">
      <c r="A1236" s="11" t="s">
        <v>2237</v>
      </c>
      <c r="D1236" s="11" t="s">
        <v>260</v>
      </c>
      <c r="E1236" s="19" t="s">
        <v>2487</v>
      </c>
      <c r="F1236" s="10">
        <v>42036</v>
      </c>
      <c r="G1236" s="10">
        <v>44958</v>
      </c>
      <c r="H1236" s="11">
        <v>9</v>
      </c>
      <c r="I1236" s="11" t="s">
        <v>319</v>
      </c>
      <c r="J1236" s="11" t="s">
        <v>261</v>
      </c>
      <c r="K1236" s="11" t="s">
        <v>3214</v>
      </c>
      <c r="L1236" s="11">
        <v>2</v>
      </c>
    </row>
    <row r="1237" spans="1:12">
      <c r="A1237" s="11" t="s">
        <v>2238</v>
      </c>
      <c r="D1237" s="11" t="s">
        <v>260</v>
      </c>
      <c r="E1237" s="19" t="s">
        <v>2488</v>
      </c>
      <c r="F1237" s="10">
        <v>42036</v>
      </c>
      <c r="G1237" s="10">
        <v>44958</v>
      </c>
      <c r="H1237" s="11">
        <v>9</v>
      </c>
      <c r="I1237" s="11" t="s">
        <v>319</v>
      </c>
      <c r="J1237" s="11" t="s">
        <v>261</v>
      </c>
      <c r="K1237" s="11" t="s">
        <v>3214</v>
      </c>
      <c r="L1237" s="11">
        <v>2</v>
      </c>
    </row>
    <row r="1238" spans="1:12">
      <c r="A1238" s="11" t="s">
        <v>2239</v>
      </c>
      <c r="D1238" s="11" t="s">
        <v>260</v>
      </c>
      <c r="E1238" s="19" t="s">
        <v>2489</v>
      </c>
      <c r="F1238" s="10">
        <v>42036</v>
      </c>
      <c r="G1238" s="10">
        <v>44958</v>
      </c>
      <c r="H1238" s="11">
        <v>9</v>
      </c>
      <c r="I1238" s="11" t="s">
        <v>319</v>
      </c>
      <c r="J1238" s="11" t="s">
        <v>261</v>
      </c>
      <c r="K1238" s="11" t="s">
        <v>3214</v>
      </c>
      <c r="L1238" s="11">
        <v>2</v>
      </c>
    </row>
    <row r="1239" spans="1:12">
      <c r="A1239" s="11" t="s">
        <v>2240</v>
      </c>
      <c r="D1239" s="11" t="s">
        <v>260</v>
      </c>
      <c r="E1239" s="19" t="s">
        <v>2490</v>
      </c>
      <c r="F1239" s="10">
        <v>42036</v>
      </c>
      <c r="G1239" s="10">
        <v>44958</v>
      </c>
      <c r="H1239" s="11">
        <v>9</v>
      </c>
      <c r="I1239" s="11" t="s">
        <v>319</v>
      </c>
      <c r="J1239" s="11" t="s">
        <v>261</v>
      </c>
      <c r="K1239" s="11" t="s">
        <v>3214</v>
      </c>
      <c r="L1239" s="11">
        <v>2</v>
      </c>
    </row>
    <row r="1240" spans="1:12">
      <c r="A1240" s="11" t="s">
        <v>2241</v>
      </c>
      <c r="D1240" s="11" t="s">
        <v>260</v>
      </c>
      <c r="E1240" s="19" t="s">
        <v>2491</v>
      </c>
      <c r="F1240" s="10">
        <v>42036</v>
      </c>
      <c r="G1240" s="10">
        <v>44958</v>
      </c>
      <c r="H1240" s="11">
        <v>9</v>
      </c>
      <c r="I1240" s="11" t="s">
        <v>319</v>
      </c>
      <c r="J1240" s="11" t="s">
        <v>261</v>
      </c>
      <c r="K1240" s="11" t="s">
        <v>3214</v>
      </c>
      <c r="L1240" s="11">
        <v>2</v>
      </c>
    </row>
    <row r="1241" spans="1:12">
      <c r="A1241" s="11" t="s">
        <v>2242</v>
      </c>
      <c r="D1241" s="11" t="s">
        <v>260</v>
      </c>
      <c r="E1241" s="19" t="s">
        <v>2492</v>
      </c>
      <c r="F1241" s="10">
        <v>42036</v>
      </c>
      <c r="G1241" s="10">
        <v>44958</v>
      </c>
      <c r="H1241" s="11">
        <v>9</v>
      </c>
      <c r="I1241" s="11" t="s">
        <v>319</v>
      </c>
      <c r="J1241" s="11" t="s">
        <v>261</v>
      </c>
      <c r="K1241" s="11" t="s">
        <v>3214</v>
      </c>
      <c r="L1241" s="11">
        <v>2</v>
      </c>
    </row>
    <row r="1242" spans="1:12">
      <c r="A1242" s="11" t="s">
        <v>2243</v>
      </c>
      <c r="D1242" s="11" t="s">
        <v>260</v>
      </c>
      <c r="E1242" s="19" t="s">
        <v>2493</v>
      </c>
      <c r="F1242" s="10">
        <v>42036</v>
      </c>
      <c r="G1242" s="10">
        <v>44958</v>
      </c>
      <c r="H1242" s="11">
        <v>9</v>
      </c>
      <c r="I1242" s="11" t="s">
        <v>319</v>
      </c>
      <c r="J1242" s="11" t="s">
        <v>261</v>
      </c>
      <c r="K1242" s="11" t="s">
        <v>3214</v>
      </c>
      <c r="L1242" s="11">
        <v>2</v>
      </c>
    </row>
    <row r="1243" spans="1:12">
      <c r="A1243" s="11" t="s">
        <v>2244</v>
      </c>
      <c r="D1243" s="11" t="s">
        <v>260</v>
      </c>
      <c r="E1243" s="19" t="s">
        <v>2494</v>
      </c>
      <c r="F1243" s="10">
        <v>42036</v>
      </c>
      <c r="G1243" s="10">
        <v>44958</v>
      </c>
      <c r="H1243" s="11">
        <v>9</v>
      </c>
      <c r="I1243" s="11" t="s">
        <v>319</v>
      </c>
      <c r="J1243" s="11" t="s">
        <v>261</v>
      </c>
      <c r="K1243" s="11" t="s">
        <v>3214</v>
      </c>
      <c r="L1243" s="11">
        <v>2</v>
      </c>
    </row>
    <row r="1244" spans="1:12">
      <c r="A1244" s="11" t="s">
        <v>2245</v>
      </c>
      <c r="D1244" s="11" t="s">
        <v>260</v>
      </c>
      <c r="E1244" s="19" t="s">
        <v>2495</v>
      </c>
      <c r="F1244" s="10">
        <v>42036</v>
      </c>
      <c r="G1244" s="10">
        <v>44958</v>
      </c>
      <c r="H1244" s="11">
        <v>9</v>
      </c>
      <c r="I1244" s="11" t="s">
        <v>319</v>
      </c>
      <c r="J1244" s="11" t="s">
        <v>261</v>
      </c>
      <c r="K1244" s="11" t="s">
        <v>3214</v>
      </c>
      <c r="L1244" s="11">
        <v>2</v>
      </c>
    </row>
    <row r="1245" spans="1:12">
      <c r="A1245" s="11" t="s">
        <v>2246</v>
      </c>
      <c r="D1245" s="11" t="s">
        <v>260</v>
      </c>
      <c r="E1245" s="19" t="s">
        <v>2496</v>
      </c>
      <c r="F1245" s="10">
        <v>42036</v>
      </c>
      <c r="G1245" s="10">
        <v>44958</v>
      </c>
      <c r="H1245" s="11">
        <v>9</v>
      </c>
      <c r="I1245" s="11" t="s">
        <v>319</v>
      </c>
      <c r="J1245" s="11" t="s">
        <v>261</v>
      </c>
      <c r="K1245" s="11" t="s">
        <v>3214</v>
      </c>
      <c r="L1245" s="11">
        <v>2</v>
      </c>
    </row>
    <row r="1246" spans="1:12">
      <c r="A1246" s="11" t="s">
        <v>2247</v>
      </c>
      <c r="D1246" s="11" t="s">
        <v>260</v>
      </c>
      <c r="E1246" s="19" t="s">
        <v>2497</v>
      </c>
      <c r="F1246" s="10">
        <v>42036</v>
      </c>
      <c r="G1246" s="10">
        <v>44958</v>
      </c>
      <c r="H1246" s="11">
        <v>9</v>
      </c>
      <c r="I1246" s="11" t="s">
        <v>319</v>
      </c>
      <c r="J1246" s="11" t="s">
        <v>261</v>
      </c>
      <c r="K1246" s="11" t="s">
        <v>3214</v>
      </c>
      <c r="L1246" s="11">
        <v>2</v>
      </c>
    </row>
    <row r="1247" spans="1:12">
      <c r="A1247" s="11" t="s">
        <v>2248</v>
      </c>
      <c r="D1247" s="11" t="s">
        <v>260</v>
      </c>
      <c r="E1247" s="19" t="s">
        <v>2498</v>
      </c>
      <c r="F1247" s="10">
        <v>42036</v>
      </c>
      <c r="G1247" s="10">
        <v>44958</v>
      </c>
      <c r="H1247" s="11">
        <v>9</v>
      </c>
      <c r="I1247" s="11" t="s">
        <v>319</v>
      </c>
      <c r="J1247" s="11" t="s">
        <v>261</v>
      </c>
      <c r="K1247" s="11" t="s">
        <v>3214</v>
      </c>
      <c r="L1247" s="11">
        <v>2</v>
      </c>
    </row>
    <row r="1248" spans="1:12">
      <c r="A1248" s="11" t="s">
        <v>2249</v>
      </c>
      <c r="D1248" s="11" t="s">
        <v>260</v>
      </c>
      <c r="E1248" s="19" t="s">
        <v>2499</v>
      </c>
      <c r="F1248" s="10">
        <v>42036</v>
      </c>
      <c r="G1248" s="10">
        <v>44958</v>
      </c>
      <c r="H1248" s="11">
        <v>9</v>
      </c>
      <c r="I1248" s="11" t="s">
        <v>319</v>
      </c>
      <c r="J1248" s="11" t="s">
        <v>261</v>
      </c>
      <c r="K1248" s="11" t="s">
        <v>3214</v>
      </c>
      <c r="L1248" s="11">
        <v>2</v>
      </c>
    </row>
    <row r="1249" spans="1:12">
      <c r="A1249" s="11" t="s">
        <v>2250</v>
      </c>
      <c r="D1249" s="11" t="s">
        <v>260</v>
      </c>
      <c r="E1249" s="19" t="s">
        <v>2500</v>
      </c>
      <c r="F1249" s="10">
        <v>42036</v>
      </c>
      <c r="G1249" s="10">
        <v>44958</v>
      </c>
      <c r="H1249" s="11">
        <v>9</v>
      </c>
      <c r="I1249" s="11" t="s">
        <v>319</v>
      </c>
      <c r="J1249" s="11" t="s">
        <v>261</v>
      </c>
      <c r="K1249" s="11" t="s">
        <v>3214</v>
      </c>
      <c r="L1249" s="11">
        <v>2</v>
      </c>
    </row>
    <row r="1250" spans="1:12">
      <c r="A1250" s="11" t="s">
        <v>2251</v>
      </c>
      <c r="D1250" s="11" t="s">
        <v>260</v>
      </c>
      <c r="E1250" s="19" t="s">
        <v>2501</v>
      </c>
      <c r="F1250" s="10">
        <v>42036</v>
      </c>
      <c r="G1250" s="10">
        <v>44958</v>
      </c>
      <c r="H1250" s="11">
        <v>9</v>
      </c>
      <c r="I1250" s="11" t="s">
        <v>319</v>
      </c>
      <c r="J1250" s="11" t="s">
        <v>261</v>
      </c>
      <c r="K1250" s="11" t="s">
        <v>3214</v>
      </c>
      <c r="L1250" s="11">
        <v>2</v>
      </c>
    </row>
    <row r="1251" spans="1:12">
      <c r="A1251" s="11" t="s">
        <v>2252</v>
      </c>
      <c r="D1251" s="11" t="s">
        <v>260</v>
      </c>
      <c r="E1251" s="19" t="s">
        <v>2502</v>
      </c>
      <c r="F1251" s="10">
        <v>42036</v>
      </c>
      <c r="G1251" s="10">
        <v>44958</v>
      </c>
      <c r="H1251" s="11">
        <v>9</v>
      </c>
      <c r="I1251" s="11" t="s">
        <v>319</v>
      </c>
      <c r="J1251" s="11" t="s">
        <v>261</v>
      </c>
      <c r="K1251" s="11" t="s">
        <v>3214</v>
      </c>
      <c r="L1251" s="11">
        <v>2</v>
      </c>
    </row>
    <row r="1252" spans="1:12">
      <c r="A1252" s="11" t="s">
        <v>2253</v>
      </c>
      <c r="D1252" s="11" t="s">
        <v>260</v>
      </c>
      <c r="E1252" s="19" t="s">
        <v>2503</v>
      </c>
      <c r="F1252" s="10">
        <v>42036</v>
      </c>
      <c r="G1252" s="10">
        <v>44958</v>
      </c>
      <c r="H1252" s="11">
        <v>9</v>
      </c>
      <c r="I1252" s="11" t="s">
        <v>319</v>
      </c>
      <c r="J1252" s="11" t="s">
        <v>261</v>
      </c>
      <c r="K1252" s="11" t="s">
        <v>3214</v>
      </c>
      <c r="L1252" s="11">
        <v>2</v>
      </c>
    </row>
    <row r="1253" spans="1:12">
      <c r="A1253" s="11" t="s">
        <v>2254</v>
      </c>
      <c r="D1253" s="11" t="s">
        <v>260</v>
      </c>
      <c r="E1253" s="19" t="s">
        <v>2504</v>
      </c>
      <c r="F1253" s="10">
        <v>42036</v>
      </c>
      <c r="G1253" s="10">
        <v>44958</v>
      </c>
      <c r="H1253" s="11">
        <v>9</v>
      </c>
      <c r="I1253" s="11" t="s">
        <v>319</v>
      </c>
      <c r="J1253" s="11" t="s">
        <v>261</v>
      </c>
      <c r="K1253" s="11" t="s">
        <v>3214</v>
      </c>
      <c r="L1253" s="11">
        <v>2</v>
      </c>
    </row>
    <row r="1254" spans="1:12">
      <c r="A1254" s="11" t="s">
        <v>2255</v>
      </c>
      <c r="D1254" s="11" t="s">
        <v>260</v>
      </c>
      <c r="E1254" s="19" t="s">
        <v>2505</v>
      </c>
      <c r="F1254" s="10">
        <v>42036</v>
      </c>
      <c r="G1254" s="10">
        <v>44958</v>
      </c>
      <c r="H1254" s="11">
        <v>9</v>
      </c>
      <c r="I1254" s="11" t="s">
        <v>319</v>
      </c>
      <c r="J1254" s="11" t="s">
        <v>261</v>
      </c>
      <c r="K1254" s="11" t="s">
        <v>3214</v>
      </c>
      <c r="L1254" s="11">
        <v>2</v>
      </c>
    </row>
    <row r="1255" spans="1:12">
      <c r="A1255" s="11" t="s">
        <v>2256</v>
      </c>
      <c r="D1255" s="11" t="s">
        <v>260</v>
      </c>
      <c r="E1255" s="19" t="s">
        <v>2506</v>
      </c>
      <c r="F1255" s="10">
        <v>42036</v>
      </c>
      <c r="G1255" s="10">
        <v>44958</v>
      </c>
      <c r="H1255" s="11">
        <v>9</v>
      </c>
      <c r="I1255" s="11" t="s">
        <v>319</v>
      </c>
      <c r="J1255" s="11" t="s">
        <v>261</v>
      </c>
      <c r="K1255" s="11" t="s">
        <v>3214</v>
      </c>
      <c r="L1255" s="11">
        <v>2</v>
      </c>
    </row>
    <row r="1256" spans="1:12">
      <c r="A1256" s="11" t="s">
        <v>2257</v>
      </c>
      <c r="D1256" s="11" t="s">
        <v>260</v>
      </c>
      <c r="E1256" s="19" t="s">
        <v>2507</v>
      </c>
      <c r="F1256" s="10">
        <v>42036</v>
      </c>
      <c r="G1256" s="10">
        <v>44958</v>
      </c>
      <c r="H1256" s="11">
        <v>9</v>
      </c>
      <c r="I1256" s="11" t="s">
        <v>319</v>
      </c>
      <c r="J1256" s="11" t="s">
        <v>261</v>
      </c>
      <c r="K1256" s="11" t="s">
        <v>3214</v>
      </c>
      <c r="L1256" s="11">
        <v>2</v>
      </c>
    </row>
    <row r="1257" spans="1:12">
      <c r="A1257" s="11" t="s">
        <v>2258</v>
      </c>
      <c r="D1257" s="11" t="s">
        <v>260</v>
      </c>
      <c r="E1257" s="19" t="s">
        <v>2508</v>
      </c>
      <c r="F1257" s="10">
        <v>42036</v>
      </c>
      <c r="G1257" s="10">
        <v>44958</v>
      </c>
      <c r="H1257" s="11">
        <v>9</v>
      </c>
      <c r="I1257" s="11" t="s">
        <v>319</v>
      </c>
      <c r="J1257" s="11" t="s">
        <v>261</v>
      </c>
      <c r="K1257" s="11" t="s">
        <v>3214</v>
      </c>
      <c r="L1257" s="11">
        <v>2</v>
      </c>
    </row>
    <row r="1258" spans="1:12">
      <c r="A1258" s="11" t="s">
        <v>2259</v>
      </c>
      <c r="D1258" s="11" t="s">
        <v>260</v>
      </c>
      <c r="E1258" s="19" t="s">
        <v>2509</v>
      </c>
      <c r="F1258" s="10">
        <v>42036</v>
      </c>
      <c r="G1258" s="10">
        <v>44958</v>
      </c>
      <c r="H1258" s="11">
        <v>9</v>
      </c>
      <c r="I1258" s="11" t="s">
        <v>319</v>
      </c>
      <c r="J1258" s="11" t="s">
        <v>261</v>
      </c>
      <c r="K1258" s="11" t="s">
        <v>3214</v>
      </c>
      <c r="L1258" s="11">
        <v>2</v>
      </c>
    </row>
    <row r="1259" spans="1:12">
      <c r="A1259" s="11" t="s">
        <v>2260</v>
      </c>
      <c r="D1259" s="11" t="s">
        <v>260</v>
      </c>
      <c r="E1259" s="19" t="s">
        <v>2510</v>
      </c>
      <c r="F1259" s="10">
        <v>42036</v>
      </c>
      <c r="G1259" s="10">
        <v>44958</v>
      </c>
      <c r="H1259" s="11">
        <v>9</v>
      </c>
      <c r="I1259" s="11" t="s">
        <v>319</v>
      </c>
      <c r="J1259" s="11" t="s">
        <v>261</v>
      </c>
      <c r="K1259" s="11" t="s">
        <v>3214</v>
      </c>
      <c r="L1259" s="11">
        <v>2</v>
      </c>
    </row>
    <row r="1260" spans="1:12">
      <c r="A1260" s="11" t="s">
        <v>2261</v>
      </c>
      <c r="D1260" s="11" t="s">
        <v>260</v>
      </c>
      <c r="E1260" s="19" t="s">
        <v>2511</v>
      </c>
      <c r="F1260" s="10">
        <v>42036</v>
      </c>
      <c r="G1260" s="10">
        <v>44958</v>
      </c>
      <c r="H1260" s="11">
        <v>9</v>
      </c>
      <c r="I1260" s="11" t="s">
        <v>319</v>
      </c>
      <c r="J1260" s="11" t="s">
        <v>261</v>
      </c>
      <c r="K1260" s="11" t="s">
        <v>3214</v>
      </c>
      <c r="L1260" s="11">
        <v>2</v>
      </c>
    </row>
    <row r="1261" spans="1:12">
      <c r="A1261" s="11" t="s">
        <v>2262</v>
      </c>
      <c r="D1261" s="11" t="s">
        <v>260</v>
      </c>
      <c r="E1261" s="19" t="s">
        <v>2512</v>
      </c>
      <c r="F1261" s="10">
        <v>42036</v>
      </c>
      <c r="G1261" s="10">
        <v>44958</v>
      </c>
      <c r="H1261" s="11">
        <v>9</v>
      </c>
      <c r="I1261" s="11" t="s">
        <v>319</v>
      </c>
      <c r="J1261" s="11" t="s">
        <v>261</v>
      </c>
      <c r="K1261" s="11" t="s">
        <v>3214</v>
      </c>
      <c r="L1261" s="11">
        <v>2</v>
      </c>
    </row>
    <row r="1262" spans="1:12">
      <c r="A1262" s="11" t="s">
        <v>2513</v>
      </c>
      <c r="D1262" s="11" t="s">
        <v>260</v>
      </c>
      <c r="E1262" s="19" t="s">
        <v>2763</v>
      </c>
      <c r="F1262" s="10">
        <v>42036</v>
      </c>
      <c r="G1262" s="10">
        <v>44958</v>
      </c>
      <c r="H1262" s="11">
        <v>9</v>
      </c>
      <c r="I1262" s="11" t="s">
        <v>319</v>
      </c>
      <c r="J1262" s="11" t="s">
        <v>261</v>
      </c>
      <c r="K1262" s="11" t="s">
        <v>3214</v>
      </c>
      <c r="L1262" s="11">
        <v>2</v>
      </c>
    </row>
    <row r="1263" spans="1:12">
      <c r="A1263" s="11" t="s">
        <v>2514</v>
      </c>
      <c r="D1263" s="11" t="s">
        <v>260</v>
      </c>
      <c r="E1263" s="19" t="s">
        <v>2764</v>
      </c>
      <c r="F1263" s="10">
        <v>42036</v>
      </c>
      <c r="G1263" s="10">
        <v>44958</v>
      </c>
      <c r="H1263" s="11">
        <v>9</v>
      </c>
      <c r="I1263" s="11" t="s">
        <v>319</v>
      </c>
      <c r="J1263" s="11" t="s">
        <v>261</v>
      </c>
      <c r="K1263" s="11" t="s">
        <v>3214</v>
      </c>
      <c r="L1263" s="11">
        <v>2</v>
      </c>
    </row>
    <row r="1264" spans="1:12">
      <c r="A1264" s="11" t="s">
        <v>2515</v>
      </c>
      <c r="D1264" s="11" t="s">
        <v>260</v>
      </c>
      <c r="E1264" s="19" t="s">
        <v>2765</v>
      </c>
      <c r="F1264" s="10">
        <v>42036</v>
      </c>
      <c r="G1264" s="10">
        <v>44958</v>
      </c>
      <c r="H1264" s="11">
        <v>9</v>
      </c>
      <c r="I1264" s="11" t="s">
        <v>319</v>
      </c>
      <c r="J1264" s="11" t="s">
        <v>261</v>
      </c>
      <c r="K1264" s="11" t="s">
        <v>3214</v>
      </c>
      <c r="L1264" s="11">
        <v>2</v>
      </c>
    </row>
    <row r="1265" spans="1:12">
      <c r="A1265" s="11" t="s">
        <v>2516</v>
      </c>
      <c r="D1265" s="11" t="s">
        <v>260</v>
      </c>
      <c r="E1265" s="19" t="s">
        <v>2766</v>
      </c>
      <c r="F1265" s="10">
        <v>42036</v>
      </c>
      <c r="G1265" s="10">
        <v>44958</v>
      </c>
      <c r="H1265" s="11">
        <v>9</v>
      </c>
      <c r="I1265" s="11" t="s">
        <v>319</v>
      </c>
      <c r="J1265" s="11" t="s">
        <v>261</v>
      </c>
      <c r="K1265" s="11" t="s">
        <v>3214</v>
      </c>
      <c r="L1265" s="11">
        <v>2</v>
      </c>
    </row>
    <row r="1266" spans="1:12">
      <c r="A1266" s="11" t="s">
        <v>2517</v>
      </c>
      <c r="D1266" s="11" t="s">
        <v>260</v>
      </c>
      <c r="E1266" s="19" t="s">
        <v>2767</v>
      </c>
      <c r="F1266" s="10">
        <v>42036</v>
      </c>
      <c r="G1266" s="10">
        <v>44958</v>
      </c>
      <c r="H1266" s="11">
        <v>9</v>
      </c>
      <c r="I1266" s="20" t="s">
        <v>259</v>
      </c>
      <c r="J1266" s="11" t="s">
        <v>261</v>
      </c>
      <c r="K1266" s="11" t="s">
        <v>3214</v>
      </c>
      <c r="L1266" s="11">
        <v>2</v>
      </c>
    </row>
    <row r="1267" spans="1:12">
      <c r="A1267" s="11" t="s">
        <v>2518</v>
      </c>
      <c r="D1267" s="11" t="s">
        <v>260</v>
      </c>
      <c r="E1267" s="19" t="s">
        <v>2768</v>
      </c>
      <c r="F1267" s="10">
        <v>42036</v>
      </c>
      <c r="G1267" s="10">
        <v>44958</v>
      </c>
      <c r="H1267" s="11">
        <v>9</v>
      </c>
      <c r="I1267" s="20" t="s">
        <v>259</v>
      </c>
      <c r="J1267" s="11" t="s">
        <v>261</v>
      </c>
      <c r="K1267" s="11" t="s">
        <v>3214</v>
      </c>
      <c r="L1267" s="11">
        <v>2</v>
      </c>
    </row>
    <row r="1268" spans="1:12">
      <c r="A1268" s="11" t="s">
        <v>2519</v>
      </c>
      <c r="D1268" s="11" t="s">
        <v>260</v>
      </c>
      <c r="E1268" s="19" t="s">
        <v>2769</v>
      </c>
      <c r="F1268" s="10">
        <v>42036</v>
      </c>
      <c r="G1268" s="10">
        <v>44958</v>
      </c>
      <c r="H1268" s="11">
        <v>9</v>
      </c>
      <c r="I1268" s="20" t="s">
        <v>259</v>
      </c>
      <c r="J1268" s="11" t="s">
        <v>261</v>
      </c>
      <c r="K1268" s="11" t="s">
        <v>3214</v>
      </c>
      <c r="L1268" s="11">
        <v>2</v>
      </c>
    </row>
    <row r="1269" spans="1:12">
      <c r="A1269" s="11" t="s">
        <v>2520</v>
      </c>
      <c r="D1269" s="11" t="s">
        <v>260</v>
      </c>
      <c r="E1269" s="19" t="s">
        <v>2770</v>
      </c>
      <c r="F1269" s="10">
        <v>42036</v>
      </c>
      <c r="G1269" s="10">
        <v>44958</v>
      </c>
      <c r="H1269" s="11">
        <v>9</v>
      </c>
      <c r="I1269" s="20" t="s">
        <v>259</v>
      </c>
      <c r="J1269" s="11" t="s">
        <v>261</v>
      </c>
      <c r="K1269" s="11" t="s">
        <v>3214</v>
      </c>
      <c r="L1269" s="11">
        <v>2</v>
      </c>
    </row>
    <row r="1270" spans="1:12">
      <c r="A1270" s="11" t="s">
        <v>2521</v>
      </c>
      <c r="D1270" s="11" t="s">
        <v>260</v>
      </c>
      <c r="E1270" s="19" t="s">
        <v>2771</v>
      </c>
      <c r="F1270" s="10">
        <v>42036</v>
      </c>
      <c r="G1270" s="10">
        <v>44958</v>
      </c>
      <c r="H1270" s="11">
        <v>9</v>
      </c>
      <c r="I1270" s="20" t="s">
        <v>259</v>
      </c>
      <c r="J1270" s="11" t="s">
        <v>261</v>
      </c>
      <c r="K1270" s="11" t="s">
        <v>3214</v>
      </c>
      <c r="L1270" s="11">
        <v>2</v>
      </c>
    </row>
    <row r="1271" spans="1:12">
      <c r="A1271" s="11" t="s">
        <v>2522</v>
      </c>
      <c r="D1271" s="11" t="s">
        <v>260</v>
      </c>
      <c r="E1271" s="19" t="s">
        <v>2772</v>
      </c>
      <c r="F1271" s="10">
        <v>42036</v>
      </c>
      <c r="G1271" s="10">
        <v>44958</v>
      </c>
      <c r="H1271" s="11">
        <v>9</v>
      </c>
      <c r="I1271" s="20" t="s">
        <v>259</v>
      </c>
      <c r="J1271" s="11" t="s">
        <v>261</v>
      </c>
      <c r="K1271" s="11" t="s">
        <v>3214</v>
      </c>
      <c r="L1271" s="11">
        <v>2</v>
      </c>
    </row>
    <row r="1272" spans="1:12">
      <c r="A1272" s="11" t="s">
        <v>2523</v>
      </c>
      <c r="D1272" s="11" t="s">
        <v>260</v>
      </c>
      <c r="E1272" s="19" t="s">
        <v>2773</v>
      </c>
      <c r="F1272" s="10">
        <v>42036</v>
      </c>
      <c r="G1272" s="10">
        <v>44958</v>
      </c>
      <c r="H1272" s="11">
        <v>9</v>
      </c>
      <c r="I1272" s="20" t="s">
        <v>259</v>
      </c>
      <c r="J1272" s="11" t="s">
        <v>261</v>
      </c>
      <c r="K1272" s="11" t="s">
        <v>3214</v>
      </c>
      <c r="L1272" s="11">
        <v>2</v>
      </c>
    </row>
    <row r="1273" spans="1:12">
      <c r="A1273" s="11" t="s">
        <v>2524</v>
      </c>
      <c r="D1273" s="11" t="s">
        <v>260</v>
      </c>
      <c r="E1273" s="19" t="s">
        <v>2774</v>
      </c>
      <c r="F1273" s="10">
        <v>42036</v>
      </c>
      <c r="G1273" s="10">
        <v>44958</v>
      </c>
      <c r="H1273" s="11">
        <v>9</v>
      </c>
      <c r="I1273" s="20" t="s">
        <v>259</v>
      </c>
      <c r="J1273" s="11" t="s">
        <v>261</v>
      </c>
      <c r="K1273" s="11" t="s">
        <v>3214</v>
      </c>
      <c r="L1273" s="11">
        <v>2</v>
      </c>
    </row>
    <row r="1274" spans="1:12">
      <c r="A1274" s="11" t="s">
        <v>2525</v>
      </c>
      <c r="D1274" s="11" t="s">
        <v>260</v>
      </c>
      <c r="E1274" s="19" t="s">
        <v>2775</v>
      </c>
      <c r="F1274" s="10">
        <v>42036</v>
      </c>
      <c r="G1274" s="10">
        <v>44958</v>
      </c>
      <c r="H1274" s="11">
        <v>9</v>
      </c>
      <c r="I1274" s="20" t="s">
        <v>259</v>
      </c>
      <c r="J1274" s="11" t="s">
        <v>261</v>
      </c>
      <c r="K1274" s="11" t="s">
        <v>3214</v>
      </c>
      <c r="L1274" s="11">
        <v>2</v>
      </c>
    </row>
    <row r="1275" spans="1:12">
      <c r="A1275" s="11" t="s">
        <v>2526</v>
      </c>
      <c r="D1275" s="11" t="s">
        <v>260</v>
      </c>
      <c r="E1275" s="19" t="s">
        <v>2776</v>
      </c>
      <c r="F1275" s="10">
        <v>42036</v>
      </c>
      <c r="G1275" s="10">
        <v>44958</v>
      </c>
      <c r="H1275" s="11">
        <v>9</v>
      </c>
      <c r="I1275" s="20" t="s">
        <v>259</v>
      </c>
      <c r="J1275" s="11" t="s">
        <v>261</v>
      </c>
      <c r="K1275" s="11" t="s">
        <v>3214</v>
      </c>
      <c r="L1275" s="11">
        <v>2</v>
      </c>
    </row>
    <row r="1276" spans="1:12">
      <c r="A1276" s="11" t="s">
        <v>2527</v>
      </c>
      <c r="D1276" s="11" t="s">
        <v>260</v>
      </c>
      <c r="E1276" s="19" t="s">
        <v>2777</v>
      </c>
      <c r="F1276" s="10">
        <v>42036</v>
      </c>
      <c r="G1276" s="10">
        <v>44958</v>
      </c>
      <c r="H1276" s="11">
        <v>9</v>
      </c>
      <c r="I1276" s="20" t="s">
        <v>259</v>
      </c>
      <c r="J1276" s="11" t="s">
        <v>261</v>
      </c>
      <c r="K1276" s="11" t="s">
        <v>3214</v>
      </c>
      <c r="L1276" s="11">
        <v>2</v>
      </c>
    </row>
    <row r="1277" spans="1:12">
      <c r="A1277" s="11" t="s">
        <v>2528</v>
      </c>
      <c r="D1277" s="11" t="s">
        <v>260</v>
      </c>
      <c r="E1277" s="19" t="s">
        <v>2778</v>
      </c>
      <c r="F1277" s="10">
        <v>42036</v>
      </c>
      <c r="G1277" s="10">
        <v>44958</v>
      </c>
      <c r="H1277" s="11">
        <v>9</v>
      </c>
      <c r="I1277" s="20" t="s">
        <v>259</v>
      </c>
      <c r="J1277" s="11" t="s">
        <v>261</v>
      </c>
      <c r="K1277" s="11" t="s">
        <v>3214</v>
      </c>
      <c r="L1277" s="11">
        <v>2</v>
      </c>
    </row>
    <row r="1278" spans="1:12">
      <c r="A1278" s="11" t="s">
        <v>2529</v>
      </c>
      <c r="D1278" s="11" t="s">
        <v>260</v>
      </c>
      <c r="E1278" s="19" t="s">
        <v>2779</v>
      </c>
      <c r="F1278" s="10">
        <v>42036</v>
      </c>
      <c r="G1278" s="10">
        <v>44958</v>
      </c>
      <c r="H1278" s="11">
        <v>9</v>
      </c>
      <c r="I1278" s="20" t="s">
        <v>259</v>
      </c>
      <c r="J1278" s="11" t="s">
        <v>261</v>
      </c>
      <c r="K1278" s="11" t="s">
        <v>3214</v>
      </c>
      <c r="L1278" s="11">
        <v>2</v>
      </c>
    </row>
    <row r="1279" spans="1:12">
      <c r="A1279" s="11" t="s">
        <v>2530</v>
      </c>
      <c r="D1279" s="11" t="s">
        <v>260</v>
      </c>
      <c r="E1279" s="19" t="s">
        <v>2780</v>
      </c>
      <c r="F1279" s="10">
        <v>42036</v>
      </c>
      <c r="G1279" s="10">
        <v>44958</v>
      </c>
      <c r="H1279" s="11">
        <v>9</v>
      </c>
      <c r="I1279" s="20" t="s">
        <v>259</v>
      </c>
      <c r="J1279" s="11" t="s">
        <v>261</v>
      </c>
      <c r="K1279" s="11" t="s">
        <v>3214</v>
      </c>
      <c r="L1279" s="11">
        <v>2</v>
      </c>
    </row>
    <row r="1280" spans="1:12">
      <c r="A1280" s="11" t="s">
        <v>2531</v>
      </c>
      <c r="D1280" s="11" t="s">
        <v>260</v>
      </c>
      <c r="E1280" s="19" t="s">
        <v>2781</v>
      </c>
      <c r="F1280" s="10">
        <v>42036</v>
      </c>
      <c r="G1280" s="10">
        <v>44958</v>
      </c>
      <c r="H1280" s="11">
        <v>9</v>
      </c>
      <c r="I1280" s="20" t="s">
        <v>259</v>
      </c>
      <c r="J1280" s="11" t="s">
        <v>261</v>
      </c>
      <c r="K1280" s="11" t="s">
        <v>3214</v>
      </c>
      <c r="L1280" s="11">
        <v>2</v>
      </c>
    </row>
    <row r="1281" spans="1:12">
      <c r="A1281" s="11" t="s">
        <v>2532</v>
      </c>
      <c r="D1281" s="11" t="s">
        <v>260</v>
      </c>
      <c r="E1281" s="19" t="s">
        <v>2782</v>
      </c>
      <c r="F1281" s="10">
        <v>42036</v>
      </c>
      <c r="G1281" s="10">
        <v>44958</v>
      </c>
      <c r="H1281" s="11">
        <v>9</v>
      </c>
      <c r="I1281" s="20" t="s">
        <v>259</v>
      </c>
      <c r="J1281" s="11" t="s">
        <v>261</v>
      </c>
      <c r="K1281" s="11" t="s">
        <v>3214</v>
      </c>
      <c r="L1281" s="11">
        <v>2</v>
      </c>
    </row>
    <row r="1282" spans="1:12">
      <c r="A1282" s="11" t="s">
        <v>2533</v>
      </c>
      <c r="D1282" s="11" t="s">
        <v>260</v>
      </c>
      <c r="E1282" s="19" t="s">
        <v>2783</v>
      </c>
      <c r="F1282" s="10">
        <v>42036</v>
      </c>
      <c r="G1282" s="10">
        <v>44958</v>
      </c>
      <c r="H1282" s="11">
        <v>9</v>
      </c>
      <c r="I1282" s="20" t="s">
        <v>259</v>
      </c>
      <c r="J1282" s="11" t="s">
        <v>261</v>
      </c>
      <c r="K1282" s="11" t="s">
        <v>3214</v>
      </c>
      <c r="L1282" s="11">
        <v>2</v>
      </c>
    </row>
    <row r="1283" spans="1:12">
      <c r="A1283" s="11" t="s">
        <v>2534</v>
      </c>
      <c r="D1283" s="11" t="s">
        <v>260</v>
      </c>
      <c r="E1283" s="19" t="s">
        <v>2784</v>
      </c>
      <c r="F1283" s="10">
        <v>42036</v>
      </c>
      <c r="G1283" s="10">
        <v>44958</v>
      </c>
      <c r="H1283" s="11">
        <v>9</v>
      </c>
      <c r="I1283" s="20" t="s">
        <v>259</v>
      </c>
      <c r="J1283" s="11" t="s">
        <v>261</v>
      </c>
      <c r="K1283" s="11" t="s">
        <v>3214</v>
      </c>
      <c r="L1283" s="11">
        <v>2</v>
      </c>
    </row>
    <row r="1284" spans="1:12">
      <c r="A1284" s="11" t="s">
        <v>2535</v>
      </c>
      <c r="D1284" s="11" t="s">
        <v>260</v>
      </c>
      <c r="E1284" s="19" t="s">
        <v>2785</v>
      </c>
      <c r="F1284" s="10">
        <v>42036</v>
      </c>
      <c r="G1284" s="10">
        <v>44958</v>
      </c>
      <c r="H1284" s="11">
        <v>9</v>
      </c>
      <c r="I1284" s="20" t="s">
        <v>259</v>
      </c>
      <c r="J1284" s="11" t="s">
        <v>261</v>
      </c>
      <c r="K1284" s="11" t="s">
        <v>3214</v>
      </c>
      <c r="L1284" s="11">
        <v>2</v>
      </c>
    </row>
    <row r="1285" spans="1:12">
      <c r="A1285" s="11" t="s">
        <v>2536</v>
      </c>
      <c r="D1285" s="11" t="s">
        <v>260</v>
      </c>
      <c r="E1285" s="19" t="s">
        <v>2786</v>
      </c>
      <c r="F1285" s="10">
        <v>42036</v>
      </c>
      <c r="G1285" s="10">
        <v>44958</v>
      </c>
      <c r="H1285" s="11">
        <v>9</v>
      </c>
      <c r="I1285" s="20" t="s">
        <v>259</v>
      </c>
      <c r="J1285" s="11" t="s">
        <v>261</v>
      </c>
      <c r="K1285" s="11" t="s">
        <v>3214</v>
      </c>
      <c r="L1285" s="11">
        <v>2</v>
      </c>
    </row>
    <row r="1286" spans="1:12">
      <c r="A1286" s="11" t="s">
        <v>2537</v>
      </c>
      <c r="D1286" s="11" t="s">
        <v>260</v>
      </c>
      <c r="E1286" s="19" t="s">
        <v>2787</v>
      </c>
      <c r="F1286" s="10">
        <v>42036</v>
      </c>
      <c r="G1286" s="10">
        <v>44958</v>
      </c>
      <c r="H1286" s="11">
        <v>9</v>
      </c>
      <c r="I1286" s="20" t="s">
        <v>259</v>
      </c>
      <c r="J1286" s="11" t="s">
        <v>261</v>
      </c>
      <c r="K1286" s="11" t="s">
        <v>3214</v>
      </c>
      <c r="L1286" s="11">
        <v>2</v>
      </c>
    </row>
    <row r="1287" spans="1:12">
      <c r="A1287" s="11" t="s">
        <v>2538</v>
      </c>
      <c r="D1287" s="11" t="s">
        <v>260</v>
      </c>
      <c r="E1287" s="19" t="s">
        <v>2788</v>
      </c>
      <c r="F1287" s="10">
        <v>42036</v>
      </c>
      <c r="G1287" s="10">
        <v>44958</v>
      </c>
      <c r="H1287" s="11">
        <v>9</v>
      </c>
      <c r="I1287" s="20" t="s">
        <v>259</v>
      </c>
      <c r="J1287" s="11" t="s">
        <v>261</v>
      </c>
      <c r="K1287" s="11" t="s">
        <v>3214</v>
      </c>
      <c r="L1287" s="11">
        <v>2</v>
      </c>
    </row>
    <row r="1288" spans="1:12">
      <c r="A1288" s="11" t="s">
        <v>2539</v>
      </c>
      <c r="D1288" s="11" t="s">
        <v>260</v>
      </c>
      <c r="E1288" s="19" t="s">
        <v>2789</v>
      </c>
      <c r="F1288" s="10">
        <v>42036</v>
      </c>
      <c r="G1288" s="10">
        <v>44958</v>
      </c>
      <c r="H1288" s="11">
        <v>9</v>
      </c>
      <c r="I1288" s="20" t="s">
        <v>259</v>
      </c>
      <c r="J1288" s="11" t="s">
        <v>261</v>
      </c>
      <c r="K1288" s="11" t="s">
        <v>3214</v>
      </c>
      <c r="L1288" s="11">
        <v>2</v>
      </c>
    </row>
    <row r="1289" spans="1:12">
      <c r="A1289" s="11" t="s">
        <v>2540</v>
      </c>
      <c r="D1289" s="11" t="s">
        <v>260</v>
      </c>
      <c r="E1289" s="19" t="s">
        <v>2790</v>
      </c>
      <c r="F1289" s="10">
        <v>42036</v>
      </c>
      <c r="G1289" s="10">
        <v>44958</v>
      </c>
      <c r="H1289" s="11">
        <v>9</v>
      </c>
      <c r="I1289" s="20" t="s">
        <v>259</v>
      </c>
      <c r="J1289" s="11" t="s">
        <v>261</v>
      </c>
      <c r="K1289" s="11" t="s">
        <v>3214</v>
      </c>
      <c r="L1289" s="11">
        <v>2</v>
      </c>
    </row>
    <row r="1290" spans="1:12">
      <c r="A1290" s="11" t="s">
        <v>2541</v>
      </c>
      <c r="D1290" s="11" t="s">
        <v>260</v>
      </c>
      <c r="E1290" s="19" t="s">
        <v>2791</v>
      </c>
      <c r="F1290" s="10">
        <v>42036</v>
      </c>
      <c r="G1290" s="10">
        <v>44958</v>
      </c>
      <c r="H1290" s="11">
        <v>9</v>
      </c>
      <c r="I1290" s="20" t="s">
        <v>259</v>
      </c>
      <c r="J1290" s="11" t="s">
        <v>261</v>
      </c>
      <c r="K1290" s="11" t="s">
        <v>3214</v>
      </c>
      <c r="L1290" s="11">
        <v>2</v>
      </c>
    </row>
    <row r="1291" spans="1:12">
      <c r="A1291" s="11" t="s">
        <v>2542</v>
      </c>
      <c r="D1291" s="11" t="s">
        <v>260</v>
      </c>
      <c r="E1291" s="19" t="s">
        <v>2792</v>
      </c>
      <c r="F1291" s="10">
        <v>42036</v>
      </c>
      <c r="G1291" s="10">
        <v>44958</v>
      </c>
      <c r="H1291" s="11">
        <v>9</v>
      </c>
      <c r="I1291" s="20" t="s">
        <v>259</v>
      </c>
      <c r="J1291" s="11" t="s">
        <v>261</v>
      </c>
      <c r="K1291" s="11" t="s">
        <v>3214</v>
      </c>
      <c r="L1291" s="11">
        <v>2</v>
      </c>
    </row>
    <row r="1292" spans="1:12">
      <c r="A1292" s="11" t="s">
        <v>2543</v>
      </c>
      <c r="D1292" s="11" t="s">
        <v>260</v>
      </c>
      <c r="E1292" s="19" t="s">
        <v>2793</v>
      </c>
      <c r="F1292" s="10">
        <v>42036</v>
      </c>
      <c r="G1292" s="10">
        <v>44958</v>
      </c>
      <c r="H1292" s="11">
        <v>9</v>
      </c>
      <c r="I1292" s="20" t="s">
        <v>259</v>
      </c>
      <c r="J1292" s="11" t="s">
        <v>261</v>
      </c>
      <c r="K1292" s="11" t="s">
        <v>3214</v>
      </c>
      <c r="L1292" s="11">
        <v>2</v>
      </c>
    </row>
    <row r="1293" spans="1:12">
      <c r="A1293" s="11" t="s">
        <v>2544</v>
      </c>
      <c r="D1293" s="11" t="s">
        <v>260</v>
      </c>
      <c r="E1293" s="19" t="s">
        <v>2794</v>
      </c>
      <c r="F1293" s="10">
        <v>42036</v>
      </c>
      <c r="G1293" s="10">
        <v>44958</v>
      </c>
      <c r="H1293" s="11">
        <v>9</v>
      </c>
      <c r="I1293" s="20" t="s">
        <v>259</v>
      </c>
      <c r="J1293" s="11" t="s">
        <v>261</v>
      </c>
      <c r="K1293" s="11" t="s">
        <v>3214</v>
      </c>
      <c r="L1293" s="11">
        <v>2</v>
      </c>
    </row>
    <row r="1294" spans="1:12">
      <c r="A1294" s="11" t="s">
        <v>2545</v>
      </c>
      <c r="D1294" s="11" t="s">
        <v>260</v>
      </c>
      <c r="E1294" s="19" t="s">
        <v>2795</v>
      </c>
      <c r="F1294" s="10">
        <v>42036</v>
      </c>
      <c r="G1294" s="10">
        <v>44958</v>
      </c>
      <c r="H1294" s="11">
        <v>9</v>
      </c>
      <c r="I1294" s="20" t="s">
        <v>259</v>
      </c>
      <c r="J1294" s="11" t="s">
        <v>261</v>
      </c>
      <c r="K1294" s="11" t="s">
        <v>3214</v>
      </c>
      <c r="L1294" s="11">
        <v>2</v>
      </c>
    </row>
    <row r="1295" spans="1:12">
      <c r="A1295" s="11" t="s">
        <v>2546</v>
      </c>
      <c r="D1295" s="11" t="s">
        <v>260</v>
      </c>
      <c r="E1295" s="19" t="s">
        <v>2796</v>
      </c>
      <c r="F1295" s="10">
        <v>42036</v>
      </c>
      <c r="G1295" s="10">
        <v>44958</v>
      </c>
      <c r="H1295" s="11">
        <v>9</v>
      </c>
      <c r="I1295" s="20" t="s">
        <v>259</v>
      </c>
      <c r="J1295" s="11" t="s">
        <v>261</v>
      </c>
      <c r="K1295" s="11" t="s">
        <v>3214</v>
      </c>
      <c r="L1295" s="11">
        <v>2</v>
      </c>
    </row>
    <row r="1296" spans="1:12">
      <c r="A1296" s="11" t="s">
        <v>2547</v>
      </c>
      <c r="D1296" s="11" t="s">
        <v>260</v>
      </c>
      <c r="E1296" s="19" t="s">
        <v>2797</v>
      </c>
      <c r="F1296" s="10">
        <v>42036</v>
      </c>
      <c r="G1296" s="10">
        <v>44958</v>
      </c>
      <c r="H1296" s="11">
        <v>9</v>
      </c>
      <c r="I1296" s="20" t="s">
        <v>259</v>
      </c>
      <c r="J1296" s="11" t="s">
        <v>261</v>
      </c>
      <c r="K1296" s="11" t="s">
        <v>3214</v>
      </c>
      <c r="L1296" s="11">
        <v>2</v>
      </c>
    </row>
    <row r="1297" spans="1:12">
      <c r="A1297" s="11" t="s">
        <v>2548</v>
      </c>
      <c r="D1297" s="11" t="s">
        <v>260</v>
      </c>
      <c r="E1297" s="19" t="s">
        <v>2798</v>
      </c>
      <c r="F1297" s="10">
        <v>42036</v>
      </c>
      <c r="G1297" s="10">
        <v>44958</v>
      </c>
      <c r="H1297" s="11">
        <v>9</v>
      </c>
      <c r="I1297" s="20" t="s">
        <v>259</v>
      </c>
      <c r="J1297" s="11" t="s">
        <v>261</v>
      </c>
      <c r="K1297" s="11" t="s">
        <v>3214</v>
      </c>
      <c r="L1297" s="11">
        <v>2</v>
      </c>
    </row>
    <row r="1298" spans="1:12">
      <c r="A1298" s="11" t="s">
        <v>2549</v>
      </c>
      <c r="D1298" s="11" t="s">
        <v>260</v>
      </c>
      <c r="E1298" s="19" t="s">
        <v>2799</v>
      </c>
      <c r="F1298" s="10">
        <v>42036</v>
      </c>
      <c r="G1298" s="10">
        <v>44958</v>
      </c>
      <c r="H1298" s="11">
        <v>9</v>
      </c>
      <c r="I1298" s="20" t="s">
        <v>259</v>
      </c>
      <c r="J1298" s="11" t="s">
        <v>261</v>
      </c>
      <c r="K1298" s="11" t="s">
        <v>3214</v>
      </c>
      <c r="L1298" s="11">
        <v>2</v>
      </c>
    </row>
    <row r="1299" spans="1:12">
      <c r="A1299" s="11" t="s">
        <v>2550</v>
      </c>
      <c r="D1299" s="11" t="s">
        <v>260</v>
      </c>
      <c r="E1299" s="19" t="s">
        <v>2800</v>
      </c>
      <c r="F1299" s="10">
        <v>42036</v>
      </c>
      <c r="G1299" s="10">
        <v>44958</v>
      </c>
      <c r="H1299" s="11">
        <v>9</v>
      </c>
      <c r="I1299" s="20" t="s">
        <v>259</v>
      </c>
      <c r="J1299" s="11" t="s">
        <v>261</v>
      </c>
      <c r="K1299" s="11" t="s">
        <v>3214</v>
      </c>
      <c r="L1299" s="11">
        <v>2</v>
      </c>
    </row>
    <row r="1300" spans="1:12">
      <c r="A1300" s="11" t="s">
        <v>2551</v>
      </c>
      <c r="D1300" s="11" t="s">
        <v>260</v>
      </c>
      <c r="E1300" s="19" t="s">
        <v>2801</v>
      </c>
      <c r="F1300" s="10">
        <v>42036</v>
      </c>
      <c r="G1300" s="10">
        <v>44958</v>
      </c>
      <c r="H1300" s="11">
        <v>9</v>
      </c>
      <c r="I1300" s="20" t="s">
        <v>259</v>
      </c>
      <c r="J1300" s="11" t="s">
        <v>261</v>
      </c>
      <c r="K1300" s="11" t="s">
        <v>3214</v>
      </c>
      <c r="L1300" s="11">
        <v>2</v>
      </c>
    </row>
    <row r="1301" spans="1:12">
      <c r="A1301" s="11" t="s">
        <v>2552</v>
      </c>
      <c r="D1301" s="11" t="s">
        <v>260</v>
      </c>
      <c r="E1301" s="19" t="s">
        <v>2802</v>
      </c>
      <c r="F1301" s="10">
        <v>42036</v>
      </c>
      <c r="G1301" s="10">
        <v>44958</v>
      </c>
      <c r="H1301" s="11">
        <v>9</v>
      </c>
      <c r="I1301" s="20" t="s">
        <v>259</v>
      </c>
      <c r="J1301" s="11" t="s">
        <v>261</v>
      </c>
      <c r="K1301" s="11" t="s">
        <v>3214</v>
      </c>
      <c r="L1301" s="11">
        <v>2</v>
      </c>
    </row>
    <row r="1302" spans="1:12">
      <c r="A1302" s="11" t="s">
        <v>2553</v>
      </c>
      <c r="D1302" s="11" t="s">
        <v>260</v>
      </c>
      <c r="E1302" s="19" t="s">
        <v>2803</v>
      </c>
      <c r="F1302" s="10">
        <v>42036</v>
      </c>
      <c r="G1302" s="10">
        <v>44958</v>
      </c>
      <c r="H1302" s="11">
        <v>9</v>
      </c>
      <c r="I1302" s="20" t="s">
        <v>259</v>
      </c>
      <c r="J1302" s="11" t="s">
        <v>261</v>
      </c>
      <c r="K1302" s="11" t="s">
        <v>3214</v>
      </c>
      <c r="L1302" s="11">
        <v>2</v>
      </c>
    </row>
    <row r="1303" spans="1:12">
      <c r="A1303" s="11" t="s">
        <v>2554</v>
      </c>
      <c r="D1303" s="11" t="s">
        <v>260</v>
      </c>
      <c r="E1303" s="19" t="s">
        <v>2804</v>
      </c>
      <c r="F1303" s="10">
        <v>42036</v>
      </c>
      <c r="G1303" s="10">
        <v>44958</v>
      </c>
      <c r="H1303" s="11">
        <v>9</v>
      </c>
      <c r="I1303" s="20" t="s">
        <v>259</v>
      </c>
      <c r="J1303" s="11" t="s">
        <v>261</v>
      </c>
      <c r="K1303" s="11" t="s">
        <v>3214</v>
      </c>
      <c r="L1303" s="11">
        <v>2</v>
      </c>
    </row>
    <row r="1304" spans="1:12">
      <c r="A1304" s="11" t="s">
        <v>2555</v>
      </c>
      <c r="D1304" s="11" t="s">
        <v>260</v>
      </c>
      <c r="E1304" s="19" t="s">
        <v>2805</v>
      </c>
      <c r="F1304" s="10">
        <v>42036</v>
      </c>
      <c r="G1304" s="10">
        <v>44958</v>
      </c>
      <c r="H1304" s="11">
        <v>9</v>
      </c>
      <c r="I1304" s="20" t="s">
        <v>259</v>
      </c>
      <c r="J1304" s="11" t="s">
        <v>261</v>
      </c>
      <c r="K1304" s="11" t="s">
        <v>3214</v>
      </c>
      <c r="L1304" s="11">
        <v>2</v>
      </c>
    </row>
    <row r="1305" spans="1:12">
      <c r="A1305" s="11" t="s">
        <v>2556</v>
      </c>
      <c r="D1305" s="11" t="s">
        <v>260</v>
      </c>
      <c r="E1305" s="19" t="s">
        <v>2806</v>
      </c>
      <c r="F1305" s="10">
        <v>42036</v>
      </c>
      <c r="G1305" s="10">
        <v>44958</v>
      </c>
      <c r="H1305" s="11">
        <v>9</v>
      </c>
      <c r="I1305" s="20" t="s">
        <v>259</v>
      </c>
      <c r="J1305" s="11" t="s">
        <v>261</v>
      </c>
      <c r="K1305" s="11" t="s">
        <v>3214</v>
      </c>
      <c r="L1305" s="11">
        <v>2</v>
      </c>
    </row>
    <row r="1306" spans="1:12">
      <c r="A1306" s="11" t="s">
        <v>2557</v>
      </c>
      <c r="D1306" s="11" t="s">
        <v>260</v>
      </c>
      <c r="E1306" s="19" t="s">
        <v>2807</v>
      </c>
      <c r="F1306" s="10">
        <v>42036</v>
      </c>
      <c r="G1306" s="10">
        <v>44958</v>
      </c>
      <c r="H1306" s="11">
        <v>9</v>
      </c>
      <c r="I1306" s="20" t="s">
        <v>259</v>
      </c>
      <c r="J1306" s="11" t="s">
        <v>261</v>
      </c>
      <c r="K1306" s="11" t="s">
        <v>3214</v>
      </c>
      <c r="L1306" s="11">
        <v>2</v>
      </c>
    </row>
    <row r="1307" spans="1:12">
      <c r="A1307" s="11" t="s">
        <v>2558</v>
      </c>
      <c r="D1307" s="11" t="s">
        <v>260</v>
      </c>
      <c r="E1307" s="19" t="s">
        <v>2808</v>
      </c>
      <c r="F1307" s="10">
        <v>42036</v>
      </c>
      <c r="G1307" s="10">
        <v>44958</v>
      </c>
      <c r="H1307" s="11">
        <v>9</v>
      </c>
      <c r="I1307" s="20" t="s">
        <v>259</v>
      </c>
      <c r="J1307" s="11" t="s">
        <v>261</v>
      </c>
      <c r="K1307" s="11" t="s">
        <v>3214</v>
      </c>
      <c r="L1307" s="11">
        <v>2</v>
      </c>
    </row>
    <row r="1308" spans="1:12">
      <c r="A1308" s="11" t="s">
        <v>2559</v>
      </c>
      <c r="D1308" s="11" t="s">
        <v>260</v>
      </c>
      <c r="E1308" s="19" t="s">
        <v>2809</v>
      </c>
      <c r="F1308" s="10">
        <v>42036</v>
      </c>
      <c r="G1308" s="10">
        <v>44958</v>
      </c>
      <c r="H1308" s="11">
        <v>9</v>
      </c>
      <c r="I1308" s="20" t="s">
        <v>259</v>
      </c>
      <c r="J1308" s="11" t="s">
        <v>261</v>
      </c>
      <c r="K1308" s="11" t="s">
        <v>3214</v>
      </c>
      <c r="L1308" s="11">
        <v>2</v>
      </c>
    </row>
    <row r="1309" spans="1:12">
      <c r="A1309" s="11" t="s">
        <v>2560</v>
      </c>
      <c r="D1309" s="11" t="s">
        <v>260</v>
      </c>
      <c r="E1309" s="19" t="s">
        <v>2810</v>
      </c>
      <c r="F1309" s="10">
        <v>42036</v>
      </c>
      <c r="G1309" s="10">
        <v>44958</v>
      </c>
      <c r="H1309" s="11">
        <v>9</v>
      </c>
      <c r="I1309" s="20" t="s">
        <v>259</v>
      </c>
      <c r="J1309" s="11" t="s">
        <v>261</v>
      </c>
      <c r="K1309" s="11" t="s">
        <v>3214</v>
      </c>
      <c r="L1309" s="11">
        <v>2</v>
      </c>
    </row>
    <row r="1310" spans="1:12">
      <c r="A1310" s="11" t="s">
        <v>2561</v>
      </c>
      <c r="D1310" s="11" t="s">
        <v>260</v>
      </c>
      <c r="E1310" s="19" t="s">
        <v>2811</v>
      </c>
      <c r="F1310" s="10">
        <v>42036</v>
      </c>
      <c r="G1310" s="10">
        <v>44958</v>
      </c>
      <c r="H1310" s="11">
        <v>9</v>
      </c>
      <c r="I1310" s="20" t="s">
        <v>259</v>
      </c>
      <c r="J1310" s="11" t="s">
        <v>261</v>
      </c>
      <c r="K1310" s="11" t="s">
        <v>3214</v>
      </c>
      <c r="L1310" s="11">
        <v>2</v>
      </c>
    </row>
    <row r="1311" spans="1:12">
      <c r="A1311" s="11" t="s">
        <v>2562</v>
      </c>
      <c r="D1311" s="11" t="s">
        <v>260</v>
      </c>
      <c r="E1311" s="19" t="s">
        <v>2812</v>
      </c>
      <c r="F1311" s="10">
        <v>42036</v>
      </c>
      <c r="G1311" s="10">
        <v>44958</v>
      </c>
      <c r="H1311" s="11">
        <v>9</v>
      </c>
      <c r="I1311" s="20" t="s">
        <v>259</v>
      </c>
      <c r="J1311" s="11" t="s">
        <v>261</v>
      </c>
      <c r="K1311" s="11" t="s">
        <v>3214</v>
      </c>
      <c r="L1311" s="11">
        <v>2</v>
      </c>
    </row>
    <row r="1312" spans="1:12">
      <c r="A1312" s="11" t="s">
        <v>2563</v>
      </c>
      <c r="D1312" s="11" t="s">
        <v>260</v>
      </c>
      <c r="E1312" s="19" t="s">
        <v>2813</v>
      </c>
      <c r="F1312" s="10">
        <v>42036</v>
      </c>
      <c r="G1312" s="10">
        <v>44958</v>
      </c>
      <c r="H1312" s="11">
        <v>9</v>
      </c>
      <c r="I1312" s="20" t="s">
        <v>259</v>
      </c>
      <c r="J1312" s="11" t="s">
        <v>261</v>
      </c>
      <c r="K1312" s="11" t="s">
        <v>3214</v>
      </c>
      <c r="L1312" s="11">
        <v>2</v>
      </c>
    </row>
    <row r="1313" spans="1:12">
      <c r="A1313" s="11" t="s">
        <v>2564</v>
      </c>
      <c r="D1313" s="11" t="s">
        <v>260</v>
      </c>
      <c r="E1313" s="19" t="s">
        <v>2814</v>
      </c>
      <c r="F1313" s="10">
        <v>42036</v>
      </c>
      <c r="G1313" s="10">
        <v>44958</v>
      </c>
      <c r="H1313" s="11">
        <v>9</v>
      </c>
      <c r="I1313" s="20" t="s">
        <v>259</v>
      </c>
      <c r="J1313" s="11" t="s">
        <v>261</v>
      </c>
      <c r="K1313" s="11" t="s">
        <v>3214</v>
      </c>
      <c r="L1313" s="11">
        <v>2</v>
      </c>
    </row>
    <row r="1314" spans="1:12">
      <c r="A1314" s="11" t="s">
        <v>2565</v>
      </c>
      <c r="D1314" s="11" t="s">
        <v>260</v>
      </c>
      <c r="E1314" s="19" t="s">
        <v>2815</v>
      </c>
      <c r="F1314" s="10">
        <v>42036</v>
      </c>
      <c r="G1314" s="10">
        <v>44958</v>
      </c>
      <c r="H1314" s="11">
        <v>9</v>
      </c>
      <c r="I1314" s="20" t="s">
        <v>259</v>
      </c>
      <c r="J1314" s="11" t="s">
        <v>261</v>
      </c>
      <c r="K1314" s="11" t="s">
        <v>3214</v>
      </c>
      <c r="L1314" s="11">
        <v>2</v>
      </c>
    </row>
    <row r="1315" spans="1:12">
      <c r="A1315" s="11" t="s">
        <v>2566</v>
      </c>
      <c r="D1315" s="11" t="s">
        <v>260</v>
      </c>
      <c r="E1315" s="19" t="s">
        <v>2816</v>
      </c>
      <c r="F1315" s="10">
        <v>42036</v>
      </c>
      <c r="G1315" s="10">
        <v>44958</v>
      </c>
      <c r="H1315" s="11">
        <v>9</v>
      </c>
      <c r="I1315" s="20" t="s">
        <v>259</v>
      </c>
      <c r="J1315" s="11" t="s">
        <v>261</v>
      </c>
      <c r="K1315" s="11" t="s">
        <v>3214</v>
      </c>
      <c r="L1315" s="11">
        <v>2</v>
      </c>
    </row>
    <row r="1316" spans="1:12">
      <c r="A1316" s="11" t="s">
        <v>2567</v>
      </c>
      <c r="D1316" s="11" t="s">
        <v>260</v>
      </c>
      <c r="E1316" s="19" t="s">
        <v>2817</v>
      </c>
      <c r="F1316" s="10">
        <v>42036</v>
      </c>
      <c r="G1316" s="10">
        <v>44958</v>
      </c>
      <c r="H1316" s="11">
        <v>9</v>
      </c>
      <c r="I1316" s="20" t="s">
        <v>259</v>
      </c>
      <c r="J1316" s="11" t="s">
        <v>261</v>
      </c>
      <c r="K1316" s="11" t="s">
        <v>3214</v>
      </c>
      <c r="L1316" s="11">
        <v>2</v>
      </c>
    </row>
    <row r="1317" spans="1:12">
      <c r="A1317" s="11" t="s">
        <v>2568</v>
      </c>
      <c r="D1317" s="11" t="s">
        <v>260</v>
      </c>
      <c r="E1317" s="19" t="s">
        <v>2818</v>
      </c>
      <c r="F1317" s="10">
        <v>42036</v>
      </c>
      <c r="G1317" s="10">
        <v>44958</v>
      </c>
      <c r="H1317" s="11">
        <v>9</v>
      </c>
      <c r="I1317" s="20" t="s">
        <v>259</v>
      </c>
      <c r="J1317" s="11" t="s">
        <v>261</v>
      </c>
      <c r="K1317" s="11" t="s">
        <v>3214</v>
      </c>
      <c r="L1317" s="11">
        <v>2</v>
      </c>
    </row>
    <row r="1318" spans="1:12">
      <c r="A1318" s="11" t="s">
        <v>2569</v>
      </c>
      <c r="D1318" s="11" t="s">
        <v>260</v>
      </c>
      <c r="E1318" s="19" t="s">
        <v>2819</v>
      </c>
      <c r="F1318" s="10">
        <v>42036</v>
      </c>
      <c r="G1318" s="10">
        <v>44958</v>
      </c>
      <c r="H1318" s="11">
        <v>9</v>
      </c>
      <c r="I1318" s="20" t="s">
        <v>259</v>
      </c>
      <c r="J1318" s="11" t="s">
        <v>261</v>
      </c>
      <c r="K1318" s="11" t="s">
        <v>3214</v>
      </c>
      <c r="L1318" s="11">
        <v>2</v>
      </c>
    </row>
    <row r="1319" spans="1:12">
      <c r="A1319" s="11" t="s">
        <v>2570</v>
      </c>
      <c r="D1319" s="11" t="s">
        <v>260</v>
      </c>
      <c r="E1319" s="19" t="s">
        <v>2820</v>
      </c>
      <c r="F1319" s="10">
        <v>42036</v>
      </c>
      <c r="G1319" s="10">
        <v>44958</v>
      </c>
      <c r="H1319" s="11">
        <v>9</v>
      </c>
      <c r="I1319" s="20" t="s">
        <v>259</v>
      </c>
      <c r="J1319" s="11" t="s">
        <v>261</v>
      </c>
      <c r="K1319" s="11" t="s">
        <v>3214</v>
      </c>
      <c r="L1319" s="11">
        <v>2</v>
      </c>
    </row>
    <row r="1320" spans="1:12">
      <c r="A1320" s="11" t="s">
        <v>2571</v>
      </c>
      <c r="D1320" s="11" t="s">
        <v>260</v>
      </c>
      <c r="E1320" s="19" t="s">
        <v>2821</v>
      </c>
      <c r="F1320" s="10">
        <v>42036</v>
      </c>
      <c r="G1320" s="10">
        <v>44958</v>
      </c>
      <c r="H1320" s="11">
        <v>9</v>
      </c>
      <c r="I1320" s="20" t="s">
        <v>259</v>
      </c>
      <c r="J1320" s="11" t="s">
        <v>261</v>
      </c>
      <c r="K1320" s="11" t="s">
        <v>3214</v>
      </c>
      <c r="L1320" s="11">
        <v>2</v>
      </c>
    </row>
    <row r="1321" spans="1:12">
      <c r="A1321" s="11" t="s">
        <v>2572</v>
      </c>
      <c r="D1321" s="11" t="s">
        <v>260</v>
      </c>
      <c r="E1321" s="19" t="s">
        <v>2822</v>
      </c>
      <c r="F1321" s="10">
        <v>42036</v>
      </c>
      <c r="G1321" s="10">
        <v>44958</v>
      </c>
      <c r="H1321" s="11">
        <v>9</v>
      </c>
      <c r="I1321" s="20" t="s">
        <v>259</v>
      </c>
      <c r="J1321" s="11" t="s">
        <v>261</v>
      </c>
      <c r="K1321" s="11" t="s">
        <v>3214</v>
      </c>
      <c r="L1321" s="11">
        <v>2</v>
      </c>
    </row>
    <row r="1322" spans="1:12">
      <c r="A1322" s="11" t="s">
        <v>2573</v>
      </c>
      <c r="D1322" s="11" t="s">
        <v>260</v>
      </c>
      <c r="E1322" s="19" t="s">
        <v>2823</v>
      </c>
      <c r="F1322" s="10">
        <v>42036</v>
      </c>
      <c r="G1322" s="10">
        <v>44958</v>
      </c>
      <c r="H1322" s="11">
        <v>9</v>
      </c>
      <c r="I1322" s="20" t="s">
        <v>259</v>
      </c>
      <c r="J1322" s="11" t="s">
        <v>261</v>
      </c>
      <c r="K1322" s="11" t="s">
        <v>3214</v>
      </c>
      <c r="L1322" s="11">
        <v>2</v>
      </c>
    </row>
    <row r="1323" spans="1:12">
      <c r="A1323" s="11" t="s">
        <v>2574</v>
      </c>
      <c r="D1323" s="11" t="s">
        <v>260</v>
      </c>
      <c r="E1323" s="19" t="s">
        <v>2824</v>
      </c>
      <c r="F1323" s="10">
        <v>42036</v>
      </c>
      <c r="G1323" s="10">
        <v>44958</v>
      </c>
      <c r="H1323" s="11">
        <v>9</v>
      </c>
      <c r="I1323" s="11" t="s">
        <v>319</v>
      </c>
      <c r="J1323" s="11" t="s">
        <v>261</v>
      </c>
      <c r="K1323" s="11" t="s">
        <v>3214</v>
      </c>
      <c r="L1323" s="11">
        <v>2</v>
      </c>
    </row>
    <row r="1324" spans="1:12">
      <c r="A1324" s="11" t="s">
        <v>2575</v>
      </c>
      <c r="D1324" s="11" t="s">
        <v>260</v>
      </c>
      <c r="E1324" s="19" t="s">
        <v>2825</v>
      </c>
      <c r="F1324" s="10">
        <v>42036</v>
      </c>
      <c r="G1324" s="10">
        <v>44958</v>
      </c>
      <c r="H1324" s="11">
        <v>9</v>
      </c>
      <c r="I1324" s="11" t="s">
        <v>319</v>
      </c>
      <c r="J1324" s="11" t="s">
        <v>261</v>
      </c>
      <c r="K1324" s="11" t="s">
        <v>3214</v>
      </c>
      <c r="L1324" s="11">
        <v>2</v>
      </c>
    </row>
    <row r="1325" spans="1:12">
      <c r="A1325" s="11" t="s">
        <v>2576</v>
      </c>
      <c r="D1325" s="11" t="s">
        <v>260</v>
      </c>
      <c r="E1325" s="19" t="s">
        <v>2826</v>
      </c>
      <c r="F1325" s="10">
        <v>42036</v>
      </c>
      <c r="G1325" s="10">
        <v>44958</v>
      </c>
      <c r="H1325" s="11">
        <v>9</v>
      </c>
      <c r="I1325" s="11" t="s">
        <v>319</v>
      </c>
      <c r="J1325" s="11" t="s">
        <v>261</v>
      </c>
      <c r="K1325" s="11" t="s">
        <v>3214</v>
      </c>
      <c r="L1325" s="11">
        <v>2</v>
      </c>
    </row>
    <row r="1326" spans="1:12">
      <c r="A1326" s="11" t="s">
        <v>2577</v>
      </c>
      <c r="D1326" s="11" t="s">
        <v>260</v>
      </c>
      <c r="E1326" s="19" t="s">
        <v>2827</v>
      </c>
      <c r="F1326" s="10">
        <v>42036</v>
      </c>
      <c r="G1326" s="10">
        <v>44958</v>
      </c>
      <c r="H1326" s="11">
        <v>9</v>
      </c>
      <c r="I1326" s="11" t="s">
        <v>319</v>
      </c>
      <c r="J1326" s="11" t="s">
        <v>261</v>
      </c>
      <c r="K1326" s="11" t="s">
        <v>3214</v>
      </c>
      <c r="L1326" s="11">
        <v>2</v>
      </c>
    </row>
    <row r="1327" spans="1:12">
      <c r="A1327" s="11" t="s">
        <v>2578</v>
      </c>
      <c r="D1327" s="11" t="s">
        <v>260</v>
      </c>
      <c r="E1327" s="19" t="s">
        <v>2828</v>
      </c>
      <c r="F1327" s="10">
        <v>42036</v>
      </c>
      <c r="G1327" s="10">
        <v>44958</v>
      </c>
      <c r="H1327" s="11">
        <v>9</v>
      </c>
      <c r="I1327" s="11" t="s">
        <v>319</v>
      </c>
      <c r="J1327" s="11" t="s">
        <v>261</v>
      </c>
      <c r="K1327" s="11" t="s">
        <v>3214</v>
      </c>
      <c r="L1327" s="11">
        <v>2</v>
      </c>
    </row>
    <row r="1328" spans="1:12">
      <c r="A1328" s="11" t="s">
        <v>2579</v>
      </c>
      <c r="D1328" s="11" t="s">
        <v>260</v>
      </c>
      <c r="E1328" s="19" t="s">
        <v>2829</v>
      </c>
      <c r="F1328" s="10">
        <v>42036</v>
      </c>
      <c r="G1328" s="10">
        <v>44958</v>
      </c>
      <c r="H1328" s="11">
        <v>9</v>
      </c>
      <c r="I1328" s="11" t="s">
        <v>319</v>
      </c>
      <c r="J1328" s="11" t="s">
        <v>261</v>
      </c>
      <c r="K1328" s="11" t="s">
        <v>3214</v>
      </c>
      <c r="L1328" s="11">
        <v>2</v>
      </c>
    </row>
    <row r="1329" spans="1:12">
      <c r="A1329" s="11" t="s">
        <v>2580</v>
      </c>
      <c r="D1329" s="11" t="s">
        <v>260</v>
      </c>
      <c r="E1329" s="19" t="s">
        <v>2830</v>
      </c>
      <c r="F1329" s="10">
        <v>42036</v>
      </c>
      <c r="G1329" s="10">
        <v>44958</v>
      </c>
      <c r="H1329" s="11">
        <v>9</v>
      </c>
      <c r="I1329" s="11" t="s">
        <v>319</v>
      </c>
      <c r="J1329" s="11" t="s">
        <v>261</v>
      </c>
      <c r="K1329" s="11" t="s">
        <v>3214</v>
      </c>
      <c r="L1329" s="11">
        <v>2</v>
      </c>
    </row>
    <row r="1330" spans="1:12">
      <c r="A1330" s="11" t="s">
        <v>2581</v>
      </c>
      <c r="D1330" s="11" t="s">
        <v>260</v>
      </c>
      <c r="E1330" s="19" t="s">
        <v>2831</v>
      </c>
      <c r="F1330" s="10">
        <v>42036</v>
      </c>
      <c r="G1330" s="10">
        <v>44958</v>
      </c>
      <c r="H1330" s="11">
        <v>9</v>
      </c>
      <c r="I1330" s="11" t="s">
        <v>319</v>
      </c>
      <c r="J1330" s="11" t="s">
        <v>261</v>
      </c>
      <c r="K1330" s="11" t="s">
        <v>3214</v>
      </c>
      <c r="L1330" s="11">
        <v>2</v>
      </c>
    </row>
    <row r="1331" spans="1:12">
      <c r="A1331" s="11" t="s">
        <v>2582</v>
      </c>
      <c r="D1331" s="11" t="s">
        <v>260</v>
      </c>
      <c r="E1331" s="19" t="s">
        <v>2832</v>
      </c>
      <c r="F1331" s="10">
        <v>42036</v>
      </c>
      <c r="G1331" s="10">
        <v>44958</v>
      </c>
      <c r="H1331" s="11">
        <v>9</v>
      </c>
      <c r="I1331" s="11" t="s">
        <v>319</v>
      </c>
      <c r="J1331" s="11" t="s">
        <v>261</v>
      </c>
      <c r="K1331" s="11" t="s">
        <v>3214</v>
      </c>
      <c r="L1331" s="11">
        <v>2</v>
      </c>
    </row>
    <row r="1332" spans="1:12">
      <c r="A1332" s="11" t="s">
        <v>2583</v>
      </c>
      <c r="D1332" s="11" t="s">
        <v>260</v>
      </c>
      <c r="E1332" s="19" t="s">
        <v>2833</v>
      </c>
      <c r="F1332" s="10">
        <v>42036</v>
      </c>
      <c r="G1332" s="10">
        <v>44958</v>
      </c>
      <c r="H1332" s="11">
        <v>9</v>
      </c>
      <c r="I1332" s="11" t="s">
        <v>319</v>
      </c>
      <c r="J1332" s="11" t="s">
        <v>261</v>
      </c>
      <c r="K1332" s="11" t="s">
        <v>3214</v>
      </c>
      <c r="L1332" s="11">
        <v>2</v>
      </c>
    </row>
    <row r="1333" spans="1:12">
      <c r="A1333" s="11" t="s">
        <v>2584</v>
      </c>
      <c r="D1333" s="11" t="s">
        <v>260</v>
      </c>
      <c r="E1333" s="19" t="s">
        <v>2834</v>
      </c>
      <c r="F1333" s="10">
        <v>42036</v>
      </c>
      <c r="G1333" s="10">
        <v>44958</v>
      </c>
      <c r="H1333" s="11">
        <v>9</v>
      </c>
      <c r="I1333" s="11" t="s">
        <v>319</v>
      </c>
      <c r="J1333" s="11" t="s">
        <v>261</v>
      </c>
      <c r="K1333" s="11" t="s">
        <v>3214</v>
      </c>
      <c r="L1333" s="11">
        <v>2</v>
      </c>
    </row>
    <row r="1334" spans="1:12">
      <c r="A1334" s="11" t="s">
        <v>2585</v>
      </c>
      <c r="D1334" s="11" t="s">
        <v>260</v>
      </c>
      <c r="E1334" s="19" t="s">
        <v>2835</v>
      </c>
      <c r="F1334" s="10">
        <v>42036</v>
      </c>
      <c r="G1334" s="10">
        <v>44958</v>
      </c>
      <c r="H1334" s="11">
        <v>9</v>
      </c>
      <c r="I1334" s="11" t="s">
        <v>319</v>
      </c>
      <c r="J1334" s="11" t="s">
        <v>261</v>
      </c>
      <c r="K1334" s="11" t="s">
        <v>3214</v>
      </c>
      <c r="L1334" s="11">
        <v>2</v>
      </c>
    </row>
    <row r="1335" spans="1:12">
      <c r="A1335" s="11" t="s">
        <v>2586</v>
      </c>
      <c r="D1335" s="11" t="s">
        <v>260</v>
      </c>
      <c r="E1335" s="19" t="s">
        <v>2836</v>
      </c>
      <c r="F1335" s="10">
        <v>42036</v>
      </c>
      <c r="G1335" s="10">
        <v>44958</v>
      </c>
      <c r="H1335" s="11">
        <v>9</v>
      </c>
      <c r="I1335" s="11" t="s">
        <v>319</v>
      </c>
      <c r="J1335" s="11" t="s">
        <v>261</v>
      </c>
      <c r="K1335" s="11" t="s">
        <v>3214</v>
      </c>
      <c r="L1335" s="11">
        <v>2</v>
      </c>
    </row>
    <row r="1336" spans="1:12">
      <c r="A1336" s="11" t="s">
        <v>2587</v>
      </c>
      <c r="D1336" s="11" t="s">
        <v>260</v>
      </c>
      <c r="E1336" s="19" t="s">
        <v>2837</v>
      </c>
      <c r="F1336" s="10">
        <v>42036</v>
      </c>
      <c r="G1336" s="10">
        <v>44958</v>
      </c>
      <c r="H1336" s="11">
        <v>9</v>
      </c>
      <c r="I1336" s="11" t="s">
        <v>319</v>
      </c>
      <c r="J1336" s="11" t="s">
        <v>261</v>
      </c>
      <c r="K1336" s="11" t="s">
        <v>3214</v>
      </c>
      <c r="L1336" s="11">
        <v>2</v>
      </c>
    </row>
    <row r="1337" spans="1:12">
      <c r="A1337" s="11" t="s">
        <v>2588</v>
      </c>
      <c r="D1337" s="11" t="s">
        <v>260</v>
      </c>
      <c r="E1337" s="19" t="s">
        <v>2838</v>
      </c>
      <c r="F1337" s="10">
        <v>42036</v>
      </c>
      <c r="G1337" s="10">
        <v>44958</v>
      </c>
      <c r="H1337" s="11">
        <v>9</v>
      </c>
      <c r="I1337" s="11" t="s">
        <v>319</v>
      </c>
      <c r="J1337" s="11" t="s">
        <v>261</v>
      </c>
      <c r="K1337" s="11" t="s">
        <v>3214</v>
      </c>
      <c r="L1337" s="11">
        <v>2</v>
      </c>
    </row>
    <row r="1338" spans="1:12">
      <c r="A1338" s="11" t="s">
        <v>2589</v>
      </c>
      <c r="D1338" s="11" t="s">
        <v>260</v>
      </c>
      <c r="E1338" s="19" t="s">
        <v>2839</v>
      </c>
      <c r="F1338" s="10">
        <v>42036</v>
      </c>
      <c r="G1338" s="10">
        <v>44958</v>
      </c>
      <c r="H1338" s="11">
        <v>9</v>
      </c>
      <c r="I1338" s="11" t="s">
        <v>319</v>
      </c>
      <c r="J1338" s="11" t="s">
        <v>261</v>
      </c>
      <c r="K1338" s="11" t="s">
        <v>3214</v>
      </c>
      <c r="L1338" s="11">
        <v>2</v>
      </c>
    </row>
    <row r="1339" spans="1:12">
      <c r="A1339" s="11" t="s">
        <v>2590</v>
      </c>
      <c r="D1339" s="11" t="s">
        <v>260</v>
      </c>
      <c r="E1339" s="19" t="s">
        <v>2840</v>
      </c>
      <c r="F1339" s="10">
        <v>42036</v>
      </c>
      <c r="G1339" s="10">
        <v>44958</v>
      </c>
      <c r="H1339" s="11">
        <v>9</v>
      </c>
      <c r="I1339" s="11" t="s">
        <v>319</v>
      </c>
      <c r="J1339" s="11" t="s">
        <v>261</v>
      </c>
      <c r="K1339" s="11" t="s">
        <v>3214</v>
      </c>
      <c r="L1339" s="11">
        <v>2</v>
      </c>
    </row>
    <row r="1340" spans="1:12">
      <c r="A1340" s="11" t="s">
        <v>2591</v>
      </c>
      <c r="D1340" s="11" t="s">
        <v>260</v>
      </c>
      <c r="E1340" s="19" t="s">
        <v>2841</v>
      </c>
      <c r="F1340" s="10">
        <v>42036</v>
      </c>
      <c r="G1340" s="10">
        <v>44958</v>
      </c>
      <c r="H1340" s="11">
        <v>9</v>
      </c>
      <c r="I1340" s="11" t="s">
        <v>319</v>
      </c>
      <c r="J1340" s="11" t="s">
        <v>261</v>
      </c>
      <c r="K1340" s="11" t="s">
        <v>3214</v>
      </c>
      <c r="L1340" s="11">
        <v>2</v>
      </c>
    </row>
    <row r="1341" spans="1:12">
      <c r="A1341" s="11" t="s">
        <v>2592</v>
      </c>
      <c r="D1341" s="11" t="s">
        <v>260</v>
      </c>
      <c r="E1341" s="19" t="s">
        <v>2842</v>
      </c>
      <c r="F1341" s="10">
        <v>42036</v>
      </c>
      <c r="G1341" s="10">
        <v>44958</v>
      </c>
      <c r="H1341" s="11">
        <v>9</v>
      </c>
      <c r="I1341" s="11" t="s">
        <v>319</v>
      </c>
      <c r="J1341" s="11" t="s">
        <v>261</v>
      </c>
      <c r="K1341" s="11" t="s">
        <v>3214</v>
      </c>
      <c r="L1341" s="11">
        <v>2</v>
      </c>
    </row>
    <row r="1342" spans="1:12">
      <c r="A1342" s="11" t="s">
        <v>2593</v>
      </c>
      <c r="D1342" s="11" t="s">
        <v>260</v>
      </c>
      <c r="E1342" s="19" t="s">
        <v>2843</v>
      </c>
      <c r="F1342" s="10">
        <v>42036</v>
      </c>
      <c r="G1342" s="10">
        <v>44958</v>
      </c>
      <c r="H1342" s="11">
        <v>9</v>
      </c>
      <c r="I1342" s="11" t="s">
        <v>319</v>
      </c>
      <c r="J1342" s="11" t="s">
        <v>261</v>
      </c>
      <c r="K1342" s="11" t="s">
        <v>3214</v>
      </c>
      <c r="L1342" s="11">
        <v>2</v>
      </c>
    </row>
    <row r="1343" spans="1:12">
      <c r="A1343" s="11" t="s">
        <v>2594</v>
      </c>
      <c r="D1343" s="11" t="s">
        <v>260</v>
      </c>
      <c r="E1343" s="19" t="s">
        <v>2844</v>
      </c>
      <c r="F1343" s="10">
        <v>42036</v>
      </c>
      <c r="G1343" s="10">
        <v>44958</v>
      </c>
      <c r="H1343" s="11">
        <v>9</v>
      </c>
      <c r="I1343" s="11" t="s">
        <v>319</v>
      </c>
      <c r="J1343" s="11" t="s">
        <v>261</v>
      </c>
      <c r="K1343" s="11" t="s">
        <v>3214</v>
      </c>
      <c r="L1343" s="11">
        <v>2</v>
      </c>
    </row>
    <row r="1344" spans="1:12">
      <c r="A1344" s="11" t="s">
        <v>2595</v>
      </c>
      <c r="D1344" s="11" t="s">
        <v>260</v>
      </c>
      <c r="E1344" s="19" t="s">
        <v>2845</v>
      </c>
      <c r="F1344" s="10">
        <v>42036</v>
      </c>
      <c r="G1344" s="10">
        <v>44958</v>
      </c>
      <c r="H1344" s="11">
        <v>9</v>
      </c>
      <c r="I1344" s="11" t="s">
        <v>319</v>
      </c>
      <c r="J1344" s="11" t="s">
        <v>261</v>
      </c>
      <c r="K1344" s="11" t="s">
        <v>3214</v>
      </c>
      <c r="L1344" s="11">
        <v>2</v>
      </c>
    </row>
    <row r="1345" spans="1:12">
      <c r="A1345" s="11" t="s">
        <v>2596</v>
      </c>
      <c r="D1345" s="11" t="s">
        <v>260</v>
      </c>
      <c r="E1345" s="19" t="s">
        <v>2846</v>
      </c>
      <c r="F1345" s="10">
        <v>42036</v>
      </c>
      <c r="G1345" s="10">
        <v>44958</v>
      </c>
      <c r="H1345" s="11">
        <v>9</v>
      </c>
      <c r="I1345" s="11" t="s">
        <v>319</v>
      </c>
      <c r="J1345" s="11" t="s">
        <v>261</v>
      </c>
      <c r="K1345" s="11" t="s">
        <v>3214</v>
      </c>
      <c r="L1345" s="11">
        <v>2</v>
      </c>
    </row>
    <row r="1346" spans="1:12">
      <c r="A1346" s="11" t="s">
        <v>2597</v>
      </c>
      <c r="D1346" s="11" t="s">
        <v>260</v>
      </c>
      <c r="E1346" s="19" t="s">
        <v>2847</v>
      </c>
      <c r="F1346" s="10">
        <v>42036</v>
      </c>
      <c r="G1346" s="10">
        <v>44958</v>
      </c>
      <c r="H1346" s="11">
        <v>9</v>
      </c>
      <c r="I1346" s="11" t="s">
        <v>319</v>
      </c>
      <c r="J1346" s="11" t="s">
        <v>261</v>
      </c>
      <c r="K1346" s="11" t="s">
        <v>3214</v>
      </c>
      <c r="L1346" s="11">
        <v>2</v>
      </c>
    </row>
    <row r="1347" spans="1:12">
      <c r="A1347" s="11" t="s">
        <v>2598</v>
      </c>
      <c r="D1347" s="11" t="s">
        <v>260</v>
      </c>
      <c r="E1347" s="19" t="s">
        <v>2848</v>
      </c>
      <c r="F1347" s="10">
        <v>42036</v>
      </c>
      <c r="G1347" s="10">
        <v>44958</v>
      </c>
      <c r="H1347" s="11">
        <v>9</v>
      </c>
      <c r="I1347" s="11" t="s">
        <v>319</v>
      </c>
      <c r="J1347" s="11" t="s">
        <v>261</v>
      </c>
      <c r="K1347" s="11" t="s">
        <v>3214</v>
      </c>
      <c r="L1347" s="11">
        <v>2</v>
      </c>
    </row>
    <row r="1348" spans="1:12">
      <c r="A1348" s="11" t="s">
        <v>2599</v>
      </c>
      <c r="D1348" s="11" t="s">
        <v>260</v>
      </c>
      <c r="E1348" s="19" t="s">
        <v>2849</v>
      </c>
      <c r="F1348" s="10">
        <v>42036</v>
      </c>
      <c r="G1348" s="10">
        <v>44958</v>
      </c>
      <c r="H1348" s="11">
        <v>9</v>
      </c>
      <c r="I1348" s="11" t="s">
        <v>319</v>
      </c>
      <c r="J1348" s="11" t="s">
        <v>261</v>
      </c>
      <c r="K1348" s="11" t="s">
        <v>3214</v>
      </c>
      <c r="L1348" s="11">
        <v>2</v>
      </c>
    </row>
    <row r="1349" spans="1:12">
      <c r="A1349" s="11" t="s">
        <v>2600</v>
      </c>
      <c r="D1349" s="11" t="s">
        <v>260</v>
      </c>
      <c r="E1349" s="19" t="s">
        <v>2850</v>
      </c>
      <c r="F1349" s="10">
        <v>42036</v>
      </c>
      <c r="G1349" s="10">
        <v>44958</v>
      </c>
      <c r="H1349" s="11">
        <v>9</v>
      </c>
      <c r="I1349" s="11" t="s">
        <v>319</v>
      </c>
      <c r="J1349" s="11" t="s">
        <v>261</v>
      </c>
      <c r="K1349" s="11" t="s">
        <v>3214</v>
      </c>
      <c r="L1349" s="11">
        <v>2</v>
      </c>
    </row>
    <row r="1350" spans="1:12">
      <c r="A1350" s="11" t="s">
        <v>2601</v>
      </c>
      <c r="D1350" s="11" t="s">
        <v>260</v>
      </c>
      <c r="E1350" s="19" t="s">
        <v>2851</v>
      </c>
      <c r="F1350" s="10">
        <v>42036</v>
      </c>
      <c r="G1350" s="10">
        <v>44958</v>
      </c>
      <c r="H1350" s="11">
        <v>9</v>
      </c>
      <c r="I1350" s="11" t="s">
        <v>319</v>
      </c>
      <c r="J1350" s="11" t="s">
        <v>261</v>
      </c>
      <c r="K1350" s="11" t="s">
        <v>3214</v>
      </c>
      <c r="L1350" s="11">
        <v>2</v>
      </c>
    </row>
    <row r="1351" spans="1:12">
      <c r="A1351" s="11" t="s">
        <v>2602</v>
      </c>
      <c r="D1351" s="11" t="s">
        <v>260</v>
      </c>
      <c r="E1351" s="19" t="s">
        <v>2852</v>
      </c>
      <c r="F1351" s="10">
        <v>42036</v>
      </c>
      <c r="G1351" s="10">
        <v>44958</v>
      </c>
      <c r="H1351" s="11">
        <v>9</v>
      </c>
      <c r="I1351" s="11" t="s">
        <v>319</v>
      </c>
      <c r="J1351" s="11" t="s">
        <v>261</v>
      </c>
      <c r="K1351" s="11" t="s">
        <v>3214</v>
      </c>
      <c r="L1351" s="11">
        <v>2</v>
      </c>
    </row>
    <row r="1352" spans="1:12">
      <c r="A1352" s="11" t="s">
        <v>2603</v>
      </c>
      <c r="D1352" s="11" t="s">
        <v>260</v>
      </c>
      <c r="E1352" s="19" t="s">
        <v>2853</v>
      </c>
      <c r="F1352" s="10">
        <v>42036</v>
      </c>
      <c r="G1352" s="10">
        <v>44958</v>
      </c>
      <c r="H1352" s="11">
        <v>9</v>
      </c>
      <c r="I1352" s="11" t="s">
        <v>319</v>
      </c>
      <c r="J1352" s="11" t="s">
        <v>261</v>
      </c>
      <c r="K1352" s="11" t="s">
        <v>3214</v>
      </c>
      <c r="L1352" s="11">
        <v>2</v>
      </c>
    </row>
    <row r="1353" spans="1:12">
      <c r="A1353" s="11" t="s">
        <v>2604</v>
      </c>
      <c r="D1353" s="11" t="s">
        <v>260</v>
      </c>
      <c r="E1353" s="19" t="s">
        <v>2854</v>
      </c>
      <c r="F1353" s="10">
        <v>42036</v>
      </c>
      <c r="G1353" s="10">
        <v>44958</v>
      </c>
      <c r="H1353" s="11">
        <v>9</v>
      </c>
      <c r="I1353" s="11" t="s">
        <v>319</v>
      </c>
      <c r="J1353" s="11" t="s">
        <v>261</v>
      </c>
      <c r="K1353" s="11" t="s">
        <v>3214</v>
      </c>
      <c r="L1353" s="11">
        <v>2</v>
      </c>
    </row>
    <row r="1354" spans="1:12">
      <c r="A1354" s="11" t="s">
        <v>2605</v>
      </c>
      <c r="D1354" s="11" t="s">
        <v>260</v>
      </c>
      <c r="E1354" s="19" t="s">
        <v>2855</v>
      </c>
      <c r="F1354" s="10">
        <v>42036</v>
      </c>
      <c r="G1354" s="10">
        <v>44958</v>
      </c>
      <c r="H1354" s="11">
        <v>9</v>
      </c>
      <c r="I1354" s="11" t="s">
        <v>319</v>
      </c>
      <c r="J1354" s="11" t="s">
        <v>261</v>
      </c>
      <c r="K1354" s="11" t="s">
        <v>3214</v>
      </c>
      <c r="L1354" s="11">
        <v>2</v>
      </c>
    </row>
    <row r="1355" spans="1:12">
      <c r="A1355" s="11" t="s">
        <v>2606</v>
      </c>
      <c r="D1355" s="11" t="s">
        <v>260</v>
      </c>
      <c r="E1355" s="19" t="s">
        <v>2856</v>
      </c>
      <c r="F1355" s="10">
        <v>42036</v>
      </c>
      <c r="G1355" s="10">
        <v>44958</v>
      </c>
      <c r="H1355" s="11">
        <v>9</v>
      </c>
      <c r="I1355" s="11" t="s">
        <v>319</v>
      </c>
      <c r="J1355" s="11" t="s">
        <v>261</v>
      </c>
      <c r="K1355" s="11" t="s">
        <v>3214</v>
      </c>
      <c r="L1355" s="11">
        <v>2</v>
      </c>
    </row>
    <row r="1356" spans="1:12">
      <c r="A1356" s="11" t="s">
        <v>2607</v>
      </c>
      <c r="D1356" s="11" t="s">
        <v>260</v>
      </c>
      <c r="E1356" s="19" t="s">
        <v>2857</v>
      </c>
      <c r="F1356" s="10">
        <v>42036</v>
      </c>
      <c r="G1356" s="10">
        <v>44958</v>
      </c>
      <c r="H1356" s="11">
        <v>9</v>
      </c>
      <c r="I1356" s="11" t="s">
        <v>319</v>
      </c>
      <c r="J1356" s="11" t="s">
        <v>261</v>
      </c>
      <c r="K1356" s="11" t="s">
        <v>3214</v>
      </c>
      <c r="L1356" s="11">
        <v>2</v>
      </c>
    </row>
    <row r="1357" spans="1:12">
      <c r="A1357" s="11" t="s">
        <v>2608</v>
      </c>
      <c r="D1357" s="11" t="s">
        <v>260</v>
      </c>
      <c r="E1357" s="19" t="s">
        <v>2858</v>
      </c>
      <c r="F1357" s="10">
        <v>42036</v>
      </c>
      <c r="G1357" s="10">
        <v>44958</v>
      </c>
      <c r="H1357" s="11">
        <v>9</v>
      </c>
      <c r="I1357" s="11" t="s">
        <v>319</v>
      </c>
      <c r="J1357" s="11" t="s">
        <v>261</v>
      </c>
      <c r="K1357" s="11" t="s">
        <v>3214</v>
      </c>
      <c r="L1357" s="11">
        <v>2</v>
      </c>
    </row>
    <row r="1358" spans="1:12">
      <c r="A1358" s="11" t="s">
        <v>2609</v>
      </c>
      <c r="D1358" s="11" t="s">
        <v>260</v>
      </c>
      <c r="E1358" s="19" t="s">
        <v>2859</v>
      </c>
      <c r="F1358" s="10">
        <v>42036</v>
      </c>
      <c r="G1358" s="10">
        <v>44958</v>
      </c>
      <c r="H1358" s="11">
        <v>9</v>
      </c>
      <c r="I1358" s="11" t="s">
        <v>319</v>
      </c>
      <c r="J1358" s="11" t="s">
        <v>261</v>
      </c>
      <c r="K1358" s="11" t="s">
        <v>3214</v>
      </c>
      <c r="L1358" s="11">
        <v>2</v>
      </c>
    </row>
    <row r="1359" spans="1:12">
      <c r="A1359" s="11" t="s">
        <v>2610</v>
      </c>
      <c r="D1359" s="11" t="s">
        <v>260</v>
      </c>
      <c r="E1359" s="19" t="s">
        <v>2860</v>
      </c>
      <c r="F1359" s="10">
        <v>42036</v>
      </c>
      <c r="G1359" s="10">
        <v>44958</v>
      </c>
      <c r="H1359" s="11">
        <v>9</v>
      </c>
      <c r="I1359" s="11" t="s">
        <v>319</v>
      </c>
      <c r="J1359" s="11" t="s">
        <v>261</v>
      </c>
      <c r="K1359" s="11" t="s">
        <v>3214</v>
      </c>
      <c r="L1359" s="11">
        <v>2</v>
      </c>
    </row>
    <row r="1360" spans="1:12">
      <c r="A1360" s="11" t="s">
        <v>2611</v>
      </c>
      <c r="D1360" s="11" t="s">
        <v>260</v>
      </c>
      <c r="E1360" s="19" t="s">
        <v>2861</v>
      </c>
      <c r="F1360" s="10">
        <v>42036</v>
      </c>
      <c r="G1360" s="10">
        <v>44958</v>
      </c>
      <c r="H1360" s="11">
        <v>9</v>
      </c>
      <c r="I1360" s="11" t="s">
        <v>319</v>
      </c>
      <c r="J1360" s="11" t="s">
        <v>261</v>
      </c>
      <c r="K1360" s="11" t="s">
        <v>3214</v>
      </c>
      <c r="L1360" s="11">
        <v>2</v>
      </c>
    </row>
    <row r="1361" spans="1:12">
      <c r="A1361" s="11" t="s">
        <v>2612</v>
      </c>
      <c r="D1361" s="11" t="s">
        <v>260</v>
      </c>
      <c r="E1361" s="19" t="s">
        <v>2862</v>
      </c>
      <c r="F1361" s="10">
        <v>42036</v>
      </c>
      <c r="G1361" s="10">
        <v>44958</v>
      </c>
      <c r="H1361" s="11">
        <v>9</v>
      </c>
      <c r="I1361" s="11" t="s">
        <v>319</v>
      </c>
      <c r="J1361" s="11" t="s">
        <v>261</v>
      </c>
      <c r="K1361" s="11" t="s">
        <v>3214</v>
      </c>
      <c r="L1361" s="11">
        <v>2</v>
      </c>
    </row>
    <row r="1362" spans="1:12">
      <c r="A1362" s="11" t="s">
        <v>2613</v>
      </c>
      <c r="D1362" s="11" t="s">
        <v>260</v>
      </c>
      <c r="E1362" s="19" t="s">
        <v>2863</v>
      </c>
      <c r="F1362" s="10">
        <v>42036</v>
      </c>
      <c r="G1362" s="10">
        <v>44958</v>
      </c>
      <c r="H1362" s="11">
        <v>9</v>
      </c>
      <c r="I1362" s="11" t="s">
        <v>319</v>
      </c>
      <c r="J1362" s="11" t="s">
        <v>261</v>
      </c>
      <c r="K1362" s="11" t="s">
        <v>3214</v>
      </c>
      <c r="L1362" s="11">
        <v>2</v>
      </c>
    </row>
    <row r="1363" spans="1:12">
      <c r="A1363" s="11" t="s">
        <v>2614</v>
      </c>
      <c r="D1363" s="11" t="s">
        <v>260</v>
      </c>
      <c r="E1363" s="19" t="s">
        <v>2864</v>
      </c>
      <c r="F1363" s="10">
        <v>42036</v>
      </c>
      <c r="G1363" s="10">
        <v>44958</v>
      </c>
      <c r="H1363" s="11">
        <v>9</v>
      </c>
      <c r="I1363" s="11" t="s">
        <v>319</v>
      </c>
      <c r="J1363" s="11" t="s">
        <v>261</v>
      </c>
      <c r="K1363" s="11" t="s">
        <v>3214</v>
      </c>
      <c r="L1363" s="11">
        <v>2</v>
      </c>
    </row>
    <row r="1364" spans="1:12">
      <c r="A1364" s="11" t="s">
        <v>2615</v>
      </c>
      <c r="D1364" s="11" t="s">
        <v>260</v>
      </c>
      <c r="E1364" s="19" t="s">
        <v>2865</v>
      </c>
      <c r="F1364" s="10">
        <v>42036</v>
      </c>
      <c r="G1364" s="10">
        <v>44958</v>
      </c>
      <c r="H1364" s="11">
        <v>9</v>
      </c>
      <c r="I1364" s="11" t="s">
        <v>319</v>
      </c>
      <c r="J1364" s="11" t="s">
        <v>261</v>
      </c>
      <c r="K1364" s="11" t="s">
        <v>3214</v>
      </c>
      <c r="L1364" s="11">
        <v>2</v>
      </c>
    </row>
    <row r="1365" spans="1:12">
      <c r="A1365" s="11" t="s">
        <v>2616</v>
      </c>
      <c r="D1365" s="11" t="s">
        <v>260</v>
      </c>
      <c r="E1365" s="19" t="s">
        <v>2866</v>
      </c>
      <c r="F1365" s="10">
        <v>42036</v>
      </c>
      <c r="G1365" s="10">
        <v>44958</v>
      </c>
      <c r="H1365" s="11">
        <v>9</v>
      </c>
      <c r="I1365" s="11" t="s">
        <v>319</v>
      </c>
      <c r="J1365" s="11" t="s">
        <v>261</v>
      </c>
      <c r="K1365" s="11" t="s">
        <v>3214</v>
      </c>
      <c r="L1365" s="11">
        <v>2</v>
      </c>
    </row>
    <row r="1366" spans="1:12">
      <c r="A1366" s="11" t="s">
        <v>2617</v>
      </c>
      <c r="D1366" s="11" t="s">
        <v>260</v>
      </c>
      <c r="E1366" s="19" t="s">
        <v>2867</v>
      </c>
      <c r="F1366" s="10">
        <v>42036</v>
      </c>
      <c r="G1366" s="10">
        <v>44958</v>
      </c>
      <c r="H1366" s="11">
        <v>9</v>
      </c>
      <c r="I1366" s="11" t="s">
        <v>319</v>
      </c>
      <c r="J1366" s="11" t="s">
        <v>261</v>
      </c>
      <c r="K1366" s="11" t="s">
        <v>3214</v>
      </c>
      <c r="L1366" s="11">
        <v>2</v>
      </c>
    </row>
    <row r="1367" spans="1:12">
      <c r="A1367" s="11" t="s">
        <v>2618</v>
      </c>
      <c r="D1367" s="11" t="s">
        <v>260</v>
      </c>
      <c r="E1367" s="19" t="s">
        <v>2868</v>
      </c>
      <c r="F1367" s="10">
        <v>42036</v>
      </c>
      <c r="G1367" s="10">
        <v>44958</v>
      </c>
      <c r="H1367" s="11">
        <v>9</v>
      </c>
      <c r="I1367" s="11" t="s">
        <v>319</v>
      </c>
      <c r="J1367" s="11" t="s">
        <v>261</v>
      </c>
      <c r="K1367" s="11" t="s">
        <v>3214</v>
      </c>
      <c r="L1367" s="11">
        <v>2</v>
      </c>
    </row>
    <row r="1368" spans="1:12">
      <c r="A1368" s="11" t="s">
        <v>2619</v>
      </c>
      <c r="D1368" s="11" t="s">
        <v>260</v>
      </c>
      <c r="E1368" s="19" t="s">
        <v>2869</v>
      </c>
      <c r="F1368" s="10">
        <v>42036</v>
      </c>
      <c r="G1368" s="10">
        <v>44958</v>
      </c>
      <c r="H1368" s="11">
        <v>9</v>
      </c>
      <c r="I1368" s="11" t="s">
        <v>319</v>
      </c>
      <c r="J1368" s="11" t="s">
        <v>261</v>
      </c>
      <c r="K1368" s="11" t="s">
        <v>3214</v>
      </c>
      <c r="L1368" s="11">
        <v>2</v>
      </c>
    </row>
    <row r="1369" spans="1:12">
      <c r="A1369" s="11" t="s">
        <v>2620</v>
      </c>
      <c r="D1369" s="11" t="s">
        <v>260</v>
      </c>
      <c r="E1369" s="19" t="s">
        <v>2870</v>
      </c>
      <c r="F1369" s="10">
        <v>42036</v>
      </c>
      <c r="G1369" s="10">
        <v>44958</v>
      </c>
      <c r="H1369" s="11">
        <v>9</v>
      </c>
      <c r="I1369" s="11" t="s">
        <v>319</v>
      </c>
      <c r="J1369" s="11" t="s">
        <v>261</v>
      </c>
      <c r="K1369" s="11" t="s">
        <v>3214</v>
      </c>
      <c r="L1369" s="11">
        <v>2</v>
      </c>
    </row>
    <row r="1370" spans="1:12">
      <c r="A1370" s="11" t="s">
        <v>2621</v>
      </c>
      <c r="D1370" s="11" t="s">
        <v>260</v>
      </c>
      <c r="E1370" s="19" t="s">
        <v>2871</v>
      </c>
      <c r="F1370" s="10">
        <v>42036</v>
      </c>
      <c r="G1370" s="10">
        <v>44958</v>
      </c>
      <c r="H1370" s="11">
        <v>9</v>
      </c>
      <c r="I1370" s="11" t="s">
        <v>319</v>
      </c>
      <c r="J1370" s="11" t="s">
        <v>261</v>
      </c>
      <c r="K1370" s="11" t="s">
        <v>3214</v>
      </c>
      <c r="L1370" s="11">
        <v>2</v>
      </c>
    </row>
    <row r="1371" spans="1:12">
      <c r="A1371" s="11" t="s">
        <v>2622</v>
      </c>
      <c r="D1371" s="11" t="s">
        <v>260</v>
      </c>
      <c r="E1371" s="19" t="s">
        <v>2872</v>
      </c>
      <c r="F1371" s="10">
        <v>42036</v>
      </c>
      <c r="G1371" s="10">
        <v>44958</v>
      </c>
      <c r="H1371" s="11">
        <v>9</v>
      </c>
      <c r="I1371" s="11" t="s">
        <v>319</v>
      </c>
      <c r="J1371" s="11" t="s">
        <v>261</v>
      </c>
      <c r="K1371" s="11" t="s">
        <v>3214</v>
      </c>
      <c r="L1371" s="11">
        <v>2</v>
      </c>
    </row>
    <row r="1372" spans="1:12">
      <c r="A1372" s="11" t="s">
        <v>2623</v>
      </c>
      <c r="D1372" s="11" t="s">
        <v>260</v>
      </c>
      <c r="E1372" s="19" t="s">
        <v>2873</v>
      </c>
      <c r="F1372" s="10">
        <v>42036</v>
      </c>
      <c r="G1372" s="10">
        <v>44958</v>
      </c>
      <c r="H1372" s="11">
        <v>9</v>
      </c>
      <c r="I1372" s="11" t="s">
        <v>319</v>
      </c>
      <c r="J1372" s="11" t="s">
        <v>261</v>
      </c>
      <c r="K1372" s="11" t="s">
        <v>3214</v>
      </c>
      <c r="L1372" s="11">
        <v>2</v>
      </c>
    </row>
    <row r="1373" spans="1:12">
      <c r="A1373" s="11" t="s">
        <v>2624</v>
      </c>
      <c r="D1373" s="11" t="s">
        <v>260</v>
      </c>
      <c r="E1373" s="19" t="s">
        <v>2874</v>
      </c>
      <c r="F1373" s="10">
        <v>42036</v>
      </c>
      <c r="G1373" s="10">
        <v>44958</v>
      </c>
      <c r="H1373" s="11">
        <v>9</v>
      </c>
      <c r="I1373" s="11" t="s">
        <v>319</v>
      </c>
      <c r="J1373" s="11" t="s">
        <v>261</v>
      </c>
      <c r="K1373" s="11" t="s">
        <v>3214</v>
      </c>
      <c r="L1373" s="11">
        <v>2</v>
      </c>
    </row>
    <row r="1374" spans="1:12">
      <c r="A1374" s="11" t="s">
        <v>2625</v>
      </c>
      <c r="D1374" s="11" t="s">
        <v>260</v>
      </c>
      <c r="E1374" s="19" t="s">
        <v>2875</v>
      </c>
      <c r="F1374" s="10">
        <v>42036</v>
      </c>
      <c r="G1374" s="10">
        <v>44958</v>
      </c>
      <c r="H1374" s="11">
        <v>9</v>
      </c>
      <c r="I1374" s="11" t="s">
        <v>319</v>
      </c>
      <c r="J1374" s="11" t="s">
        <v>261</v>
      </c>
      <c r="K1374" s="11" t="s">
        <v>3214</v>
      </c>
      <c r="L1374" s="11">
        <v>2</v>
      </c>
    </row>
    <row r="1375" spans="1:12">
      <c r="A1375" s="11" t="s">
        <v>2626</v>
      </c>
      <c r="D1375" s="11" t="s">
        <v>260</v>
      </c>
      <c r="E1375" s="19" t="s">
        <v>2876</v>
      </c>
      <c r="F1375" s="10">
        <v>42036</v>
      </c>
      <c r="G1375" s="10">
        <v>44958</v>
      </c>
      <c r="H1375" s="11">
        <v>9</v>
      </c>
      <c r="I1375" s="11" t="s">
        <v>319</v>
      </c>
      <c r="J1375" s="11" t="s">
        <v>261</v>
      </c>
      <c r="K1375" s="11" t="s">
        <v>3214</v>
      </c>
      <c r="L1375" s="11">
        <v>2</v>
      </c>
    </row>
    <row r="1376" spans="1:12">
      <c r="A1376" s="11" t="s">
        <v>2627</v>
      </c>
      <c r="D1376" s="11" t="s">
        <v>260</v>
      </c>
      <c r="E1376" s="19" t="s">
        <v>2877</v>
      </c>
      <c r="F1376" s="10">
        <v>42036</v>
      </c>
      <c r="G1376" s="10">
        <v>44958</v>
      </c>
      <c r="H1376" s="11">
        <v>9</v>
      </c>
      <c r="I1376" s="11" t="s">
        <v>319</v>
      </c>
      <c r="J1376" s="11" t="s">
        <v>261</v>
      </c>
      <c r="K1376" s="11" t="s">
        <v>3214</v>
      </c>
      <c r="L1376" s="11">
        <v>2</v>
      </c>
    </row>
    <row r="1377" spans="1:12">
      <c r="A1377" s="11" t="s">
        <v>2628</v>
      </c>
      <c r="D1377" s="11" t="s">
        <v>260</v>
      </c>
      <c r="E1377" s="19" t="s">
        <v>2878</v>
      </c>
      <c r="F1377" s="10">
        <v>42036</v>
      </c>
      <c r="G1377" s="10">
        <v>44958</v>
      </c>
      <c r="H1377" s="11">
        <v>9</v>
      </c>
      <c r="I1377" s="11" t="s">
        <v>319</v>
      </c>
      <c r="J1377" s="11" t="s">
        <v>261</v>
      </c>
      <c r="K1377" s="11" t="s">
        <v>3214</v>
      </c>
      <c r="L1377" s="11">
        <v>2</v>
      </c>
    </row>
    <row r="1378" spans="1:12">
      <c r="A1378" s="11" t="s">
        <v>2629</v>
      </c>
      <c r="D1378" s="11" t="s">
        <v>260</v>
      </c>
      <c r="E1378" s="19" t="s">
        <v>2879</v>
      </c>
      <c r="F1378" s="10">
        <v>42036</v>
      </c>
      <c r="G1378" s="10">
        <v>44958</v>
      </c>
      <c r="H1378" s="11">
        <v>9</v>
      </c>
      <c r="I1378" s="11" t="s">
        <v>319</v>
      </c>
      <c r="J1378" s="11" t="s">
        <v>261</v>
      </c>
      <c r="K1378" s="11" t="s">
        <v>3214</v>
      </c>
      <c r="L1378" s="11">
        <v>2</v>
      </c>
    </row>
    <row r="1379" spans="1:12">
      <c r="A1379" s="11" t="s">
        <v>2630</v>
      </c>
      <c r="D1379" s="11" t="s">
        <v>260</v>
      </c>
      <c r="E1379" s="19" t="s">
        <v>2880</v>
      </c>
      <c r="F1379" s="10">
        <v>42036</v>
      </c>
      <c r="G1379" s="10">
        <v>44958</v>
      </c>
      <c r="H1379" s="11">
        <v>9</v>
      </c>
      <c r="I1379" s="11" t="s">
        <v>319</v>
      </c>
      <c r="J1379" s="11" t="s">
        <v>261</v>
      </c>
      <c r="K1379" s="11" t="s">
        <v>3214</v>
      </c>
      <c r="L1379" s="11">
        <v>2</v>
      </c>
    </row>
    <row r="1380" spans="1:12">
      <c r="A1380" s="11" t="s">
        <v>2631</v>
      </c>
      <c r="D1380" s="11" t="s">
        <v>260</v>
      </c>
      <c r="E1380" s="19" t="s">
        <v>2881</v>
      </c>
      <c r="F1380" s="10">
        <v>42036</v>
      </c>
      <c r="G1380" s="10">
        <v>44958</v>
      </c>
      <c r="H1380" s="11">
        <v>9</v>
      </c>
      <c r="I1380" s="20" t="s">
        <v>259</v>
      </c>
      <c r="J1380" s="11" t="s">
        <v>261</v>
      </c>
      <c r="K1380" s="11" t="s">
        <v>3214</v>
      </c>
      <c r="L1380" s="11">
        <v>2</v>
      </c>
    </row>
    <row r="1381" spans="1:12">
      <c r="A1381" s="11" t="s">
        <v>2632</v>
      </c>
      <c r="D1381" s="11" t="s">
        <v>260</v>
      </c>
      <c r="E1381" s="19" t="s">
        <v>2882</v>
      </c>
      <c r="F1381" s="10">
        <v>42036</v>
      </c>
      <c r="G1381" s="10">
        <v>44958</v>
      </c>
      <c r="H1381" s="11">
        <v>9</v>
      </c>
      <c r="I1381" s="20" t="s">
        <v>259</v>
      </c>
      <c r="J1381" s="11" t="s">
        <v>261</v>
      </c>
      <c r="K1381" s="11" t="s">
        <v>3214</v>
      </c>
      <c r="L1381" s="11">
        <v>2</v>
      </c>
    </row>
    <row r="1382" spans="1:12">
      <c r="A1382" s="11" t="s">
        <v>2633</v>
      </c>
      <c r="D1382" s="11" t="s">
        <v>260</v>
      </c>
      <c r="E1382" s="19" t="s">
        <v>2883</v>
      </c>
      <c r="F1382" s="10">
        <v>42036</v>
      </c>
      <c r="G1382" s="10">
        <v>44958</v>
      </c>
      <c r="H1382" s="11">
        <v>9</v>
      </c>
      <c r="I1382" s="20" t="s">
        <v>259</v>
      </c>
      <c r="J1382" s="11" t="s">
        <v>261</v>
      </c>
      <c r="K1382" s="11" t="s">
        <v>3214</v>
      </c>
      <c r="L1382" s="11">
        <v>2</v>
      </c>
    </row>
    <row r="1383" spans="1:12">
      <c r="A1383" s="11" t="s">
        <v>2634</v>
      </c>
      <c r="D1383" s="11" t="s">
        <v>260</v>
      </c>
      <c r="E1383" s="19" t="s">
        <v>2884</v>
      </c>
      <c r="F1383" s="10">
        <v>42036</v>
      </c>
      <c r="G1383" s="10">
        <v>44958</v>
      </c>
      <c r="H1383" s="11">
        <v>9</v>
      </c>
      <c r="I1383" s="20" t="s">
        <v>259</v>
      </c>
      <c r="J1383" s="11" t="s">
        <v>261</v>
      </c>
      <c r="K1383" s="11" t="s">
        <v>3214</v>
      </c>
      <c r="L1383" s="11">
        <v>2</v>
      </c>
    </row>
    <row r="1384" spans="1:12">
      <c r="A1384" s="11" t="s">
        <v>2635</v>
      </c>
      <c r="D1384" s="11" t="s">
        <v>260</v>
      </c>
      <c r="E1384" s="19" t="s">
        <v>2885</v>
      </c>
      <c r="F1384" s="10">
        <v>42036</v>
      </c>
      <c r="G1384" s="10">
        <v>44958</v>
      </c>
      <c r="H1384" s="11">
        <v>9</v>
      </c>
      <c r="I1384" s="20" t="s">
        <v>259</v>
      </c>
      <c r="J1384" s="11" t="s">
        <v>261</v>
      </c>
      <c r="K1384" s="11" t="s">
        <v>3214</v>
      </c>
      <c r="L1384" s="11">
        <v>2</v>
      </c>
    </row>
    <row r="1385" spans="1:12">
      <c r="A1385" s="11" t="s">
        <v>2636</v>
      </c>
      <c r="D1385" s="11" t="s">
        <v>260</v>
      </c>
      <c r="E1385" s="19" t="s">
        <v>2886</v>
      </c>
      <c r="F1385" s="10">
        <v>42036</v>
      </c>
      <c r="G1385" s="10">
        <v>44958</v>
      </c>
      <c r="H1385" s="11">
        <v>9</v>
      </c>
      <c r="I1385" s="20" t="s">
        <v>259</v>
      </c>
      <c r="J1385" s="11" t="s">
        <v>261</v>
      </c>
      <c r="K1385" s="11" t="s">
        <v>3214</v>
      </c>
      <c r="L1385" s="11">
        <v>2</v>
      </c>
    </row>
    <row r="1386" spans="1:12">
      <c r="A1386" s="11" t="s">
        <v>2637</v>
      </c>
      <c r="D1386" s="11" t="s">
        <v>260</v>
      </c>
      <c r="E1386" s="19" t="s">
        <v>2887</v>
      </c>
      <c r="F1386" s="10">
        <v>42036</v>
      </c>
      <c r="G1386" s="10">
        <v>44958</v>
      </c>
      <c r="H1386" s="11">
        <v>9</v>
      </c>
      <c r="I1386" s="20" t="s">
        <v>259</v>
      </c>
      <c r="J1386" s="11" t="s">
        <v>261</v>
      </c>
      <c r="K1386" s="11" t="s">
        <v>3214</v>
      </c>
      <c r="L1386" s="11">
        <v>2</v>
      </c>
    </row>
    <row r="1387" spans="1:12">
      <c r="A1387" s="11" t="s">
        <v>2638</v>
      </c>
      <c r="D1387" s="11" t="s">
        <v>260</v>
      </c>
      <c r="E1387" s="19" t="s">
        <v>2888</v>
      </c>
      <c r="F1387" s="10">
        <v>42036</v>
      </c>
      <c r="G1387" s="10">
        <v>44958</v>
      </c>
      <c r="H1387" s="11">
        <v>9</v>
      </c>
      <c r="I1387" s="20" t="s">
        <v>259</v>
      </c>
      <c r="J1387" s="11" t="s">
        <v>261</v>
      </c>
      <c r="K1387" s="11" t="s">
        <v>3214</v>
      </c>
      <c r="L1387" s="11">
        <v>2</v>
      </c>
    </row>
    <row r="1388" spans="1:12">
      <c r="A1388" s="11" t="s">
        <v>2639</v>
      </c>
      <c r="D1388" s="11" t="s">
        <v>260</v>
      </c>
      <c r="E1388" s="19" t="s">
        <v>2889</v>
      </c>
      <c r="F1388" s="10">
        <v>42036</v>
      </c>
      <c r="G1388" s="10">
        <v>44958</v>
      </c>
      <c r="H1388" s="11">
        <v>9</v>
      </c>
      <c r="I1388" s="20" t="s">
        <v>259</v>
      </c>
      <c r="J1388" s="11" t="s">
        <v>261</v>
      </c>
      <c r="K1388" s="11" t="s">
        <v>3214</v>
      </c>
      <c r="L1388" s="11">
        <v>2</v>
      </c>
    </row>
    <row r="1389" spans="1:12">
      <c r="A1389" s="11" t="s">
        <v>2640</v>
      </c>
      <c r="D1389" s="11" t="s">
        <v>260</v>
      </c>
      <c r="E1389" s="19" t="s">
        <v>2890</v>
      </c>
      <c r="F1389" s="10">
        <v>42036</v>
      </c>
      <c r="G1389" s="10">
        <v>44958</v>
      </c>
      <c r="H1389" s="11">
        <v>9</v>
      </c>
      <c r="I1389" s="20" t="s">
        <v>259</v>
      </c>
      <c r="J1389" s="11" t="s">
        <v>261</v>
      </c>
      <c r="K1389" s="11" t="s">
        <v>3214</v>
      </c>
      <c r="L1389" s="11">
        <v>2</v>
      </c>
    </row>
    <row r="1390" spans="1:12">
      <c r="A1390" s="11" t="s">
        <v>2641</v>
      </c>
      <c r="D1390" s="11" t="s">
        <v>260</v>
      </c>
      <c r="E1390" s="19" t="s">
        <v>2891</v>
      </c>
      <c r="F1390" s="10">
        <v>42036</v>
      </c>
      <c r="G1390" s="10">
        <v>44958</v>
      </c>
      <c r="H1390" s="11">
        <v>9</v>
      </c>
      <c r="I1390" s="20" t="s">
        <v>259</v>
      </c>
      <c r="J1390" s="11" t="s">
        <v>261</v>
      </c>
      <c r="K1390" s="11" t="s">
        <v>3214</v>
      </c>
      <c r="L1390" s="11">
        <v>2</v>
      </c>
    </row>
    <row r="1391" spans="1:12">
      <c r="A1391" s="11" t="s">
        <v>2642</v>
      </c>
      <c r="D1391" s="11" t="s">
        <v>260</v>
      </c>
      <c r="E1391" s="19" t="s">
        <v>2892</v>
      </c>
      <c r="F1391" s="10">
        <v>42036</v>
      </c>
      <c r="G1391" s="10">
        <v>44958</v>
      </c>
      <c r="H1391" s="11">
        <v>9</v>
      </c>
      <c r="I1391" s="20" t="s">
        <v>259</v>
      </c>
      <c r="J1391" s="11" t="s">
        <v>261</v>
      </c>
      <c r="K1391" s="11" t="s">
        <v>3214</v>
      </c>
      <c r="L1391" s="11">
        <v>2</v>
      </c>
    </row>
    <row r="1392" spans="1:12">
      <c r="A1392" s="11" t="s">
        <v>2643</v>
      </c>
      <c r="D1392" s="11" t="s">
        <v>260</v>
      </c>
      <c r="E1392" s="19" t="s">
        <v>2893</v>
      </c>
      <c r="F1392" s="10">
        <v>42036</v>
      </c>
      <c r="G1392" s="10">
        <v>44958</v>
      </c>
      <c r="H1392" s="11">
        <v>9</v>
      </c>
      <c r="I1392" s="20" t="s">
        <v>259</v>
      </c>
      <c r="J1392" s="11" t="s">
        <v>261</v>
      </c>
      <c r="K1392" s="11" t="s">
        <v>3214</v>
      </c>
      <c r="L1392" s="11">
        <v>2</v>
      </c>
    </row>
    <row r="1393" spans="1:12">
      <c r="A1393" s="11" t="s">
        <v>2644</v>
      </c>
      <c r="D1393" s="11" t="s">
        <v>260</v>
      </c>
      <c r="E1393" s="19" t="s">
        <v>2894</v>
      </c>
      <c r="F1393" s="10">
        <v>42036</v>
      </c>
      <c r="G1393" s="10">
        <v>44958</v>
      </c>
      <c r="H1393" s="11">
        <v>9</v>
      </c>
      <c r="I1393" s="20" t="s">
        <v>259</v>
      </c>
      <c r="J1393" s="11" t="s">
        <v>261</v>
      </c>
      <c r="K1393" s="11" t="s">
        <v>3214</v>
      </c>
      <c r="L1393" s="11">
        <v>2</v>
      </c>
    </row>
    <row r="1394" spans="1:12">
      <c r="A1394" s="11" t="s">
        <v>2645</v>
      </c>
      <c r="D1394" s="11" t="s">
        <v>260</v>
      </c>
      <c r="E1394" s="19" t="s">
        <v>2895</v>
      </c>
      <c r="F1394" s="10">
        <v>42036</v>
      </c>
      <c r="G1394" s="10">
        <v>44958</v>
      </c>
      <c r="H1394" s="11">
        <v>9</v>
      </c>
      <c r="I1394" s="20" t="s">
        <v>259</v>
      </c>
      <c r="J1394" s="11" t="s">
        <v>261</v>
      </c>
      <c r="K1394" s="11" t="s">
        <v>3214</v>
      </c>
      <c r="L1394" s="11">
        <v>2</v>
      </c>
    </row>
    <row r="1395" spans="1:12">
      <c r="A1395" s="11" t="s">
        <v>2646</v>
      </c>
      <c r="D1395" s="11" t="s">
        <v>260</v>
      </c>
      <c r="E1395" s="19" t="s">
        <v>2896</v>
      </c>
      <c r="F1395" s="10">
        <v>42036</v>
      </c>
      <c r="G1395" s="10">
        <v>44958</v>
      </c>
      <c r="H1395" s="11">
        <v>9</v>
      </c>
      <c r="I1395" s="20" t="s">
        <v>259</v>
      </c>
      <c r="J1395" s="11" t="s">
        <v>261</v>
      </c>
      <c r="K1395" s="11" t="s">
        <v>3214</v>
      </c>
      <c r="L1395" s="11">
        <v>2</v>
      </c>
    </row>
    <row r="1396" spans="1:12">
      <c r="A1396" s="11" t="s">
        <v>2647</v>
      </c>
      <c r="D1396" s="11" t="s">
        <v>260</v>
      </c>
      <c r="E1396" s="19" t="s">
        <v>2897</v>
      </c>
      <c r="F1396" s="10">
        <v>42036</v>
      </c>
      <c r="G1396" s="10">
        <v>44958</v>
      </c>
      <c r="H1396" s="11">
        <v>9</v>
      </c>
      <c r="I1396" s="20" t="s">
        <v>259</v>
      </c>
      <c r="J1396" s="11" t="s">
        <v>261</v>
      </c>
      <c r="K1396" s="11" t="s">
        <v>3214</v>
      </c>
      <c r="L1396" s="11">
        <v>2</v>
      </c>
    </row>
    <row r="1397" spans="1:12">
      <c r="A1397" s="11" t="s">
        <v>2648</v>
      </c>
      <c r="D1397" s="11" t="s">
        <v>260</v>
      </c>
      <c r="E1397" s="19" t="s">
        <v>2898</v>
      </c>
      <c r="F1397" s="10">
        <v>42036</v>
      </c>
      <c r="G1397" s="10">
        <v>44958</v>
      </c>
      <c r="H1397" s="11">
        <v>9</v>
      </c>
      <c r="I1397" s="20" t="s">
        <v>259</v>
      </c>
      <c r="J1397" s="11" t="s">
        <v>261</v>
      </c>
      <c r="K1397" s="11" t="s">
        <v>3214</v>
      </c>
      <c r="L1397" s="11">
        <v>2</v>
      </c>
    </row>
    <row r="1398" spans="1:12">
      <c r="A1398" s="11" t="s">
        <v>2649</v>
      </c>
      <c r="D1398" s="11" t="s">
        <v>260</v>
      </c>
      <c r="E1398" s="19" t="s">
        <v>2899</v>
      </c>
      <c r="F1398" s="10">
        <v>42036</v>
      </c>
      <c r="G1398" s="10">
        <v>44958</v>
      </c>
      <c r="H1398" s="11">
        <v>9</v>
      </c>
      <c r="I1398" s="20" t="s">
        <v>259</v>
      </c>
      <c r="J1398" s="11" t="s">
        <v>261</v>
      </c>
      <c r="K1398" s="11" t="s">
        <v>3214</v>
      </c>
      <c r="L1398" s="11">
        <v>2</v>
      </c>
    </row>
    <row r="1399" spans="1:12">
      <c r="A1399" s="11" t="s">
        <v>2650</v>
      </c>
      <c r="D1399" s="11" t="s">
        <v>260</v>
      </c>
      <c r="E1399" s="19" t="s">
        <v>2900</v>
      </c>
      <c r="F1399" s="10">
        <v>42036</v>
      </c>
      <c r="G1399" s="10">
        <v>44958</v>
      </c>
      <c r="H1399" s="11">
        <v>9</v>
      </c>
      <c r="I1399" s="20" t="s">
        <v>259</v>
      </c>
      <c r="J1399" s="11" t="s">
        <v>261</v>
      </c>
      <c r="K1399" s="11" t="s">
        <v>3214</v>
      </c>
      <c r="L1399" s="11">
        <v>2</v>
      </c>
    </row>
    <row r="1400" spans="1:12">
      <c r="A1400" s="11" t="s">
        <v>2651</v>
      </c>
      <c r="D1400" s="11" t="s">
        <v>260</v>
      </c>
      <c r="E1400" s="19" t="s">
        <v>2901</v>
      </c>
      <c r="F1400" s="10">
        <v>42036</v>
      </c>
      <c r="G1400" s="10">
        <v>44958</v>
      </c>
      <c r="H1400" s="11">
        <v>9</v>
      </c>
      <c r="I1400" s="20" t="s">
        <v>259</v>
      </c>
      <c r="J1400" s="11" t="s">
        <v>261</v>
      </c>
      <c r="K1400" s="11" t="s">
        <v>3214</v>
      </c>
      <c r="L1400" s="11">
        <v>2</v>
      </c>
    </row>
    <row r="1401" spans="1:12">
      <c r="A1401" s="11" t="s">
        <v>2652</v>
      </c>
      <c r="D1401" s="11" t="s">
        <v>260</v>
      </c>
      <c r="E1401" s="19" t="s">
        <v>2902</v>
      </c>
      <c r="F1401" s="10">
        <v>42036</v>
      </c>
      <c r="G1401" s="10">
        <v>44958</v>
      </c>
      <c r="H1401" s="11">
        <v>9</v>
      </c>
      <c r="I1401" s="20" t="s">
        <v>259</v>
      </c>
      <c r="J1401" s="11" t="s">
        <v>261</v>
      </c>
      <c r="K1401" s="11" t="s">
        <v>3214</v>
      </c>
      <c r="L1401" s="11">
        <v>2</v>
      </c>
    </row>
    <row r="1402" spans="1:12">
      <c r="A1402" s="11" t="s">
        <v>2653</v>
      </c>
      <c r="D1402" s="11" t="s">
        <v>260</v>
      </c>
      <c r="E1402" s="19" t="s">
        <v>2903</v>
      </c>
      <c r="F1402" s="10">
        <v>42036</v>
      </c>
      <c r="G1402" s="10">
        <v>44958</v>
      </c>
      <c r="H1402" s="11">
        <v>9</v>
      </c>
      <c r="I1402" s="20" t="s">
        <v>259</v>
      </c>
      <c r="J1402" s="11" t="s">
        <v>261</v>
      </c>
      <c r="K1402" s="11" t="s">
        <v>3214</v>
      </c>
      <c r="L1402" s="11">
        <v>2</v>
      </c>
    </row>
    <row r="1403" spans="1:12">
      <c r="A1403" s="11" t="s">
        <v>2654</v>
      </c>
      <c r="D1403" s="11" t="s">
        <v>260</v>
      </c>
      <c r="E1403" s="19" t="s">
        <v>2904</v>
      </c>
      <c r="F1403" s="10">
        <v>42036</v>
      </c>
      <c r="G1403" s="10">
        <v>44958</v>
      </c>
      <c r="H1403" s="11">
        <v>9</v>
      </c>
      <c r="I1403" s="20" t="s">
        <v>259</v>
      </c>
      <c r="J1403" s="11" t="s">
        <v>261</v>
      </c>
      <c r="K1403" s="11" t="s">
        <v>3214</v>
      </c>
      <c r="L1403" s="11">
        <v>2</v>
      </c>
    </row>
    <row r="1404" spans="1:12">
      <c r="A1404" s="11" t="s">
        <v>2655</v>
      </c>
      <c r="D1404" s="11" t="s">
        <v>260</v>
      </c>
      <c r="E1404" s="19" t="s">
        <v>2905</v>
      </c>
      <c r="F1404" s="10">
        <v>42036</v>
      </c>
      <c r="G1404" s="10">
        <v>44958</v>
      </c>
      <c r="H1404" s="11">
        <v>9</v>
      </c>
      <c r="I1404" s="20" t="s">
        <v>259</v>
      </c>
      <c r="J1404" s="11" t="s">
        <v>261</v>
      </c>
      <c r="K1404" s="11" t="s">
        <v>3214</v>
      </c>
      <c r="L1404" s="11">
        <v>2</v>
      </c>
    </row>
    <row r="1405" spans="1:12">
      <c r="A1405" s="11" t="s">
        <v>2656</v>
      </c>
      <c r="D1405" s="11" t="s">
        <v>260</v>
      </c>
      <c r="E1405" s="19" t="s">
        <v>2906</v>
      </c>
      <c r="F1405" s="10">
        <v>42036</v>
      </c>
      <c r="G1405" s="10">
        <v>44958</v>
      </c>
      <c r="H1405" s="11">
        <v>9</v>
      </c>
      <c r="I1405" s="20" t="s">
        <v>259</v>
      </c>
      <c r="J1405" s="11" t="s">
        <v>261</v>
      </c>
      <c r="K1405" s="11" t="s">
        <v>3214</v>
      </c>
      <c r="L1405" s="11">
        <v>2</v>
      </c>
    </row>
    <row r="1406" spans="1:12">
      <c r="A1406" s="11" t="s">
        <v>2657</v>
      </c>
      <c r="D1406" s="11" t="s">
        <v>260</v>
      </c>
      <c r="E1406" s="19" t="s">
        <v>2907</v>
      </c>
      <c r="F1406" s="10">
        <v>42036</v>
      </c>
      <c r="G1406" s="10">
        <v>44958</v>
      </c>
      <c r="H1406" s="11">
        <v>9</v>
      </c>
      <c r="I1406" s="20" t="s">
        <v>259</v>
      </c>
      <c r="J1406" s="11" t="s">
        <v>261</v>
      </c>
      <c r="K1406" s="11" t="s">
        <v>3214</v>
      </c>
      <c r="L1406" s="11">
        <v>2</v>
      </c>
    </row>
    <row r="1407" spans="1:12">
      <c r="A1407" s="11" t="s">
        <v>2658</v>
      </c>
      <c r="D1407" s="11" t="s">
        <v>260</v>
      </c>
      <c r="E1407" s="19" t="s">
        <v>2908</v>
      </c>
      <c r="F1407" s="10">
        <v>42036</v>
      </c>
      <c r="G1407" s="10">
        <v>44958</v>
      </c>
      <c r="H1407" s="11">
        <v>9</v>
      </c>
      <c r="I1407" s="20" t="s">
        <v>259</v>
      </c>
      <c r="J1407" s="11" t="s">
        <v>261</v>
      </c>
      <c r="K1407" s="11" t="s">
        <v>3214</v>
      </c>
      <c r="L1407" s="11">
        <v>2</v>
      </c>
    </row>
    <row r="1408" spans="1:12">
      <c r="A1408" s="11" t="s">
        <v>2659</v>
      </c>
      <c r="D1408" s="11" t="s">
        <v>260</v>
      </c>
      <c r="E1408" s="19" t="s">
        <v>2909</v>
      </c>
      <c r="F1408" s="10">
        <v>42036</v>
      </c>
      <c r="G1408" s="10">
        <v>44958</v>
      </c>
      <c r="H1408" s="11">
        <v>9</v>
      </c>
      <c r="I1408" s="20" t="s">
        <v>259</v>
      </c>
      <c r="J1408" s="11" t="s">
        <v>261</v>
      </c>
      <c r="K1408" s="11" t="s">
        <v>3214</v>
      </c>
      <c r="L1408" s="11">
        <v>2</v>
      </c>
    </row>
    <row r="1409" spans="1:12">
      <c r="A1409" s="11" t="s">
        <v>2660</v>
      </c>
      <c r="D1409" s="11" t="s">
        <v>260</v>
      </c>
      <c r="E1409" s="19" t="s">
        <v>2910</v>
      </c>
      <c r="F1409" s="10">
        <v>42036</v>
      </c>
      <c r="G1409" s="10">
        <v>44958</v>
      </c>
      <c r="H1409" s="11">
        <v>9</v>
      </c>
      <c r="I1409" s="20" t="s">
        <v>259</v>
      </c>
      <c r="J1409" s="11" t="s">
        <v>261</v>
      </c>
      <c r="K1409" s="11" t="s">
        <v>3214</v>
      </c>
      <c r="L1409" s="11">
        <v>2</v>
      </c>
    </row>
    <row r="1410" spans="1:12">
      <c r="A1410" s="11" t="s">
        <v>2661</v>
      </c>
      <c r="D1410" s="11" t="s">
        <v>260</v>
      </c>
      <c r="E1410" s="19" t="s">
        <v>2911</v>
      </c>
      <c r="F1410" s="10">
        <v>42036</v>
      </c>
      <c r="G1410" s="10">
        <v>44958</v>
      </c>
      <c r="H1410" s="11">
        <v>9</v>
      </c>
      <c r="I1410" s="20" t="s">
        <v>259</v>
      </c>
      <c r="J1410" s="11" t="s">
        <v>261</v>
      </c>
      <c r="K1410" s="11" t="s">
        <v>3214</v>
      </c>
      <c r="L1410" s="11">
        <v>2</v>
      </c>
    </row>
    <row r="1411" spans="1:12">
      <c r="A1411" s="11" t="s">
        <v>2662</v>
      </c>
      <c r="D1411" s="11" t="s">
        <v>260</v>
      </c>
      <c r="E1411" s="19" t="s">
        <v>2912</v>
      </c>
      <c r="F1411" s="10">
        <v>42036</v>
      </c>
      <c r="G1411" s="10">
        <v>44958</v>
      </c>
      <c r="H1411" s="11">
        <v>9</v>
      </c>
      <c r="I1411" s="20" t="s">
        <v>259</v>
      </c>
      <c r="J1411" s="11" t="s">
        <v>261</v>
      </c>
      <c r="K1411" s="11" t="s">
        <v>3214</v>
      </c>
      <c r="L1411" s="11">
        <v>2</v>
      </c>
    </row>
    <row r="1412" spans="1:12">
      <c r="A1412" s="11" t="s">
        <v>2663</v>
      </c>
      <c r="D1412" s="11" t="s">
        <v>260</v>
      </c>
      <c r="E1412" s="19" t="s">
        <v>2913</v>
      </c>
      <c r="F1412" s="10">
        <v>42036</v>
      </c>
      <c r="G1412" s="10">
        <v>44958</v>
      </c>
      <c r="H1412" s="11">
        <v>9</v>
      </c>
      <c r="I1412" s="20" t="s">
        <v>259</v>
      </c>
      <c r="J1412" s="11" t="s">
        <v>261</v>
      </c>
      <c r="K1412" s="11" t="s">
        <v>3214</v>
      </c>
      <c r="L1412" s="11">
        <v>2</v>
      </c>
    </row>
    <row r="1413" spans="1:12">
      <c r="A1413" s="11" t="s">
        <v>2664</v>
      </c>
      <c r="D1413" s="11" t="s">
        <v>260</v>
      </c>
      <c r="E1413" s="19" t="s">
        <v>2914</v>
      </c>
      <c r="F1413" s="10">
        <v>42036</v>
      </c>
      <c r="G1413" s="10">
        <v>44958</v>
      </c>
      <c r="H1413" s="11">
        <v>9</v>
      </c>
      <c r="I1413" s="20" t="s">
        <v>259</v>
      </c>
      <c r="J1413" s="11" t="s">
        <v>261</v>
      </c>
      <c r="K1413" s="11" t="s">
        <v>3214</v>
      </c>
      <c r="L1413" s="11">
        <v>2</v>
      </c>
    </row>
    <row r="1414" spans="1:12">
      <c r="A1414" s="11" t="s">
        <v>2665</v>
      </c>
      <c r="D1414" s="11" t="s">
        <v>260</v>
      </c>
      <c r="E1414" s="19" t="s">
        <v>2915</v>
      </c>
      <c r="F1414" s="10">
        <v>42036</v>
      </c>
      <c r="G1414" s="10">
        <v>44958</v>
      </c>
      <c r="H1414" s="11">
        <v>9</v>
      </c>
      <c r="I1414" s="20" t="s">
        <v>259</v>
      </c>
      <c r="J1414" s="11" t="s">
        <v>261</v>
      </c>
      <c r="K1414" s="11" t="s">
        <v>3214</v>
      </c>
      <c r="L1414" s="11">
        <v>2</v>
      </c>
    </row>
    <row r="1415" spans="1:12">
      <c r="A1415" s="11" t="s">
        <v>2666</v>
      </c>
      <c r="D1415" s="11" t="s">
        <v>260</v>
      </c>
      <c r="E1415" s="19" t="s">
        <v>2916</v>
      </c>
      <c r="F1415" s="10">
        <v>42036</v>
      </c>
      <c r="G1415" s="10">
        <v>44958</v>
      </c>
      <c r="H1415" s="11">
        <v>9</v>
      </c>
      <c r="I1415" s="20" t="s">
        <v>259</v>
      </c>
      <c r="J1415" s="11" t="s">
        <v>261</v>
      </c>
      <c r="K1415" s="11" t="s">
        <v>3214</v>
      </c>
      <c r="L1415" s="11">
        <v>2</v>
      </c>
    </row>
    <row r="1416" spans="1:12">
      <c r="A1416" s="11" t="s">
        <v>2667</v>
      </c>
      <c r="D1416" s="11" t="s">
        <v>260</v>
      </c>
      <c r="E1416" s="19" t="s">
        <v>2917</v>
      </c>
      <c r="F1416" s="10">
        <v>42036</v>
      </c>
      <c r="G1416" s="10">
        <v>44958</v>
      </c>
      <c r="H1416" s="11">
        <v>9</v>
      </c>
      <c r="I1416" s="20" t="s">
        <v>259</v>
      </c>
      <c r="J1416" s="11" t="s">
        <v>261</v>
      </c>
      <c r="K1416" s="11" t="s">
        <v>3214</v>
      </c>
      <c r="L1416" s="11">
        <v>2</v>
      </c>
    </row>
    <row r="1417" spans="1:12">
      <c r="A1417" s="11" t="s">
        <v>2668</v>
      </c>
      <c r="D1417" s="11" t="s">
        <v>260</v>
      </c>
      <c r="E1417" s="19" t="s">
        <v>2918</v>
      </c>
      <c r="F1417" s="10">
        <v>42036</v>
      </c>
      <c r="G1417" s="10">
        <v>44958</v>
      </c>
      <c r="H1417" s="11">
        <v>9</v>
      </c>
      <c r="I1417" s="20" t="s">
        <v>259</v>
      </c>
      <c r="J1417" s="11" t="s">
        <v>261</v>
      </c>
      <c r="K1417" s="11" t="s">
        <v>3214</v>
      </c>
      <c r="L1417" s="11">
        <v>2</v>
      </c>
    </row>
    <row r="1418" spans="1:12">
      <c r="A1418" s="11" t="s">
        <v>2669</v>
      </c>
      <c r="D1418" s="11" t="s">
        <v>260</v>
      </c>
      <c r="E1418" s="19" t="s">
        <v>2919</v>
      </c>
      <c r="F1418" s="10">
        <v>42036</v>
      </c>
      <c r="G1418" s="10">
        <v>44958</v>
      </c>
      <c r="H1418" s="11">
        <v>9</v>
      </c>
      <c r="I1418" s="20" t="s">
        <v>259</v>
      </c>
      <c r="J1418" s="11" t="s">
        <v>261</v>
      </c>
      <c r="K1418" s="11" t="s">
        <v>3214</v>
      </c>
      <c r="L1418" s="11">
        <v>2</v>
      </c>
    </row>
    <row r="1419" spans="1:12">
      <c r="A1419" s="11" t="s">
        <v>2670</v>
      </c>
      <c r="D1419" s="11" t="s">
        <v>260</v>
      </c>
      <c r="E1419" s="19" t="s">
        <v>2920</v>
      </c>
      <c r="F1419" s="10">
        <v>42036</v>
      </c>
      <c r="G1419" s="10">
        <v>44958</v>
      </c>
      <c r="H1419" s="11">
        <v>9</v>
      </c>
      <c r="I1419" s="20" t="s">
        <v>259</v>
      </c>
      <c r="J1419" s="11" t="s">
        <v>261</v>
      </c>
      <c r="K1419" s="11" t="s">
        <v>3214</v>
      </c>
      <c r="L1419" s="11">
        <v>2</v>
      </c>
    </row>
    <row r="1420" spans="1:12">
      <c r="A1420" s="11" t="s">
        <v>2671</v>
      </c>
      <c r="D1420" s="11" t="s">
        <v>260</v>
      </c>
      <c r="E1420" s="19" t="s">
        <v>2921</v>
      </c>
      <c r="F1420" s="10">
        <v>42036</v>
      </c>
      <c r="G1420" s="10">
        <v>44958</v>
      </c>
      <c r="H1420" s="11">
        <v>9</v>
      </c>
      <c r="I1420" s="20" t="s">
        <v>259</v>
      </c>
      <c r="J1420" s="11" t="s">
        <v>261</v>
      </c>
      <c r="K1420" s="11" t="s">
        <v>3214</v>
      </c>
      <c r="L1420" s="11">
        <v>2</v>
      </c>
    </row>
    <row r="1421" spans="1:12">
      <c r="A1421" s="11" t="s">
        <v>2672</v>
      </c>
      <c r="D1421" s="11" t="s">
        <v>260</v>
      </c>
      <c r="E1421" s="19" t="s">
        <v>2922</v>
      </c>
      <c r="F1421" s="10">
        <v>42036</v>
      </c>
      <c r="G1421" s="10">
        <v>44958</v>
      </c>
      <c r="H1421" s="11">
        <v>9</v>
      </c>
      <c r="I1421" s="20" t="s">
        <v>259</v>
      </c>
      <c r="J1421" s="11" t="s">
        <v>261</v>
      </c>
      <c r="K1421" s="11" t="s">
        <v>3214</v>
      </c>
      <c r="L1421" s="11">
        <v>2</v>
      </c>
    </row>
    <row r="1422" spans="1:12">
      <c r="A1422" s="11" t="s">
        <v>2673</v>
      </c>
      <c r="D1422" s="11" t="s">
        <v>260</v>
      </c>
      <c r="E1422" s="19" t="s">
        <v>2923</v>
      </c>
      <c r="F1422" s="10">
        <v>42036</v>
      </c>
      <c r="G1422" s="10">
        <v>44958</v>
      </c>
      <c r="H1422" s="11">
        <v>9</v>
      </c>
      <c r="I1422" s="20" t="s">
        <v>259</v>
      </c>
      <c r="J1422" s="11" t="s">
        <v>261</v>
      </c>
      <c r="K1422" s="11" t="s">
        <v>3214</v>
      </c>
      <c r="L1422" s="11">
        <v>2</v>
      </c>
    </row>
    <row r="1423" spans="1:12">
      <c r="A1423" s="11" t="s">
        <v>2674</v>
      </c>
      <c r="D1423" s="11" t="s">
        <v>260</v>
      </c>
      <c r="E1423" s="19" t="s">
        <v>2924</v>
      </c>
      <c r="F1423" s="10">
        <v>42036</v>
      </c>
      <c r="G1423" s="10">
        <v>44958</v>
      </c>
      <c r="H1423" s="11">
        <v>9</v>
      </c>
      <c r="I1423" s="20" t="s">
        <v>259</v>
      </c>
      <c r="J1423" s="11" t="s">
        <v>261</v>
      </c>
      <c r="K1423" s="11" t="s">
        <v>3214</v>
      </c>
      <c r="L1423" s="11">
        <v>2</v>
      </c>
    </row>
    <row r="1424" spans="1:12">
      <c r="A1424" s="11" t="s">
        <v>2675</v>
      </c>
      <c r="D1424" s="11" t="s">
        <v>260</v>
      </c>
      <c r="E1424" s="19" t="s">
        <v>2925</v>
      </c>
      <c r="F1424" s="10">
        <v>42036</v>
      </c>
      <c r="G1424" s="10">
        <v>44958</v>
      </c>
      <c r="H1424" s="11">
        <v>9</v>
      </c>
      <c r="I1424" s="20" t="s">
        <v>259</v>
      </c>
      <c r="J1424" s="11" t="s">
        <v>261</v>
      </c>
      <c r="K1424" s="11" t="s">
        <v>3214</v>
      </c>
      <c r="L1424" s="11">
        <v>2</v>
      </c>
    </row>
    <row r="1425" spans="1:12">
      <c r="A1425" s="11" t="s">
        <v>2676</v>
      </c>
      <c r="D1425" s="11" t="s">
        <v>260</v>
      </c>
      <c r="E1425" s="19" t="s">
        <v>2926</v>
      </c>
      <c r="F1425" s="10">
        <v>42036</v>
      </c>
      <c r="G1425" s="10">
        <v>44958</v>
      </c>
      <c r="H1425" s="11">
        <v>9</v>
      </c>
      <c r="I1425" s="20" t="s">
        <v>259</v>
      </c>
      <c r="J1425" s="11" t="s">
        <v>261</v>
      </c>
      <c r="K1425" s="11" t="s">
        <v>3214</v>
      </c>
      <c r="L1425" s="11">
        <v>2</v>
      </c>
    </row>
    <row r="1426" spans="1:12">
      <c r="A1426" s="11" t="s">
        <v>2677</v>
      </c>
      <c r="D1426" s="11" t="s">
        <v>260</v>
      </c>
      <c r="E1426" s="19" t="s">
        <v>2927</v>
      </c>
      <c r="F1426" s="10">
        <v>42036</v>
      </c>
      <c r="G1426" s="10">
        <v>44958</v>
      </c>
      <c r="H1426" s="11">
        <v>9</v>
      </c>
      <c r="I1426" s="20" t="s">
        <v>259</v>
      </c>
      <c r="J1426" s="11" t="s">
        <v>261</v>
      </c>
      <c r="K1426" s="11" t="s">
        <v>3214</v>
      </c>
      <c r="L1426" s="11">
        <v>2</v>
      </c>
    </row>
    <row r="1427" spans="1:12">
      <c r="A1427" s="11" t="s">
        <v>2678</v>
      </c>
      <c r="D1427" s="11" t="s">
        <v>260</v>
      </c>
      <c r="E1427" s="19" t="s">
        <v>2928</v>
      </c>
      <c r="F1427" s="10">
        <v>42036</v>
      </c>
      <c r="G1427" s="10">
        <v>44958</v>
      </c>
      <c r="H1427" s="11">
        <v>9</v>
      </c>
      <c r="I1427" s="20" t="s">
        <v>259</v>
      </c>
      <c r="J1427" s="11" t="s">
        <v>261</v>
      </c>
      <c r="K1427" s="11" t="s">
        <v>3214</v>
      </c>
      <c r="L1427" s="11">
        <v>2</v>
      </c>
    </row>
    <row r="1428" spans="1:12">
      <c r="A1428" s="11" t="s">
        <v>2679</v>
      </c>
      <c r="D1428" s="11" t="s">
        <v>260</v>
      </c>
      <c r="E1428" s="19" t="s">
        <v>2929</v>
      </c>
      <c r="F1428" s="10">
        <v>42036</v>
      </c>
      <c r="G1428" s="10">
        <v>44958</v>
      </c>
      <c r="H1428" s="11">
        <v>9</v>
      </c>
      <c r="I1428" s="20" t="s">
        <v>259</v>
      </c>
      <c r="J1428" s="11" t="s">
        <v>261</v>
      </c>
      <c r="K1428" s="11" t="s">
        <v>3214</v>
      </c>
      <c r="L1428" s="11">
        <v>2</v>
      </c>
    </row>
    <row r="1429" spans="1:12">
      <c r="A1429" s="11" t="s">
        <v>2680</v>
      </c>
      <c r="D1429" s="11" t="s">
        <v>260</v>
      </c>
      <c r="E1429" s="19" t="s">
        <v>2930</v>
      </c>
      <c r="F1429" s="10">
        <v>42036</v>
      </c>
      <c r="G1429" s="10">
        <v>44958</v>
      </c>
      <c r="H1429" s="11">
        <v>9</v>
      </c>
      <c r="I1429" s="20" t="s">
        <v>259</v>
      </c>
      <c r="J1429" s="11" t="s">
        <v>261</v>
      </c>
      <c r="K1429" s="11" t="s">
        <v>3214</v>
      </c>
      <c r="L1429" s="11">
        <v>2</v>
      </c>
    </row>
    <row r="1430" spans="1:12">
      <c r="A1430" s="11" t="s">
        <v>2681</v>
      </c>
      <c r="D1430" s="11" t="s">
        <v>260</v>
      </c>
      <c r="E1430" s="19" t="s">
        <v>2931</v>
      </c>
      <c r="F1430" s="10">
        <v>42036</v>
      </c>
      <c r="G1430" s="10">
        <v>44958</v>
      </c>
      <c r="H1430" s="11">
        <v>9</v>
      </c>
      <c r="I1430" s="20" t="s">
        <v>259</v>
      </c>
      <c r="J1430" s="11" t="s">
        <v>261</v>
      </c>
      <c r="K1430" s="11" t="s">
        <v>3214</v>
      </c>
      <c r="L1430" s="11">
        <v>2</v>
      </c>
    </row>
    <row r="1431" spans="1:12">
      <c r="A1431" s="11" t="s">
        <v>2682</v>
      </c>
      <c r="D1431" s="11" t="s">
        <v>260</v>
      </c>
      <c r="E1431" s="19" t="s">
        <v>2932</v>
      </c>
      <c r="F1431" s="10">
        <v>42036</v>
      </c>
      <c r="G1431" s="10">
        <v>44958</v>
      </c>
      <c r="H1431" s="11">
        <v>9</v>
      </c>
      <c r="I1431" s="20" t="s">
        <v>259</v>
      </c>
      <c r="J1431" s="11" t="s">
        <v>261</v>
      </c>
      <c r="K1431" s="11" t="s">
        <v>3214</v>
      </c>
      <c r="L1431" s="11">
        <v>2</v>
      </c>
    </row>
    <row r="1432" spans="1:12">
      <c r="A1432" s="11" t="s">
        <v>2683</v>
      </c>
      <c r="D1432" s="11" t="s">
        <v>260</v>
      </c>
      <c r="E1432" s="19" t="s">
        <v>2933</v>
      </c>
      <c r="F1432" s="10">
        <v>42036</v>
      </c>
      <c r="G1432" s="10">
        <v>44958</v>
      </c>
      <c r="H1432" s="11">
        <v>9</v>
      </c>
      <c r="I1432" s="20" t="s">
        <v>259</v>
      </c>
      <c r="J1432" s="11" t="s">
        <v>261</v>
      </c>
      <c r="K1432" s="11" t="s">
        <v>3214</v>
      </c>
      <c r="L1432" s="11">
        <v>2</v>
      </c>
    </row>
    <row r="1433" spans="1:12">
      <c r="A1433" s="11" t="s">
        <v>2684</v>
      </c>
      <c r="D1433" s="11" t="s">
        <v>260</v>
      </c>
      <c r="E1433" s="19" t="s">
        <v>2934</v>
      </c>
      <c r="F1433" s="10">
        <v>42036</v>
      </c>
      <c r="G1433" s="10">
        <v>44958</v>
      </c>
      <c r="H1433" s="11">
        <v>9</v>
      </c>
      <c r="I1433" s="20" t="s">
        <v>259</v>
      </c>
      <c r="J1433" s="11" t="s">
        <v>261</v>
      </c>
      <c r="K1433" s="11" t="s">
        <v>3214</v>
      </c>
      <c r="L1433" s="11">
        <v>2</v>
      </c>
    </row>
    <row r="1434" spans="1:12">
      <c r="A1434" s="11" t="s">
        <v>2685</v>
      </c>
      <c r="D1434" s="11" t="s">
        <v>260</v>
      </c>
      <c r="E1434" s="19" t="s">
        <v>2935</v>
      </c>
      <c r="F1434" s="10">
        <v>42036</v>
      </c>
      <c r="G1434" s="10">
        <v>44958</v>
      </c>
      <c r="H1434" s="11">
        <v>9</v>
      </c>
      <c r="I1434" s="20" t="s">
        <v>259</v>
      </c>
      <c r="J1434" s="11" t="s">
        <v>261</v>
      </c>
      <c r="K1434" s="11" t="s">
        <v>3214</v>
      </c>
      <c r="L1434" s="11">
        <v>2</v>
      </c>
    </row>
    <row r="1435" spans="1:12">
      <c r="A1435" s="11" t="s">
        <v>2686</v>
      </c>
      <c r="D1435" s="11" t="s">
        <v>260</v>
      </c>
      <c r="E1435" s="19" t="s">
        <v>2936</v>
      </c>
      <c r="F1435" s="10">
        <v>42036</v>
      </c>
      <c r="G1435" s="10">
        <v>44958</v>
      </c>
      <c r="H1435" s="11">
        <v>9</v>
      </c>
      <c r="I1435" s="20" t="s">
        <v>259</v>
      </c>
      <c r="J1435" s="11" t="s">
        <v>261</v>
      </c>
      <c r="K1435" s="11" t="s">
        <v>3214</v>
      </c>
      <c r="L1435" s="11">
        <v>2</v>
      </c>
    </row>
    <row r="1436" spans="1:12">
      <c r="A1436" s="11" t="s">
        <v>2687</v>
      </c>
      <c r="D1436" s="11" t="s">
        <v>260</v>
      </c>
      <c r="E1436" s="19" t="s">
        <v>2937</v>
      </c>
      <c r="F1436" s="10">
        <v>42036</v>
      </c>
      <c r="G1436" s="10">
        <v>44958</v>
      </c>
      <c r="H1436" s="11">
        <v>9</v>
      </c>
      <c r="I1436" s="20" t="s">
        <v>259</v>
      </c>
      <c r="J1436" s="11" t="s">
        <v>261</v>
      </c>
      <c r="K1436" s="11" t="s">
        <v>3214</v>
      </c>
      <c r="L1436" s="11">
        <v>2</v>
      </c>
    </row>
    <row r="1437" spans="1:12">
      <c r="A1437" s="11" t="s">
        <v>2688</v>
      </c>
      <c r="D1437" s="11" t="s">
        <v>260</v>
      </c>
      <c r="E1437" s="19" t="s">
        <v>2938</v>
      </c>
      <c r="F1437" s="10">
        <v>42036</v>
      </c>
      <c r="G1437" s="10">
        <v>44958</v>
      </c>
      <c r="H1437" s="11">
        <v>9</v>
      </c>
      <c r="I1437" s="11" t="s">
        <v>319</v>
      </c>
      <c r="J1437" s="11" t="s">
        <v>261</v>
      </c>
      <c r="K1437" s="11" t="s">
        <v>3214</v>
      </c>
      <c r="L1437" s="11">
        <v>2</v>
      </c>
    </row>
    <row r="1438" spans="1:12">
      <c r="A1438" s="11" t="s">
        <v>2689</v>
      </c>
      <c r="D1438" s="11" t="s">
        <v>260</v>
      </c>
      <c r="E1438" s="19" t="s">
        <v>2939</v>
      </c>
      <c r="F1438" s="10">
        <v>42036</v>
      </c>
      <c r="G1438" s="10">
        <v>44958</v>
      </c>
      <c r="H1438" s="11">
        <v>9</v>
      </c>
      <c r="I1438" s="11" t="s">
        <v>319</v>
      </c>
      <c r="J1438" s="11" t="s">
        <v>261</v>
      </c>
      <c r="K1438" s="11" t="s">
        <v>3214</v>
      </c>
      <c r="L1438" s="11">
        <v>2</v>
      </c>
    </row>
    <row r="1439" spans="1:12">
      <c r="A1439" s="11" t="s">
        <v>2690</v>
      </c>
      <c r="D1439" s="11" t="s">
        <v>260</v>
      </c>
      <c r="E1439" s="19" t="s">
        <v>2940</v>
      </c>
      <c r="F1439" s="10">
        <v>42036</v>
      </c>
      <c r="G1439" s="10">
        <v>44958</v>
      </c>
      <c r="H1439" s="11">
        <v>9</v>
      </c>
      <c r="I1439" s="11" t="s">
        <v>319</v>
      </c>
      <c r="J1439" s="11" t="s">
        <v>261</v>
      </c>
      <c r="K1439" s="11" t="s">
        <v>3214</v>
      </c>
      <c r="L1439" s="11">
        <v>2</v>
      </c>
    </row>
    <row r="1440" spans="1:12">
      <c r="A1440" s="11" t="s">
        <v>2691</v>
      </c>
      <c r="D1440" s="11" t="s">
        <v>260</v>
      </c>
      <c r="E1440" s="19" t="s">
        <v>2941</v>
      </c>
      <c r="F1440" s="10">
        <v>42036</v>
      </c>
      <c r="G1440" s="10">
        <v>44958</v>
      </c>
      <c r="H1440" s="11">
        <v>9</v>
      </c>
      <c r="I1440" s="11" t="s">
        <v>319</v>
      </c>
      <c r="J1440" s="11" t="s">
        <v>261</v>
      </c>
      <c r="K1440" s="11" t="s">
        <v>3214</v>
      </c>
      <c r="L1440" s="11">
        <v>2</v>
      </c>
    </row>
    <row r="1441" spans="1:12">
      <c r="A1441" s="11" t="s">
        <v>2692</v>
      </c>
      <c r="D1441" s="11" t="s">
        <v>260</v>
      </c>
      <c r="E1441" s="19" t="s">
        <v>2942</v>
      </c>
      <c r="F1441" s="10">
        <v>42036</v>
      </c>
      <c r="G1441" s="10">
        <v>44958</v>
      </c>
      <c r="H1441" s="11">
        <v>9</v>
      </c>
      <c r="I1441" s="11" t="s">
        <v>319</v>
      </c>
      <c r="J1441" s="11" t="s">
        <v>261</v>
      </c>
      <c r="K1441" s="11" t="s">
        <v>3214</v>
      </c>
      <c r="L1441" s="11">
        <v>2</v>
      </c>
    </row>
    <row r="1442" spans="1:12">
      <c r="A1442" s="11" t="s">
        <v>2693</v>
      </c>
      <c r="D1442" s="11" t="s">
        <v>260</v>
      </c>
      <c r="E1442" s="19" t="s">
        <v>2943</v>
      </c>
      <c r="F1442" s="10">
        <v>42036</v>
      </c>
      <c r="G1442" s="10">
        <v>44958</v>
      </c>
      <c r="H1442" s="11">
        <v>9</v>
      </c>
      <c r="I1442" s="11" t="s">
        <v>319</v>
      </c>
      <c r="J1442" s="11" t="s">
        <v>261</v>
      </c>
      <c r="K1442" s="11" t="s">
        <v>3214</v>
      </c>
      <c r="L1442" s="11">
        <v>2</v>
      </c>
    </row>
    <row r="1443" spans="1:12">
      <c r="A1443" s="11" t="s">
        <v>2694</v>
      </c>
      <c r="D1443" s="11" t="s">
        <v>260</v>
      </c>
      <c r="E1443" s="19" t="s">
        <v>2944</v>
      </c>
      <c r="F1443" s="10">
        <v>42036</v>
      </c>
      <c r="G1443" s="10">
        <v>44958</v>
      </c>
      <c r="H1443" s="11">
        <v>9</v>
      </c>
      <c r="I1443" s="11" t="s">
        <v>319</v>
      </c>
      <c r="J1443" s="11" t="s">
        <v>261</v>
      </c>
      <c r="K1443" s="11" t="s">
        <v>3214</v>
      </c>
      <c r="L1443" s="11">
        <v>2</v>
      </c>
    </row>
    <row r="1444" spans="1:12">
      <c r="A1444" s="11" t="s">
        <v>2695</v>
      </c>
      <c r="D1444" s="11" t="s">
        <v>260</v>
      </c>
      <c r="E1444" s="19" t="s">
        <v>2945</v>
      </c>
      <c r="F1444" s="10">
        <v>42036</v>
      </c>
      <c r="G1444" s="10">
        <v>44958</v>
      </c>
      <c r="H1444" s="11">
        <v>9</v>
      </c>
      <c r="I1444" s="11" t="s">
        <v>319</v>
      </c>
      <c r="J1444" s="11" t="s">
        <v>261</v>
      </c>
      <c r="K1444" s="11" t="s">
        <v>3214</v>
      </c>
      <c r="L1444" s="11">
        <v>2</v>
      </c>
    </row>
    <row r="1445" spans="1:12">
      <c r="A1445" s="11" t="s">
        <v>2696</v>
      </c>
      <c r="D1445" s="11" t="s">
        <v>260</v>
      </c>
      <c r="E1445" s="19" t="s">
        <v>2946</v>
      </c>
      <c r="F1445" s="10">
        <v>42036</v>
      </c>
      <c r="G1445" s="10">
        <v>44958</v>
      </c>
      <c r="H1445" s="11">
        <v>9</v>
      </c>
      <c r="I1445" s="11" t="s">
        <v>319</v>
      </c>
      <c r="J1445" s="11" t="s">
        <v>261</v>
      </c>
      <c r="K1445" s="11" t="s">
        <v>3214</v>
      </c>
      <c r="L1445" s="11">
        <v>2</v>
      </c>
    </row>
    <row r="1446" spans="1:12">
      <c r="A1446" s="11" t="s">
        <v>2697</v>
      </c>
      <c r="D1446" s="11" t="s">
        <v>260</v>
      </c>
      <c r="E1446" s="19" t="s">
        <v>2947</v>
      </c>
      <c r="F1446" s="10">
        <v>42036</v>
      </c>
      <c r="G1446" s="10">
        <v>44958</v>
      </c>
      <c r="H1446" s="11">
        <v>9</v>
      </c>
      <c r="I1446" s="11" t="s">
        <v>319</v>
      </c>
      <c r="J1446" s="11" t="s">
        <v>261</v>
      </c>
      <c r="K1446" s="11" t="s">
        <v>3214</v>
      </c>
      <c r="L1446" s="11">
        <v>2</v>
      </c>
    </row>
    <row r="1447" spans="1:12">
      <c r="A1447" s="11" t="s">
        <v>2698</v>
      </c>
      <c r="D1447" s="11" t="s">
        <v>260</v>
      </c>
      <c r="E1447" s="19" t="s">
        <v>2948</v>
      </c>
      <c r="F1447" s="10">
        <v>42036</v>
      </c>
      <c r="G1447" s="10">
        <v>44958</v>
      </c>
      <c r="H1447" s="11">
        <v>9</v>
      </c>
      <c r="I1447" s="11" t="s">
        <v>319</v>
      </c>
      <c r="J1447" s="11" t="s">
        <v>261</v>
      </c>
      <c r="K1447" s="11" t="s">
        <v>3214</v>
      </c>
      <c r="L1447" s="11">
        <v>2</v>
      </c>
    </row>
    <row r="1448" spans="1:12">
      <c r="A1448" s="11" t="s">
        <v>2699</v>
      </c>
      <c r="D1448" s="11" t="s">
        <v>260</v>
      </c>
      <c r="E1448" s="19" t="s">
        <v>2949</v>
      </c>
      <c r="F1448" s="10">
        <v>42036</v>
      </c>
      <c r="G1448" s="10">
        <v>44958</v>
      </c>
      <c r="H1448" s="11">
        <v>9</v>
      </c>
      <c r="I1448" s="11" t="s">
        <v>319</v>
      </c>
      <c r="J1448" s="11" t="s">
        <v>261</v>
      </c>
      <c r="K1448" s="11" t="s">
        <v>3214</v>
      </c>
      <c r="L1448" s="11">
        <v>2</v>
      </c>
    </row>
    <row r="1449" spans="1:12">
      <c r="A1449" s="11" t="s">
        <v>2700</v>
      </c>
      <c r="D1449" s="11" t="s">
        <v>260</v>
      </c>
      <c r="E1449" s="19" t="s">
        <v>2950</v>
      </c>
      <c r="F1449" s="10">
        <v>42036</v>
      </c>
      <c r="G1449" s="10">
        <v>44958</v>
      </c>
      <c r="H1449" s="11">
        <v>9</v>
      </c>
      <c r="I1449" s="11" t="s">
        <v>319</v>
      </c>
      <c r="J1449" s="11" t="s">
        <v>261</v>
      </c>
      <c r="K1449" s="11" t="s">
        <v>3214</v>
      </c>
      <c r="L1449" s="11">
        <v>2</v>
      </c>
    </row>
    <row r="1450" spans="1:12">
      <c r="A1450" s="11" t="s">
        <v>2701</v>
      </c>
      <c r="D1450" s="11" t="s">
        <v>260</v>
      </c>
      <c r="E1450" s="19" t="s">
        <v>2951</v>
      </c>
      <c r="F1450" s="10">
        <v>42036</v>
      </c>
      <c r="G1450" s="10">
        <v>44958</v>
      </c>
      <c r="H1450" s="11">
        <v>9</v>
      </c>
      <c r="I1450" s="11" t="s">
        <v>319</v>
      </c>
      <c r="J1450" s="11" t="s">
        <v>261</v>
      </c>
      <c r="K1450" s="11" t="s">
        <v>3214</v>
      </c>
      <c r="L1450" s="11">
        <v>2</v>
      </c>
    </row>
    <row r="1451" spans="1:12">
      <c r="A1451" s="11" t="s">
        <v>2702</v>
      </c>
      <c r="D1451" s="11" t="s">
        <v>260</v>
      </c>
      <c r="E1451" s="19" t="s">
        <v>2952</v>
      </c>
      <c r="F1451" s="10">
        <v>42036</v>
      </c>
      <c r="G1451" s="10">
        <v>44958</v>
      </c>
      <c r="H1451" s="11">
        <v>9</v>
      </c>
      <c r="I1451" s="11" t="s">
        <v>319</v>
      </c>
      <c r="J1451" s="11" t="s">
        <v>261</v>
      </c>
      <c r="K1451" s="11" t="s">
        <v>3214</v>
      </c>
      <c r="L1451" s="11">
        <v>2</v>
      </c>
    </row>
    <row r="1452" spans="1:12">
      <c r="A1452" s="11" t="s">
        <v>2703</v>
      </c>
      <c r="D1452" s="11" t="s">
        <v>260</v>
      </c>
      <c r="E1452" s="19" t="s">
        <v>2953</v>
      </c>
      <c r="F1452" s="10">
        <v>42036</v>
      </c>
      <c r="G1452" s="10">
        <v>44958</v>
      </c>
      <c r="H1452" s="11">
        <v>9</v>
      </c>
      <c r="I1452" s="11" t="s">
        <v>319</v>
      </c>
      <c r="J1452" s="11" t="s">
        <v>261</v>
      </c>
      <c r="K1452" s="11" t="s">
        <v>3214</v>
      </c>
      <c r="L1452" s="11">
        <v>2</v>
      </c>
    </row>
    <row r="1453" spans="1:12">
      <c r="A1453" s="11" t="s">
        <v>2704</v>
      </c>
      <c r="D1453" s="11" t="s">
        <v>260</v>
      </c>
      <c r="E1453" s="19" t="s">
        <v>2954</v>
      </c>
      <c r="F1453" s="10">
        <v>42036</v>
      </c>
      <c r="G1453" s="10">
        <v>44958</v>
      </c>
      <c r="H1453" s="11">
        <v>9</v>
      </c>
      <c r="I1453" s="11" t="s">
        <v>319</v>
      </c>
      <c r="J1453" s="11" t="s">
        <v>261</v>
      </c>
      <c r="K1453" s="11" t="s">
        <v>3214</v>
      </c>
      <c r="L1453" s="11">
        <v>2</v>
      </c>
    </row>
    <row r="1454" spans="1:12">
      <c r="A1454" s="11" t="s">
        <v>2705</v>
      </c>
      <c r="D1454" s="11" t="s">
        <v>260</v>
      </c>
      <c r="E1454" s="19" t="s">
        <v>2955</v>
      </c>
      <c r="F1454" s="10">
        <v>42036</v>
      </c>
      <c r="G1454" s="10">
        <v>44958</v>
      </c>
      <c r="H1454" s="11">
        <v>9</v>
      </c>
      <c r="I1454" s="11" t="s">
        <v>319</v>
      </c>
      <c r="J1454" s="11" t="s">
        <v>261</v>
      </c>
      <c r="K1454" s="11" t="s">
        <v>3214</v>
      </c>
      <c r="L1454" s="11">
        <v>2</v>
      </c>
    </row>
    <row r="1455" spans="1:12">
      <c r="A1455" s="11" t="s">
        <v>2706</v>
      </c>
      <c r="D1455" s="11" t="s">
        <v>260</v>
      </c>
      <c r="E1455" s="19" t="s">
        <v>2956</v>
      </c>
      <c r="F1455" s="10">
        <v>42036</v>
      </c>
      <c r="G1455" s="10">
        <v>44958</v>
      </c>
      <c r="H1455" s="11">
        <v>9</v>
      </c>
      <c r="I1455" s="11" t="s">
        <v>319</v>
      </c>
      <c r="J1455" s="11" t="s">
        <v>261</v>
      </c>
      <c r="K1455" s="11" t="s">
        <v>3214</v>
      </c>
      <c r="L1455" s="11">
        <v>2</v>
      </c>
    </row>
    <row r="1456" spans="1:12">
      <c r="A1456" s="11" t="s">
        <v>2707</v>
      </c>
      <c r="D1456" s="11" t="s">
        <v>260</v>
      </c>
      <c r="E1456" s="19" t="s">
        <v>2957</v>
      </c>
      <c r="F1456" s="10">
        <v>42036</v>
      </c>
      <c r="G1456" s="10">
        <v>44958</v>
      </c>
      <c r="H1456" s="11">
        <v>9</v>
      </c>
      <c r="I1456" s="11" t="s">
        <v>319</v>
      </c>
      <c r="J1456" s="11" t="s">
        <v>261</v>
      </c>
      <c r="K1456" s="11" t="s">
        <v>3214</v>
      </c>
      <c r="L1456" s="11">
        <v>2</v>
      </c>
    </row>
    <row r="1457" spans="1:12">
      <c r="A1457" s="11" t="s">
        <v>2708</v>
      </c>
      <c r="D1457" s="11" t="s">
        <v>260</v>
      </c>
      <c r="E1457" s="19" t="s">
        <v>2958</v>
      </c>
      <c r="F1457" s="10">
        <v>42036</v>
      </c>
      <c r="G1457" s="10">
        <v>44958</v>
      </c>
      <c r="H1457" s="11">
        <v>9</v>
      </c>
      <c r="I1457" s="11" t="s">
        <v>319</v>
      </c>
      <c r="J1457" s="11" t="s">
        <v>261</v>
      </c>
      <c r="K1457" s="11" t="s">
        <v>3214</v>
      </c>
      <c r="L1457" s="11">
        <v>2</v>
      </c>
    </row>
    <row r="1458" spans="1:12">
      <c r="A1458" s="11" t="s">
        <v>2709</v>
      </c>
      <c r="D1458" s="11" t="s">
        <v>260</v>
      </c>
      <c r="E1458" s="19" t="s">
        <v>2959</v>
      </c>
      <c r="F1458" s="10">
        <v>42036</v>
      </c>
      <c r="G1458" s="10">
        <v>44958</v>
      </c>
      <c r="H1458" s="11">
        <v>9</v>
      </c>
      <c r="I1458" s="11" t="s">
        <v>319</v>
      </c>
      <c r="J1458" s="11" t="s">
        <v>261</v>
      </c>
      <c r="K1458" s="11" t="s">
        <v>3214</v>
      </c>
      <c r="L1458" s="11">
        <v>2</v>
      </c>
    </row>
    <row r="1459" spans="1:12">
      <c r="A1459" s="11" t="s">
        <v>2710</v>
      </c>
      <c r="D1459" s="11" t="s">
        <v>260</v>
      </c>
      <c r="E1459" s="19" t="s">
        <v>2960</v>
      </c>
      <c r="F1459" s="10">
        <v>42036</v>
      </c>
      <c r="G1459" s="10">
        <v>44958</v>
      </c>
      <c r="H1459" s="11">
        <v>9</v>
      </c>
      <c r="I1459" s="11" t="s">
        <v>319</v>
      </c>
      <c r="J1459" s="11" t="s">
        <v>261</v>
      </c>
      <c r="K1459" s="11" t="s">
        <v>3214</v>
      </c>
      <c r="L1459" s="11">
        <v>2</v>
      </c>
    </row>
    <row r="1460" spans="1:12">
      <c r="A1460" s="11" t="s">
        <v>2711</v>
      </c>
      <c r="D1460" s="11" t="s">
        <v>260</v>
      </c>
      <c r="E1460" s="19" t="s">
        <v>2961</v>
      </c>
      <c r="F1460" s="10">
        <v>42036</v>
      </c>
      <c r="G1460" s="10">
        <v>44958</v>
      </c>
      <c r="H1460" s="11">
        <v>9</v>
      </c>
      <c r="I1460" s="11" t="s">
        <v>319</v>
      </c>
      <c r="J1460" s="11" t="s">
        <v>261</v>
      </c>
      <c r="K1460" s="11" t="s">
        <v>3214</v>
      </c>
      <c r="L1460" s="11">
        <v>2</v>
      </c>
    </row>
    <row r="1461" spans="1:12">
      <c r="A1461" s="11" t="s">
        <v>2712</v>
      </c>
      <c r="D1461" s="11" t="s">
        <v>260</v>
      </c>
      <c r="E1461" s="19" t="s">
        <v>2962</v>
      </c>
      <c r="F1461" s="10">
        <v>42036</v>
      </c>
      <c r="G1461" s="10">
        <v>44958</v>
      </c>
      <c r="H1461" s="11">
        <v>9</v>
      </c>
      <c r="I1461" s="11" t="s">
        <v>319</v>
      </c>
      <c r="J1461" s="11" t="s">
        <v>261</v>
      </c>
      <c r="K1461" s="11" t="s">
        <v>3214</v>
      </c>
      <c r="L1461" s="11">
        <v>2</v>
      </c>
    </row>
    <row r="1462" spans="1:12">
      <c r="A1462" s="11" t="s">
        <v>2713</v>
      </c>
      <c r="D1462" s="11" t="s">
        <v>260</v>
      </c>
      <c r="E1462" s="19" t="s">
        <v>2963</v>
      </c>
      <c r="F1462" s="10">
        <v>42036</v>
      </c>
      <c r="G1462" s="10">
        <v>44958</v>
      </c>
      <c r="H1462" s="11">
        <v>9</v>
      </c>
      <c r="I1462" s="11" t="s">
        <v>319</v>
      </c>
      <c r="J1462" s="11" t="s">
        <v>261</v>
      </c>
      <c r="K1462" s="11" t="s">
        <v>3214</v>
      </c>
      <c r="L1462" s="11">
        <v>2</v>
      </c>
    </row>
    <row r="1463" spans="1:12">
      <c r="A1463" s="11" t="s">
        <v>2714</v>
      </c>
      <c r="D1463" s="11" t="s">
        <v>260</v>
      </c>
      <c r="E1463" s="19" t="s">
        <v>2964</v>
      </c>
      <c r="F1463" s="10">
        <v>42036</v>
      </c>
      <c r="G1463" s="10">
        <v>44958</v>
      </c>
      <c r="H1463" s="11">
        <v>9</v>
      </c>
      <c r="I1463" s="11" t="s">
        <v>319</v>
      </c>
      <c r="J1463" s="11" t="s">
        <v>261</v>
      </c>
      <c r="K1463" s="11" t="s">
        <v>3214</v>
      </c>
      <c r="L1463" s="11">
        <v>2</v>
      </c>
    </row>
    <row r="1464" spans="1:12">
      <c r="A1464" s="11" t="s">
        <v>2715</v>
      </c>
      <c r="D1464" s="11" t="s">
        <v>260</v>
      </c>
      <c r="E1464" s="19" t="s">
        <v>2965</v>
      </c>
      <c r="F1464" s="10">
        <v>42036</v>
      </c>
      <c r="G1464" s="10">
        <v>44958</v>
      </c>
      <c r="H1464" s="11">
        <v>9</v>
      </c>
      <c r="I1464" s="11" t="s">
        <v>319</v>
      </c>
      <c r="J1464" s="11" t="s">
        <v>261</v>
      </c>
      <c r="K1464" s="11" t="s">
        <v>3214</v>
      </c>
      <c r="L1464" s="11">
        <v>2</v>
      </c>
    </row>
    <row r="1465" spans="1:12">
      <c r="A1465" s="11" t="s">
        <v>2716</v>
      </c>
      <c r="D1465" s="11" t="s">
        <v>260</v>
      </c>
      <c r="E1465" s="19" t="s">
        <v>2966</v>
      </c>
      <c r="F1465" s="10">
        <v>42036</v>
      </c>
      <c r="G1465" s="10">
        <v>44958</v>
      </c>
      <c r="H1465" s="11">
        <v>9</v>
      </c>
      <c r="I1465" s="11" t="s">
        <v>319</v>
      </c>
      <c r="J1465" s="11" t="s">
        <v>261</v>
      </c>
      <c r="K1465" s="11" t="s">
        <v>3214</v>
      </c>
      <c r="L1465" s="11">
        <v>2</v>
      </c>
    </row>
    <row r="1466" spans="1:12">
      <c r="A1466" s="11" t="s">
        <v>2717</v>
      </c>
      <c r="D1466" s="11" t="s">
        <v>260</v>
      </c>
      <c r="E1466" s="19" t="s">
        <v>2967</v>
      </c>
      <c r="F1466" s="10">
        <v>42036</v>
      </c>
      <c r="G1466" s="10">
        <v>44958</v>
      </c>
      <c r="H1466" s="11">
        <v>9</v>
      </c>
      <c r="I1466" s="11" t="s">
        <v>319</v>
      </c>
      <c r="J1466" s="11" t="s">
        <v>261</v>
      </c>
      <c r="K1466" s="11" t="s">
        <v>3214</v>
      </c>
      <c r="L1466" s="11">
        <v>2</v>
      </c>
    </row>
    <row r="1467" spans="1:12">
      <c r="A1467" s="11" t="s">
        <v>2718</v>
      </c>
      <c r="D1467" s="11" t="s">
        <v>260</v>
      </c>
      <c r="E1467" s="19" t="s">
        <v>2968</v>
      </c>
      <c r="F1467" s="10">
        <v>42036</v>
      </c>
      <c r="G1467" s="10">
        <v>44958</v>
      </c>
      <c r="H1467" s="11">
        <v>9</v>
      </c>
      <c r="I1467" s="11" t="s">
        <v>319</v>
      </c>
      <c r="J1467" s="11" t="s">
        <v>261</v>
      </c>
      <c r="K1467" s="11" t="s">
        <v>3214</v>
      </c>
      <c r="L1467" s="11">
        <v>2</v>
      </c>
    </row>
    <row r="1468" spans="1:12">
      <c r="A1468" s="11" t="s">
        <v>2719</v>
      </c>
      <c r="D1468" s="11" t="s">
        <v>260</v>
      </c>
      <c r="E1468" s="19" t="s">
        <v>2969</v>
      </c>
      <c r="F1468" s="10">
        <v>42036</v>
      </c>
      <c r="G1468" s="10">
        <v>44958</v>
      </c>
      <c r="H1468" s="11">
        <v>9</v>
      </c>
      <c r="I1468" s="11" t="s">
        <v>319</v>
      </c>
      <c r="J1468" s="11" t="s">
        <v>261</v>
      </c>
      <c r="K1468" s="11" t="s">
        <v>3214</v>
      </c>
      <c r="L1468" s="11">
        <v>2</v>
      </c>
    </row>
    <row r="1469" spans="1:12">
      <c r="A1469" s="11" t="s">
        <v>2720</v>
      </c>
      <c r="D1469" s="11" t="s">
        <v>260</v>
      </c>
      <c r="E1469" s="19" t="s">
        <v>2970</v>
      </c>
      <c r="F1469" s="10">
        <v>42036</v>
      </c>
      <c r="G1469" s="10">
        <v>44958</v>
      </c>
      <c r="H1469" s="11">
        <v>9</v>
      </c>
      <c r="I1469" s="11" t="s">
        <v>319</v>
      </c>
      <c r="J1469" s="11" t="s">
        <v>261</v>
      </c>
      <c r="K1469" s="11" t="s">
        <v>3214</v>
      </c>
      <c r="L1469" s="11">
        <v>2</v>
      </c>
    </row>
    <row r="1470" spans="1:12">
      <c r="A1470" s="11" t="s">
        <v>2721</v>
      </c>
      <c r="D1470" s="11" t="s">
        <v>260</v>
      </c>
      <c r="E1470" s="19" t="s">
        <v>2971</v>
      </c>
      <c r="F1470" s="10">
        <v>42036</v>
      </c>
      <c r="G1470" s="10">
        <v>44958</v>
      </c>
      <c r="H1470" s="11">
        <v>9</v>
      </c>
      <c r="I1470" s="11" t="s">
        <v>319</v>
      </c>
      <c r="J1470" s="11" t="s">
        <v>261</v>
      </c>
      <c r="K1470" s="11" t="s">
        <v>3214</v>
      </c>
      <c r="L1470" s="11">
        <v>2</v>
      </c>
    </row>
    <row r="1471" spans="1:12">
      <c r="A1471" s="11" t="s">
        <v>2722</v>
      </c>
      <c r="D1471" s="11" t="s">
        <v>260</v>
      </c>
      <c r="E1471" s="19" t="s">
        <v>2972</v>
      </c>
      <c r="F1471" s="10">
        <v>42036</v>
      </c>
      <c r="G1471" s="10">
        <v>44958</v>
      </c>
      <c r="H1471" s="11">
        <v>9</v>
      </c>
      <c r="I1471" s="11" t="s">
        <v>319</v>
      </c>
      <c r="J1471" s="11" t="s">
        <v>261</v>
      </c>
      <c r="K1471" s="11" t="s">
        <v>3214</v>
      </c>
      <c r="L1471" s="11">
        <v>2</v>
      </c>
    </row>
    <row r="1472" spans="1:12">
      <c r="A1472" s="11" t="s">
        <v>2723</v>
      </c>
      <c r="D1472" s="11" t="s">
        <v>260</v>
      </c>
      <c r="E1472" s="19" t="s">
        <v>2973</v>
      </c>
      <c r="F1472" s="10">
        <v>42036</v>
      </c>
      <c r="G1472" s="10">
        <v>44958</v>
      </c>
      <c r="H1472" s="11">
        <v>9</v>
      </c>
      <c r="I1472" s="11" t="s">
        <v>319</v>
      </c>
      <c r="J1472" s="11" t="s">
        <v>261</v>
      </c>
      <c r="K1472" s="11" t="s">
        <v>3214</v>
      </c>
      <c r="L1472" s="11">
        <v>2</v>
      </c>
    </row>
    <row r="1473" spans="1:12">
      <c r="A1473" s="11" t="s">
        <v>2724</v>
      </c>
      <c r="D1473" s="11" t="s">
        <v>260</v>
      </c>
      <c r="E1473" s="19" t="s">
        <v>2974</v>
      </c>
      <c r="F1473" s="10">
        <v>42036</v>
      </c>
      <c r="G1473" s="10">
        <v>44958</v>
      </c>
      <c r="H1473" s="11">
        <v>9</v>
      </c>
      <c r="I1473" s="11" t="s">
        <v>319</v>
      </c>
      <c r="J1473" s="11" t="s">
        <v>261</v>
      </c>
      <c r="K1473" s="11" t="s">
        <v>3214</v>
      </c>
      <c r="L1473" s="11">
        <v>2</v>
      </c>
    </row>
    <row r="1474" spans="1:12">
      <c r="A1474" s="11" t="s">
        <v>2725</v>
      </c>
      <c r="D1474" s="11" t="s">
        <v>260</v>
      </c>
      <c r="E1474" s="19" t="s">
        <v>2975</v>
      </c>
      <c r="F1474" s="10">
        <v>42036</v>
      </c>
      <c r="G1474" s="10">
        <v>44958</v>
      </c>
      <c r="H1474" s="11">
        <v>9</v>
      </c>
      <c r="I1474" s="11" t="s">
        <v>319</v>
      </c>
      <c r="J1474" s="11" t="s">
        <v>261</v>
      </c>
      <c r="K1474" s="11" t="s">
        <v>3214</v>
      </c>
      <c r="L1474" s="11">
        <v>2</v>
      </c>
    </row>
    <row r="1475" spans="1:12">
      <c r="A1475" s="11" t="s">
        <v>2726</v>
      </c>
      <c r="D1475" s="11" t="s">
        <v>260</v>
      </c>
      <c r="E1475" s="19" t="s">
        <v>2976</v>
      </c>
      <c r="F1475" s="10">
        <v>42036</v>
      </c>
      <c r="G1475" s="10">
        <v>44958</v>
      </c>
      <c r="H1475" s="11">
        <v>9</v>
      </c>
      <c r="I1475" s="11" t="s">
        <v>319</v>
      </c>
      <c r="J1475" s="11" t="s">
        <v>261</v>
      </c>
      <c r="K1475" s="11" t="s">
        <v>3214</v>
      </c>
      <c r="L1475" s="11">
        <v>2</v>
      </c>
    </row>
    <row r="1476" spans="1:12">
      <c r="A1476" s="11" t="s">
        <v>2727</v>
      </c>
      <c r="D1476" s="11" t="s">
        <v>260</v>
      </c>
      <c r="E1476" s="19" t="s">
        <v>2977</v>
      </c>
      <c r="F1476" s="10">
        <v>42036</v>
      </c>
      <c r="G1476" s="10">
        <v>44958</v>
      </c>
      <c r="H1476" s="11">
        <v>9</v>
      </c>
      <c r="I1476" s="11" t="s">
        <v>319</v>
      </c>
      <c r="J1476" s="11" t="s">
        <v>261</v>
      </c>
      <c r="K1476" s="11" t="s">
        <v>3214</v>
      </c>
      <c r="L1476" s="11">
        <v>2</v>
      </c>
    </row>
    <row r="1477" spans="1:12">
      <c r="A1477" s="11" t="s">
        <v>2728</v>
      </c>
      <c r="D1477" s="11" t="s">
        <v>260</v>
      </c>
      <c r="E1477" s="19" t="s">
        <v>2978</v>
      </c>
      <c r="F1477" s="10">
        <v>42036</v>
      </c>
      <c r="G1477" s="10">
        <v>44958</v>
      </c>
      <c r="H1477" s="11">
        <v>9</v>
      </c>
      <c r="I1477" s="11" t="s">
        <v>319</v>
      </c>
      <c r="J1477" s="11" t="s">
        <v>261</v>
      </c>
      <c r="K1477" s="11" t="s">
        <v>3214</v>
      </c>
      <c r="L1477" s="11">
        <v>2</v>
      </c>
    </row>
    <row r="1478" spans="1:12">
      <c r="A1478" s="11" t="s">
        <v>2729</v>
      </c>
      <c r="D1478" s="11" t="s">
        <v>260</v>
      </c>
      <c r="E1478" s="19" t="s">
        <v>2979</v>
      </c>
      <c r="F1478" s="10">
        <v>42036</v>
      </c>
      <c r="G1478" s="10">
        <v>44958</v>
      </c>
      <c r="H1478" s="11">
        <v>9</v>
      </c>
      <c r="I1478" s="11" t="s">
        <v>319</v>
      </c>
      <c r="J1478" s="11" t="s">
        <v>261</v>
      </c>
      <c r="K1478" s="11" t="s">
        <v>3214</v>
      </c>
      <c r="L1478" s="11">
        <v>2</v>
      </c>
    </row>
    <row r="1479" spans="1:12">
      <c r="A1479" s="11" t="s">
        <v>2730</v>
      </c>
      <c r="D1479" s="11" t="s">
        <v>260</v>
      </c>
      <c r="E1479" s="19" t="s">
        <v>2980</v>
      </c>
      <c r="F1479" s="10">
        <v>42036</v>
      </c>
      <c r="G1479" s="10">
        <v>44958</v>
      </c>
      <c r="H1479" s="11">
        <v>9</v>
      </c>
      <c r="I1479" s="11" t="s">
        <v>319</v>
      </c>
      <c r="J1479" s="11" t="s">
        <v>261</v>
      </c>
      <c r="K1479" s="11" t="s">
        <v>3214</v>
      </c>
      <c r="L1479" s="11">
        <v>2</v>
      </c>
    </row>
    <row r="1480" spans="1:12">
      <c r="A1480" s="11" t="s">
        <v>2731</v>
      </c>
      <c r="D1480" s="11" t="s">
        <v>260</v>
      </c>
      <c r="E1480" s="19" t="s">
        <v>2981</v>
      </c>
      <c r="F1480" s="10">
        <v>42036</v>
      </c>
      <c r="G1480" s="10">
        <v>44958</v>
      </c>
      <c r="H1480" s="11">
        <v>9</v>
      </c>
      <c r="I1480" s="11" t="s">
        <v>319</v>
      </c>
      <c r="J1480" s="11" t="s">
        <v>261</v>
      </c>
      <c r="K1480" s="11" t="s">
        <v>3214</v>
      </c>
      <c r="L1480" s="11">
        <v>2</v>
      </c>
    </row>
    <row r="1481" spans="1:12">
      <c r="A1481" s="11" t="s">
        <v>2732</v>
      </c>
      <c r="D1481" s="11" t="s">
        <v>260</v>
      </c>
      <c r="E1481" s="19" t="s">
        <v>2982</v>
      </c>
      <c r="F1481" s="10">
        <v>42036</v>
      </c>
      <c r="G1481" s="10">
        <v>44958</v>
      </c>
      <c r="H1481" s="11">
        <v>9</v>
      </c>
      <c r="I1481" s="11" t="s">
        <v>319</v>
      </c>
      <c r="J1481" s="11" t="s">
        <v>261</v>
      </c>
      <c r="K1481" s="11" t="s">
        <v>3214</v>
      </c>
      <c r="L1481" s="11">
        <v>2</v>
      </c>
    </row>
    <row r="1482" spans="1:12">
      <c r="A1482" s="11" t="s">
        <v>2733</v>
      </c>
      <c r="D1482" s="11" t="s">
        <v>260</v>
      </c>
      <c r="E1482" s="19" t="s">
        <v>2983</v>
      </c>
      <c r="F1482" s="10">
        <v>42036</v>
      </c>
      <c r="G1482" s="10">
        <v>44958</v>
      </c>
      <c r="H1482" s="11">
        <v>9</v>
      </c>
      <c r="I1482" s="11" t="s">
        <v>319</v>
      </c>
      <c r="J1482" s="11" t="s">
        <v>261</v>
      </c>
      <c r="K1482" s="11" t="s">
        <v>3214</v>
      </c>
      <c r="L1482" s="11">
        <v>2</v>
      </c>
    </row>
    <row r="1483" spans="1:12">
      <c r="A1483" s="11" t="s">
        <v>2734</v>
      </c>
      <c r="D1483" s="11" t="s">
        <v>260</v>
      </c>
      <c r="E1483" s="19" t="s">
        <v>2984</v>
      </c>
      <c r="F1483" s="10">
        <v>42036</v>
      </c>
      <c r="G1483" s="10">
        <v>44958</v>
      </c>
      <c r="H1483" s="11">
        <v>9</v>
      </c>
      <c r="I1483" s="11" t="s">
        <v>319</v>
      </c>
      <c r="J1483" s="11" t="s">
        <v>261</v>
      </c>
      <c r="K1483" s="11" t="s">
        <v>3214</v>
      </c>
      <c r="L1483" s="11">
        <v>2</v>
      </c>
    </row>
    <row r="1484" spans="1:12">
      <c r="A1484" s="11" t="s">
        <v>2735</v>
      </c>
      <c r="D1484" s="11" t="s">
        <v>260</v>
      </c>
      <c r="E1484" s="19" t="s">
        <v>2985</v>
      </c>
      <c r="F1484" s="10">
        <v>42036</v>
      </c>
      <c r="G1484" s="10">
        <v>44958</v>
      </c>
      <c r="H1484" s="11">
        <v>9</v>
      </c>
      <c r="I1484" s="11" t="s">
        <v>319</v>
      </c>
      <c r="J1484" s="11" t="s">
        <v>261</v>
      </c>
      <c r="K1484" s="11" t="s">
        <v>3214</v>
      </c>
      <c r="L1484" s="11">
        <v>2</v>
      </c>
    </row>
    <row r="1485" spans="1:12">
      <c r="A1485" s="11" t="s">
        <v>2736</v>
      </c>
      <c r="D1485" s="11" t="s">
        <v>260</v>
      </c>
      <c r="E1485" s="19" t="s">
        <v>2986</v>
      </c>
      <c r="F1485" s="10">
        <v>42036</v>
      </c>
      <c r="G1485" s="10">
        <v>44958</v>
      </c>
      <c r="H1485" s="11">
        <v>9</v>
      </c>
      <c r="I1485" s="11" t="s">
        <v>319</v>
      </c>
      <c r="J1485" s="11" t="s">
        <v>261</v>
      </c>
      <c r="K1485" s="11" t="s">
        <v>3214</v>
      </c>
      <c r="L1485" s="11">
        <v>2</v>
      </c>
    </row>
    <row r="1486" spans="1:12">
      <c r="A1486" s="11" t="s">
        <v>2737</v>
      </c>
      <c r="D1486" s="11" t="s">
        <v>260</v>
      </c>
      <c r="E1486" s="19" t="s">
        <v>2987</v>
      </c>
      <c r="F1486" s="10">
        <v>42036</v>
      </c>
      <c r="G1486" s="10">
        <v>44958</v>
      </c>
      <c r="H1486" s="11">
        <v>9</v>
      </c>
      <c r="I1486" s="11" t="s">
        <v>319</v>
      </c>
      <c r="J1486" s="11" t="s">
        <v>261</v>
      </c>
      <c r="K1486" s="11" t="s">
        <v>3214</v>
      </c>
      <c r="L1486" s="11">
        <v>2</v>
      </c>
    </row>
    <row r="1487" spans="1:12">
      <c r="A1487" s="11" t="s">
        <v>2738</v>
      </c>
      <c r="D1487" s="11" t="s">
        <v>260</v>
      </c>
      <c r="E1487" s="19" t="s">
        <v>2988</v>
      </c>
      <c r="F1487" s="10">
        <v>42036</v>
      </c>
      <c r="G1487" s="10">
        <v>44958</v>
      </c>
      <c r="H1487" s="11">
        <v>9</v>
      </c>
      <c r="I1487" s="11" t="s">
        <v>319</v>
      </c>
      <c r="J1487" s="11" t="s">
        <v>261</v>
      </c>
      <c r="K1487" s="11" t="s">
        <v>3214</v>
      </c>
      <c r="L1487" s="11">
        <v>2</v>
      </c>
    </row>
    <row r="1488" spans="1:12">
      <c r="A1488" s="11" t="s">
        <v>2739</v>
      </c>
      <c r="D1488" s="11" t="s">
        <v>260</v>
      </c>
      <c r="E1488" s="19" t="s">
        <v>2989</v>
      </c>
      <c r="F1488" s="10">
        <v>42036</v>
      </c>
      <c r="G1488" s="10">
        <v>44958</v>
      </c>
      <c r="H1488" s="11">
        <v>9</v>
      </c>
      <c r="I1488" s="11" t="s">
        <v>319</v>
      </c>
      <c r="J1488" s="11" t="s">
        <v>261</v>
      </c>
      <c r="K1488" s="11" t="s">
        <v>3214</v>
      </c>
      <c r="L1488" s="11">
        <v>2</v>
      </c>
    </row>
    <row r="1489" spans="1:12">
      <c r="A1489" s="11" t="s">
        <v>2740</v>
      </c>
      <c r="D1489" s="11" t="s">
        <v>260</v>
      </c>
      <c r="E1489" s="19" t="s">
        <v>2990</v>
      </c>
      <c r="F1489" s="10">
        <v>42036</v>
      </c>
      <c r="G1489" s="10">
        <v>44958</v>
      </c>
      <c r="H1489" s="11">
        <v>9</v>
      </c>
      <c r="I1489" s="11" t="s">
        <v>319</v>
      </c>
      <c r="J1489" s="11" t="s">
        <v>261</v>
      </c>
      <c r="K1489" s="11" t="s">
        <v>3214</v>
      </c>
      <c r="L1489" s="11">
        <v>2</v>
      </c>
    </row>
    <row r="1490" spans="1:12">
      <c r="A1490" s="11" t="s">
        <v>2741</v>
      </c>
      <c r="D1490" s="11" t="s">
        <v>260</v>
      </c>
      <c r="E1490" s="19" t="s">
        <v>2991</v>
      </c>
      <c r="F1490" s="10">
        <v>42036</v>
      </c>
      <c r="G1490" s="10">
        <v>44958</v>
      </c>
      <c r="H1490" s="11">
        <v>9</v>
      </c>
      <c r="I1490" s="11" t="s">
        <v>319</v>
      </c>
      <c r="J1490" s="11" t="s">
        <v>261</v>
      </c>
      <c r="K1490" s="11" t="s">
        <v>3214</v>
      </c>
      <c r="L1490" s="11">
        <v>2</v>
      </c>
    </row>
    <row r="1491" spans="1:12">
      <c r="A1491" s="11" t="s">
        <v>2742</v>
      </c>
      <c r="D1491" s="11" t="s">
        <v>260</v>
      </c>
      <c r="E1491" s="19" t="s">
        <v>2992</v>
      </c>
      <c r="F1491" s="10">
        <v>42036</v>
      </c>
      <c r="G1491" s="10">
        <v>44958</v>
      </c>
      <c r="H1491" s="11">
        <v>9</v>
      </c>
      <c r="I1491" s="11" t="s">
        <v>319</v>
      </c>
      <c r="J1491" s="11" t="s">
        <v>261</v>
      </c>
      <c r="K1491" s="11" t="s">
        <v>3214</v>
      </c>
      <c r="L1491" s="11">
        <v>2</v>
      </c>
    </row>
    <row r="1492" spans="1:12">
      <c r="A1492" s="11" t="s">
        <v>2743</v>
      </c>
      <c r="D1492" s="11" t="s">
        <v>260</v>
      </c>
      <c r="E1492" s="19" t="s">
        <v>2993</v>
      </c>
      <c r="F1492" s="10">
        <v>42036</v>
      </c>
      <c r="G1492" s="10">
        <v>44958</v>
      </c>
      <c r="H1492" s="11">
        <v>9</v>
      </c>
      <c r="I1492" s="11" t="s">
        <v>319</v>
      </c>
      <c r="J1492" s="11" t="s">
        <v>261</v>
      </c>
      <c r="K1492" s="11" t="s">
        <v>3214</v>
      </c>
      <c r="L1492" s="11">
        <v>2</v>
      </c>
    </row>
    <row r="1493" spans="1:12">
      <c r="A1493" s="11" t="s">
        <v>2744</v>
      </c>
      <c r="D1493" s="11" t="s">
        <v>260</v>
      </c>
      <c r="E1493" s="19" t="s">
        <v>2994</v>
      </c>
      <c r="F1493" s="10">
        <v>42036</v>
      </c>
      <c r="G1493" s="10">
        <v>44958</v>
      </c>
      <c r="H1493" s="11">
        <v>9</v>
      </c>
      <c r="I1493" s="11" t="s">
        <v>319</v>
      </c>
      <c r="J1493" s="11" t="s">
        <v>261</v>
      </c>
      <c r="K1493" s="11" t="s">
        <v>3214</v>
      </c>
      <c r="L1493" s="11">
        <v>2</v>
      </c>
    </row>
    <row r="1494" spans="1:12">
      <c r="A1494" s="11" t="s">
        <v>2745</v>
      </c>
      <c r="D1494" s="11" t="s">
        <v>260</v>
      </c>
      <c r="E1494" s="19" t="s">
        <v>2995</v>
      </c>
      <c r="F1494" s="10">
        <v>42036</v>
      </c>
      <c r="G1494" s="10">
        <v>44958</v>
      </c>
      <c r="H1494" s="11">
        <v>9</v>
      </c>
      <c r="I1494" s="20" t="s">
        <v>259</v>
      </c>
      <c r="J1494" s="11" t="s">
        <v>261</v>
      </c>
      <c r="K1494" s="11" t="s">
        <v>3214</v>
      </c>
      <c r="L1494" s="11">
        <v>2</v>
      </c>
    </row>
    <row r="1495" spans="1:12">
      <c r="A1495" s="11" t="s">
        <v>2746</v>
      </c>
      <c r="D1495" s="11" t="s">
        <v>260</v>
      </c>
      <c r="E1495" s="19" t="s">
        <v>2996</v>
      </c>
      <c r="F1495" s="10">
        <v>42036</v>
      </c>
      <c r="G1495" s="10">
        <v>44958</v>
      </c>
      <c r="H1495" s="11">
        <v>9</v>
      </c>
      <c r="I1495" s="20" t="s">
        <v>259</v>
      </c>
      <c r="J1495" s="11" t="s">
        <v>261</v>
      </c>
      <c r="K1495" s="11" t="s">
        <v>3214</v>
      </c>
      <c r="L1495" s="11">
        <v>2</v>
      </c>
    </row>
    <row r="1496" spans="1:12">
      <c r="A1496" s="11" t="s">
        <v>2747</v>
      </c>
      <c r="D1496" s="11" t="s">
        <v>260</v>
      </c>
      <c r="E1496" s="19" t="s">
        <v>2997</v>
      </c>
      <c r="F1496" s="10">
        <v>42036</v>
      </c>
      <c r="G1496" s="10">
        <v>44958</v>
      </c>
      <c r="H1496" s="11">
        <v>9</v>
      </c>
      <c r="I1496" s="20" t="s">
        <v>259</v>
      </c>
      <c r="J1496" s="11" t="s">
        <v>261</v>
      </c>
      <c r="K1496" s="11" t="s">
        <v>3214</v>
      </c>
      <c r="L1496" s="11">
        <v>2</v>
      </c>
    </row>
    <row r="1497" spans="1:12">
      <c r="A1497" s="11" t="s">
        <v>2748</v>
      </c>
      <c r="D1497" s="11" t="s">
        <v>260</v>
      </c>
      <c r="E1497" s="19" t="s">
        <v>2998</v>
      </c>
      <c r="F1497" s="10">
        <v>42036</v>
      </c>
      <c r="G1497" s="10">
        <v>44958</v>
      </c>
      <c r="H1497" s="11">
        <v>9</v>
      </c>
      <c r="I1497" s="20" t="s">
        <v>259</v>
      </c>
      <c r="J1497" s="11" t="s">
        <v>261</v>
      </c>
      <c r="K1497" s="11" t="s">
        <v>3214</v>
      </c>
      <c r="L1497" s="11">
        <v>2</v>
      </c>
    </row>
    <row r="1498" spans="1:12">
      <c r="A1498" s="11" t="s">
        <v>2749</v>
      </c>
      <c r="D1498" s="11" t="s">
        <v>260</v>
      </c>
      <c r="E1498" s="19" t="s">
        <v>2999</v>
      </c>
      <c r="F1498" s="10">
        <v>42036</v>
      </c>
      <c r="G1498" s="10">
        <v>44958</v>
      </c>
      <c r="H1498" s="11">
        <v>9</v>
      </c>
      <c r="I1498" s="20" t="s">
        <v>259</v>
      </c>
      <c r="J1498" s="11" t="s">
        <v>261</v>
      </c>
      <c r="K1498" s="11" t="s">
        <v>3214</v>
      </c>
      <c r="L1498" s="11">
        <v>2</v>
      </c>
    </row>
    <row r="1499" spans="1:12">
      <c r="A1499" s="11" t="s">
        <v>2750</v>
      </c>
      <c r="D1499" s="11" t="s">
        <v>260</v>
      </c>
      <c r="E1499" s="19" t="s">
        <v>3000</v>
      </c>
      <c r="F1499" s="10">
        <v>42036</v>
      </c>
      <c r="G1499" s="10">
        <v>44958</v>
      </c>
      <c r="H1499" s="11">
        <v>9</v>
      </c>
      <c r="I1499" s="20" t="s">
        <v>259</v>
      </c>
      <c r="J1499" s="11" t="s">
        <v>261</v>
      </c>
      <c r="K1499" s="11" t="s">
        <v>3214</v>
      </c>
      <c r="L1499" s="11">
        <v>2</v>
      </c>
    </row>
    <row r="1500" spans="1:12">
      <c r="A1500" s="11" t="s">
        <v>2751</v>
      </c>
      <c r="D1500" s="11" t="s">
        <v>260</v>
      </c>
      <c r="E1500" s="19" t="s">
        <v>3001</v>
      </c>
      <c r="F1500" s="10">
        <v>42036</v>
      </c>
      <c r="G1500" s="10">
        <v>44958</v>
      </c>
      <c r="H1500" s="11">
        <v>9</v>
      </c>
      <c r="I1500" s="20" t="s">
        <v>259</v>
      </c>
      <c r="J1500" s="11" t="s">
        <v>261</v>
      </c>
      <c r="K1500" s="11" t="s">
        <v>3214</v>
      </c>
      <c r="L1500" s="11">
        <v>2</v>
      </c>
    </row>
    <row r="1501" spans="1:12">
      <c r="A1501" s="11" t="s">
        <v>2752</v>
      </c>
      <c r="D1501" s="11" t="s">
        <v>260</v>
      </c>
      <c r="E1501" s="19" t="s">
        <v>3002</v>
      </c>
      <c r="F1501" s="10">
        <v>42036</v>
      </c>
      <c r="G1501" s="10">
        <v>44958</v>
      </c>
      <c r="H1501" s="11">
        <v>9</v>
      </c>
      <c r="I1501" s="20" t="s">
        <v>259</v>
      </c>
      <c r="J1501" s="11" t="s">
        <v>261</v>
      </c>
      <c r="K1501" s="11" t="s">
        <v>3214</v>
      </c>
      <c r="L1501" s="11">
        <v>2</v>
      </c>
    </row>
    <row r="1502" spans="1:12">
      <c r="A1502" s="11" t="s">
        <v>2753</v>
      </c>
      <c r="D1502" s="11" t="s">
        <v>260</v>
      </c>
      <c r="E1502" s="19" t="s">
        <v>3003</v>
      </c>
      <c r="F1502" s="10">
        <v>42036</v>
      </c>
      <c r="G1502" s="10">
        <v>44958</v>
      </c>
      <c r="H1502" s="11">
        <v>9</v>
      </c>
      <c r="I1502" s="20" t="s">
        <v>259</v>
      </c>
      <c r="J1502" s="11" t="s">
        <v>261</v>
      </c>
      <c r="K1502" s="11" t="s">
        <v>3214</v>
      </c>
      <c r="L1502" s="11">
        <v>2</v>
      </c>
    </row>
    <row r="1503" spans="1:12">
      <c r="A1503" s="11" t="s">
        <v>2754</v>
      </c>
      <c r="D1503" s="11" t="s">
        <v>260</v>
      </c>
      <c r="E1503" s="19" t="s">
        <v>3004</v>
      </c>
      <c r="F1503" s="10">
        <v>42036</v>
      </c>
      <c r="G1503" s="10">
        <v>44958</v>
      </c>
      <c r="H1503" s="11">
        <v>9</v>
      </c>
      <c r="I1503" s="20" t="s">
        <v>259</v>
      </c>
      <c r="J1503" s="11" t="s">
        <v>261</v>
      </c>
      <c r="K1503" s="11" t="s">
        <v>3214</v>
      </c>
      <c r="L1503" s="11">
        <v>2</v>
      </c>
    </row>
    <row r="1504" spans="1:12">
      <c r="A1504" s="11" t="s">
        <v>2755</v>
      </c>
      <c r="D1504" s="11" t="s">
        <v>260</v>
      </c>
      <c r="E1504" s="19" t="s">
        <v>3005</v>
      </c>
      <c r="F1504" s="10">
        <v>42036</v>
      </c>
      <c r="G1504" s="10">
        <v>44958</v>
      </c>
      <c r="H1504" s="11">
        <v>9</v>
      </c>
      <c r="I1504" s="20" t="s">
        <v>259</v>
      </c>
      <c r="J1504" s="11" t="s">
        <v>261</v>
      </c>
      <c r="K1504" s="11" t="s">
        <v>3214</v>
      </c>
      <c r="L1504" s="11">
        <v>2</v>
      </c>
    </row>
    <row r="1505" spans="1:12">
      <c r="A1505" s="11" t="s">
        <v>2756</v>
      </c>
      <c r="D1505" s="11" t="s">
        <v>260</v>
      </c>
      <c r="E1505" s="19" t="s">
        <v>3006</v>
      </c>
      <c r="F1505" s="10">
        <v>42036</v>
      </c>
      <c r="G1505" s="10">
        <v>44958</v>
      </c>
      <c r="H1505" s="11">
        <v>9</v>
      </c>
      <c r="I1505" s="20" t="s">
        <v>259</v>
      </c>
      <c r="J1505" s="11" t="s">
        <v>261</v>
      </c>
      <c r="K1505" s="11" t="s">
        <v>3214</v>
      </c>
      <c r="L1505" s="11">
        <v>2</v>
      </c>
    </row>
    <row r="1506" spans="1:12">
      <c r="A1506" s="11" t="s">
        <v>2757</v>
      </c>
      <c r="D1506" s="11" t="s">
        <v>260</v>
      </c>
      <c r="E1506" s="19" t="s">
        <v>3007</v>
      </c>
      <c r="F1506" s="10">
        <v>42036</v>
      </c>
      <c r="G1506" s="10">
        <v>44958</v>
      </c>
      <c r="H1506" s="11">
        <v>9</v>
      </c>
      <c r="I1506" s="20" t="s">
        <v>259</v>
      </c>
      <c r="J1506" s="11" t="s">
        <v>261</v>
      </c>
      <c r="K1506" s="11" t="s">
        <v>3214</v>
      </c>
      <c r="L1506" s="11">
        <v>2</v>
      </c>
    </row>
    <row r="1507" spans="1:12">
      <c r="A1507" s="11" t="s">
        <v>2758</v>
      </c>
      <c r="D1507" s="11" t="s">
        <v>260</v>
      </c>
      <c r="E1507" s="19" t="s">
        <v>3008</v>
      </c>
      <c r="F1507" s="10">
        <v>42036</v>
      </c>
      <c r="G1507" s="10">
        <v>44958</v>
      </c>
      <c r="H1507" s="11">
        <v>9</v>
      </c>
      <c r="I1507" s="20" t="s">
        <v>259</v>
      </c>
      <c r="J1507" s="11" t="s">
        <v>261</v>
      </c>
      <c r="K1507" s="11" t="s">
        <v>3214</v>
      </c>
      <c r="L1507" s="11">
        <v>2</v>
      </c>
    </row>
    <row r="1508" spans="1:12">
      <c r="A1508" s="11" t="s">
        <v>2759</v>
      </c>
      <c r="D1508" s="11" t="s">
        <v>260</v>
      </c>
      <c r="E1508" s="19" t="s">
        <v>3009</v>
      </c>
      <c r="F1508" s="10">
        <v>42036</v>
      </c>
      <c r="G1508" s="10">
        <v>44958</v>
      </c>
      <c r="H1508" s="11">
        <v>9</v>
      </c>
      <c r="I1508" s="20" t="s">
        <v>259</v>
      </c>
      <c r="J1508" s="11" t="s">
        <v>261</v>
      </c>
      <c r="K1508" s="11" t="s">
        <v>3214</v>
      </c>
      <c r="L1508" s="11">
        <v>2</v>
      </c>
    </row>
    <row r="1509" spans="1:12">
      <c r="A1509" s="11" t="s">
        <v>2760</v>
      </c>
      <c r="D1509" s="11" t="s">
        <v>260</v>
      </c>
      <c r="E1509" s="19" t="s">
        <v>3010</v>
      </c>
      <c r="F1509" s="10">
        <v>42036</v>
      </c>
      <c r="G1509" s="10">
        <v>44958</v>
      </c>
      <c r="H1509" s="11">
        <v>9</v>
      </c>
      <c r="I1509" s="20" t="s">
        <v>259</v>
      </c>
      <c r="J1509" s="11" t="s">
        <v>261</v>
      </c>
      <c r="K1509" s="11" t="s">
        <v>3214</v>
      </c>
      <c r="L1509" s="11">
        <v>2</v>
      </c>
    </row>
    <row r="1510" spans="1:12">
      <c r="A1510" s="11" t="s">
        <v>2761</v>
      </c>
      <c r="D1510" s="11" t="s">
        <v>260</v>
      </c>
      <c r="E1510" s="19" t="s">
        <v>3011</v>
      </c>
      <c r="F1510" s="10">
        <v>42036</v>
      </c>
      <c r="G1510" s="10">
        <v>44958</v>
      </c>
      <c r="H1510" s="11">
        <v>9</v>
      </c>
      <c r="I1510" s="20" t="s">
        <v>259</v>
      </c>
      <c r="J1510" s="11" t="s">
        <v>261</v>
      </c>
      <c r="K1510" s="11" t="s">
        <v>3214</v>
      </c>
      <c r="L1510" s="11">
        <v>2</v>
      </c>
    </row>
    <row r="1511" spans="1:12">
      <c r="A1511" s="11" t="s">
        <v>2762</v>
      </c>
      <c r="D1511" s="11" t="s">
        <v>260</v>
      </c>
      <c r="E1511" s="19" t="s">
        <v>3012</v>
      </c>
      <c r="F1511" s="10">
        <v>42036</v>
      </c>
      <c r="G1511" s="10">
        <v>44958</v>
      </c>
      <c r="H1511" s="11">
        <v>9</v>
      </c>
      <c r="I1511" s="20" t="s">
        <v>259</v>
      </c>
      <c r="J1511" s="11" t="s">
        <v>261</v>
      </c>
      <c r="K1511" s="11" t="s">
        <v>3214</v>
      </c>
      <c r="L1511" s="11">
        <v>2</v>
      </c>
    </row>
    <row r="1512" spans="1:12">
      <c r="A1512" s="11" t="s">
        <v>3013</v>
      </c>
      <c r="D1512" s="11" t="s">
        <v>260</v>
      </c>
      <c r="E1512" s="19" t="s">
        <v>3109</v>
      </c>
      <c r="F1512" s="10">
        <v>42036</v>
      </c>
      <c r="G1512" s="10">
        <v>44958</v>
      </c>
      <c r="H1512" s="11">
        <v>9</v>
      </c>
      <c r="I1512" s="20" t="s">
        <v>259</v>
      </c>
      <c r="J1512" s="11" t="s">
        <v>261</v>
      </c>
      <c r="K1512" s="11" t="s">
        <v>3214</v>
      </c>
      <c r="L1512" s="11">
        <v>2</v>
      </c>
    </row>
    <row r="1513" spans="1:12">
      <c r="A1513" s="11" t="s">
        <v>3014</v>
      </c>
      <c r="D1513" s="11" t="s">
        <v>260</v>
      </c>
      <c r="E1513" s="19" t="s">
        <v>3110</v>
      </c>
      <c r="F1513" s="10">
        <v>42036</v>
      </c>
      <c r="G1513" s="10">
        <v>44958</v>
      </c>
      <c r="H1513" s="11">
        <v>9</v>
      </c>
      <c r="I1513" s="20" t="s">
        <v>259</v>
      </c>
      <c r="J1513" s="11" t="s">
        <v>261</v>
      </c>
      <c r="K1513" s="11" t="s">
        <v>3214</v>
      </c>
      <c r="L1513" s="11">
        <v>2</v>
      </c>
    </row>
    <row r="1514" spans="1:12">
      <c r="A1514" s="11" t="s">
        <v>3015</v>
      </c>
      <c r="D1514" s="11" t="s">
        <v>260</v>
      </c>
      <c r="E1514" s="19" t="s">
        <v>3111</v>
      </c>
      <c r="F1514" s="10">
        <v>42036</v>
      </c>
      <c r="G1514" s="10">
        <v>44958</v>
      </c>
      <c r="H1514" s="11">
        <v>9</v>
      </c>
      <c r="I1514" s="20" t="s">
        <v>259</v>
      </c>
      <c r="J1514" s="11" t="s">
        <v>261</v>
      </c>
      <c r="K1514" s="11" t="s">
        <v>3214</v>
      </c>
      <c r="L1514" s="11">
        <v>2</v>
      </c>
    </row>
    <row r="1515" spans="1:12">
      <c r="A1515" s="11" t="s">
        <v>3016</v>
      </c>
      <c r="D1515" s="11" t="s">
        <v>260</v>
      </c>
      <c r="E1515" s="19" t="s">
        <v>3112</v>
      </c>
      <c r="F1515" s="10">
        <v>42036</v>
      </c>
      <c r="G1515" s="10">
        <v>44958</v>
      </c>
      <c r="H1515" s="11">
        <v>9</v>
      </c>
      <c r="I1515" s="20" t="s">
        <v>259</v>
      </c>
      <c r="J1515" s="11" t="s">
        <v>261</v>
      </c>
      <c r="K1515" s="11" t="s">
        <v>3214</v>
      </c>
      <c r="L1515" s="11">
        <v>2</v>
      </c>
    </row>
    <row r="1516" spans="1:12">
      <c r="A1516" s="11" t="s">
        <v>3017</v>
      </c>
      <c r="D1516" s="11" t="s">
        <v>260</v>
      </c>
      <c r="E1516" s="19" t="s">
        <v>3113</v>
      </c>
      <c r="F1516" s="10">
        <v>42036</v>
      </c>
      <c r="G1516" s="10">
        <v>44958</v>
      </c>
      <c r="H1516" s="11">
        <v>9</v>
      </c>
      <c r="I1516" s="20" t="s">
        <v>259</v>
      </c>
      <c r="J1516" s="11" t="s">
        <v>261</v>
      </c>
      <c r="K1516" s="11" t="s">
        <v>3214</v>
      </c>
      <c r="L1516" s="11">
        <v>2</v>
      </c>
    </row>
    <row r="1517" spans="1:12">
      <c r="A1517" s="11" t="s">
        <v>3018</v>
      </c>
      <c r="D1517" s="11" t="s">
        <v>260</v>
      </c>
      <c r="E1517" s="19" t="s">
        <v>3114</v>
      </c>
      <c r="F1517" s="10">
        <v>42036</v>
      </c>
      <c r="G1517" s="10">
        <v>44958</v>
      </c>
      <c r="H1517" s="11">
        <v>9</v>
      </c>
      <c r="I1517" s="20" t="s">
        <v>259</v>
      </c>
      <c r="J1517" s="11" t="s">
        <v>261</v>
      </c>
      <c r="K1517" s="11" t="s">
        <v>3214</v>
      </c>
      <c r="L1517" s="11">
        <v>2</v>
      </c>
    </row>
    <row r="1518" spans="1:12">
      <c r="A1518" s="11" t="s">
        <v>3019</v>
      </c>
      <c r="D1518" s="11" t="s">
        <v>260</v>
      </c>
      <c r="E1518" s="19" t="s">
        <v>3115</v>
      </c>
      <c r="F1518" s="10">
        <v>42036</v>
      </c>
      <c r="G1518" s="10">
        <v>44958</v>
      </c>
      <c r="H1518" s="11">
        <v>9</v>
      </c>
      <c r="I1518" s="20" t="s">
        <v>259</v>
      </c>
      <c r="J1518" s="11" t="s">
        <v>261</v>
      </c>
      <c r="K1518" s="11" t="s">
        <v>3214</v>
      </c>
      <c r="L1518" s="11">
        <v>2</v>
      </c>
    </row>
    <row r="1519" spans="1:12">
      <c r="A1519" s="11" t="s">
        <v>3020</v>
      </c>
      <c r="D1519" s="11" t="s">
        <v>260</v>
      </c>
      <c r="E1519" s="19" t="s">
        <v>3116</v>
      </c>
      <c r="F1519" s="10">
        <v>42036</v>
      </c>
      <c r="G1519" s="10">
        <v>44958</v>
      </c>
      <c r="H1519" s="11">
        <v>9</v>
      </c>
      <c r="I1519" s="20" t="s">
        <v>259</v>
      </c>
      <c r="J1519" s="11" t="s">
        <v>261</v>
      </c>
      <c r="K1519" s="11" t="s">
        <v>3214</v>
      </c>
      <c r="L1519" s="11">
        <v>2</v>
      </c>
    </row>
    <row r="1520" spans="1:12">
      <c r="A1520" s="11" t="s">
        <v>3021</v>
      </c>
      <c r="D1520" s="11" t="s">
        <v>260</v>
      </c>
      <c r="E1520" s="19" t="s">
        <v>3117</v>
      </c>
      <c r="F1520" s="10">
        <v>42036</v>
      </c>
      <c r="G1520" s="10">
        <v>44958</v>
      </c>
      <c r="H1520" s="11">
        <v>9</v>
      </c>
      <c r="I1520" s="20" t="s">
        <v>259</v>
      </c>
      <c r="J1520" s="11" t="s">
        <v>261</v>
      </c>
      <c r="K1520" s="11" t="s">
        <v>3214</v>
      </c>
      <c r="L1520" s="11">
        <v>2</v>
      </c>
    </row>
    <row r="1521" spans="1:12">
      <c r="A1521" s="11" t="s">
        <v>3022</v>
      </c>
      <c r="D1521" s="11" t="s">
        <v>260</v>
      </c>
      <c r="E1521" s="19" t="s">
        <v>3118</v>
      </c>
      <c r="F1521" s="10">
        <v>42036</v>
      </c>
      <c r="G1521" s="10">
        <v>44958</v>
      </c>
      <c r="H1521" s="11">
        <v>9</v>
      </c>
      <c r="I1521" s="20" t="s">
        <v>259</v>
      </c>
      <c r="J1521" s="11" t="s">
        <v>261</v>
      </c>
      <c r="K1521" s="11" t="s">
        <v>3214</v>
      </c>
      <c r="L1521" s="11">
        <v>2</v>
      </c>
    </row>
    <row r="1522" spans="1:12">
      <c r="A1522" s="11" t="s">
        <v>3023</v>
      </c>
      <c r="D1522" s="11" t="s">
        <v>260</v>
      </c>
      <c r="E1522" s="19" t="s">
        <v>3119</v>
      </c>
      <c r="F1522" s="10">
        <v>42036</v>
      </c>
      <c r="G1522" s="10">
        <v>44958</v>
      </c>
      <c r="H1522" s="11">
        <v>9</v>
      </c>
      <c r="I1522" s="20" t="s">
        <v>259</v>
      </c>
      <c r="J1522" s="11" t="s">
        <v>261</v>
      </c>
      <c r="K1522" s="11" t="s">
        <v>3214</v>
      </c>
      <c r="L1522" s="11">
        <v>2</v>
      </c>
    </row>
    <row r="1523" spans="1:12">
      <c r="A1523" s="11" t="s">
        <v>3024</v>
      </c>
      <c r="D1523" s="11" t="s">
        <v>260</v>
      </c>
      <c r="E1523" s="19" t="s">
        <v>3120</v>
      </c>
      <c r="F1523" s="10">
        <v>42036</v>
      </c>
      <c r="G1523" s="10">
        <v>44958</v>
      </c>
      <c r="H1523" s="11">
        <v>9</v>
      </c>
      <c r="I1523" s="20" t="s">
        <v>259</v>
      </c>
      <c r="J1523" s="11" t="s">
        <v>261</v>
      </c>
      <c r="K1523" s="11" t="s">
        <v>3214</v>
      </c>
      <c r="L1523" s="11">
        <v>2</v>
      </c>
    </row>
    <row r="1524" spans="1:12">
      <c r="A1524" s="11" t="s">
        <v>3025</v>
      </c>
      <c r="D1524" s="11" t="s">
        <v>260</v>
      </c>
      <c r="E1524" s="19" t="s">
        <v>3121</v>
      </c>
      <c r="F1524" s="10">
        <v>42036</v>
      </c>
      <c r="G1524" s="10">
        <v>44958</v>
      </c>
      <c r="H1524" s="11">
        <v>9</v>
      </c>
      <c r="I1524" s="20" t="s">
        <v>259</v>
      </c>
      <c r="J1524" s="11" t="s">
        <v>261</v>
      </c>
      <c r="K1524" s="11" t="s">
        <v>3214</v>
      </c>
      <c r="L1524" s="11">
        <v>2</v>
      </c>
    </row>
    <row r="1525" spans="1:12">
      <c r="A1525" s="11" t="s">
        <v>3026</v>
      </c>
      <c r="D1525" s="11" t="s">
        <v>260</v>
      </c>
      <c r="E1525" s="19" t="s">
        <v>3122</v>
      </c>
      <c r="F1525" s="10">
        <v>42036</v>
      </c>
      <c r="G1525" s="10">
        <v>44958</v>
      </c>
      <c r="H1525" s="11">
        <v>9</v>
      </c>
      <c r="I1525" s="20" t="s">
        <v>259</v>
      </c>
      <c r="J1525" s="11" t="s">
        <v>261</v>
      </c>
      <c r="K1525" s="11" t="s">
        <v>3214</v>
      </c>
      <c r="L1525" s="11">
        <v>2</v>
      </c>
    </row>
    <row r="1526" spans="1:12">
      <c r="A1526" s="11" t="s">
        <v>3027</v>
      </c>
      <c r="D1526" s="11" t="s">
        <v>260</v>
      </c>
      <c r="E1526" s="19" t="s">
        <v>3123</v>
      </c>
      <c r="F1526" s="10">
        <v>42036</v>
      </c>
      <c r="G1526" s="10">
        <v>44958</v>
      </c>
      <c r="H1526" s="11">
        <v>9</v>
      </c>
      <c r="I1526" s="20" t="s">
        <v>259</v>
      </c>
      <c r="J1526" s="11" t="s">
        <v>261</v>
      </c>
      <c r="K1526" s="11" t="s">
        <v>3214</v>
      </c>
      <c r="L1526" s="11">
        <v>2</v>
      </c>
    </row>
    <row r="1527" spans="1:12">
      <c r="A1527" s="11" t="s">
        <v>3028</v>
      </c>
      <c r="D1527" s="11" t="s">
        <v>260</v>
      </c>
      <c r="E1527" s="19" t="s">
        <v>3124</v>
      </c>
      <c r="F1527" s="10">
        <v>42036</v>
      </c>
      <c r="G1527" s="10">
        <v>44958</v>
      </c>
      <c r="H1527" s="11">
        <v>9</v>
      </c>
      <c r="I1527" s="20" t="s">
        <v>259</v>
      </c>
      <c r="J1527" s="11" t="s">
        <v>261</v>
      </c>
      <c r="K1527" s="11" t="s">
        <v>3214</v>
      </c>
      <c r="L1527" s="11">
        <v>2</v>
      </c>
    </row>
    <row r="1528" spans="1:12">
      <c r="A1528" s="11" t="s">
        <v>3029</v>
      </c>
      <c r="D1528" s="11" t="s">
        <v>260</v>
      </c>
      <c r="E1528" s="19" t="s">
        <v>3125</v>
      </c>
      <c r="F1528" s="10">
        <v>42036</v>
      </c>
      <c r="G1528" s="10">
        <v>44958</v>
      </c>
      <c r="H1528" s="11">
        <v>9</v>
      </c>
      <c r="I1528" s="20" t="s">
        <v>259</v>
      </c>
      <c r="J1528" s="11" t="s">
        <v>261</v>
      </c>
      <c r="K1528" s="11" t="s">
        <v>3214</v>
      </c>
      <c r="L1528" s="11">
        <v>2</v>
      </c>
    </row>
    <row r="1529" spans="1:12">
      <c r="A1529" s="11" t="s">
        <v>3030</v>
      </c>
      <c r="D1529" s="11" t="s">
        <v>260</v>
      </c>
      <c r="E1529" s="19" t="s">
        <v>3126</v>
      </c>
      <c r="F1529" s="10">
        <v>42036</v>
      </c>
      <c r="G1529" s="10">
        <v>44958</v>
      </c>
      <c r="H1529" s="11">
        <v>9</v>
      </c>
      <c r="I1529" s="20" t="s">
        <v>259</v>
      </c>
      <c r="J1529" s="11" t="s">
        <v>261</v>
      </c>
      <c r="K1529" s="11" t="s">
        <v>3214</v>
      </c>
      <c r="L1529" s="11">
        <v>2</v>
      </c>
    </row>
    <row r="1530" spans="1:12">
      <c r="A1530" s="11" t="s">
        <v>3031</v>
      </c>
      <c r="D1530" s="11" t="s">
        <v>260</v>
      </c>
      <c r="E1530" s="19" t="s">
        <v>3127</v>
      </c>
      <c r="F1530" s="10">
        <v>42036</v>
      </c>
      <c r="G1530" s="10">
        <v>44958</v>
      </c>
      <c r="H1530" s="11">
        <v>9</v>
      </c>
      <c r="I1530" s="20" t="s">
        <v>259</v>
      </c>
      <c r="J1530" s="11" t="s">
        <v>261</v>
      </c>
      <c r="K1530" s="11" t="s">
        <v>3214</v>
      </c>
      <c r="L1530" s="11">
        <v>2</v>
      </c>
    </row>
    <row r="1531" spans="1:12">
      <c r="A1531" s="11" t="s">
        <v>3032</v>
      </c>
      <c r="D1531" s="11" t="s">
        <v>260</v>
      </c>
      <c r="E1531" s="19" t="s">
        <v>3128</v>
      </c>
      <c r="F1531" s="10">
        <v>42036</v>
      </c>
      <c r="G1531" s="10">
        <v>44958</v>
      </c>
      <c r="H1531" s="11">
        <v>9</v>
      </c>
      <c r="I1531" s="20" t="s">
        <v>259</v>
      </c>
      <c r="J1531" s="11" t="s">
        <v>261</v>
      </c>
      <c r="K1531" s="11" t="s">
        <v>3214</v>
      </c>
      <c r="L1531" s="11">
        <v>2</v>
      </c>
    </row>
    <row r="1532" spans="1:12">
      <c r="A1532" s="11" t="s">
        <v>3033</v>
      </c>
      <c r="D1532" s="11" t="s">
        <v>260</v>
      </c>
      <c r="E1532" s="19" t="s">
        <v>3129</v>
      </c>
      <c r="F1532" s="10">
        <v>42036</v>
      </c>
      <c r="G1532" s="10">
        <v>44958</v>
      </c>
      <c r="H1532" s="11">
        <v>9</v>
      </c>
      <c r="I1532" s="20" t="s">
        <v>259</v>
      </c>
      <c r="J1532" s="11" t="s">
        <v>261</v>
      </c>
      <c r="K1532" s="11" t="s">
        <v>3214</v>
      </c>
      <c r="L1532" s="11">
        <v>2</v>
      </c>
    </row>
    <row r="1533" spans="1:12">
      <c r="A1533" s="11" t="s">
        <v>3034</v>
      </c>
      <c r="D1533" s="11" t="s">
        <v>260</v>
      </c>
      <c r="E1533" s="19" t="s">
        <v>3130</v>
      </c>
      <c r="F1533" s="10">
        <v>42036</v>
      </c>
      <c r="G1533" s="10">
        <v>44958</v>
      </c>
      <c r="H1533" s="11">
        <v>9</v>
      </c>
      <c r="I1533" s="20" t="s">
        <v>259</v>
      </c>
      <c r="J1533" s="11" t="s">
        <v>261</v>
      </c>
      <c r="K1533" s="11" t="s">
        <v>3214</v>
      </c>
      <c r="L1533" s="11">
        <v>2</v>
      </c>
    </row>
    <row r="1534" spans="1:12">
      <c r="A1534" s="11" t="s">
        <v>3035</v>
      </c>
      <c r="D1534" s="11" t="s">
        <v>260</v>
      </c>
      <c r="E1534" s="19" t="s">
        <v>3131</v>
      </c>
      <c r="F1534" s="10">
        <v>42036</v>
      </c>
      <c r="G1534" s="10">
        <v>44958</v>
      </c>
      <c r="H1534" s="11">
        <v>9</v>
      </c>
      <c r="I1534" s="20" t="s">
        <v>259</v>
      </c>
      <c r="J1534" s="11" t="s">
        <v>261</v>
      </c>
      <c r="K1534" s="11" t="s">
        <v>3214</v>
      </c>
      <c r="L1534" s="11">
        <v>2</v>
      </c>
    </row>
    <row r="1535" spans="1:12">
      <c r="A1535" s="11" t="s">
        <v>3036</v>
      </c>
      <c r="D1535" s="11" t="s">
        <v>260</v>
      </c>
      <c r="E1535" s="19" t="s">
        <v>3132</v>
      </c>
      <c r="F1535" s="10">
        <v>42036</v>
      </c>
      <c r="G1535" s="10">
        <v>44958</v>
      </c>
      <c r="H1535" s="11">
        <v>9</v>
      </c>
      <c r="I1535" s="20" t="s">
        <v>259</v>
      </c>
      <c r="J1535" s="11" t="s">
        <v>261</v>
      </c>
      <c r="K1535" s="11" t="s">
        <v>3214</v>
      </c>
      <c r="L1535" s="11">
        <v>2</v>
      </c>
    </row>
    <row r="1536" spans="1:12">
      <c r="A1536" s="11" t="s">
        <v>3037</v>
      </c>
      <c r="D1536" s="11" t="s">
        <v>260</v>
      </c>
      <c r="E1536" s="19" t="s">
        <v>3133</v>
      </c>
      <c r="F1536" s="10">
        <v>42036</v>
      </c>
      <c r="G1536" s="10">
        <v>44958</v>
      </c>
      <c r="H1536" s="11">
        <v>9</v>
      </c>
      <c r="I1536" s="20" t="s">
        <v>259</v>
      </c>
      <c r="J1536" s="11" t="s">
        <v>261</v>
      </c>
      <c r="K1536" s="11" t="s">
        <v>3214</v>
      </c>
      <c r="L1536" s="11">
        <v>2</v>
      </c>
    </row>
    <row r="1537" spans="1:12">
      <c r="A1537" s="11" t="s">
        <v>3038</v>
      </c>
      <c r="D1537" s="11" t="s">
        <v>260</v>
      </c>
      <c r="E1537" s="19" t="s">
        <v>3134</v>
      </c>
      <c r="F1537" s="10">
        <v>42036</v>
      </c>
      <c r="G1537" s="10">
        <v>44958</v>
      </c>
      <c r="H1537" s="11">
        <v>9</v>
      </c>
      <c r="I1537" s="20" t="s">
        <v>259</v>
      </c>
      <c r="J1537" s="11" t="s">
        <v>261</v>
      </c>
      <c r="K1537" s="11" t="s">
        <v>3214</v>
      </c>
      <c r="L1537" s="11">
        <v>2</v>
      </c>
    </row>
    <row r="1538" spans="1:12">
      <c r="A1538" s="11" t="s">
        <v>3039</v>
      </c>
      <c r="D1538" s="11" t="s">
        <v>260</v>
      </c>
      <c r="E1538" s="19" t="s">
        <v>3135</v>
      </c>
      <c r="F1538" s="10">
        <v>42036</v>
      </c>
      <c r="G1538" s="10">
        <v>44958</v>
      </c>
      <c r="H1538" s="11">
        <v>9</v>
      </c>
      <c r="I1538" s="20" t="s">
        <v>259</v>
      </c>
      <c r="J1538" s="11" t="s">
        <v>261</v>
      </c>
      <c r="K1538" s="11" t="s">
        <v>3214</v>
      </c>
      <c r="L1538" s="11">
        <v>2</v>
      </c>
    </row>
    <row r="1539" spans="1:12">
      <c r="A1539" s="11" t="s">
        <v>3040</v>
      </c>
      <c r="D1539" s="11" t="s">
        <v>260</v>
      </c>
      <c r="E1539" s="19" t="s">
        <v>3136</v>
      </c>
      <c r="F1539" s="10">
        <v>42036</v>
      </c>
      <c r="G1539" s="10">
        <v>44958</v>
      </c>
      <c r="H1539" s="11">
        <v>9</v>
      </c>
      <c r="I1539" s="20" t="s">
        <v>259</v>
      </c>
      <c r="J1539" s="11" t="s">
        <v>261</v>
      </c>
      <c r="K1539" s="11" t="s">
        <v>3214</v>
      </c>
      <c r="L1539" s="11">
        <v>2</v>
      </c>
    </row>
    <row r="1540" spans="1:12">
      <c r="A1540" s="11" t="s">
        <v>3041</v>
      </c>
      <c r="D1540" s="11" t="s">
        <v>260</v>
      </c>
      <c r="E1540" s="19" t="s">
        <v>3137</v>
      </c>
      <c r="F1540" s="10">
        <v>42036</v>
      </c>
      <c r="G1540" s="10">
        <v>44958</v>
      </c>
      <c r="H1540" s="11">
        <v>9</v>
      </c>
      <c r="I1540" s="20" t="s">
        <v>259</v>
      </c>
      <c r="J1540" s="11" t="s">
        <v>261</v>
      </c>
      <c r="K1540" s="11" t="s">
        <v>3214</v>
      </c>
      <c r="L1540" s="11">
        <v>2</v>
      </c>
    </row>
    <row r="1541" spans="1:12">
      <c r="A1541" s="11" t="s">
        <v>3042</v>
      </c>
      <c r="D1541" s="11" t="s">
        <v>260</v>
      </c>
      <c r="E1541" s="19" t="s">
        <v>3138</v>
      </c>
      <c r="F1541" s="10">
        <v>42036</v>
      </c>
      <c r="G1541" s="10">
        <v>44958</v>
      </c>
      <c r="H1541" s="11">
        <v>9</v>
      </c>
      <c r="I1541" s="20" t="s">
        <v>259</v>
      </c>
      <c r="J1541" s="11" t="s">
        <v>261</v>
      </c>
      <c r="K1541" s="11" t="s">
        <v>3214</v>
      </c>
      <c r="L1541" s="11">
        <v>2</v>
      </c>
    </row>
    <row r="1542" spans="1:12">
      <c r="A1542" s="11" t="s">
        <v>3043</v>
      </c>
      <c r="D1542" s="11" t="s">
        <v>260</v>
      </c>
      <c r="E1542" s="19" t="s">
        <v>3139</v>
      </c>
      <c r="F1542" s="10">
        <v>42036</v>
      </c>
      <c r="G1542" s="10">
        <v>44958</v>
      </c>
      <c r="H1542" s="11">
        <v>9</v>
      </c>
      <c r="I1542" s="20" t="s">
        <v>259</v>
      </c>
      <c r="J1542" s="11" t="s">
        <v>261</v>
      </c>
      <c r="K1542" s="11" t="s">
        <v>3214</v>
      </c>
      <c r="L1542" s="11">
        <v>2</v>
      </c>
    </row>
    <row r="1543" spans="1:12">
      <c r="A1543" s="11" t="s">
        <v>3044</v>
      </c>
      <c r="D1543" s="11" t="s">
        <v>260</v>
      </c>
      <c r="E1543" s="19" t="s">
        <v>3140</v>
      </c>
      <c r="F1543" s="10">
        <v>42036</v>
      </c>
      <c r="G1543" s="10">
        <v>44958</v>
      </c>
      <c r="H1543" s="11">
        <v>9</v>
      </c>
      <c r="I1543" s="20" t="s">
        <v>259</v>
      </c>
      <c r="J1543" s="11" t="s">
        <v>261</v>
      </c>
      <c r="K1543" s="11" t="s">
        <v>3214</v>
      </c>
      <c r="L1543" s="11">
        <v>2</v>
      </c>
    </row>
    <row r="1544" spans="1:12">
      <c r="A1544" s="11" t="s">
        <v>3045</v>
      </c>
      <c r="D1544" s="11" t="s">
        <v>260</v>
      </c>
      <c r="E1544" s="19" t="s">
        <v>3141</v>
      </c>
      <c r="F1544" s="10">
        <v>42036</v>
      </c>
      <c r="G1544" s="10">
        <v>44958</v>
      </c>
      <c r="H1544" s="11">
        <v>9</v>
      </c>
      <c r="I1544" s="20" t="s">
        <v>259</v>
      </c>
      <c r="J1544" s="11" t="s">
        <v>261</v>
      </c>
      <c r="K1544" s="11" t="s">
        <v>3214</v>
      </c>
      <c r="L1544" s="11">
        <v>2</v>
      </c>
    </row>
    <row r="1545" spans="1:12">
      <c r="A1545" s="11" t="s">
        <v>3046</v>
      </c>
      <c r="D1545" s="11" t="s">
        <v>260</v>
      </c>
      <c r="E1545" s="19" t="s">
        <v>3142</v>
      </c>
      <c r="F1545" s="10">
        <v>42036</v>
      </c>
      <c r="G1545" s="10">
        <v>44958</v>
      </c>
      <c r="H1545" s="11">
        <v>9</v>
      </c>
      <c r="I1545" s="20" t="s">
        <v>259</v>
      </c>
      <c r="J1545" s="11" t="s">
        <v>261</v>
      </c>
      <c r="K1545" s="11" t="s">
        <v>3214</v>
      </c>
      <c r="L1545" s="11">
        <v>2</v>
      </c>
    </row>
    <row r="1546" spans="1:12">
      <c r="A1546" s="11" t="s">
        <v>3047</v>
      </c>
      <c r="D1546" s="11" t="s">
        <v>260</v>
      </c>
      <c r="E1546" s="19" t="s">
        <v>3143</v>
      </c>
      <c r="F1546" s="10">
        <v>42036</v>
      </c>
      <c r="G1546" s="10">
        <v>44958</v>
      </c>
      <c r="H1546" s="11">
        <v>9</v>
      </c>
      <c r="I1546" s="20" t="s">
        <v>259</v>
      </c>
      <c r="J1546" s="11" t="s">
        <v>261</v>
      </c>
      <c r="K1546" s="11" t="s">
        <v>3214</v>
      </c>
      <c r="L1546" s="11">
        <v>2</v>
      </c>
    </row>
    <row r="1547" spans="1:12">
      <c r="A1547" s="11" t="s">
        <v>3048</v>
      </c>
      <c r="D1547" s="11" t="s">
        <v>260</v>
      </c>
      <c r="E1547" s="19" t="s">
        <v>3144</v>
      </c>
      <c r="F1547" s="10">
        <v>42036</v>
      </c>
      <c r="G1547" s="10">
        <v>44958</v>
      </c>
      <c r="H1547" s="11">
        <v>9</v>
      </c>
      <c r="I1547" s="20" t="s">
        <v>259</v>
      </c>
      <c r="J1547" s="11" t="s">
        <v>261</v>
      </c>
      <c r="K1547" s="11" t="s">
        <v>3214</v>
      </c>
      <c r="L1547" s="11">
        <v>2</v>
      </c>
    </row>
    <row r="1548" spans="1:12">
      <c r="A1548" s="11" t="s">
        <v>3049</v>
      </c>
      <c r="D1548" s="11" t="s">
        <v>260</v>
      </c>
      <c r="E1548" s="19" t="s">
        <v>3145</v>
      </c>
      <c r="F1548" s="10">
        <v>42036</v>
      </c>
      <c r="G1548" s="10">
        <v>44958</v>
      </c>
      <c r="H1548" s="11">
        <v>9</v>
      </c>
      <c r="I1548" s="20" t="s">
        <v>259</v>
      </c>
      <c r="J1548" s="11" t="s">
        <v>261</v>
      </c>
      <c r="K1548" s="11" t="s">
        <v>3214</v>
      </c>
      <c r="L1548" s="11">
        <v>2</v>
      </c>
    </row>
    <row r="1549" spans="1:12">
      <c r="A1549" s="11" t="s">
        <v>3050</v>
      </c>
      <c r="D1549" s="11" t="s">
        <v>260</v>
      </c>
      <c r="E1549" s="19" t="s">
        <v>3146</v>
      </c>
      <c r="F1549" s="10">
        <v>42036</v>
      </c>
      <c r="G1549" s="10">
        <v>44958</v>
      </c>
      <c r="H1549" s="11">
        <v>9</v>
      </c>
      <c r="I1549" s="20" t="s">
        <v>259</v>
      </c>
      <c r="J1549" s="11" t="s">
        <v>261</v>
      </c>
      <c r="K1549" s="11" t="s">
        <v>3214</v>
      </c>
      <c r="L1549" s="11">
        <v>2</v>
      </c>
    </row>
    <row r="1550" spans="1:12">
      <c r="A1550" s="11" t="s">
        <v>3051</v>
      </c>
      <c r="D1550" s="11" t="s">
        <v>260</v>
      </c>
      <c r="E1550" s="19" t="s">
        <v>3147</v>
      </c>
      <c r="F1550" s="10">
        <v>42036</v>
      </c>
      <c r="G1550" s="10">
        <v>44958</v>
      </c>
      <c r="H1550" s="11">
        <v>9</v>
      </c>
      <c r="I1550" s="20" t="s">
        <v>259</v>
      </c>
      <c r="J1550" s="11" t="s">
        <v>261</v>
      </c>
      <c r="K1550" s="11" t="s">
        <v>3214</v>
      </c>
      <c r="L1550" s="11">
        <v>2</v>
      </c>
    </row>
    <row r="1551" spans="1:12">
      <c r="A1551" s="11" t="s">
        <v>3052</v>
      </c>
      <c r="D1551" s="11" t="s">
        <v>260</v>
      </c>
      <c r="E1551" s="19" t="s">
        <v>3148</v>
      </c>
      <c r="F1551" s="10">
        <v>42036</v>
      </c>
      <c r="G1551" s="10">
        <v>44958</v>
      </c>
      <c r="H1551" s="11">
        <v>9</v>
      </c>
      <c r="I1551" s="11" t="s">
        <v>319</v>
      </c>
      <c r="J1551" s="11" t="s">
        <v>261</v>
      </c>
      <c r="K1551" s="11" t="s">
        <v>3214</v>
      </c>
      <c r="L1551" s="11">
        <v>2</v>
      </c>
    </row>
    <row r="1552" spans="1:12">
      <c r="A1552" s="11" t="s">
        <v>3053</v>
      </c>
      <c r="D1552" s="11" t="s">
        <v>260</v>
      </c>
      <c r="E1552" s="19" t="s">
        <v>3149</v>
      </c>
      <c r="F1552" s="10">
        <v>42036</v>
      </c>
      <c r="G1552" s="10">
        <v>44958</v>
      </c>
      <c r="H1552" s="11">
        <v>9</v>
      </c>
      <c r="I1552" s="11" t="s">
        <v>319</v>
      </c>
      <c r="J1552" s="11" t="s">
        <v>261</v>
      </c>
      <c r="K1552" s="11" t="s">
        <v>3214</v>
      </c>
      <c r="L1552" s="11">
        <v>2</v>
      </c>
    </row>
    <row r="1553" spans="1:12">
      <c r="A1553" s="11" t="s">
        <v>3054</v>
      </c>
      <c r="D1553" s="11" t="s">
        <v>260</v>
      </c>
      <c r="E1553" s="19" t="s">
        <v>3150</v>
      </c>
      <c r="F1553" s="10">
        <v>42036</v>
      </c>
      <c r="G1553" s="10">
        <v>44958</v>
      </c>
      <c r="H1553" s="11">
        <v>9</v>
      </c>
      <c r="I1553" s="11" t="s">
        <v>319</v>
      </c>
      <c r="J1553" s="11" t="s">
        <v>261</v>
      </c>
      <c r="K1553" s="11" t="s">
        <v>3214</v>
      </c>
      <c r="L1553" s="11">
        <v>2</v>
      </c>
    </row>
    <row r="1554" spans="1:12">
      <c r="A1554" s="11" t="s">
        <v>3055</v>
      </c>
      <c r="D1554" s="11" t="s">
        <v>260</v>
      </c>
      <c r="E1554" s="19" t="s">
        <v>3151</v>
      </c>
      <c r="F1554" s="10">
        <v>42036</v>
      </c>
      <c r="G1554" s="10">
        <v>44958</v>
      </c>
      <c r="H1554" s="11">
        <v>9</v>
      </c>
      <c r="I1554" s="11" t="s">
        <v>319</v>
      </c>
      <c r="J1554" s="11" t="s">
        <v>261</v>
      </c>
      <c r="K1554" s="11" t="s">
        <v>3214</v>
      </c>
      <c r="L1554" s="11">
        <v>2</v>
      </c>
    </row>
    <row r="1555" spans="1:12">
      <c r="A1555" s="11" t="s">
        <v>3056</v>
      </c>
      <c r="D1555" s="11" t="s">
        <v>260</v>
      </c>
      <c r="E1555" s="19" t="s">
        <v>3152</v>
      </c>
      <c r="F1555" s="10">
        <v>42036</v>
      </c>
      <c r="G1555" s="10">
        <v>44958</v>
      </c>
      <c r="H1555" s="11">
        <v>9</v>
      </c>
      <c r="I1555" s="11" t="s">
        <v>319</v>
      </c>
      <c r="J1555" s="11" t="s">
        <v>261</v>
      </c>
      <c r="K1555" s="11" t="s">
        <v>3214</v>
      </c>
      <c r="L1555" s="11">
        <v>2</v>
      </c>
    </row>
    <row r="1556" spans="1:12">
      <c r="A1556" s="11" t="s">
        <v>3057</v>
      </c>
      <c r="D1556" s="11" t="s">
        <v>260</v>
      </c>
      <c r="E1556" s="19" t="s">
        <v>3153</v>
      </c>
      <c r="F1556" s="10">
        <v>42036</v>
      </c>
      <c r="G1556" s="10">
        <v>44958</v>
      </c>
      <c r="H1556" s="11">
        <v>9</v>
      </c>
      <c r="I1556" s="11" t="s">
        <v>319</v>
      </c>
      <c r="J1556" s="11" t="s">
        <v>261</v>
      </c>
      <c r="K1556" s="11" t="s">
        <v>3214</v>
      </c>
      <c r="L1556" s="11">
        <v>2</v>
      </c>
    </row>
    <row r="1557" spans="1:12">
      <c r="A1557" s="11" t="s">
        <v>3058</v>
      </c>
      <c r="D1557" s="11" t="s">
        <v>260</v>
      </c>
      <c r="E1557" s="19" t="s">
        <v>3154</v>
      </c>
      <c r="F1557" s="10">
        <v>42036</v>
      </c>
      <c r="G1557" s="10">
        <v>44958</v>
      </c>
      <c r="H1557" s="11">
        <v>9</v>
      </c>
      <c r="I1557" s="11" t="s">
        <v>319</v>
      </c>
      <c r="J1557" s="11" t="s">
        <v>261</v>
      </c>
      <c r="K1557" s="11" t="s">
        <v>3214</v>
      </c>
      <c r="L1557" s="11">
        <v>2</v>
      </c>
    </row>
    <row r="1558" spans="1:12">
      <c r="A1558" s="11" t="s">
        <v>3059</v>
      </c>
      <c r="D1558" s="11" t="s">
        <v>260</v>
      </c>
      <c r="E1558" s="19" t="s">
        <v>3155</v>
      </c>
      <c r="F1558" s="10">
        <v>42036</v>
      </c>
      <c r="G1558" s="10">
        <v>44958</v>
      </c>
      <c r="H1558" s="11">
        <v>9</v>
      </c>
      <c r="I1558" s="11" t="s">
        <v>319</v>
      </c>
      <c r="J1558" s="11" t="s">
        <v>261</v>
      </c>
      <c r="K1558" s="11" t="s">
        <v>3214</v>
      </c>
      <c r="L1558" s="11">
        <v>2</v>
      </c>
    </row>
    <row r="1559" spans="1:12">
      <c r="A1559" s="11" t="s">
        <v>3060</v>
      </c>
      <c r="D1559" s="11" t="s">
        <v>260</v>
      </c>
      <c r="E1559" s="19" t="s">
        <v>3156</v>
      </c>
      <c r="F1559" s="10">
        <v>42036</v>
      </c>
      <c r="G1559" s="10">
        <v>44958</v>
      </c>
      <c r="H1559" s="11">
        <v>9</v>
      </c>
      <c r="I1559" s="11" t="s">
        <v>319</v>
      </c>
      <c r="J1559" s="11" t="s">
        <v>261</v>
      </c>
      <c r="K1559" s="11" t="s">
        <v>3214</v>
      </c>
      <c r="L1559" s="11">
        <v>2</v>
      </c>
    </row>
    <row r="1560" spans="1:12">
      <c r="A1560" s="11" t="s">
        <v>3061</v>
      </c>
      <c r="D1560" s="11" t="s">
        <v>260</v>
      </c>
      <c r="E1560" s="19" t="s">
        <v>3157</v>
      </c>
      <c r="F1560" s="10">
        <v>42036</v>
      </c>
      <c r="G1560" s="10">
        <v>44958</v>
      </c>
      <c r="H1560" s="11">
        <v>9</v>
      </c>
      <c r="I1560" s="11" t="s">
        <v>319</v>
      </c>
      <c r="J1560" s="11" t="s">
        <v>261</v>
      </c>
      <c r="K1560" s="11" t="s">
        <v>3214</v>
      </c>
      <c r="L1560" s="11">
        <v>2</v>
      </c>
    </row>
    <row r="1561" spans="1:12">
      <c r="A1561" s="11" t="s">
        <v>3062</v>
      </c>
      <c r="D1561" s="11" t="s">
        <v>260</v>
      </c>
      <c r="E1561" s="19" t="s">
        <v>3158</v>
      </c>
      <c r="F1561" s="10">
        <v>42036</v>
      </c>
      <c r="G1561" s="10">
        <v>44958</v>
      </c>
      <c r="H1561" s="11">
        <v>9</v>
      </c>
      <c r="I1561" s="11" t="s">
        <v>319</v>
      </c>
      <c r="J1561" s="11" t="s">
        <v>261</v>
      </c>
      <c r="K1561" s="11" t="s">
        <v>3214</v>
      </c>
      <c r="L1561" s="11">
        <v>2</v>
      </c>
    </row>
    <row r="1562" spans="1:12">
      <c r="A1562" s="11" t="s">
        <v>3063</v>
      </c>
      <c r="D1562" s="11" t="s">
        <v>260</v>
      </c>
      <c r="E1562" s="19" t="s">
        <v>3159</v>
      </c>
      <c r="F1562" s="10">
        <v>42036</v>
      </c>
      <c r="G1562" s="10">
        <v>44958</v>
      </c>
      <c r="H1562" s="11">
        <v>9</v>
      </c>
      <c r="I1562" s="11" t="s">
        <v>319</v>
      </c>
      <c r="J1562" s="11" t="s">
        <v>261</v>
      </c>
      <c r="K1562" s="11" t="s">
        <v>3214</v>
      </c>
      <c r="L1562" s="11">
        <v>2</v>
      </c>
    </row>
    <row r="1563" spans="1:12">
      <c r="A1563" s="11" t="s">
        <v>3064</v>
      </c>
      <c r="D1563" s="11" t="s">
        <v>260</v>
      </c>
      <c r="E1563" s="19" t="s">
        <v>3160</v>
      </c>
      <c r="F1563" s="10">
        <v>42036</v>
      </c>
      <c r="G1563" s="10">
        <v>44958</v>
      </c>
      <c r="H1563" s="11">
        <v>9</v>
      </c>
      <c r="I1563" s="11" t="s">
        <v>319</v>
      </c>
      <c r="J1563" s="11" t="s">
        <v>261</v>
      </c>
      <c r="K1563" s="11" t="s">
        <v>3214</v>
      </c>
      <c r="L1563" s="11">
        <v>2</v>
      </c>
    </row>
    <row r="1564" spans="1:12">
      <c r="A1564" s="11" t="s">
        <v>3065</v>
      </c>
      <c r="D1564" s="11" t="s">
        <v>260</v>
      </c>
      <c r="E1564" s="19" t="s">
        <v>3161</v>
      </c>
      <c r="F1564" s="10">
        <v>42036</v>
      </c>
      <c r="G1564" s="10">
        <v>44958</v>
      </c>
      <c r="H1564" s="11">
        <v>9</v>
      </c>
      <c r="I1564" s="11" t="s">
        <v>319</v>
      </c>
      <c r="J1564" s="11" t="s">
        <v>261</v>
      </c>
      <c r="K1564" s="11" t="s">
        <v>3214</v>
      </c>
      <c r="L1564" s="11">
        <v>2</v>
      </c>
    </row>
    <row r="1565" spans="1:12">
      <c r="A1565" s="11" t="s">
        <v>3066</v>
      </c>
      <c r="D1565" s="11" t="s">
        <v>260</v>
      </c>
      <c r="E1565" s="19" t="s">
        <v>3162</v>
      </c>
      <c r="F1565" s="10">
        <v>42036</v>
      </c>
      <c r="G1565" s="10">
        <v>44958</v>
      </c>
      <c r="H1565" s="11">
        <v>9</v>
      </c>
      <c r="I1565" s="11" t="s">
        <v>319</v>
      </c>
      <c r="J1565" s="11" t="s">
        <v>261</v>
      </c>
      <c r="K1565" s="11" t="s">
        <v>3214</v>
      </c>
      <c r="L1565" s="11">
        <v>2</v>
      </c>
    </row>
    <row r="1566" spans="1:12">
      <c r="A1566" s="11" t="s">
        <v>3067</v>
      </c>
      <c r="D1566" s="11" t="s">
        <v>260</v>
      </c>
      <c r="E1566" s="19" t="s">
        <v>3163</v>
      </c>
      <c r="F1566" s="10">
        <v>42036</v>
      </c>
      <c r="G1566" s="10">
        <v>44958</v>
      </c>
      <c r="H1566" s="11">
        <v>9</v>
      </c>
      <c r="I1566" s="11" t="s">
        <v>319</v>
      </c>
      <c r="J1566" s="11" t="s">
        <v>261</v>
      </c>
      <c r="K1566" s="11" t="s">
        <v>3214</v>
      </c>
      <c r="L1566" s="11">
        <v>2</v>
      </c>
    </row>
    <row r="1567" spans="1:12">
      <c r="A1567" s="11" t="s">
        <v>3068</v>
      </c>
      <c r="D1567" s="11" t="s">
        <v>260</v>
      </c>
      <c r="E1567" s="19" t="s">
        <v>3164</v>
      </c>
      <c r="F1567" s="10">
        <v>42036</v>
      </c>
      <c r="G1567" s="10">
        <v>44958</v>
      </c>
      <c r="H1567" s="11">
        <v>9</v>
      </c>
      <c r="I1567" s="11" t="s">
        <v>319</v>
      </c>
      <c r="J1567" s="11" t="s">
        <v>261</v>
      </c>
      <c r="K1567" s="11" t="s">
        <v>3214</v>
      </c>
      <c r="L1567" s="11">
        <v>2</v>
      </c>
    </row>
    <row r="1568" spans="1:12">
      <c r="A1568" s="11" t="s">
        <v>3069</v>
      </c>
      <c r="D1568" s="11" t="s">
        <v>260</v>
      </c>
      <c r="E1568" s="19" t="s">
        <v>3165</v>
      </c>
      <c r="F1568" s="10">
        <v>42036</v>
      </c>
      <c r="G1568" s="10">
        <v>44958</v>
      </c>
      <c r="H1568" s="11">
        <v>9</v>
      </c>
      <c r="I1568" s="11" t="s">
        <v>319</v>
      </c>
      <c r="J1568" s="11" t="s">
        <v>261</v>
      </c>
      <c r="K1568" s="11" t="s">
        <v>3214</v>
      </c>
      <c r="L1568" s="11">
        <v>2</v>
      </c>
    </row>
    <row r="1569" spans="1:12">
      <c r="A1569" s="11" t="s">
        <v>3070</v>
      </c>
      <c r="D1569" s="11" t="s">
        <v>260</v>
      </c>
      <c r="E1569" s="19" t="s">
        <v>3166</v>
      </c>
      <c r="F1569" s="10">
        <v>42036</v>
      </c>
      <c r="G1569" s="10">
        <v>44958</v>
      </c>
      <c r="H1569" s="11">
        <v>9</v>
      </c>
      <c r="I1569" s="11" t="s">
        <v>319</v>
      </c>
      <c r="J1569" s="11" t="s">
        <v>261</v>
      </c>
      <c r="K1569" s="11" t="s">
        <v>3214</v>
      </c>
      <c r="L1569" s="11">
        <v>2</v>
      </c>
    </row>
    <row r="1570" spans="1:12">
      <c r="A1570" s="11" t="s">
        <v>3071</v>
      </c>
      <c r="D1570" s="11" t="s">
        <v>260</v>
      </c>
      <c r="E1570" s="19" t="s">
        <v>3167</v>
      </c>
      <c r="F1570" s="10">
        <v>42036</v>
      </c>
      <c r="G1570" s="10">
        <v>44958</v>
      </c>
      <c r="H1570" s="11">
        <v>9</v>
      </c>
      <c r="I1570" s="11" t="s">
        <v>319</v>
      </c>
      <c r="J1570" s="11" t="s">
        <v>261</v>
      </c>
      <c r="K1570" s="11" t="s">
        <v>3214</v>
      </c>
      <c r="L1570" s="11">
        <v>2</v>
      </c>
    </row>
    <row r="1571" spans="1:12">
      <c r="A1571" s="11" t="s">
        <v>3072</v>
      </c>
      <c r="D1571" s="11" t="s">
        <v>260</v>
      </c>
      <c r="E1571" s="19" t="s">
        <v>3168</v>
      </c>
      <c r="F1571" s="10">
        <v>42036</v>
      </c>
      <c r="G1571" s="10">
        <v>44958</v>
      </c>
      <c r="H1571" s="11">
        <v>9</v>
      </c>
      <c r="I1571" s="11" t="s">
        <v>319</v>
      </c>
      <c r="J1571" s="11" t="s">
        <v>261</v>
      </c>
      <c r="K1571" s="11" t="s">
        <v>3214</v>
      </c>
      <c r="L1571" s="11">
        <v>2</v>
      </c>
    </row>
    <row r="1572" spans="1:12">
      <c r="A1572" s="11" t="s">
        <v>3073</v>
      </c>
      <c r="D1572" s="11" t="s">
        <v>260</v>
      </c>
      <c r="E1572" s="19" t="s">
        <v>3169</v>
      </c>
      <c r="F1572" s="10">
        <v>42036</v>
      </c>
      <c r="G1572" s="10">
        <v>44958</v>
      </c>
      <c r="H1572" s="11">
        <v>9</v>
      </c>
      <c r="I1572" s="11" t="s">
        <v>319</v>
      </c>
      <c r="J1572" s="11" t="s">
        <v>261</v>
      </c>
      <c r="K1572" s="11" t="s">
        <v>3214</v>
      </c>
      <c r="L1572" s="11">
        <v>2</v>
      </c>
    </row>
    <row r="1573" spans="1:12">
      <c r="A1573" s="11" t="s">
        <v>3074</v>
      </c>
      <c r="D1573" s="11" t="s">
        <v>260</v>
      </c>
      <c r="E1573" s="19" t="s">
        <v>3170</v>
      </c>
      <c r="F1573" s="10">
        <v>42036</v>
      </c>
      <c r="G1573" s="10">
        <v>44958</v>
      </c>
      <c r="H1573" s="11">
        <v>9</v>
      </c>
      <c r="I1573" s="11" t="s">
        <v>319</v>
      </c>
      <c r="J1573" s="11" t="s">
        <v>261</v>
      </c>
      <c r="K1573" s="11" t="s">
        <v>3214</v>
      </c>
      <c r="L1573" s="11">
        <v>2</v>
      </c>
    </row>
    <row r="1574" spans="1:12">
      <c r="A1574" s="11" t="s">
        <v>3075</v>
      </c>
      <c r="D1574" s="11" t="s">
        <v>260</v>
      </c>
      <c r="E1574" s="19" t="s">
        <v>3171</v>
      </c>
      <c r="F1574" s="10">
        <v>42036</v>
      </c>
      <c r="G1574" s="10">
        <v>44958</v>
      </c>
      <c r="H1574" s="11">
        <v>9</v>
      </c>
      <c r="I1574" s="11" t="s">
        <v>319</v>
      </c>
      <c r="J1574" s="11" t="s">
        <v>261</v>
      </c>
      <c r="K1574" s="11" t="s">
        <v>3214</v>
      </c>
      <c r="L1574" s="11">
        <v>2</v>
      </c>
    </row>
    <row r="1575" spans="1:12">
      <c r="A1575" s="11" t="s">
        <v>3076</v>
      </c>
      <c r="D1575" s="11" t="s">
        <v>260</v>
      </c>
      <c r="E1575" s="19" t="s">
        <v>3172</v>
      </c>
      <c r="F1575" s="10">
        <v>42036</v>
      </c>
      <c r="G1575" s="10">
        <v>44958</v>
      </c>
      <c r="H1575" s="11">
        <v>9</v>
      </c>
      <c r="I1575" s="11" t="s">
        <v>319</v>
      </c>
      <c r="J1575" s="11" t="s">
        <v>261</v>
      </c>
      <c r="K1575" s="11" t="s">
        <v>3214</v>
      </c>
      <c r="L1575" s="11">
        <v>2</v>
      </c>
    </row>
    <row r="1576" spans="1:12">
      <c r="A1576" s="11" t="s">
        <v>3077</v>
      </c>
      <c r="D1576" s="11" t="s">
        <v>260</v>
      </c>
      <c r="E1576" s="19" t="s">
        <v>3173</v>
      </c>
      <c r="F1576" s="10">
        <v>42036</v>
      </c>
      <c r="G1576" s="10">
        <v>44958</v>
      </c>
      <c r="H1576" s="11">
        <v>9</v>
      </c>
      <c r="I1576" s="11" t="s">
        <v>319</v>
      </c>
      <c r="J1576" s="11" t="s">
        <v>261</v>
      </c>
      <c r="K1576" s="11" t="s">
        <v>3214</v>
      </c>
      <c r="L1576" s="11">
        <v>2</v>
      </c>
    </row>
    <row r="1577" spans="1:12">
      <c r="A1577" s="11" t="s">
        <v>3078</v>
      </c>
      <c r="D1577" s="11" t="s">
        <v>260</v>
      </c>
      <c r="E1577" s="19" t="s">
        <v>3174</v>
      </c>
      <c r="F1577" s="10">
        <v>42036</v>
      </c>
      <c r="G1577" s="10">
        <v>44958</v>
      </c>
      <c r="H1577" s="11">
        <v>9</v>
      </c>
      <c r="I1577" s="11" t="s">
        <v>319</v>
      </c>
      <c r="J1577" s="11" t="s">
        <v>261</v>
      </c>
      <c r="K1577" s="11" t="s">
        <v>3214</v>
      </c>
      <c r="L1577" s="11">
        <v>2</v>
      </c>
    </row>
    <row r="1578" spans="1:12">
      <c r="A1578" s="11" t="s">
        <v>3079</v>
      </c>
      <c r="D1578" s="11" t="s">
        <v>260</v>
      </c>
      <c r="E1578" s="19" t="s">
        <v>3175</v>
      </c>
      <c r="F1578" s="10">
        <v>42036</v>
      </c>
      <c r="G1578" s="10">
        <v>44958</v>
      </c>
      <c r="H1578" s="11">
        <v>9</v>
      </c>
      <c r="I1578" s="11" t="s">
        <v>319</v>
      </c>
      <c r="J1578" s="11" t="s">
        <v>261</v>
      </c>
      <c r="K1578" s="11" t="s">
        <v>3214</v>
      </c>
      <c r="L1578" s="11">
        <v>2</v>
      </c>
    </row>
    <row r="1579" spans="1:12">
      <c r="A1579" s="11" t="s">
        <v>3080</v>
      </c>
      <c r="D1579" s="11" t="s">
        <v>260</v>
      </c>
      <c r="E1579" s="19" t="s">
        <v>3176</v>
      </c>
      <c r="F1579" s="10">
        <v>42036</v>
      </c>
      <c r="G1579" s="10">
        <v>44958</v>
      </c>
      <c r="H1579" s="11">
        <v>9</v>
      </c>
      <c r="I1579" s="11" t="s">
        <v>319</v>
      </c>
      <c r="J1579" s="11" t="s">
        <v>261</v>
      </c>
      <c r="K1579" s="11" t="s">
        <v>3214</v>
      </c>
      <c r="L1579" s="11">
        <v>2</v>
      </c>
    </row>
    <row r="1580" spans="1:12">
      <c r="A1580" s="11" t="s">
        <v>3081</v>
      </c>
      <c r="D1580" s="11" t="s">
        <v>260</v>
      </c>
      <c r="E1580" s="19" t="s">
        <v>3177</v>
      </c>
      <c r="F1580" s="10">
        <v>42036</v>
      </c>
      <c r="G1580" s="10">
        <v>44958</v>
      </c>
      <c r="H1580" s="11">
        <v>9</v>
      </c>
      <c r="I1580" s="11" t="s">
        <v>319</v>
      </c>
      <c r="J1580" s="11" t="s">
        <v>261</v>
      </c>
      <c r="K1580" s="11" t="s">
        <v>3214</v>
      </c>
      <c r="L1580" s="11">
        <v>2</v>
      </c>
    </row>
    <row r="1581" spans="1:12">
      <c r="A1581" s="11" t="s">
        <v>3082</v>
      </c>
      <c r="D1581" s="11" t="s">
        <v>260</v>
      </c>
      <c r="E1581" s="19" t="s">
        <v>3178</v>
      </c>
      <c r="F1581" s="10">
        <v>42036</v>
      </c>
      <c r="G1581" s="10">
        <v>44958</v>
      </c>
      <c r="H1581" s="11">
        <v>9</v>
      </c>
      <c r="I1581" s="11" t="s">
        <v>319</v>
      </c>
      <c r="J1581" s="11" t="s">
        <v>261</v>
      </c>
      <c r="K1581" s="11" t="s">
        <v>3214</v>
      </c>
      <c r="L1581" s="11">
        <v>2</v>
      </c>
    </row>
    <row r="1582" spans="1:12">
      <c r="A1582" s="11" t="s">
        <v>3083</v>
      </c>
      <c r="D1582" s="11" t="s">
        <v>260</v>
      </c>
      <c r="E1582" s="19" t="s">
        <v>3179</v>
      </c>
      <c r="F1582" s="10">
        <v>42036</v>
      </c>
      <c r="G1582" s="10">
        <v>44958</v>
      </c>
      <c r="H1582" s="11">
        <v>9</v>
      </c>
      <c r="I1582" s="11" t="s">
        <v>319</v>
      </c>
      <c r="J1582" s="11" t="s">
        <v>261</v>
      </c>
      <c r="K1582" s="11" t="s">
        <v>3214</v>
      </c>
      <c r="L1582" s="11">
        <v>2</v>
      </c>
    </row>
    <row r="1583" spans="1:12">
      <c r="A1583" s="11" t="s">
        <v>3084</v>
      </c>
      <c r="D1583" s="11" t="s">
        <v>260</v>
      </c>
      <c r="E1583" s="19" t="s">
        <v>3180</v>
      </c>
      <c r="F1583" s="10">
        <v>42036</v>
      </c>
      <c r="G1583" s="10">
        <v>44958</v>
      </c>
      <c r="H1583" s="11">
        <v>9</v>
      </c>
      <c r="I1583" s="11" t="s">
        <v>319</v>
      </c>
      <c r="J1583" s="11" t="s">
        <v>261</v>
      </c>
      <c r="K1583" s="11" t="s">
        <v>3214</v>
      </c>
      <c r="L1583" s="11">
        <v>2</v>
      </c>
    </row>
    <row r="1584" spans="1:12">
      <c r="A1584" s="11" t="s">
        <v>3085</v>
      </c>
      <c r="D1584" s="11" t="s">
        <v>260</v>
      </c>
      <c r="E1584" s="19" t="s">
        <v>3181</v>
      </c>
      <c r="F1584" s="10">
        <v>42036</v>
      </c>
      <c r="G1584" s="10">
        <v>44958</v>
      </c>
      <c r="H1584" s="11">
        <v>9</v>
      </c>
      <c r="I1584" s="11" t="s">
        <v>319</v>
      </c>
      <c r="J1584" s="11" t="s">
        <v>261</v>
      </c>
      <c r="K1584" s="11" t="s">
        <v>3214</v>
      </c>
      <c r="L1584" s="11">
        <v>2</v>
      </c>
    </row>
    <row r="1585" spans="1:12">
      <c r="A1585" s="11" t="s">
        <v>3086</v>
      </c>
      <c r="D1585" s="11" t="s">
        <v>260</v>
      </c>
      <c r="E1585" s="19" t="s">
        <v>3182</v>
      </c>
      <c r="F1585" s="10">
        <v>42036</v>
      </c>
      <c r="G1585" s="10">
        <v>44958</v>
      </c>
      <c r="H1585" s="11">
        <v>9</v>
      </c>
      <c r="I1585" s="11" t="s">
        <v>319</v>
      </c>
      <c r="J1585" s="11" t="s">
        <v>261</v>
      </c>
      <c r="K1585" s="11" t="s">
        <v>3214</v>
      </c>
      <c r="L1585" s="11">
        <v>2</v>
      </c>
    </row>
    <row r="1586" spans="1:12">
      <c r="A1586" s="11" t="s">
        <v>3087</v>
      </c>
      <c r="D1586" s="11" t="s">
        <v>260</v>
      </c>
      <c r="E1586" s="19" t="s">
        <v>3183</v>
      </c>
      <c r="F1586" s="10">
        <v>42036</v>
      </c>
      <c r="G1586" s="10">
        <v>44958</v>
      </c>
      <c r="H1586" s="11">
        <v>9</v>
      </c>
      <c r="I1586" s="11" t="s">
        <v>319</v>
      </c>
      <c r="J1586" s="11" t="s">
        <v>261</v>
      </c>
      <c r="K1586" s="11" t="s">
        <v>3214</v>
      </c>
      <c r="L1586" s="11">
        <v>2</v>
      </c>
    </row>
    <row r="1587" spans="1:12">
      <c r="A1587" s="11" t="s">
        <v>3088</v>
      </c>
      <c r="D1587" s="11" t="s">
        <v>260</v>
      </c>
      <c r="E1587" s="19" t="s">
        <v>3184</v>
      </c>
      <c r="F1587" s="10">
        <v>42036</v>
      </c>
      <c r="G1587" s="10">
        <v>44958</v>
      </c>
      <c r="H1587" s="11">
        <v>9</v>
      </c>
      <c r="I1587" s="11" t="s">
        <v>319</v>
      </c>
      <c r="J1587" s="11" t="s">
        <v>261</v>
      </c>
      <c r="K1587" s="11" t="s">
        <v>3214</v>
      </c>
      <c r="L1587" s="11">
        <v>2</v>
      </c>
    </row>
    <row r="1588" spans="1:12">
      <c r="A1588" s="11" t="s">
        <v>3089</v>
      </c>
      <c r="D1588" s="11" t="s">
        <v>260</v>
      </c>
      <c r="E1588" s="19" t="s">
        <v>3185</v>
      </c>
      <c r="F1588" s="10">
        <v>42036</v>
      </c>
      <c r="G1588" s="10">
        <v>44958</v>
      </c>
      <c r="H1588" s="11">
        <v>9</v>
      </c>
      <c r="I1588" s="11" t="s">
        <v>319</v>
      </c>
      <c r="J1588" s="11" t="s">
        <v>261</v>
      </c>
      <c r="K1588" s="11" t="s">
        <v>3214</v>
      </c>
      <c r="L1588" s="11">
        <v>2</v>
      </c>
    </row>
    <row r="1589" spans="1:12">
      <c r="A1589" s="11" t="s">
        <v>3090</v>
      </c>
      <c r="D1589" s="11" t="s">
        <v>260</v>
      </c>
      <c r="E1589" s="19" t="s">
        <v>3186</v>
      </c>
      <c r="F1589" s="10">
        <v>42036</v>
      </c>
      <c r="G1589" s="10">
        <v>44958</v>
      </c>
      <c r="H1589" s="11">
        <v>9</v>
      </c>
      <c r="I1589" s="11" t="s">
        <v>319</v>
      </c>
      <c r="J1589" s="11" t="s">
        <v>261</v>
      </c>
      <c r="K1589" s="11" t="s">
        <v>3214</v>
      </c>
      <c r="L1589" s="11">
        <v>2</v>
      </c>
    </row>
    <row r="1590" spans="1:12">
      <c r="A1590" s="11" t="s">
        <v>3091</v>
      </c>
      <c r="D1590" s="11" t="s">
        <v>260</v>
      </c>
      <c r="E1590" s="19" t="s">
        <v>3187</v>
      </c>
      <c r="F1590" s="10">
        <v>42036</v>
      </c>
      <c r="G1590" s="10">
        <v>44958</v>
      </c>
      <c r="H1590" s="11">
        <v>9</v>
      </c>
      <c r="I1590" s="11" t="s">
        <v>319</v>
      </c>
      <c r="J1590" s="11" t="s">
        <v>261</v>
      </c>
      <c r="K1590" s="11" t="s">
        <v>3214</v>
      </c>
      <c r="L1590" s="11">
        <v>2</v>
      </c>
    </row>
    <row r="1591" spans="1:12">
      <c r="A1591" s="11" t="s">
        <v>3092</v>
      </c>
      <c r="D1591" s="11" t="s">
        <v>260</v>
      </c>
      <c r="E1591" s="19" t="s">
        <v>3188</v>
      </c>
      <c r="F1591" s="10">
        <v>42036</v>
      </c>
      <c r="G1591" s="10">
        <v>44958</v>
      </c>
      <c r="H1591" s="11">
        <v>9</v>
      </c>
      <c r="I1591" s="11" t="s">
        <v>319</v>
      </c>
      <c r="J1591" s="11" t="s">
        <v>261</v>
      </c>
      <c r="K1591" s="11" t="s">
        <v>3214</v>
      </c>
      <c r="L1591" s="11">
        <v>2</v>
      </c>
    </row>
    <row r="1592" spans="1:12">
      <c r="A1592" s="11" t="s">
        <v>3093</v>
      </c>
      <c r="D1592" s="11" t="s">
        <v>260</v>
      </c>
      <c r="E1592" s="19" t="s">
        <v>3189</v>
      </c>
      <c r="F1592" s="10">
        <v>42036</v>
      </c>
      <c r="G1592" s="10">
        <v>44958</v>
      </c>
      <c r="H1592" s="11">
        <v>9</v>
      </c>
      <c r="I1592" s="11" t="s">
        <v>319</v>
      </c>
      <c r="J1592" s="11" t="s">
        <v>261</v>
      </c>
      <c r="K1592" s="11" t="s">
        <v>3214</v>
      </c>
      <c r="L1592" s="11">
        <v>2</v>
      </c>
    </row>
    <row r="1593" spans="1:12">
      <c r="A1593" s="11" t="s">
        <v>3094</v>
      </c>
      <c r="D1593" s="11" t="s">
        <v>260</v>
      </c>
      <c r="E1593" s="19" t="s">
        <v>3190</v>
      </c>
      <c r="F1593" s="10">
        <v>42036</v>
      </c>
      <c r="G1593" s="10">
        <v>44958</v>
      </c>
      <c r="H1593" s="11">
        <v>9</v>
      </c>
      <c r="I1593" s="11" t="s">
        <v>319</v>
      </c>
      <c r="J1593" s="11" t="s">
        <v>261</v>
      </c>
      <c r="K1593" s="11" t="s">
        <v>3214</v>
      </c>
      <c r="L1593" s="11">
        <v>2</v>
      </c>
    </row>
    <row r="1594" spans="1:12">
      <c r="A1594" s="11" t="s">
        <v>3095</v>
      </c>
      <c r="D1594" s="11" t="s">
        <v>260</v>
      </c>
      <c r="E1594" s="19" t="s">
        <v>3191</v>
      </c>
      <c r="F1594" s="10">
        <v>42036</v>
      </c>
      <c r="G1594" s="10">
        <v>44958</v>
      </c>
      <c r="H1594" s="11">
        <v>9</v>
      </c>
      <c r="I1594" s="11" t="s">
        <v>319</v>
      </c>
      <c r="J1594" s="11" t="s">
        <v>261</v>
      </c>
      <c r="K1594" s="11" t="s">
        <v>3214</v>
      </c>
      <c r="L1594" s="11">
        <v>2</v>
      </c>
    </row>
    <row r="1595" spans="1:12">
      <c r="A1595" s="11" t="s">
        <v>3096</v>
      </c>
      <c r="D1595" s="11" t="s">
        <v>260</v>
      </c>
      <c r="E1595" s="19" t="s">
        <v>3192</v>
      </c>
      <c r="F1595" s="10">
        <v>42036</v>
      </c>
      <c r="G1595" s="10">
        <v>44958</v>
      </c>
      <c r="H1595" s="11">
        <v>9</v>
      </c>
      <c r="I1595" s="11" t="s">
        <v>319</v>
      </c>
      <c r="J1595" s="11" t="s">
        <v>261</v>
      </c>
      <c r="K1595" s="11" t="s">
        <v>3214</v>
      </c>
      <c r="L1595" s="11">
        <v>2</v>
      </c>
    </row>
    <row r="1596" spans="1:12">
      <c r="A1596" s="11" t="s">
        <v>3097</v>
      </c>
      <c r="D1596" s="11" t="s">
        <v>260</v>
      </c>
      <c r="E1596" s="19" t="s">
        <v>3193</v>
      </c>
      <c r="F1596" s="10">
        <v>42036</v>
      </c>
      <c r="G1596" s="10">
        <v>44958</v>
      </c>
      <c r="H1596" s="11">
        <v>9</v>
      </c>
      <c r="I1596" s="11" t="s">
        <v>319</v>
      </c>
      <c r="J1596" s="11" t="s">
        <v>261</v>
      </c>
      <c r="K1596" s="11" t="s">
        <v>3214</v>
      </c>
      <c r="L1596" s="11">
        <v>2</v>
      </c>
    </row>
    <row r="1597" spans="1:12">
      <c r="A1597" s="11" t="s">
        <v>3098</v>
      </c>
      <c r="D1597" s="11" t="s">
        <v>260</v>
      </c>
      <c r="E1597" s="19" t="s">
        <v>3194</v>
      </c>
      <c r="F1597" s="10">
        <v>42036</v>
      </c>
      <c r="G1597" s="10">
        <v>44958</v>
      </c>
      <c r="H1597" s="11">
        <v>9</v>
      </c>
      <c r="I1597" s="11" t="s">
        <v>319</v>
      </c>
      <c r="J1597" s="11" t="s">
        <v>261</v>
      </c>
      <c r="K1597" s="11" t="s">
        <v>3214</v>
      </c>
      <c r="L1597" s="11">
        <v>2</v>
      </c>
    </row>
    <row r="1598" spans="1:12">
      <c r="A1598" s="11" t="s">
        <v>3099</v>
      </c>
      <c r="D1598" s="11" t="s">
        <v>260</v>
      </c>
      <c r="E1598" s="19" t="s">
        <v>3195</v>
      </c>
      <c r="F1598" s="10">
        <v>42036</v>
      </c>
      <c r="G1598" s="10">
        <v>44958</v>
      </c>
      <c r="H1598" s="11">
        <v>9</v>
      </c>
      <c r="I1598" s="11" t="s">
        <v>319</v>
      </c>
      <c r="J1598" s="11" t="s">
        <v>261</v>
      </c>
      <c r="K1598" s="11" t="s">
        <v>3214</v>
      </c>
      <c r="L1598" s="11">
        <v>2</v>
      </c>
    </row>
    <row r="1599" spans="1:12">
      <c r="A1599" s="11" t="s">
        <v>3100</v>
      </c>
      <c r="D1599" s="11" t="s">
        <v>260</v>
      </c>
      <c r="E1599" s="19" t="s">
        <v>3196</v>
      </c>
      <c r="F1599" s="10">
        <v>42036</v>
      </c>
      <c r="G1599" s="10">
        <v>44958</v>
      </c>
      <c r="H1599" s="11">
        <v>9</v>
      </c>
      <c r="I1599" s="11" t="s">
        <v>319</v>
      </c>
      <c r="J1599" s="11" t="s">
        <v>261</v>
      </c>
      <c r="K1599" s="11" t="s">
        <v>3214</v>
      </c>
      <c r="L1599" s="11">
        <v>2</v>
      </c>
    </row>
    <row r="1600" spans="1:12">
      <c r="A1600" s="11" t="s">
        <v>3101</v>
      </c>
      <c r="D1600" s="11" t="s">
        <v>260</v>
      </c>
      <c r="E1600" s="19" t="s">
        <v>3197</v>
      </c>
      <c r="F1600" s="10">
        <v>42036</v>
      </c>
      <c r="G1600" s="10">
        <v>44958</v>
      </c>
      <c r="H1600" s="11">
        <v>9</v>
      </c>
      <c r="I1600" s="11" t="s">
        <v>319</v>
      </c>
      <c r="J1600" s="11" t="s">
        <v>261</v>
      </c>
      <c r="K1600" s="11" t="s">
        <v>3214</v>
      </c>
      <c r="L1600" s="11">
        <v>2</v>
      </c>
    </row>
    <row r="1601" spans="1:12">
      <c r="A1601" s="11" t="s">
        <v>3102</v>
      </c>
      <c r="D1601" s="11" t="s">
        <v>260</v>
      </c>
      <c r="E1601" s="19" t="s">
        <v>3198</v>
      </c>
      <c r="F1601" s="10">
        <v>42036</v>
      </c>
      <c r="G1601" s="10">
        <v>44958</v>
      </c>
      <c r="H1601" s="11">
        <v>9</v>
      </c>
      <c r="I1601" s="11" t="s">
        <v>319</v>
      </c>
      <c r="J1601" s="11" t="s">
        <v>261</v>
      </c>
      <c r="K1601" s="11" t="s">
        <v>3214</v>
      </c>
      <c r="L1601" s="11">
        <v>2</v>
      </c>
    </row>
    <row r="1602" spans="1:12">
      <c r="A1602" s="11" t="s">
        <v>3103</v>
      </c>
      <c r="D1602" s="11" t="s">
        <v>260</v>
      </c>
      <c r="E1602" s="19" t="s">
        <v>3199</v>
      </c>
      <c r="F1602" s="10">
        <v>42036</v>
      </c>
      <c r="G1602" s="10">
        <v>44958</v>
      </c>
      <c r="H1602" s="11">
        <v>9</v>
      </c>
      <c r="I1602" s="11" t="s">
        <v>319</v>
      </c>
      <c r="J1602" s="11" t="s">
        <v>261</v>
      </c>
      <c r="K1602" s="11" t="s">
        <v>3214</v>
      </c>
      <c r="L1602" s="11">
        <v>2</v>
      </c>
    </row>
    <row r="1603" spans="1:12">
      <c r="A1603" s="11" t="s">
        <v>3104</v>
      </c>
      <c r="D1603" s="11" t="s">
        <v>260</v>
      </c>
      <c r="E1603" s="19" t="s">
        <v>3200</v>
      </c>
      <c r="F1603" s="10">
        <v>42036</v>
      </c>
      <c r="G1603" s="10">
        <v>44958</v>
      </c>
      <c r="H1603" s="11">
        <v>9</v>
      </c>
      <c r="I1603" s="11" t="s">
        <v>319</v>
      </c>
      <c r="J1603" s="11" t="s">
        <v>261</v>
      </c>
      <c r="K1603" s="11" t="s">
        <v>3214</v>
      </c>
      <c r="L1603" s="11">
        <v>2</v>
      </c>
    </row>
    <row r="1604" spans="1:12">
      <c r="A1604" s="11" t="s">
        <v>3105</v>
      </c>
      <c r="D1604" s="11" t="s">
        <v>260</v>
      </c>
      <c r="E1604" s="19" t="s">
        <v>3201</v>
      </c>
      <c r="F1604" s="10">
        <v>42036</v>
      </c>
      <c r="G1604" s="10">
        <v>44958</v>
      </c>
      <c r="H1604" s="11">
        <v>9</v>
      </c>
      <c r="I1604" s="11" t="s">
        <v>319</v>
      </c>
      <c r="J1604" s="11" t="s">
        <v>261</v>
      </c>
      <c r="K1604" s="11" t="s">
        <v>3214</v>
      </c>
      <c r="L1604" s="11">
        <v>2</v>
      </c>
    </row>
    <row r="1605" spans="1:12">
      <c r="A1605" s="11" t="s">
        <v>3106</v>
      </c>
      <c r="D1605" s="11" t="s">
        <v>260</v>
      </c>
      <c r="E1605" s="19" t="s">
        <v>3202</v>
      </c>
      <c r="F1605" s="10">
        <v>42036</v>
      </c>
      <c r="G1605" s="10">
        <v>44958</v>
      </c>
      <c r="H1605" s="11">
        <v>9</v>
      </c>
      <c r="I1605" s="11" t="s">
        <v>319</v>
      </c>
      <c r="J1605" s="11" t="s">
        <v>261</v>
      </c>
      <c r="K1605" s="11" t="s">
        <v>3214</v>
      </c>
      <c r="L1605" s="11">
        <v>2</v>
      </c>
    </row>
    <row r="1606" spans="1:12">
      <c r="A1606" s="11" t="s">
        <v>3107</v>
      </c>
      <c r="D1606" s="11" t="s">
        <v>260</v>
      </c>
      <c r="E1606" s="19" t="s">
        <v>3203</v>
      </c>
      <c r="F1606" s="10">
        <v>42036</v>
      </c>
      <c r="G1606" s="10">
        <v>44958</v>
      </c>
      <c r="H1606" s="11">
        <v>9</v>
      </c>
      <c r="I1606" s="11" t="s">
        <v>319</v>
      </c>
      <c r="J1606" s="11" t="s">
        <v>261</v>
      </c>
      <c r="K1606" s="11" t="s">
        <v>3214</v>
      </c>
      <c r="L1606" s="11">
        <v>2</v>
      </c>
    </row>
    <row r="1607" spans="1:12">
      <c r="A1607" s="11" t="s">
        <v>3108</v>
      </c>
      <c r="D1607" s="11" t="s">
        <v>260</v>
      </c>
      <c r="E1607" s="19" t="s">
        <v>3204</v>
      </c>
      <c r="F1607" s="10">
        <v>42036</v>
      </c>
      <c r="G1607" s="10">
        <v>44958</v>
      </c>
      <c r="H1607" s="11">
        <v>9</v>
      </c>
      <c r="I1607" s="11" t="s">
        <v>319</v>
      </c>
      <c r="J1607" s="11" t="s">
        <v>261</v>
      </c>
      <c r="K1607" s="11" t="s">
        <v>3214</v>
      </c>
      <c r="L1607" s="11">
        <v>2</v>
      </c>
    </row>
    <row r="1609" spans="1:12">
      <c r="A1609" s="11" t="s">
        <v>3213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650360R" display="A125650360R" xr:uid="{00000000-0004-0000-0000-000001000000}"/>
    <hyperlink ref="E13" location="A125642152W" display="A125642152W" xr:uid="{00000000-0004-0000-0000-000002000000}"/>
    <hyperlink ref="E14" location="A125633944A" display="A125633944A" xr:uid="{00000000-0004-0000-0000-000003000000}"/>
    <hyperlink ref="E15" location="A125650320W" display="A125650320W" xr:uid="{00000000-0004-0000-0000-000004000000}"/>
    <hyperlink ref="E16" location="A125642112C" display="A125642112C" xr:uid="{00000000-0004-0000-0000-000005000000}"/>
    <hyperlink ref="E17" location="A125633904J" display="A125633904J" xr:uid="{00000000-0004-0000-0000-000006000000}"/>
    <hyperlink ref="E18" location="A125650256R" display="A125650256R" xr:uid="{00000000-0004-0000-0000-000007000000}"/>
    <hyperlink ref="E19" location="A125642048W" display="A125642048W" xr:uid="{00000000-0004-0000-0000-000008000000}"/>
    <hyperlink ref="E20" location="A125633840J" display="A125633840J" xr:uid="{00000000-0004-0000-0000-000009000000}"/>
    <hyperlink ref="E21" location="A125650328R" display="A125650328R" xr:uid="{00000000-0004-0000-0000-00000A000000}"/>
    <hyperlink ref="E22" location="A125642120C" display="A125642120C" xr:uid="{00000000-0004-0000-0000-00000B000000}"/>
    <hyperlink ref="E23" location="A125633912J" display="A125633912J" xr:uid="{00000000-0004-0000-0000-00000C000000}"/>
    <hyperlink ref="E24" location="A125650336R" display="A125650336R" xr:uid="{00000000-0004-0000-0000-00000D000000}"/>
    <hyperlink ref="E25" location="A125642128W" display="A125642128W" xr:uid="{00000000-0004-0000-0000-00000E000000}"/>
    <hyperlink ref="E26" location="A125633920J" display="A125633920J" xr:uid="{00000000-0004-0000-0000-00000F000000}"/>
    <hyperlink ref="E27" location="A125650264R" display="A125650264R" xr:uid="{00000000-0004-0000-0000-000010000000}"/>
    <hyperlink ref="E28" location="A125642056W" display="A125642056W" xr:uid="{00000000-0004-0000-0000-000011000000}"/>
    <hyperlink ref="E29" location="A125633848A" display="A125633848A" xr:uid="{00000000-0004-0000-0000-000012000000}"/>
    <hyperlink ref="E30" location="A125650272R" display="A125650272R" xr:uid="{00000000-0004-0000-0000-000013000000}"/>
    <hyperlink ref="E31" location="A125642064W" display="A125642064W" xr:uid="{00000000-0004-0000-0000-000014000000}"/>
    <hyperlink ref="E32" location="A125633856A" display="A125633856A" xr:uid="{00000000-0004-0000-0000-000015000000}"/>
    <hyperlink ref="E33" location="A125650304W" display="A125650304W" xr:uid="{00000000-0004-0000-0000-000016000000}"/>
    <hyperlink ref="E34" location="A125642096R" display="A125642096R" xr:uid="{00000000-0004-0000-0000-000017000000}"/>
    <hyperlink ref="E35" location="A125633888V" display="A125633888V" xr:uid="{00000000-0004-0000-0000-000018000000}"/>
    <hyperlink ref="E36" location="A125650240W" display="A125650240W" xr:uid="{00000000-0004-0000-0000-000019000000}"/>
    <hyperlink ref="E37" location="A125642032C" display="A125642032C" xr:uid="{00000000-0004-0000-0000-00001A000000}"/>
    <hyperlink ref="E38" location="A125633824J" display="A125633824J" xr:uid="{00000000-0004-0000-0000-00001B000000}"/>
    <hyperlink ref="E39" location="A125650344R" display="A125650344R" xr:uid="{00000000-0004-0000-0000-00001C000000}"/>
    <hyperlink ref="E40" location="A125642136W" display="A125642136W" xr:uid="{00000000-0004-0000-0000-00001D000000}"/>
    <hyperlink ref="E41" location="A125633928A" display="A125633928A" xr:uid="{00000000-0004-0000-0000-00001E000000}"/>
    <hyperlink ref="E42" location="A125650312W" display="A125650312W" xr:uid="{00000000-0004-0000-0000-00001F000000}"/>
    <hyperlink ref="E43" location="A125642104C" display="A125642104C" xr:uid="{00000000-0004-0000-0000-000020000000}"/>
    <hyperlink ref="E44" location="A125633896V" display="A125633896V" xr:uid="{00000000-0004-0000-0000-000021000000}"/>
    <hyperlink ref="E45" location="A125650352R" display="A125650352R" xr:uid="{00000000-0004-0000-0000-000022000000}"/>
    <hyperlink ref="E46" location="A125642144W" display="A125642144W" xr:uid="{00000000-0004-0000-0000-000023000000}"/>
    <hyperlink ref="E47" location="A125633936A" display="A125633936A" xr:uid="{00000000-0004-0000-0000-000024000000}"/>
    <hyperlink ref="E48" location="A125650248R" display="A125650248R" xr:uid="{00000000-0004-0000-0000-000025000000}"/>
    <hyperlink ref="E49" location="A125642040C" display="A125642040C" xr:uid="{00000000-0004-0000-0000-000026000000}"/>
    <hyperlink ref="E50" location="A125633832J" display="A125633832J" xr:uid="{00000000-0004-0000-0000-000027000000}"/>
    <hyperlink ref="E51" location="A125650216W" display="A125650216W" xr:uid="{00000000-0004-0000-0000-000028000000}"/>
    <hyperlink ref="E52" location="A125642008C" display="A125642008C" xr:uid="{00000000-0004-0000-0000-000029000000}"/>
    <hyperlink ref="E53" location="A125633800R" display="A125633800R" xr:uid="{00000000-0004-0000-0000-00002A000000}"/>
    <hyperlink ref="E54" location="A125650224W" display="A125650224W" xr:uid="{00000000-0004-0000-0000-00002B000000}"/>
    <hyperlink ref="E55" location="A125642016C" display="A125642016C" xr:uid="{00000000-0004-0000-0000-00002C000000}"/>
    <hyperlink ref="E56" location="A125633808J" display="A125633808J" xr:uid="{00000000-0004-0000-0000-00002D000000}"/>
    <hyperlink ref="E57" location="A125650280R" display="A125650280R" xr:uid="{00000000-0004-0000-0000-00002E000000}"/>
    <hyperlink ref="E58" location="A125642072W" display="A125642072W" xr:uid="{00000000-0004-0000-0000-00002F000000}"/>
    <hyperlink ref="E59" location="A125633864A" display="A125633864A" xr:uid="{00000000-0004-0000-0000-000030000000}"/>
    <hyperlink ref="E60" location="A125650232W" display="A125650232W" xr:uid="{00000000-0004-0000-0000-000031000000}"/>
    <hyperlink ref="E61" location="A125642024C" display="A125642024C" xr:uid="{00000000-0004-0000-0000-000032000000}"/>
    <hyperlink ref="E62" location="A125633816J" display="A125633816J" xr:uid="{00000000-0004-0000-0000-000033000000}"/>
    <hyperlink ref="E63" location="A125650288J" display="A125650288J" xr:uid="{00000000-0004-0000-0000-000034000000}"/>
    <hyperlink ref="E64" location="A125642080W" display="A125642080W" xr:uid="{00000000-0004-0000-0000-000035000000}"/>
    <hyperlink ref="E65" location="A125633872A" display="A125633872A" xr:uid="{00000000-0004-0000-0000-000036000000}"/>
    <hyperlink ref="E66" location="A125650296J" display="A125650296J" xr:uid="{00000000-0004-0000-0000-000037000000}"/>
    <hyperlink ref="E67" location="A125642088R" display="A125642088R" xr:uid="{00000000-0004-0000-0000-000038000000}"/>
    <hyperlink ref="E68" location="A125633880A" display="A125633880A" xr:uid="{00000000-0004-0000-0000-000039000000}"/>
    <hyperlink ref="E69" location="A125650362V" display="A125650362V" xr:uid="{00000000-0004-0000-0000-00003A000000}"/>
    <hyperlink ref="E70" location="A125642154A" display="A125642154A" xr:uid="{00000000-0004-0000-0000-00003B000000}"/>
    <hyperlink ref="E71" location="A125633946F" display="A125633946F" xr:uid="{00000000-0004-0000-0000-00003C000000}"/>
    <hyperlink ref="E72" location="A125650322A" display="A125650322A" xr:uid="{00000000-0004-0000-0000-00003D000000}"/>
    <hyperlink ref="E73" location="A125642114J" display="A125642114J" xr:uid="{00000000-0004-0000-0000-00003E000000}"/>
    <hyperlink ref="E74" location="A125633906L" display="A125633906L" xr:uid="{00000000-0004-0000-0000-00003F000000}"/>
    <hyperlink ref="E75" location="A125650258V" display="A125650258V" xr:uid="{00000000-0004-0000-0000-000040000000}"/>
    <hyperlink ref="E76" location="A125642050J" display="A125642050J" xr:uid="{00000000-0004-0000-0000-000041000000}"/>
    <hyperlink ref="E77" location="A125633842L" display="A125633842L" xr:uid="{00000000-0004-0000-0000-000042000000}"/>
    <hyperlink ref="E78" location="A125650330A" display="A125650330A" xr:uid="{00000000-0004-0000-0000-000043000000}"/>
    <hyperlink ref="E79" location="A125642122J" display="A125642122J" xr:uid="{00000000-0004-0000-0000-000044000000}"/>
    <hyperlink ref="E80" location="A125633914L" display="A125633914L" xr:uid="{00000000-0004-0000-0000-000045000000}"/>
    <hyperlink ref="E81" location="A125650338V" display="A125650338V" xr:uid="{00000000-0004-0000-0000-000046000000}"/>
    <hyperlink ref="E82" location="A125642130J" display="A125642130J" xr:uid="{00000000-0004-0000-0000-000047000000}"/>
    <hyperlink ref="E83" location="A125633922L" display="A125633922L" xr:uid="{00000000-0004-0000-0000-000048000000}"/>
    <hyperlink ref="E84" location="A125650266V" display="A125650266V" xr:uid="{00000000-0004-0000-0000-000049000000}"/>
    <hyperlink ref="E85" location="A125642058A" display="A125642058A" xr:uid="{00000000-0004-0000-0000-00004A000000}"/>
    <hyperlink ref="E86" location="A125633850L" display="A125633850L" xr:uid="{00000000-0004-0000-0000-00004B000000}"/>
    <hyperlink ref="E87" location="A125650274V" display="A125650274V" xr:uid="{00000000-0004-0000-0000-00004C000000}"/>
    <hyperlink ref="E88" location="A125642066A" display="A125642066A" xr:uid="{00000000-0004-0000-0000-00004D000000}"/>
    <hyperlink ref="E89" location="A125633858F" display="A125633858F" xr:uid="{00000000-0004-0000-0000-00004E000000}"/>
    <hyperlink ref="E90" location="A125650306A" display="A125650306A" xr:uid="{00000000-0004-0000-0000-00004F000000}"/>
    <hyperlink ref="E91" location="A125642098V" display="A125642098V" xr:uid="{00000000-0004-0000-0000-000050000000}"/>
    <hyperlink ref="E92" location="A125633890F" display="A125633890F" xr:uid="{00000000-0004-0000-0000-000051000000}"/>
    <hyperlink ref="E93" location="A125650242A" display="A125650242A" xr:uid="{00000000-0004-0000-0000-000052000000}"/>
    <hyperlink ref="E94" location="A125642034J" display="A125642034J" xr:uid="{00000000-0004-0000-0000-000053000000}"/>
    <hyperlink ref="E95" location="A125633826L" display="A125633826L" xr:uid="{00000000-0004-0000-0000-000054000000}"/>
    <hyperlink ref="E96" location="A125650346V" display="A125650346V" xr:uid="{00000000-0004-0000-0000-000055000000}"/>
    <hyperlink ref="E97" location="A125642138A" display="A125642138A" xr:uid="{00000000-0004-0000-0000-000056000000}"/>
    <hyperlink ref="E98" location="A125633930L" display="A125633930L" xr:uid="{00000000-0004-0000-0000-000057000000}"/>
    <hyperlink ref="E99" location="A125650314A" display="A125650314A" xr:uid="{00000000-0004-0000-0000-000058000000}"/>
    <hyperlink ref="E100" location="A125642106J" display="A125642106J" xr:uid="{00000000-0004-0000-0000-000059000000}"/>
    <hyperlink ref="E101" location="A125633898X" display="A125633898X" xr:uid="{00000000-0004-0000-0000-00005A000000}"/>
    <hyperlink ref="E102" location="A125650354V" display="A125650354V" xr:uid="{00000000-0004-0000-0000-00005B000000}"/>
    <hyperlink ref="E103" location="A125642146A" display="A125642146A" xr:uid="{00000000-0004-0000-0000-00005C000000}"/>
    <hyperlink ref="E104" location="A125633938F" display="A125633938F" xr:uid="{00000000-0004-0000-0000-00005D000000}"/>
    <hyperlink ref="E105" location="A125650250A" display="A125650250A" xr:uid="{00000000-0004-0000-0000-00005E000000}"/>
    <hyperlink ref="E106" location="A125642042J" display="A125642042J" xr:uid="{00000000-0004-0000-0000-00005F000000}"/>
    <hyperlink ref="E107" location="A125633834L" display="A125633834L" xr:uid="{00000000-0004-0000-0000-000060000000}"/>
    <hyperlink ref="E108" location="A125650218A" display="A125650218A" xr:uid="{00000000-0004-0000-0000-000061000000}"/>
    <hyperlink ref="E109" location="A125642010R" display="A125642010R" xr:uid="{00000000-0004-0000-0000-000062000000}"/>
    <hyperlink ref="E110" location="A125633802V" display="A125633802V" xr:uid="{00000000-0004-0000-0000-000063000000}"/>
    <hyperlink ref="E111" location="A125650226A" display="A125650226A" xr:uid="{00000000-0004-0000-0000-000064000000}"/>
    <hyperlink ref="E112" location="A125642018J" display="A125642018J" xr:uid="{00000000-0004-0000-0000-000065000000}"/>
    <hyperlink ref="E113" location="A125633810V" display="A125633810V" xr:uid="{00000000-0004-0000-0000-000066000000}"/>
    <hyperlink ref="E114" location="A125650282V" display="A125650282V" xr:uid="{00000000-0004-0000-0000-000067000000}"/>
    <hyperlink ref="E115" location="A125642074A" display="A125642074A" xr:uid="{00000000-0004-0000-0000-000068000000}"/>
    <hyperlink ref="E116" location="A125633866F" display="A125633866F" xr:uid="{00000000-0004-0000-0000-000069000000}"/>
    <hyperlink ref="E117" location="A125650234A" display="A125650234A" xr:uid="{00000000-0004-0000-0000-00006A000000}"/>
    <hyperlink ref="E118" location="A125642026J" display="A125642026J" xr:uid="{00000000-0004-0000-0000-00006B000000}"/>
    <hyperlink ref="E119" location="A125633818L" display="A125633818L" xr:uid="{00000000-0004-0000-0000-00006C000000}"/>
    <hyperlink ref="E120" location="A125650290V" display="A125650290V" xr:uid="{00000000-0004-0000-0000-00006D000000}"/>
    <hyperlink ref="E121" location="A125642082A" display="A125642082A" xr:uid="{00000000-0004-0000-0000-00006E000000}"/>
    <hyperlink ref="E122" location="A125633874F" display="A125633874F" xr:uid="{00000000-0004-0000-0000-00006F000000}"/>
    <hyperlink ref="E123" location="A125650298L" display="A125650298L" xr:uid="{00000000-0004-0000-0000-000070000000}"/>
    <hyperlink ref="E124" location="A125642090A" display="A125642090A" xr:uid="{00000000-0004-0000-0000-000071000000}"/>
    <hyperlink ref="E125" location="A125633882F" display="A125633882F" xr:uid="{00000000-0004-0000-0000-000072000000}"/>
    <hyperlink ref="E126" location="A125654464F" display="A125654464F" xr:uid="{00000000-0004-0000-0000-000073000000}"/>
    <hyperlink ref="E127" location="A125646256L" display="A125646256L" xr:uid="{00000000-0004-0000-0000-000074000000}"/>
    <hyperlink ref="E128" location="A125638048V" display="A125638048V" xr:uid="{00000000-0004-0000-0000-000075000000}"/>
    <hyperlink ref="E129" location="A125654424L" display="A125654424L" xr:uid="{00000000-0004-0000-0000-000076000000}"/>
    <hyperlink ref="E130" location="A125646216V" display="A125646216V" xr:uid="{00000000-0004-0000-0000-000077000000}"/>
    <hyperlink ref="E131" location="A125638008A" display="A125638008A" xr:uid="{00000000-0004-0000-0000-000078000000}"/>
    <hyperlink ref="E132" location="A125654360L" display="A125654360L" xr:uid="{00000000-0004-0000-0000-000079000000}"/>
    <hyperlink ref="E133" location="A125646152V" display="A125646152V" xr:uid="{00000000-0004-0000-0000-00007A000000}"/>
    <hyperlink ref="E134" location="A125637944X" display="A125637944X" xr:uid="{00000000-0004-0000-0000-00007B000000}"/>
    <hyperlink ref="E135" location="A125654432L" display="A125654432L" xr:uid="{00000000-0004-0000-0000-00007C000000}"/>
    <hyperlink ref="E136" location="A125646224V" display="A125646224V" xr:uid="{00000000-0004-0000-0000-00007D000000}"/>
    <hyperlink ref="E137" location="A125638016A" display="A125638016A" xr:uid="{00000000-0004-0000-0000-00007E000000}"/>
    <hyperlink ref="E138" location="A125654440L" display="A125654440L" xr:uid="{00000000-0004-0000-0000-00007F000000}"/>
    <hyperlink ref="E139" location="A125646232V" display="A125646232V" xr:uid="{00000000-0004-0000-0000-000080000000}"/>
    <hyperlink ref="E140" location="A125638024A" display="A125638024A" xr:uid="{00000000-0004-0000-0000-000081000000}"/>
    <hyperlink ref="E141" location="A125654368F" display="A125654368F" xr:uid="{00000000-0004-0000-0000-000082000000}"/>
    <hyperlink ref="E142" location="A125646160V" display="A125646160V" xr:uid="{00000000-0004-0000-0000-000083000000}"/>
    <hyperlink ref="E143" location="A125637952X" display="A125637952X" xr:uid="{00000000-0004-0000-0000-000084000000}"/>
    <hyperlink ref="E144" location="A125654376F" display="A125654376F" xr:uid="{00000000-0004-0000-0000-000085000000}"/>
    <hyperlink ref="E145" location="A125646168L" display="A125646168L" xr:uid="{00000000-0004-0000-0000-000086000000}"/>
    <hyperlink ref="E146" location="A125637960X" display="A125637960X" xr:uid="{00000000-0004-0000-0000-000087000000}"/>
    <hyperlink ref="E147" location="A125654408L" display="A125654408L" xr:uid="{00000000-0004-0000-0000-000088000000}"/>
    <hyperlink ref="E148" location="A125646200A" display="A125646200A" xr:uid="{00000000-0004-0000-0000-000089000000}"/>
    <hyperlink ref="E149" location="A125637992T" display="A125637992T" xr:uid="{00000000-0004-0000-0000-00008A000000}"/>
    <hyperlink ref="E150" location="A125654344L" display="A125654344L" xr:uid="{00000000-0004-0000-0000-00008B000000}"/>
    <hyperlink ref="E151" location="A125646136V" display="A125646136V" xr:uid="{00000000-0004-0000-0000-00008C000000}"/>
    <hyperlink ref="E152" location="A125637928X" display="A125637928X" xr:uid="{00000000-0004-0000-0000-00008D000000}"/>
    <hyperlink ref="E153" location="A125654448F" display="A125654448F" xr:uid="{00000000-0004-0000-0000-00008E000000}"/>
    <hyperlink ref="E154" location="A125646240V" display="A125646240V" xr:uid="{00000000-0004-0000-0000-00008F000000}"/>
    <hyperlink ref="E155" location="A125638032A" display="A125638032A" xr:uid="{00000000-0004-0000-0000-000090000000}"/>
    <hyperlink ref="E156" location="A125654416L" display="A125654416L" xr:uid="{00000000-0004-0000-0000-000091000000}"/>
    <hyperlink ref="E157" location="A125646208V" display="A125646208V" xr:uid="{00000000-0004-0000-0000-000092000000}"/>
    <hyperlink ref="E158" location="A125638000J" display="A125638000J" xr:uid="{00000000-0004-0000-0000-000093000000}"/>
    <hyperlink ref="E159" location="A125654456F" display="A125654456F" xr:uid="{00000000-0004-0000-0000-000094000000}"/>
    <hyperlink ref="E160" location="A125646248L" display="A125646248L" xr:uid="{00000000-0004-0000-0000-000095000000}"/>
    <hyperlink ref="E161" location="A125638040A" display="A125638040A" xr:uid="{00000000-0004-0000-0000-000096000000}"/>
    <hyperlink ref="E162" location="A125654352L" display="A125654352L" xr:uid="{00000000-0004-0000-0000-000097000000}"/>
    <hyperlink ref="E163" location="A125646144V" display="A125646144V" xr:uid="{00000000-0004-0000-0000-000098000000}"/>
    <hyperlink ref="E164" location="A125637936X" display="A125637936X" xr:uid="{00000000-0004-0000-0000-000099000000}"/>
    <hyperlink ref="E165" location="A125654320V" display="A125654320V" xr:uid="{00000000-0004-0000-0000-00009A000000}"/>
    <hyperlink ref="E166" location="A125646112A" display="A125646112A" xr:uid="{00000000-0004-0000-0000-00009B000000}"/>
    <hyperlink ref="E167" location="A125637904F" display="A125637904F" xr:uid="{00000000-0004-0000-0000-00009C000000}"/>
    <hyperlink ref="E168" location="A125654328L" display="A125654328L" xr:uid="{00000000-0004-0000-0000-00009D000000}"/>
    <hyperlink ref="E169" location="A125646120A" display="A125646120A" xr:uid="{00000000-0004-0000-0000-00009E000000}"/>
    <hyperlink ref="E170" location="A125637912F" display="A125637912F" xr:uid="{00000000-0004-0000-0000-00009F000000}"/>
    <hyperlink ref="E171" location="A125654384F" display="A125654384F" xr:uid="{00000000-0004-0000-0000-0000A0000000}"/>
    <hyperlink ref="E172" location="A125646176L" display="A125646176L" xr:uid="{00000000-0004-0000-0000-0000A1000000}"/>
    <hyperlink ref="E173" location="A125637968T" display="A125637968T" xr:uid="{00000000-0004-0000-0000-0000A2000000}"/>
    <hyperlink ref="E174" location="A125654336L" display="A125654336L" xr:uid="{00000000-0004-0000-0000-0000A3000000}"/>
    <hyperlink ref="E175" location="A125646128V" display="A125646128V" xr:uid="{00000000-0004-0000-0000-0000A4000000}"/>
    <hyperlink ref="E176" location="A125637920F" display="A125637920F" xr:uid="{00000000-0004-0000-0000-0000A5000000}"/>
    <hyperlink ref="E177" location="A125654392F" display="A125654392F" xr:uid="{00000000-0004-0000-0000-0000A6000000}"/>
    <hyperlink ref="E178" location="A125646184L" display="A125646184L" xr:uid="{00000000-0004-0000-0000-0000A7000000}"/>
    <hyperlink ref="E179" location="A125637976T" display="A125637976T" xr:uid="{00000000-0004-0000-0000-0000A8000000}"/>
    <hyperlink ref="E180" location="A125654400V" display="A125654400V" xr:uid="{00000000-0004-0000-0000-0000A9000000}"/>
    <hyperlink ref="E181" location="A125646192L" display="A125646192L" xr:uid="{00000000-0004-0000-0000-0000AA000000}"/>
    <hyperlink ref="E182" location="A125637984T" display="A125637984T" xr:uid="{00000000-0004-0000-0000-0000AB000000}"/>
    <hyperlink ref="E183" location="A125654466K" display="A125654466K" xr:uid="{00000000-0004-0000-0000-0000AC000000}"/>
    <hyperlink ref="E184" location="A125646258T" display="A125646258T" xr:uid="{00000000-0004-0000-0000-0000AD000000}"/>
    <hyperlink ref="E185" location="A125638050F" display="A125638050F" xr:uid="{00000000-0004-0000-0000-0000AE000000}"/>
    <hyperlink ref="E186" location="A125654426T" display="A125654426T" xr:uid="{00000000-0004-0000-0000-0000AF000000}"/>
    <hyperlink ref="E187" location="A125646218X" display="A125646218X" xr:uid="{00000000-0004-0000-0000-0000B0000000}"/>
    <hyperlink ref="E188" location="A125638010L" display="A125638010L" xr:uid="{00000000-0004-0000-0000-0000B1000000}"/>
    <hyperlink ref="E189" location="A125654362T" display="A125654362T" xr:uid="{00000000-0004-0000-0000-0000B2000000}"/>
    <hyperlink ref="E190" location="A125646154X" display="A125646154X" xr:uid="{00000000-0004-0000-0000-0000B3000000}"/>
    <hyperlink ref="E191" location="A125637946C" display="A125637946C" xr:uid="{00000000-0004-0000-0000-0000B4000000}"/>
    <hyperlink ref="E192" location="A125654434T" display="A125654434T" xr:uid="{00000000-0004-0000-0000-0000B5000000}"/>
    <hyperlink ref="E193" location="A125646226X" display="A125646226X" xr:uid="{00000000-0004-0000-0000-0000B6000000}"/>
    <hyperlink ref="E194" location="A125638018F" display="A125638018F" xr:uid="{00000000-0004-0000-0000-0000B7000000}"/>
    <hyperlink ref="E195" location="A125654442T" display="A125654442T" xr:uid="{00000000-0004-0000-0000-0000B8000000}"/>
    <hyperlink ref="E196" location="A125646234X" display="A125646234X" xr:uid="{00000000-0004-0000-0000-0000B9000000}"/>
    <hyperlink ref="E197" location="A125638026F" display="A125638026F" xr:uid="{00000000-0004-0000-0000-0000BA000000}"/>
    <hyperlink ref="E198" location="A125654370T" display="A125654370T" xr:uid="{00000000-0004-0000-0000-0000BB000000}"/>
    <hyperlink ref="E199" location="A125646162X" display="A125646162X" xr:uid="{00000000-0004-0000-0000-0000BC000000}"/>
    <hyperlink ref="E200" location="A125637954C" display="A125637954C" xr:uid="{00000000-0004-0000-0000-0000BD000000}"/>
    <hyperlink ref="E201" location="A125654378K" display="A125654378K" xr:uid="{00000000-0004-0000-0000-0000BE000000}"/>
    <hyperlink ref="E202" location="A125646170X" display="A125646170X" xr:uid="{00000000-0004-0000-0000-0000BF000000}"/>
    <hyperlink ref="E203" location="A125637962C" display="A125637962C" xr:uid="{00000000-0004-0000-0000-0000C0000000}"/>
    <hyperlink ref="E204" location="A125654410X" display="A125654410X" xr:uid="{00000000-0004-0000-0000-0000C1000000}"/>
    <hyperlink ref="E205" location="A125646202F" display="A125646202F" xr:uid="{00000000-0004-0000-0000-0000C2000000}"/>
    <hyperlink ref="E206" location="A125637994W" display="A125637994W" xr:uid="{00000000-0004-0000-0000-0000C3000000}"/>
    <hyperlink ref="E207" location="A125654346T" display="A125654346T" xr:uid="{00000000-0004-0000-0000-0000C4000000}"/>
    <hyperlink ref="E208" location="A125646138X" display="A125646138X" xr:uid="{00000000-0004-0000-0000-0000C5000000}"/>
    <hyperlink ref="E209" location="A125637930K" display="A125637930K" xr:uid="{00000000-0004-0000-0000-0000C6000000}"/>
    <hyperlink ref="E210" location="A125654450T" display="A125654450T" xr:uid="{00000000-0004-0000-0000-0000C7000000}"/>
    <hyperlink ref="E211" location="A125646242X" display="A125646242X" xr:uid="{00000000-0004-0000-0000-0000C8000000}"/>
    <hyperlink ref="E212" location="A125638034F" display="A125638034F" xr:uid="{00000000-0004-0000-0000-0000C9000000}"/>
    <hyperlink ref="E213" location="A125654418T" display="A125654418T" xr:uid="{00000000-0004-0000-0000-0000CA000000}"/>
    <hyperlink ref="E214" location="A125646210F" display="A125646210F" xr:uid="{00000000-0004-0000-0000-0000CB000000}"/>
    <hyperlink ref="E215" location="A125638002L" display="A125638002L" xr:uid="{00000000-0004-0000-0000-0000CC000000}"/>
    <hyperlink ref="E216" location="A125654458K" display="A125654458K" xr:uid="{00000000-0004-0000-0000-0000CD000000}"/>
    <hyperlink ref="E217" location="A125646250X" display="A125646250X" xr:uid="{00000000-0004-0000-0000-0000CE000000}"/>
    <hyperlink ref="E218" location="A125638042F" display="A125638042F" xr:uid="{00000000-0004-0000-0000-0000CF000000}"/>
    <hyperlink ref="E219" location="A125654354T" display="A125654354T" xr:uid="{00000000-0004-0000-0000-0000D0000000}"/>
    <hyperlink ref="E220" location="A125646146X" display="A125646146X" xr:uid="{00000000-0004-0000-0000-0000D1000000}"/>
    <hyperlink ref="E221" location="A125637938C" display="A125637938C" xr:uid="{00000000-0004-0000-0000-0000D2000000}"/>
    <hyperlink ref="E222" location="A125654322X" display="A125654322X" xr:uid="{00000000-0004-0000-0000-0000D3000000}"/>
    <hyperlink ref="E223" location="A125646114F" display="A125646114F" xr:uid="{00000000-0004-0000-0000-0000D4000000}"/>
    <hyperlink ref="E224" location="A125637906K" display="A125637906K" xr:uid="{00000000-0004-0000-0000-0000D5000000}"/>
    <hyperlink ref="E225" location="A125654330X" display="A125654330X" xr:uid="{00000000-0004-0000-0000-0000D6000000}"/>
    <hyperlink ref="E226" location="A125646122F" display="A125646122F" xr:uid="{00000000-0004-0000-0000-0000D7000000}"/>
    <hyperlink ref="E227" location="A125637914K" display="A125637914K" xr:uid="{00000000-0004-0000-0000-0000D8000000}"/>
    <hyperlink ref="E228" location="A125654386K" display="A125654386K" xr:uid="{00000000-0004-0000-0000-0000D9000000}"/>
    <hyperlink ref="E229" location="A125646178T" display="A125646178T" xr:uid="{00000000-0004-0000-0000-0000DA000000}"/>
    <hyperlink ref="E230" location="A125637970C" display="A125637970C" xr:uid="{00000000-0004-0000-0000-0000DB000000}"/>
    <hyperlink ref="E231" location="A125654338T" display="A125654338T" xr:uid="{00000000-0004-0000-0000-0000DC000000}"/>
    <hyperlink ref="E232" location="A125646130F" display="A125646130F" xr:uid="{00000000-0004-0000-0000-0000DD000000}"/>
    <hyperlink ref="E233" location="A125637922K" display="A125637922K" xr:uid="{00000000-0004-0000-0000-0000DE000000}"/>
    <hyperlink ref="E234" location="A125654394K" display="A125654394K" xr:uid="{00000000-0004-0000-0000-0000DF000000}"/>
    <hyperlink ref="E235" location="A125646186T" display="A125646186T" xr:uid="{00000000-0004-0000-0000-0000E0000000}"/>
    <hyperlink ref="E236" location="A125637978W" display="A125637978W" xr:uid="{00000000-0004-0000-0000-0000E1000000}"/>
    <hyperlink ref="E237" location="A125654402X" display="A125654402X" xr:uid="{00000000-0004-0000-0000-0000E2000000}"/>
    <hyperlink ref="E238" location="A125646194T" display="A125646194T" xr:uid="{00000000-0004-0000-0000-0000E3000000}"/>
    <hyperlink ref="E239" location="A125637986W" display="A125637986W" xr:uid="{00000000-0004-0000-0000-0000E4000000}"/>
    <hyperlink ref="E240" location="A125651728V" display="A125651728V" xr:uid="{00000000-0004-0000-0000-0000E5000000}"/>
    <hyperlink ref="E241" location="A125643520J" display="A125643520J" xr:uid="{00000000-0004-0000-0000-0000E6000000}"/>
    <hyperlink ref="E242" location="A125635312R" display="A125635312R" xr:uid="{00000000-0004-0000-0000-0000E7000000}"/>
    <hyperlink ref="E243" location="A125651688L" display="A125651688L" xr:uid="{00000000-0004-0000-0000-0000E8000000}"/>
    <hyperlink ref="E244" location="A125643480A" display="A125643480A" xr:uid="{00000000-0004-0000-0000-0000E9000000}"/>
    <hyperlink ref="E245" location="A125635272J" display="A125635272J" xr:uid="{00000000-0004-0000-0000-0000EA000000}"/>
    <hyperlink ref="E246" location="A125651624A" display="A125651624A" xr:uid="{00000000-0004-0000-0000-0000EB000000}"/>
    <hyperlink ref="E247" location="A125643416J" display="A125643416J" xr:uid="{00000000-0004-0000-0000-0000EC000000}"/>
    <hyperlink ref="E248" location="A125635208R" display="A125635208R" xr:uid="{00000000-0004-0000-0000-0000ED000000}"/>
    <hyperlink ref="E249" location="A125651696L" display="A125651696L" xr:uid="{00000000-0004-0000-0000-0000EE000000}"/>
    <hyperlink ref="E250" location="A125643488V" display="A125643488V" xr:uid="{00000000-0004-0000-0000-0000EF000000}"/>
    <hyperlink ref="E251" location="A125635280J" display="A125635280J" xr:uid="{00000000-0004-0000-0000-0000F0000000}"/>
    <hyperlink ref="E252" location="A125651704A" display="A125651704A" xr:uid="{00000000-0004-0000-0000-0000F1000000}"/>
    <hyperlink ref="E253" location="A125643496V" display="A125643496V" xr:uid="{00000000-0004-0000-0000-0000F2000000}"/>
    <hyperlink ref="E254" location="A125635288A" display="A125635288A" xr:uid="{00000000-0004-0000-0000-0000F3000000}"/>
    <hyperlink ref="E255" location="A125651632A" display="A125651632A" xr:uid="{00000000-0004-0000-0000-0000F4000000}"/>
    <hyperlink ref="E256" location="A125643424J" display="A125643424J" xr:uid="{00000000-0004-0000-0000-0000F5000000}"/>
    <hyperlink ref="E257" location="A125635216R" display="A125635216R" xr:uid="{00000000-0004-0000-0000-0000F6000000}"/>
    <hyperlink ref="E258" location="A125651640A" display="A125651640A" xr:uid="{00000000-0004-0000-0000-0000F7000000}"/>
    <hyperlink ref="E259" location="A125643432J" display="A125643432J" xr:uid="{00000000-0004-0000-0000-0000F8000000}"/>
    <hyperlink ref="E260" location="A125635224R" display="A125635224R" xr:uid="{00000000-0004-0000-0000-0000F9000000}"/>
    <hyperlink ref="E261" location="A125651672V" display="A125651672V" xr:uid="{00000000-0004-0000-0000-0000FA000000}"/>
    <hyperlink ref="E262" location="A125643464A" display="A125643464A" xr:uid="{00000000-0004-0000-0000-0000FB000000}"/>
    <hyperlink ref="E263" location="A125635256J" display="A125635256J" xr:uid="{00000000-0004-0000-0000-0000FC000000}"/>
    <hyperlink ref="E264" location="A125651608A" display="A125651608A" xr:uid="{00000000-0004-0000-0000-0000FD000000}"/>
    <hyperlink ref="E265" location="A125643400R" display="A125643400R" xr:uid="{00000000-0004-0000-0000-0000FE000000}"/>
    <hyperlink ref="E266" location="A125635192J" display="A125635192J" xr:uid="{00000000-0004-0000-0000-0000FF000000}"/>
    <hyperlink ref="E267" location="A125651712A" display="A125651712A" xr:uid="{00000000-0004-0000-0000-000000010000}"/>
    <hyperlink ref="E268" location="A125643504J" display="A125643504J" xr:uid="{00000000-0004-0000-0000-000001010000}"/>
    <hyperlink ref="E269" location="A125635296A" display="A125635296A" xr:uid="{00000000-0004-0000-0000-000002010000}"/>
    <hyperlink ref="E270" location="A125651680V" display="A125651680V" xr:uid="{00000000-0004-0000-0000-000003010000}"/>
    <hyperlink ref="E271" location="A125643472A" display="A125643472A" xr:uid="{00000000-0004-0000-0000-000004010000}"/>
    <hyperlink ref="E272" location="A125635264J" display="A125635264J" xr:uid="{00000000-0004-0000-0000-000005010000}"/>
    <hyperlink ref="E273" location="A125651720A" display="A125651720A" xr:uid="{00000000-0004-0000-0000-000006010000}"/>
    <hyperlink ref="E274" location="A125643512J" display="A125643512J" xr:uid="{00000000-0004-0000-0000-000007010000}"/>
    <hyperlink ref="E275" location="A125635304R" display="A125635304R" xr:uid="{00000000-0004-0000-0000-000008010000}"/>
    <hyperlink ref="E276" location="A125651616A" display="A125651616A" xr:uid="{00000000-0004-0000-0000-000009010000}"/>
    <hyperlink ref="E277" location="A125643408J" display="A125643408J" xr:uid="{00000000-0004-0000-0000-00000A010000}"/>
    <hyperlink ref="E278" location="A125635200W" display="A125635200W" xr:uid="{00000000-0004-0000-0000-00000B010000}"/>
    <hyperlink ref="E279" location="A125651584V" display="A125651584V" xr:uid="{00000000-0004-0000-0000-00000C010000}"/>
    <hyperlink ref="E280" location="A125643376A" display="A125643376A" xr:uid="{00000000-0004-0000-0000-00000D010000}"/>
    <hyperlink ref="E281" location="A125635168J" display="A125635168J" xr:uid="{00000000-0004-0000-0000-00000E010000}"/>
    <hyperlink ref="E282" location="A125651592V" display="A125651592V" xr:uid="{00000000-0004-0000-0000-00000F010000}"/>
    <hyperlink ref="E283" location="A125643384A" display="A125643384A" xr:uid="{00000000-0004-0000-0000-000010010000}"/>
    <hyperlink ref="E284" location="A125635176J" display="A125635176J" xr:uid="{00000000-0004-0000-0000-000011010000}"/>
    <hyperlink ref="E285" location="A125651648V" display="A125651648V" xr:uid="{00000000-0004-0000-0000-000012010000}"/>
    <hyperlink ref="E286" location="A125643440J" display="A125643440J" xr:uid="{00000000-0004-0000-0000-000013010000}"/>
    <hyperlink ref="E287" location="A125635232R" display="A125635232R" xr:uid="{00000000-0004-0000-0000-000014010000}"/>
    <hyperlink ref="E288" location="A125651600J" display="A125651600J" xr:uid="{00000000-0004-0000-0000-000015010000}"/>
    <hyperlink ref="E289" location="A125643392A" display="A125643392A" xr:uid="{00000000-0004-0000-0000-000016010000}"/>
    <hyperlink ref="E290" location="A125635184J" display="A125635184J" xr:uid="{00000000-0004-0000-0000-000017010000}"/>
    <hyperlink ref="E291" location="A125651656V" display="A125651656V" xr:uid="{00000000-0004-0000-0000-000018010000}"/>
    <hyperlink ref="E292" location="A125643448A" display="A125643448A" xr:uid="{00000000-0004-0000-0000-000019010000}"/>
    <hyperlink ref="E293" location="A125635240R" display="A125635240R" xr:uid="{00000000-0004-0000-0000-00001A010000}"/>
    <hyperlink ref="E294" location="A125651664V" display="A125651664V" xr:uid="{00000000-0004-0000-0000-00001B010000}"/>
    <hyperlink ref="E295" location="A125643456A" display="A125643456A" xr:uid="{00000000-0004-0000-0000-00001C010000}"/>
    <hyperlink ref="E296" location="A125635248J" display="A125635248J" xr:uid="{00000000-0004-0000-0000-00001D010000}"/>
    <hyperlink ref="E297" location="A125651730F" display="A125651730F" xr:uid="{00000000-0004-0000-0000-00001E010000}"/>
    <hyperlink ref="E298" location="A125643522L" display="A125643522L" xr:uid="{00000000-0004-0000-0000-00001F010000}"/>
    <hyperlink ref="E299" location="A125635314V" display="A125635314V" xr:uid="{00000000-0004-0000-0000-000020010000}"/>
    <hyperlink ref="E300" location="A125651690X" display="A125651690X" xr:uid="{00000000-0004-0000-0000-000021010000}"/>
    <hyperlink ref="E301" location="A125643482F" display="A125643482F" xr:uid="{00000000-0004-0000-0000-000022010000}"/>
    <hyperlink ref="E302" location="A125635274L" display="A125635274L" xr:uid="{00000000-0004-0000-0000-000023010000}"/>
    <hyperlink ref="E303" location="A125651626F" display="A125651626F" xr:uid="{00000000-0004-0000-0000-000024010000}"/>
    <hyperlink ref="E304" location="A125643418L" display="A125643418L" xr:uid="{00000000-0004-0000-0000-000025010000}"/>
    <hyperlink ref="E305" location="A125635210A" display="A125635210A" xr:uid="{00000000-0004-0000-0000-000026010000}"/>
    <hyperlink ref="E306" location="A125651698T" display="A125651698T" xr:uid="{00000000-0004-0000-0000-000027010000}"/>
    <hyperlink ref="E307" location="A125643490F" display="A125643490F" xr:uid="{00000000-0004-0000-0000-000028010000}"/>
    <hyperlink ref="E308" location="A125635282L" display="A125635282L" xr:uid="{00000000-0004-0000-0000-000029010000}"/>
    <hyperlink ref="E309" location="A125651706F" display="A125651706F" xr:uid="{00000000-0004-0000-0000-00002A010000}"/>
    <hyperlink ref="E310" location="A125643498X" display="A125643498X" xr:uid="{00000000-0004-0000-0000-00002B010000}"/>
    <hyperlink ref="E311" location="A125635290L" display="A125635290L" xr:uid="{00000000-0004-0000-0000-00002C010000}"/>
    <hyperlink ref="E312" location="A125651634F" display="A125651634F" xr:uid="{00000000-0004-0000-0000-00002D010000}"/>
    <hyperlink ref="E313" location="A125643426L" display="A125643426L" xr:uid="{00000000-0004-0000-0000-00002E010000}"/>
    <hyperlink ref="E314" location="A125635218V" display="A125635218V" xr:uid="{00000000-0004-0000-0000-00002F010000}"/>
    <hyperlink ref="E315" location="A125651642F" display="A125651642F" xr:uid="{00000000-0004-0000-0000-000030010000}"/>
    <hyperlink ref="E316" location="A125643434L" display="A125643434L" xr:uid="{00000000-0004-0000-0000-000031010000}"/>
    <hyperlink ref="E317" location="A125635226V" display="A125635226V" xr:uid="{00000000-0004-0000-0000-000032010000}"/>
    <hyperlink ref="E318" location="A125651674X" display="A125651674X" xr:uid="{00000000-0004-0000-0000-000033010000}"/>
    <hyperlink ref="E319" location="A125643466F" display="A125643466F" xr:uid="{00000000-0004-0000-0000-000034010000}"/>
    <hyperlink ref="E320" location="A125635258L" display="A125635258L" xr:uid="{00000000-0004-0000-0000-000035010000}"/>
    <hyperlink ref="E321" location="A125651610L" display="A125651610L" xr:uid="{00000000-0004-0000-0000-000036010000}"/>
    <hyperlink ref="E322" location="A125643402V" display="A125643402V" xr:uid="{00000000-0004-0000-0000-000037010000}"/>
    <hyperlink ref="E323" location="A125635194L" display="A125635194L" xr:uid="{00000000-0004-0000-0000-000038010000}"/>
    <hyperlink ref="E324" location="A125651714F" display="A125651714F" xr:uid="{00000000-0004-0000-0000-000039010000}"/>
    <hyperlink ref="E325" location="A125643506L" display="A125643506L" xr:uid="{00000000-0004-0000-0000-00003A010000}"/>
    <hyperlink ref="E326" location="A125635298F" display="A125635298F" xr:uid="{00000000-0004-0000-0000-00003B010000}"/>
    <hyperlink ref="E327" location="A125651682X" display="A125651682X" xr:uid="{00000000-0004-0000-0000-00003C010000}"/>
    <hyperlink ref="E328" location="A125643474F" display="A125643474F" xr:uid="{00000000-0004-0000-0000-00003D010000}"/>
    <hyperlink ref="E329" location="A125635266L" display="A125635266L" xr:uid="{00000000-0004-0000-0000-00003E010000}"/>
    <hyperlink ref="E330" location="A125651722F" display="A125651722F" xr:uid="{00000000-0004-0000-0000-00003F010000}"/>
    <hyperlink ref="E331" location="A125643514L" display="A125643514L" xr:uid="{00000000-0004-0000-0000-000040010000}"/>
    <hyperlink ref="E332" location="A125635306V" display="A125635306V" xr:uid="{00000000-0004-0000-0000-000041010000}"/>
    <hyperlink ref="E333" location="A125651618F" display="A125651618F" xr:uid="{00000000-0004-0000-0000-000042010000}"/>
    <hyperlink ref="E334" location="A125643410V" display="A125643410V" xr:uid="{00000000-0004-0000-0000-000043010000}"/>
    <hyperlink ref="E335" location="A125635202A" display="A125635202A" xr:uid="{00000000-0004-0000-0000-000044010000}"/>
    <hyperlink ref="E336" location="A125651586X" display="A125651586X" xr:uid="{00000000-0004-0000-0000-000045010000}"/>
    <hyperlink ref="E337" location="A125643378F" display="A125643378F" xr:uid="{00000000-0004-0000-0000-000046010000}"/>
    <hyperlink ref="E338" location="A125635170V" display="A125635170V" xr:uid="{00000000-0004-0000-0000-000047010000}"/>
    <hyperlink ref="E339" location="A125651594X" display="A125651594X" xr:uid="{00000000-0004-0000-0000-000048010000}"/>
    <hyperlink ref="E340" location="A125643386F" display="A125643386F" xr:uid="{00000000-0004-0000-0000-000049010000}"/>
    <hyperlink ref="E341" location="A125635178L" display="A125635178L" xr:uid="{00000000-0004-0000-0000-00004A010000}"/>
    <hyperlink ref="E342" location="A125651650F" display="A125651650F" xr:uid="{00000000-0004-0000-0000-00004B010000}"/>
    <hyperlink ref="E343" location="A125643442L" display="A125643442L" xr:uid="{00000000-0004-0000-0000-00004C010000}"/>
    <hyperlink ref="E344" location="A125635234V" display="A125635234V" xr:uid="{00000000-0004-0000-0000-00004D010000}"/>
    <hyperlink ref="E345" location="A125651602L" display="A125651602L" xr:uid="{00000000-0004-0000-0000-00004E010000}"/>
    <hyperlink ref="E346" location="A125643394F" display="A125643394F" xr:uid="{00000000-0004-0000-0000-00004F010000}"/>
    <hyperlink ref="E347" location="A125635186L" display="A125635186L" xr:uid="{00000000-0004-0000-0000-000050010000}"/>
    <hyperlink ref="E348" location="A125651658X" display="A125651658X" xr:uid="{00000000-0004-0000-0000-000051010000}"/>
    <hyperlink ref="E349" location="A125643450L" display="A125643450L" xr:uid="{00000000-0004-0000-0000-000052010000}"/>
    <hyperlink ref="E350" location="A125635242V" display="A125635242V" xr:uid="{00000000-0004-0000-0000-000053010000}"/>
    <hyperlink ref="E351" location="A125651666X" display="A125651666X" xr:uid="{00000000-0004-0000-0000-000054010000}"/>
    <hyperlink ref="E352" location="A125643458F" display="A125643458F" xr:uid="{00000000-0004-0000-0000-000055010000}"/>
    <hyperlink ref="E353" location="A125635250V" display="A125635250V" xr:uid="{00000000-0004-0000-0000-000056010000}"/>
    <hyperlink ref="E354" location="A125655832T" display="A125655832T" xr:uid="{00000000-0004-0000-0000-000057010000}"/>
    <hyperlink ref="E355" location="A125647624X" display="A125647624X" xr:uid="{00000000-0004-0000-0000-000058010000}"/>
    <hyperlink ref="E356" location="A125639416F" display="A125639416F" xr:uid="{00000000-0004-0000-0000-000059010000}"/>
    <hyperlink ref="E357" location="A125655792K" display="A125655792K" xr:uid="{00000000-0004-0000-0000-00005A010000}"/>
    <hyperlink ref="E358" location="A125647584T" display="A125647584T" xr:uid="{00000000-0004-0000-0000-00005B010000}"/>
    <hyperlink ref="E359" location="A125639376X" display="A125639376X" xr:uid="{00000000-0004-0000-0000-00005C010000}"/>
    <hyperlink ref="E360" location="A125655728T" display="A125655728T" xr:uid="{00000000-0004-0000-0000-00005D010000}"/>
    <hyperlink ref="E361" location="A125647520F" display="A125647520F" xr:uid="{00000000-0004-0000-0000-00005E010000}"/>
    <hyperlink ref="E362" location="A125639312L" display="A125639312L" xr:uid="{00000000-0004-0000-0000-00005F010000}"/>
    <hyperlink ref="E363" location="A125655800X" display="A125655800X" xr:uid="{00000000-0004-0000-0000-000060010000}"/>
    <hyperlink ref="E364" location="A125647592T" display="A125647592T" xr:uid="{00000000-0004-0000-0000-000061010000}"/>
    <hyperlink ref="E365" location="A125639384X" display="A125639384X" xr:uid="{00000000-0004-0000-0000-000062010000}"/>
    <hyperlink ref="E366" location="A125655808T" display="A125655808T" xr:uid="{00000000-0004-0000-0000-000063010000}"/>
    <hyperlink ref="E367" location="A125647600F" display="A125647600F" xr:uid="{00000000-0004-0000-0000-000064010000}"/>
    <hyperlink ref="E368" location="A125639392X" display="A125639392X" xr:uid="{00000000-0004-0000-0000-000065010000}"/>
    <hyperlink ref="E369" location="A125655736T" display="A125655736T" xr:uid="{00000000-0004-0000-0000-000066010000}"/>
    <hyperlink ref="E370" location="A125647528X" display="A125647528X" xr:uid="{00000000-0004-0000-0000-000067010000}"/>
    <hyperlink ref="E371" location="A125639320L" display="A125639320L" xr:uid="{00000000-0004-0000-0000-000068010000}"/>
    <hyperlink ref="E372" location="A125655744T" display="A125655744T" xr:uid="{00000000-0004-0000-0000-000069010000}"/>
    <hyperlink ref="E373" location="A125647536X" display="A125647536X" xr:uid="{00000000-0004-0000-0000-00006A010000}"/>
    <hyperlink ref="E374" location="A125639328F" display="A125639328F" xr:uid="{00000000-0004-0000-0000-00006B010000}"/>
    <hyperlink ref="E375" location="A125655776K" display="A125655776K" xr:uid="{00000000-0004-0000-0000-00006C010000}"/>
    <hyperlink ref="E376" location="A125647568T" display="A125647568T" xr:uid="{00000000-0004-0000-0000-00006D010000}"/>
    <hyperlink ref="E377" location="A125639360F" display="A125639360F" xr:uid="{00000000-0004-0000-0000-00006E010000}"/>
    <hyperlink ref="E378" location="A125655712X" display="A125655712X" xr:uid="{00000000-0004-0000-0000-00006F010000}"/>
    <hyperlink ref="E379" location="A125647504F" display="A125647504F" xr:uid="{00000000-0004-0000-0000-000070010000}"/>
    <hyperlink ref="E380" location="A125639296X" display="A125639296X" xr:uid="{00000000-0004-0000-0000-000071010000}"/>
    <hyperlink ref="E381" location="A125655816T" display="A125655816T" xr:uid="{00000000-0004-0000-0000-000072010000}"/>
    <hyperlink ref="E382" location="A125647608X" display="A125647608X" xr:uid="{00000000-0004-0000-0000-000073010000}"/>
    <hyperlink ref="E383" location="A125639400L" display="A125639400L" xr:uid="{00000000-0004-0000-0000-000074010000}"/>
    <hyperlink ref="E384" location="A125655784K" display="A125655784K" xr:uid="{00000000-0004-0000-0000-000075010000}"/>
    <hyperlink ref="E385" location="A125647576T" display="A125647576T" xr:uid="{00000000-0004-0000-0000-000076010000}"/>
    <hyperlink ref="E386" location="A125639368X" display="A125639368X" xr:uid="{00000000-0004-0000-0000-000077010000}"/>
    <hyperlink ref="E387" location="A125655824T" display="A125655824T" xr:uid="{00000000-0004-0000-0000-000078010000}"/>
    <hyperlink ref="E388" location="A125647616X" display="A125647616X" xr:uid="{00000000-0004-0000-0000-000079010000}"/>
    <hyperlink ref="E389" location="A125639408F" display="A125639408F" xr:uid="{00000000-0004-0000-0000-00007A010000}"/>
    <hyperlink ref="E390" location="A125655720X" display="A125655720X" xr:uid="{00000000-0004-0000-0000-00007B010000}"/>
    <hyperlink ref="E391" location="A125647512F" display="A125647512F" xr:uid="{00000000-0004-0000-0000-00007C010000}"/>
    <hyperlink ref="E392" location="A125639304L" display="A125639304L" xr:uid="{00000000-0004-0000-0000-00007D010000}"/>
    <hyperlink ref="E393" location="A125655688K" display="A125655688K" xr:uid="{00000000-0004-0000-0000-00007E010000}"/>
    <hyperlink ref="E394" location="A125647480X" display="A125647480X" xr:uid="{00000000-0004-0000-0000-00007F010000}"/>
    <hyperlink ref="E395" location="A125639272F" display="A125639272F" xr:uid="{00000000-0004-0000-0000-000080010000}"/>
    <hyperlink ref="E396" location="A125655696K" display="A125655696K" xr:uid="{00000000-0004-0000-0000-000081010000}"/>
    <hyperlink ref="E397" location="A125647488T" display="A125647488T" xr:uid="{00000000-0004-0000-0000-000082010000}"/>
    <hyperlink ref="E398" location="A125639280F" display="A125639280F" xr:uid="{00000000-0004-0000-0000-000083010000}"/>
    <hyperlink ref="E399" location="A125655752T" display="A125655752T" xr:uid="{00000000-0004-0000-0000-000084010000}"/>
    <hyperlink ref="E400" location="A125647544X" display="A125647544X" xr:uid="{00000000-0004-0000-0000-000085010000}"/>
    <hyperlink ref="E401" location="A125639336F" display="A125639336F" xr:uid="{00000000-0004-0000-0000-000086010000}"/>
    <hyperlink ref="E402" location="A125655704X" display="A125655704X" xr:uid="{00000000-0004-0000-0000-000087010000}"/>
    <hyperlink ref="E403" location="A125647496T" display="A125647496T" xr:uid="{00000000-0004-0000-0000-000088010000}"/>
    <hyperlink ref="E404" location="A125639288X" display="A125639288X" xr:uid="{00000000-0004-0000-0000-000089010000}"/>
    <hyperlink ref="E405" location="A125655760T" display="A125655760T" xr:uid="{00000000-0004-0000-0000-00008A010000}"/>
    <hyperlink ref="E406" location="A125647552X" display="A125647552X" xr:uid="{00000000-0004-0000-0000-00008B010000}"/>
    <hyperlink ref="E407" location="A125639344F" display="A125639344F" xr:uid="{00000000-0004-0000-0000-00008C010000}"/>
    <hyperlink ref="E408" location="A125655768K" display="A125655768K" xr:uid="{00000000-0004-0000-0000-00008D010000}"/>
    <hyperlink ref="E409" location="A125647560X" display="A125647560X" xr:uid="{00000000-0004-0000-0000-00008E010000}"/>
    <hyperlink ref="E410" location="A125639352F" display="A125639352F" xr:uid="{00000000-0004-0000-0000-00008F010000}"/>
    <hyperlink ref="E411" location="A125655834W" display="A125655834W" xr:uid="{00000000-0004-0000-0000-000090010000}"/>
    <hyperlink ref="E412" location="A125647626C" display="A125647626C" xr:uid="{00000000-0004-0000-0000-000091010000}"/>
    <hyperlink ref="E413" location="A125639418K" display="A125639418K" xr:uid="{00000000-0004-0000-0000-000092010000}"/>
    <hyperlink ref="E414" location="A125655794R" display="A125655794R" xr:uid="{00000000-0004-0000-0000-000093010000}"/>
    <hyperlink ref="E415" location="A125647586W" display="A125647586W" xr:uid="{00000000-0004-0000-0000-000094010000}"/>
    <hyperlink ref="E416" location="A125639378C" display="A125639378C" xr:uid="{00000000-0004-0000-0000-000095010000}"/>
    <hyperlink ref="E417" location="A125655730C" display="A125655730C" xr:uid="{00000000-0004-0000-0000-000096010000}"/>
    <hyperlink ref="E418" location="A125647522K" display="A125647522K" xr:uid="{00000000-0004-0000-0000-000097010000}"/>
    <hyperlink ref="E419" location="A125639314T" display="A125639314T" xr:uid="{00000000-0004-0000-0000-000098010000}"/>
    <hyperlink ref="E420" location="A125655802C" display="A125655802C" xr:uid="{00000000-0004-0000-0000-000099010000}"/>
    <hyperlink ref="E421" location="A125647594W" display="A125647594W" xr:uid="{00000000-0004-0000-0000-00009A010000}"/>
    <hyperlink ref="E422" location="A125639386C" display="A125639386C" xr:uid="{00000000-0004-0000-0000-00009B010000}"/>
    <hyperlink ref="E423" location="A125655810C" display="A125655810C" xr:uid="{00000000-0004-0000-0000-00009C010000}"/>
    <hyperlink ref="E424" location="A125647602K" display="A125647602K" xr:uid="{00000000-0004-0000-0000-00009D010000}"/>
    <hyperlink ref="E425" location="A125639394C" display="A125639394C" xr:uid="{00000000-0004-0000-0000-00009E010000}"/>
    <hyperlink ref="E426" location="A125655738W" display="A125655738W" xr:uid="{00000000-0004-0000-0000-00009F010000}"/>
    <hyperlink ref="E427" location="A125647530K" display="A125647530K" xr:uid="{00000000-0004-0000-0000-0000A0010000}"/>
    <hyperlink ref="E428" location="A125639322T" display="A125639322T" xr:uid="{00000000-0004-0000-0000-0000A1010000}"/>
    <hyperlink ref="E429" location="A125655746W" display="A125655746W" xr:uid="{00000000-0004-0000-0000-0000A2010000}"/>
    <hyperlink ref="E430" location="A125647538C" display="A125647538C" xr:uid="{00000000-0004-0000-0000-0000A3010000}"/>
    <hyperlink ref="E431" location="A125639330T" display="A125639330T" xr:uid="{00000000-0004-0000-0000-0000A4010000}"/>
    <hyperlink ref="E432" location="A125655778R" display="A125655778R" xr:uid="{00000000-0004-0000-0000-0000A5010000}"/>
    <hyperlink ref="E433" location="A125647570C" display="A125647570C" xr:uid="{00000000-0004-0000-0000-0000A6010000}"/>
    <hyperlink ref="E434" location="A125639362K" display="A125639362K" xr:uid="{00000000-0004-0000-0000-0000A7010000}"/>
    <hyperlink ref="E435" location="A125655714C" display="A125655714C" xr:uid="{00000000-0004-0000-0000-0000A8010000}"/>
    <hyperlink ref="E436" location="A125647506K" display="A125647506K" xr:uid="{00000000-0004-0000-0000-0000A9010000}"/>
    <hyperlink ref="E437" location="A125639298C" display="A125639298C" xr:uid="{00000000-0004-0000-0000-0000AA010000}"/>
    <hyperlink ref="E438" location="A125655818W" display="A125655818W" xr:uid="{00000000-0004-0000-0000-0000AB010000}"/>
    <hyperlink ref="E439" location="A125647610K" display="A125647610K" xr:uid="{00000000-0004-0000-0000-0000AC010000}"/>
    <hyperlink ref="E440" location="A125639402T" display="A125639402T" xr:uid="{00000000-0004-0000-0000-0000AD010000}"/>
    <hyperlink ref="E441" location="A125655786R" display="A125655786R" xr:uid="{00000000-0004-0000-0000-0000AE010000}"/>
    <hyperlink ref="E442" location="A125647578W" display="A125647578W" xr:uid="{00000000-0004-0000-0000-0000AF010000}"/>
    <hyperlink ref="E443" location="A125639370K" display="A125639370K" xr:uid="{00000000-0004-0000-0000-0000B0010000}"/>
    <hyperlink ref="E444" location="A125655826W" display="A125655826W" xr:uid="{00000000-0004-0000-0000-0000B1010000}"/>
    <hyperlink ref="E445" location="A125647618C" display="A125647618C" xr:uid="{00000000-0004-0000-0000-0000B2010000}"/>
    <hyperlink ref="E446" location="A125639410T" display="A125639410T" xr:uid="{00000000-0004-0000-0000-0000B3010000}"/>
    <hyperlink ref="E447" location="A125655722C" display="A125655722C" xr:uid="{00000000-0004-0000-0000-0000B4010000}"/>
    <hyperlink ref="E448" location="A125647514K" display="A125647514K" xr:uid="{00000000-0004-0000-0000-0000B5010000}"/>
    <hyperlink ref="E449" location="A125639306T" display="A125639306T" xr:uid="{00000000-0004-0000-0000-0000B6010000}"/>
    <hyperlink ref="E450" location="A125655690W" display="A125655690W" xr:uid="{00000000-0004-0000-0000-0000B7010000}"/>
    <hyperlink ref="E451" location="A125647482C" display="A125647482C" xr:uid="{00000000-0004-0000-0000-0000B8010000}"/>
    <hyperlink ref="E452" location="A125639274K" display="A125639274K" xr:uid="{00000000-0004-0000-0000-0000B9010000}"/>
    <hyperlink ref="E453" location="A125655698R" display="A125655698R" xr:uid="{00000000-0004-0000-0000-0000BA010000}"/>
    <hyperlink ref="E454" location="A125647490C" display="A125647490C" xr:uid="{00000000-0004-0000-0000-0000BB010000}"/>
    <hyperlink ref="E455" location="A125639282K" display="A125639282K" xr:uid="{00000000-0004-0000-0000-0000BC010000}"/>
    <hyperlink ref="E456" location="A125655754W" display="A125655754W" xr:uid="{00000000-0004-0000-0000-0000BD010000}"/>
    <hyperlink ref="E457" location="A125647546C" display="A125647546C" xr:uid="{00000000-0004-0000-0000-0000BE010000}"/>
    <hyperlink ref="E458" location="A125639338K" display="A125639338K" xr:uid="{00000000-0004-0000-0000-0000BF010000}"/>
    <hyperlink ref="E459" location="A125655706C" display="A125655706C" xr:uid="{00000000-0004-0000-0000-0000C0010000}"/>
    <hyperlink ref="E460" location="A125647498W" display="A125647498W" xr:uid="{00000000-0004-0000-0000-0000C1010000}"/>
    <hyperlink ref="E461" location="A125639290K" display="A125639290K" xr:uid="{00000000-0004-0000-0000-0000C2010000}"/>
    <hyperlink ref="E462" location="A125655762W" display="A125655762W" xr:uid="{00000000-0004-0000-0000-0000C3010000}"/>
    <hyperlink ref="E463" location="A125647554C" display="A125647554C" xr:uid="{00000000-0004-0000-0000-0000C4010000}"/>
    <hyperlink ref="E464" location="A125639346K" display="A125639346K" xr:uid="{00000000-0004-0000-0000-0000C5010000}"/>
    <hyperlink ref="E465" location="A125655770W" display="A125655770W" xr:uid="{00000000-0004-0000-0000-0000C6010000}"/>
    <hyperlink ref="E466" location="A125647562C" display="A125647562C" xr:uid="{00000000-0004-0000-0000-0000C7010000}"/>
    <hyperlink ref="E467" location="A125639354K" display="A125639354K" xr:uid="{00000000-0004-0000-0000-0000C8010000}"/>
    <hyperlink ref="E468" location="A125657200F" display="A125657200F" xr:uid="{00000000-0004-0000-0000-0000C9010000}"/>
    <hyperlink ref="E469" location="A125648992W" display="A125648992W" xr:uid="{00000000-0004-0000-0000-0000CA010000}"/>
    <hyperlink ref="E470" location="A125640784J" display="A125640784J" xr:uid="{00000000-0004-0000-0000-0000CB010000}"/>
    <hyperlink ref="E471" location="A125657160X" display="A125657160X" xr:uid="{00000000-0004-0000-0000-0000CC010000}"/>
    <hyperlink ref="E472" location="A125648952C" display="A125648952C" xr:uid="{00000000-0004-0000-0000-0000CD010000}"/>
    <hyperlink ref="E473" location="A125640744R" display="A125640744R" xr:uid="{00000000-0004-0000-0000-0000CE010000}"/>
    <hyperlink ref="E474" location="A125657096T" display="A125657096T" xr:uid="{00000000-0004-0000-0000-0000CF010000}"/>
    <hyperlink ref="E475" location="A125648888W" display="A125648888W" xr:uid="{00000000-0004-0000-0000-0000D0010000}"/>
    <hyperlink ref="E476" location="A125640680R" display="A125640680R" xr:uid="{00000000-0004-0000-0000-0000D1010000}"/>
    <hyperlink ref="E477" location="A125657168T" display="A125657168T" xr:uid="{00000000-0004-0000-0000-0000D2010000}"/>
    <hyperlink ref="E478" location="A125648960C" display="A125648960C" xr:uid="{00000000-0004-0000-0000-0000D3010000}"/>
    <hyperlink ref="E479" location="A125640752R" display="A125640752R" xr:uid="{00000000-0004-0000-0000-0000D4010000}"/>
    <hyperlink ref="E480" location="A125657176T" display="A125657176T" xr:uid="{00000000-0004-0000-0000-0000D5010000}"/>
    <hyperlink ref="E481" location="A125648968W" display="A125648968W" xr:uid="{00000000-0004-0000-0000-0000D6010000}"/>
    <hyperlink ref="E482" location="A125640760R" display="A125640760R" xr:uid="{00000000-0004-0000-0000-0000D7010000}"/>
    <hyperlink ref="E483" location="A125657104F" display="A125657104F" xr:uid="{00000000-0004-0000-0000-0000D8010000}"/>
    <hyperlink ref="E484" location="A125648896W" display="A125648896W" xr:uid="{00000000-0004-0000-0000-0000D9010000}"/>
    <hyperlink ref="E485" location="A125640688J" display="A125640688J" xr:uid="{00000000-0004-0000-0000-0000DA010000}"/>
    <hyperlink ref="E486" location="A125657112F" display="A125657112F" xr:uid="{00000000-0004-0000-0000-0000DB010000}"/>
    <hyperlink ref="E487" location="A125648904K" display="A125648904K" xr:uid="{00000000-0004-0000-0000-0000DC010000}"/>
    <hyperlink ref="E488" location="A125640696J" display="A125640696J" xr:uid="{00000000-0004-0000-0000-0000DD010000}"/>
    <hyperlink ref="E489" location="A125657144X" display="A125657144X" xr:uid="{00000000-0004-0000-0000-0000DE010000}"/>
    <hyperlink ref="E490" location="A125648936C" display="A125648936C" xr:uid="{00000000-0004-0000-0000-0000DF010000}"/>
    <hyperlink ref="E491" location="A125640728R" display="A125640728R" xr:uid="{00000000-0004-0000-0000-0000E0010000}"/>
    <hyperlink ref="E492" location="A125657080X" display="A125657080X" xr:uid="{00000000-0004-0000-0000-0000E1010000}"/>
    <hyperlink ref="E493" location="A125648872C" display="A125648872C" xr:uid="{00000000-0004-0000-0000-0000E2010000}"/>
    <hyperlink ref="E494" location="A125640664R" display="A125640664R" xr:uid="{00000000-0004-0000-0000-0000E3010000}"/>
    <hyperlink ref="E495" location="A125657184T" display="A125657184T" xr:uid="{00000000-0004-0000-0000-0000E4010000}"/>
    <hyperlink ref="E496" location="A125648976W" display="A125648976W" xr:uid="{00000000-0004-0000-0000-0000E5010000}"/>
    <hyperlink ref="E497" location="A125640768J" display="A125640768J" xr:uid="{00000000-0004-0000-0000-0000E6010000}"/>
    <hyperlink ref="E498" location="A125657152X" display="A125657152X" xr:uid="{00000000-0004-0000-0000-0000E7010000}"/>
    <hyperlink ref="E499" location="A125648944C" display="A125648944C" xr:uid="{00000000-0004-0000-0000-0000E8010000}"/>
    <hyperlink ref="E500" location="A125640736R" display="A125640736R" xr:uid="{00000000-0004-0000-0000-0000E9010000}"/>
    <hyperlink ref="E501" location="A125657192T" display="A125657192T" xr:uid="{00000000-0004-0000-0000-0000EA010000}"/>
    <hyperlink ref="E502" location="A125648984W" display="A125648984W" xr:uid="{00000000-0004-0000-0000-0000EB010000}"/>
    <hyperlink ref="E503" location="A125640776J" display="A125640776J" xr:uid="{00000000-0004-0000-0000-0000EC010000}"/>
    <hyperlink ref="E504" location="A125657088T" display="A125657088T" xr:uid="{00000000-0004-0000-0000-0000ED010000}"/>
    <hyperlink ref="E505" location="A125648880C" display="A125648880C" xr:uid="{00000000-0004-0000-0000-0000EE010000}"/>
    <hyperlink ref="E506" location="A125640672R" display="A125640672R" xr:uid="{00000000-0004-0000-0000-0000EF010000}"/>
    <hyperlink ref="E507" location="A125657056X" display="A125657056X" xr:uid="{00000000-0004-0000-0000-0000F0010000}"/>
    <hyperlink ref="E508" location="A125648848C" display="A125648848C" xr:uid="{00000000-0004-0000-0000-0000F1010000}"/>
    <hyperlink ref="E509" location="A125640640W" display="A125640640W" xr:uid="{00000000-0004-0000-0000-0000F2010000}"/>
    <hyperlink ref="E510" location="A125657064X" display="A125657064X" xr:uid="{00000000-0004-0000-0000-0000F3010000}"/>
    <hyperlink ref="E511" location="A125648856C" display="A125648856C" xr:uid="{00000000-0004-0000-0000-0000F4010000}"/>
    <hyperlink ref="E512" location="A125640648R" display="A125640648R" xr:uid="{00000000-0004-0000-0000-0000F5010000}"/>
    <hyperlink ref="E513" location="A125657120F" display="A125657120F" xr:uid="{00000000-0004-0000-0000-0000F6010000}"/>
    <hyperlink ref="E514" location="A125648912K" display="A125648912K" xr:uid="{00000000-0004-0000-0000-0000F7010000}"/>
    <hyperlink ref="E515" location="A125640704W" display="A125640704W" xr:uid="{00000000-0004-0000-0000-0000F8010000}"/>
    <hyperlink ref="E516" location="A125657072X" display="A125657072X" xr:uid="{00000000-0004-0000-0000-0000F9010000}"/>
    <hyperlink ref="E517" location="A125648864C" display="A125648864C" xr:uid="{00000000-0004-0000-0000-0000FA010000}"/>
    <hyperlink ref="E518" location="A125640656R" display="A125640656R" xr:uid="{00000000-0004-0000-0000-0000FB010000}"/>
    <hyperlink ref="E519" location="A125657128X" display="A125657128X" xr:uid="{00000000-0004-0000-0000-0000FC010000}"/>
    <hyperlink ref="E520" location="A125648920K" display="A125648920K" xr:uid="{00000000-0004-0000-0000-0000FD010000}"/>
    <hyperlink ref="E521" location="A125640712W" display="A125640712W" xr:uid="{00000000-0004-0000-0000-0000FE010000}"/>
    <hyperlink ref="E522" location="A125657136X" display="A125657136X" xr:uid="{00000000-0004-0000-0000-0000FF010000}"/>
    <hyperlink ref="E523" location="A125648928C" display="A125648928C" xr:uid="{00000000-0004-0000-0000-000000020000}"/>
    <hyperlink ref="E524" location="A125640720W" display="A125640720W" xr:uid="{00000000-0004-0000-0000-000001020000}"/>
    <hyperlink ref="E525" location="A125657202K" display="A125657202K" xr:uid="{00000000-0004-0000-0000-000002020000}"/>
    <hyperlink ref="E526" location="A125648994A" display="A125648994A" xr:uid="{00000000-0004-0000-0000-000003020000}"/>
    <hyperlink ref="E527" location="A125640786L" display="A125640786L" xr:uid="{00000000-0004-0000-0000-000004020000}"/>
    <hyperlink ref="E528" location="A125657162C" display="A125657162C" xr:uid="{00000000-0004-0000-0000-000005020000}"/>
    <hyperlink ref="E529" location="A125648954J" display="A125648954J" xr:uid="{00000000-0004-0000-0000-000006020000}"/>
    <hyperlink ref="E530" location="A125640746V" display="A125640746V" xr:uid="{00000000-0004-0000-0000-000007020000}"/>
    <hyperlink ref="E531" location="A125657098W" display="A125657098W" xr:uid="{00000000-0004-0000-0000-000008020000}"/>
    <hyperlink ref="E532" location="A125648890J" display="A125648890J" xr:uid="{00000000-0004-0000-0000-000009020000}"/>
    <hyperlink ref="E533" location="A125640682V" display="A125640682V" xr:uid="{00000000-0004-0000-0000-00000A020000}"/>
    <hyperlink ref="E534" location="A125657170C" display="A125657170C" xr:uid="{00000000-0004-0000-0000-00000B020000}"/>
    <hyperlink ref="E535" location="A125648962J" display="A125648962J" xr:uid="{00000000-0004-0000-0000-00000C020000}"/>
    <hyperlink ref="E536" location="A125640754V" display="A125640754V" xr:uid="{00000000-0004-0000-0000-00000D020000}"/>
    <hyperlink ref="E537" location="A125657178W" display="A125657178W" xr:uid="{00000000-0004-0000-0000-00000E020000}"/>
    <hyperlink ref="E538" location="A125648970J" display="A125648970J" xr:uid="{00000000-0004-0000-0000-00000F020000}"/>
    <hyperlink ref="E539" location="A125640762V" display="A125640762V" xr:uid="{00000000-0004-0000-0000-000010020000}"/>
    <hyperlink ref="E540" location="A125657106K" display="A125657106K" xr:uid="{00000000-0004-0000-0000-000011020000}"/>
    <hyperlink ref="E541" location="A125648898A" display="A125648898A" xr:uid="{00000000-0004-0000-0000-000012020000}"/>
    <hyperlink ref="E542" location="A125640690V" display="A125640690V" xr:uid="{00000000-0004-0000-0000-000013020000}"/>
    <hyperlink ref="E543" location="A125657114K" display="A125657114K" xr:uid="{00000000-0004-0000-0000-000014020000}"/>
    <hyperlink ref="E544" location="A125648906R" display="A125648906R" xr:uid="{00000000-0004-0000-0000-000015020000}"/>
    <hyperlink ref="E545" location="A125640698L" display="A125640698L" xr:uid="{00000000-0004-0000-0000-000016020000}"/>
    <hyperlink ref="E546" location="A125657146C" display="A125657146C" xr:uid="{00000000-0004-0000-0000-000017020000}"/>
    <hyperlink ref="E547" location="A125648938J" display="A125648938J" xr:uid="{00000000-0004-0000-0000-000018020000}"/>
    <hyperlink ref="E548" location="A125640730A" display="A125640730A" xr:uid="{00000000-0004-0000-0000-000019020000}"/>
    <hyperlink ref="E549" location="A125657082C" display="A125657082C" xr:uid="{00000000-0004-0000-0000-00001A020000}"/>
    <hyperlink ref="E550" location="A125648874J" display="A125648874J" xr:uid="{00000000-0004-0000-0000-00001B020000}"/>
    <hyperlink ref="E551" location="A125640666V" display="A125640666V" xr:uid="{00000000-0004-0000-0000-00001C020000}"/>
    <hyperlink ref="E552" location="A125657186W" display="A125657186W" xr:uid="{00000000-0004-0000-0000-00001D020000}"/>
    <hyperlink ref="E553" location="A125648978A" display="A125648978A" xr:uid="{00000000-0004-0000-0000-00001E020000}"/>
    <hyperlink ref="E554" location="A125640770V" display="A125640770V" xr:uid="{00000000-0004-0000-0000-00001F020000}"/>
    <hyperlink ref="E555" location="A125657154C" display="A125657154C" xr:uid="{00000000-0004-0000-0000-000020020000}"/>
    <hyperlink ref="E556" location="A125648946J" display="A125648946J" xr:uid="{00000000-0004-0000-0000-000021020000}"/>
    <hyperlink ref="E557" location="A125640738V" display="A125640738V" xr:uid="{00000000-0004-0000-0000-000022020000}"/>
    <hyperlink ref="E558" location="A125657194W" display="A125657194W" xr:uid="{00000000-0004-0000-0000-000023020000}"/>
    <hyperlink ref="E559" location="A125648986A" display="A125648986A" xr:uid="{00000000-0004-0000-0000-000024020000}"/>
    <hyperlink ref="E560" location="A125640778L" display="A125640778L" xr:uid="{00000000-0004-0000-0000-000025020000}"/>
    <hyperlink ref="E561" location="A125657090C" display="A125657090C" xr:uid="{00000000-0004-0000-0000-000026020000}"/>
    <hyperlink ref="E562" location="A125648882J" display="A125648882J" xr:uid="{00000000-0004-0000-0000-000027020000}"/>
    <hyperlink ref="E563" location="A125640674V" display="A125640674V" xr:uid="{00000000-0004-0000-0000-000028020000}"/>
    <hyperlink ref="E564" location="A125657058C" display="A125657058C" xr:uid="{00000000-0004-0000-0000-000029020000}"/>
    <hyperlink ref="E565" location="A125648850R" display="A125648850R" xr:uid="{00000000-0004-0000-0000-00002A020000}"/>
    <hyperlink ref="E566" location="A125640642A" display="A125640642A" xr:uid="{00000000-0004-0000-0000-00002B020000}"/>
    <hyperlink ref="E567" location="A125657066C" display="A125657066C" xr:uid="{00000000-0004-0000-0000-00002C020000}"/>
    <hyperlink ref="E568" location="A125648858J" display="A125648858J" xr:uid="{00000000-0004-0000-0000-00002D020000}"/>
    <hyperlink ref="E569" location="A125640650A" display="A125640650A" xr:uid="{00000000-0004-0000-0000-00002E020000}"/>
    <hyperlink ref="E570" location="A125657122K" display="A125657122K" xr:uid="{00000000-0004-0000-0000-00002F020000}"/>
    <hyperlink ref="E571" location="A125648914R" display="A125648914R" xr:uid="{00000000-0004-0000-0000-000030020000}"/>
    <hyperlink ref="E572" location="A125640706A" display="A125640706A" xr:uid="{00000000-0004-0000-0000-000031020000}"/>
    <hyperlink ref="E573" location="A125657074C" display="A125657074C" xr:uid="{00000000-0004-0000-0000-000032020000}"/>
    <hyperlink ref="E574" location="A125648866J" display="A125648866J" xr:uid="{00000000-0004-0000-0000-000033020000}"/>
    <hyperlink ref="E575" location="A125640658V" display="A125640658V" xr:uid="{00000000-0004-0000-0000-000034020000}"/>
    <hyperlink ref="E576" location="A125657130K" display="A125657130K" xr:uid="{00000000-0004-0000-0000-000035020000}"/>
    <hyperlink ref="E577" location="A125648922R" display="A125648922R" xr:uid="{00000000-0004-0000-0000-000036020000}"/>
    <hyperlink ref="E578" location="A125640714A" display="A125640714A" xr:uid="{00000000-0004-0000-0000-000037020000}"/>
    <hyperlink ref="E579" location="A125657138C" display="A125657138C" xr:uid="{00000000-0004-0000-0000-000038020000}"/>
    <hyperlink ref="E580" location="A125648930R" display="A125648930R" xr:uid="{00000000-0004-0000-0000-000039020000}"/>
    <hyperlink ref="E581" location="A125640722A" display="A125640722A" xr:uid="{00000000-0004-0000-0000-00003A020000}"/>
    <hyperlink ref="E582" location="A125653096V" display="A125653096V" xr:uid="{00000000-0004-0000-0000-00003B020000}"/>
    <hyperlink ref="E583" location="A125644888X" display="A125644888X" xr:uid="{00000000-0004-0000-0000-00003C020000}"/>
    <hyperlink ref="E584" location="A125636680L" display="A125636680L" xr:uid="{00000000-0004-0000-0000-00003D020000}"/>
    <hyperlink ref="E585" location="A125653056A" display="A125653056A" xr:uid="{00000000-0004-0000-0000-00003E020000}"/>
    <hyperlink ref="E586" location="A125644848F" display="A125644848F" xr:uid="{00000000-0004-0000-0000-00003F020000}"/>
    <hyperlink ref="E587" location="A125636640V" display="A125636640V" xr:uid="{00000000-0004-0000-0000-000040020000}"/>
    <hyperlink ref="E588" location="A125652992X" display="A125652992X" xr:uid="{00000000-0004-0000-0000-000041020000}"/>
    <hyperlink ref="E589" location="A125644784F" display="A125644784F" xr:uid="{00000000-0004-0000-0000-000042020000}"/>
    <hyperlink ref="E590" location="A125636576L" display="A125636576L" xr:uid="{00000000-0004-0000-0000-000043020000}"/>
    <hyperlink ref="E591" location="A125653064A" display="A125653064A" xr:uid="{00000000-0004-0000-0000-000044020000}"/>
    <hyperlink ref="E592" location="A125644856F" display="A125644856F" xr:uid="{00000000-0004-0000-0000-000045020000}"/>
    <hyperlink ref="E593" location="A125636648L" display="A125636648L" xr:uid="{00000000-0004-0000-0000-000046020000}"/>
    <hyperlink ref="E594" location="A125653072A" display="A125653072A" xr:uid="{00000000-0004-0000-0000-000047020000}"/>
    <hyperlink ref="E595" location="A125644864F" display="A125644864F" xr:uid="{00000000-0004-0000-0000-000048020000}"/>
    <hyperlink ref="E596" location="A125636656L" display="A125636656L" xr:uid="{00000000-0004-0000-0000-000049020000}"/>
    <hyperlink ref="E597" location="A125653000R" display="A125653000R" xr:uid="{00000000-0004-0000-0000-00004A020000}"/>
    <hyperlink ref="E598" location="A125644792F" display="A125644792F" xr:uid="{00000000-0004-0000-0000-00004B020000}"/>
    <hyperlink ref="E599" location="A125636584L" display="A125636584L" xr:uid="{00000000-0004-0000-0000-00004C020000}"/>
    <hyperlink ref="E600" location="A125653008J" display="A125653008J" xr:uid="{00000000-0004-0000-0000-00004D020000}"/>
    <hyperlink ref="E601" location="A125644800V" display="A125644800V" xr:uid="{00000000-0004-0000-0000-00004E020000}"/>
    <hyperlink ref="E602" location="A125636592L" display="A125636592L" xr:uid="{00000000-0004-0000-0000-00004F020000}"/>
    <hyperlink ref="E603" location="A125653040J" display="A125653040J" xr:uid="{00000000-0004-0000-0000-000050020000}"/>
    <hyperlink ref="E604" location="A125644832L" display="A125644832L" xr:uid="{00000000-0004-0000-0000-000051020000}"/>
    <hyperlink ref="E605" location="A125636624V" display="A125636624V" xr:uid="{00000000-0004-0000-0000-000052020000}"/>
    <hyperlink ref="E606" location="A125652976X" display="A125652976X" xr:uid="{00000000-0004-0000-0000-000053020000}"/>
    <hyperlink ref="E607" location="A125644768F" display="A125644768F" xr:uid="{00000000-0004-0000-0000-000054020000}"/>
    <hyperlink ref="E608" location="A125636560V" display="A125636560V" xr:uid="{00000000-0004-0000-0000-000055020000}"/>
    <hyperlink ref="E609" location="A125653080A" display="A125653080A" xr:uid="{00000000-0004-0000-0000-000056020000}"/>
    <hyperlink ref="E610" location="A125644872F" display="A125644872F" xr:uid="{00000000-0004-0000-0000-000057020000}"/>
    <hyperlink ref="E611" location="A125636664L" display="A125636664L" xr:uid="{00000000-0004-0000-0000-000058020000}"/>
    <hyperlink ref="E612" location="A125653048A" display="A125653048A" xr:uid="{00000000-0004-0000-0000-000059020000}"/>
    <hyperlink ref="E613" location="A125644840L" display="A125644840L" xr:uid="{00000000-0004-0000-0000-00005A020000}"/>
    <hyperlink ref="E614" location="A125636632V" display="A125636632V" xr:uid="{00000000-0004-0000-0000-00005B020000}"/>
    <hyperlink ref="E615" location="A125653088V" display="A125653088V" xr:uid="{00000000-0004-0000-0000-00005C020000}"/>
    <hyperlink ref="E616" location="A125644880F" display="A125644880F" xr:uid="{00000000-0004-0000-0000-00005D020000}"/>
    <hyperlink ref="E617" location="A125636672L" display="A125636672L" xr:uid="{00000000-0004-0000-0000-00005E020000}"/>
    <hyperlink ref="E618" location="A125652984X" display="A125652984X" xr:uid="{00000000-0004-0000-0000-00005F020000}"/>
    <hyperlink ref="E619" location="A125644776F" display="A125644776F" xr:uid="{00000000-0004-0000-0000-000060020000}"/>
    <hyperlink ref="E620" location="A125636568L" display="A125636568L" xr:uid="{00000000-0004-0000-0000-000061020000}"/>
    <hyperlink ref="E621" location="A125652952F" display="A125652952F" xr:uid="{00000000-0004-0000-0000-000062020000}"/>
    <hyperlink ref="E622" location="A125644744L" display="A125644744L" xr:uid="{00000000-0004-0000-0000-000063020000}"/>
    <hyperlink ref="E623" location="A125636536V" display="A125636536V" xr:uid="{00000000-0004-0000-0000-000064020000}"/>
    <hyperlink ref="E624" location="A125652960F" display="A125652960F" xr:uid="{00000000-0004-0000-0000-000065020000}"/>
    <hyperlink ref="E625" location="A125644752L" display="A125644752L" xr:uid="{00000000-0004-0000-0000-000066020000}"/>
    <hyperlink ref="E626" location="A125636544V" display="A125636544V" xr:uid="{00000000-0004-0000-0000-000067020000}"/>
    <hyperlink ref="E627" location="A125653016J" display="A125653016J" xr:uid="{00000000-0004-0000-0000-000068020000}"/>
    <hyperlink ref="E628" location="A125644808L" display="A125644808L" xr:uid="{00000000-0004-0000-0000-000069020000}"/>
    <hyperlink ref="E629" location="A125636600A" display="A125636600A" xr:uid="{00000000-0004-0000-0000-00006A020000}"/>
    <hyperlink ref="E630" location="A125652968X" display="A125652968X" xr:uid="{00000000-0004-0000-0000-00006B020000}"/>
    <hyperlink ref="E631" location="A125644760L" display="A125644760L" xr:uid="{00000000-0004-0000-0000-00006C020000}"/>
    <hyperlink ref="E632" location="A125636552V" display="A125636552V" xr:uid="{00000000-0004-0000-0000-00006D020000}"/>
    <hyperlink ref="E633" location="A125653024J" display="A125653024J" xr:uid="{00000000-0004-0000-0000-00006E020000}"/>
    <hyperlink ref="E634" location="A125644816L" display="A125644816L" xr:uid="{00000000-0004-0000-0000-00006F020000}"/>
    <hyperlink ref="E635" location="A125636608V" display="A125636608V" xr:uid="{00000000-0004-0000-0000-000070020000}"/>
    <hyperlink ref="E636" location="A125653032J" display="A125653032J" xr:uid="{00000000-0004-0000-0000-000071020000}"/>
    <hyperlink ref="E637" location="A125644824L" display="A125644824L" xr:uid="{00000000-0004-0000-0000-000072020000}"/>
    <hyperlink ref="E638" location="A125636616V" display="A125636616V" xr:uid="{00000000-0004-0000-0000-000073020000}"/>
    <hyperlink ref="E639" location="A125653098X" display="A125653098X" xr:uid="{00000000-0004-0000-0000-000074020000}"/>
    <hyperlink ref="E640" location="A125644890K" display="A125644890K" xr:uid="{00000000-0004-0000-0000-000075020000}"/>
    <hyperlink ref="E641" location="A125636682T" display="A125636682T" xr:uid="{00000000-0004-0000-0000-000076020000}"/>
    <hyperlink ref="E642" location="A125653058F" display="A125653058F" xr:uid="{00000000-0004-0000-0000-000077020000}"/>
    <hyperlink ref="E643" location="A125644850T" display="A125644850T" xr:uid="{00000000-0004-0000-0000-000078020000}"/>
    <hyperlink ref="E644" location="A125636642X" display="A125636642X" xr:uid="{00000000-0004-0000-0000-000079020000}"/>
    <hyperlink ref="E645" location="A125652994C" display="A125652994C" xr:uid="{00000000-0004-0000-0000-00007A020000}"/>
    <hyperlink ref="E646" location="A125644786K" display="A125644786K" xr:uid="{00000000-0004-0000-0000-00007B020000}"/>
    <hyperlink ref="E647" location="A125636578T" display="A125636578T" xr:uid="{00000000-0004-0000-0000-00007C020000}"/>
    <hyperlink ref="E648" location="A125653066F" display="A125653066F" xr:uid="{00000000-0004-0000-0000-00007D020000}"/>
    <hyperlink ref="E649" location="A125644858K" display="A125644858K" xr:uid="{00000000-0004-0000-0000-00007E020000}"/>
    <hyperlink ref="E650" location="A125636650X" display="A125636650X" xr:uid="{00000000-0004-0000-0000-00007F020000}"/>
    <hyperlink ref="E651" location="A125653074F" display="A125653074F" xr:uid="{00000000-0004-0000-0000-000080020000}"/>
    <hyperlink ref="E652" location="A125644866K" display="A125644866K" xr:uid="{00000000-0004-0000-0000-000081020000}"/>
    <hyperlink ref="E653" location="A125636658T" display="A125636658T" xr:uid="{00000000-0004-0000-0000-000082020000}"/>
    <hyperlink ref="E654" location="A125653002V" display="A125653002V" xr:uid="{00000000-0004-0000-0000-000083020000}"/>
    <hyperlink ref="E655" location="A125644794K" display="A125644794K" xr:uid="{00000000-0004-0000-0000-000084020000}"/>
    <hyperlink ref="E656" location="A125636586T" display="A125636586T" xr:uid="{00000000-0004-0000-0000-000085020000}"/>
    <hyperlink ref="E657" location="A125653010V" display="A125653010V" xr:uid="{00000000-0004-0000-0000-000086020000}"/>
    <hyperlink ref="E658" location="A125644802X" display="A125644802X" xr:uid="{00000000-0004-0000-0000-000087020000}"/>
    <hyperlink ref="E659" location="A125636594T" display="A125636594T" xr:uid="{00000000-0004-0000-0000-000088020000}"/>
    <hyperlink ref="E660" location="A125653042L" display="A125653042L" xr:uid="{00000000-0004-0000-0000-000089020000}"/>
    <hyperlink ref="E661" location="A125644834T" display="A125644834T" xr:uid="{00000000-0004-0000-0000-00008A020000}"/>
    <hyperlink ref="E662" location="A125636626X" display="A125636626X" xr:uid="{00000000-0004-0000-0000-00008B020000}"/>
    <hyperlink ref="E663" location="A125652978C" display="A125652978C" xr:uid="{00000000-0004-0000-0000-00008C020000}"/>
    <hyperlink ref="E664" location="A125644770T" display="A125644770T" xr:uid="{00000000-0004-0000-0000-00008D020000}"/>
    <hyperlink ref="E665" location="A125636562X" display="A125636562X" xr:uid="{00000000-0004-0000-0000-00008E020000}"/>
    <hyperlink ref="E666" location="A125653082F" display="A125653082F" xr:uid="{00000000-0004-0000-0000-00008F020000}"/>
    <hyperlink ref="E667" location="A125644874K" display="A125644874K" xr:uid="{00000000-0004-0000-0000-000090020000}"/>
    <hyperlink ref="E668" location="A125636666T" display="A125636666T" xr:uid="{00000000-0004-0000-0000-000091020000}"/>
    <hyperlink ref="E669" location="A125653050L" display="A125653050L" xr:uid="{00000000-0004-0000-0000-000092020000}"/>
    <hyperlink ref="E670" location="A125644842T" display="A125644842T" xr:uid="{00000000-0004-0000-0000-000093020000}"/>
    <hyperlink ref="E671" location="A125636634X" display="A125636634X" xr:uid="{00000000-0004-0000-0000-000094020000}"/>
    <hyperlink ref="E672" location="A125653090F" display="A125653090F" xr:uid="{00000000-0004-0000-0000-000095020000}"/>
    <hyperlink ref="E673" location="A125644882K" display="A125644882K" xr:uid="{00000000-0004-0000-0000-000096020000}"/>
    <hyperlink ref="E674" location="A125636674T" display="A125636674T" xr:uid="{00000000-0004-0000-0000-000097020000}"/>
    <hyperlink ref="E675" location="A125652986C" display="A125652986C" xr:uid="{00000000-0004-0000-0000-000098020000}"/>
    <hyperlink ref="E676" location="A125644778K" display="A125644778K" xr:uid="{00000000-0004-0000-0000-000099020000}"/>
    <hyperlink ref="E677" location="A125636570X" display="A125636570X" xr:uid="{00000000-0004-0000-0000-00009A020000}"/>
    <hyperlink ref="E678" location="A125652954K" display="A125652954K" xr:uid="{00000000-0004-0000-0000-00009B020000}"/>
    <hyperlink ref="E679" location="A125644746T" display="A125644746T" xr:uid="{00000000-0004-0000-0000-00009C020000}"/>
    <hyperlink ref="E680" location="A125636538X" display="A125636538X" xr:uid="{00000000-0004-0000-0000-00009D020000}"/>
    <hyperlink ref="E681" location="A125652962K" display="A125652962K" xr:uid="{00000000-0004-0000-0000-00009E020000}"/>
    <hyperlink ref="E682" location="A125644754T" display="A125644754T" xr:uid="{00000000-0004-0000-0000-00009F020000}"/>
    <hyperlink ref="E683" location="A125636546X" display="A125636546X" xr:uid="{00000000-0004-0000-0000-0000A0020000}"/>
    <hyperlink ref="E684" location="A125653018L" display="A125653018L" xr:uid="{00000000-0004-0000-0000-0000A1020000}"/>
    <hyperlink ref="E685" location="A125644810X" display="A125644810X" xr:uid="{00000000-0004-0000-0000-0000A2020000}"/>
    <hyperlink ref="E686" location="A125636602F" display="A125636602F" xr:uid="{00000000-0004-0000-0000-0000A3020000}"/>
    <hyperlink ref="E687" location="A125652970K" display="A125652970K" xr:uid="{00000000-0004-0000-0000-0000A4020000}"/>
    <hyperlink ref="E688" location="A125644762T" display="A125644762T" xr:uid="{00000000-0004-0000-0000-0000A5020000}"/>
    <hyperlink ref="E689" location="A125636554X" display="A125636554X" xr:uid="{00000000-0004-0000-0000-0000A6020000}"/>
    <hyperlink ref="E690" location="A125653026L" display="A125653026L" xr:uid="{00000000-0004-0000-0000-0000A7020000}"/>
    <hyperlink ref="E691" location="A125644818T" display="A125644818T" xr:uid="{00000000-0004-0000-0000-0000A8020000}"/>
    <hyperlink ref="E692" location="A125636610F" display="A125636610F" xr:uid="{00000000-0004-0000-0000-0000A9020000}"/>
    <hyperlink ref="E693" location="A125653034L" display="A125653034L" xr:uid="{00000000-0004-0000-0000-0000AA020000}"/>
    <hyperlink ref="E694" location="A125644826T" display="A125644826T" xr:uid="{00000000-0004-0000-0000-0000AB020000}"/>
    <hyperlink ref="E695" location="A125636618X" display="A125636618X" xr:uid="{00000000-0004-0000-0000-0000AC020000}"/>
    <hyperlink ref="E696" location="A125651272J" display="A125651272J" xr:uid="{00000000-0004-0000-0000-0000AD020000}"/>
    <hyperlink ref="E697" location="A125643064R" display="A125643064R" xr:uid="{00000000-0004-0000-0000-0000AE020000}"/>
    <hyperlink ref="E698" location="A125634856V" display="A125634856V" xr:uid="{00000000-0004-0000-0000-0000AF020000}"/>
    <hyperlink ref="E699" location="A125651232R" display="A125651232R" xr:uid="{00000000-0004-0000-0000-0000B0020000}"/>
    <hyperlink ref="E700" location="A125643024W" display="A125643024W" xr:uid="{00000000-0004-0000-0000-0000B1020000}"/>
    <hyperlink ref="E701" location="A125634816A" display="A125634816A" xr:uid="{00000000-0004-0000-0000-0000B2020000}"/>
    <hyperlink ref="E702" location="A125651168J" display="A125651168J" xr:uid="{00000000-0004-0000-0000-0000B3020000}"/>
    <hyperlink ref="E703" location="A125642960V" display="A125642960V" xr:uid="{00000000-0004-0000-0000-0000B4020000}"/>
    <hyperlink ref="E704" location="A125634752A" display="A125634752A" xr:uid="{00000000-0004-0000-0000-0000B5020000}"/>
    <hyperlink ref="E705" location="A125651240R" display="A125651240R" xr:uid="{00000000-0004-0000-0000-0000B6020000}"/>
    <hyperlink ref="E706" location="A125643032W" display="A125643032W" xr:uid="{00000000-0004-0000-0000-0000B7020000}"/>
    <hyperlink ref="E707" location="A125634824A" display="A125634824A" xr:uid="{00000000-0004-0000-0000-0000B8020000}"/>
    <hyperlink ref="E708" location="A125651248J" display="A125651248J" xr:uid="{00000000-0004-0000-0000-0000B9020000}"/>
    <hyperlink ref="E709" location="A125643040W" display="A125643040W" xr:uid="{00000000-0004-0000-0000-0000BA020000}"/>
    <hyperlink ref="E710" location="A125634832A" display="A125634832A" xr:uid="{00000000-0004-0000-0000-0000BB020000}"/>
    <hyperlink ref="E711" location="A125651176J" display="A125651176J" xr:uid="{00000000-0004-0000-0000-0000BC020000}"/>
    <hyperlink ref="E712" location="A125642968L" display="A125642968L" xr:uid="{00000000-0004-0000-0000-0000BD020000}"/>
    <hyperlink ref="E713" location="A125634760A" display="A125634760A" xr:uid="{00000000-0004-0000-0000-0000BE020000}"/>
    <hyperlink ref="E714" location="A125651184J" display="A125651184J" xr:uid="{00000000-0004-0000-0000-0000BF020000}"/>
    <hyperlink ref="E715" location="A125642976L" display="A125642976L" xr:uid="{00000000-0004-0000-0000-0000C0020000}"/>
    <hyperlink ref="E716" location="A125634768V" display="A125634768V" xr:uid="{00000000-0004-0000-0000-0000C1020000}"/>
    <hyperlink ref="E717" location="A125651216R" display="A125651216R" xr:uid="{00000000-0004-0000-0000-0000C2020000}"/>
    <hyperlink ref="E718" location="A125643008W" display="A125643008W" xr:uid="{00000000-0004-0000-0000-0000C3020000}"/>
    <hyperlink ref="E719" location="A125634800J" display="A125634800J" xr:uid="{00000000-0004-0000-0000-0000C4020000}"/>
    <hyperlink ref="E720" location="A125651152R" display="A125651152R" xr:uid="{00000000-0004-0000-0000-0000C5020000}"/>
    <hyperlink ref="E721" location="A125642944V" display="A125642944V" xr:uid="{00000000-0004-0000-0000-0000C6020000}"/>
    <hyperlink ref="E722" location="A125634736A" display="A125634736A" xr:uid="{00000000-0004-0000-0000-0000C7020000}"/>
    <hyperlink ref="E723" location="A125651256J" display="A125651256J" xr:uid="{00000000-0004-0000-0000-0000C8020000}"/>
    <hyperlink ref="E724" location="A125643048R" display="A125643048R" xr:uid="{00000000-0004-0000-0000-0000C9020000}"/>
    <hyperlink ref="E725" location="A125634840A" display="A125634840A" xr:uid="{00000000-0004-0000-0000-0000CA020000}"/>
    <hyperlink ref="E726" location="A125651224R" display="A125651224R" xr:uid="{00000000-0004-0000-0000-0000CB020000}"/>
    <hyperlink ref="E727" location="A125643016W" display="A125643016W" xr:uid="{00000000-0004-0000-0000-0000CC020000}"/>
    <hyperlink ref="E728" location="A125634808A" display="A125634808A" xr:uid="{00000000-0004-0000-0000-0000CD020000}"/>
    <hyperlink ref="E729" location="A125651264J" display="A125651264J" xr:uid="{00000000-0004-0000-0000-0000CE020000}"/>
    <hyperlink ref="E730" location="A125643056R" display="A125643056R" xr:uid="{00000000-0004-0000-0000-0000CF020000}"/>
    <hyperlink ref="E731" location="A125634848V" display="A125634848V" xr:uid="{00000000-0004-0000-0000-0000D0020000}"/>
    <hyperlink ref="E732" location="A125651160R" display="A125651160R" xr:uid="{00000000-0004-0000-0000-0000D1020000}"/>
    <hyperlink ref="E733" location="A125642952V" display="A125642952V" xr:uid="{00000000-0004-0000-0000-0000D2020000}"/>
    <hyperlink ref="E734" location="A125634744A" display="A125634744A" xr:uid="{00000000-0004-0000-0000-0000D3020000}"/>
    <hyperlink ref="E735" location="A125651128R" display="A125651128R" xr:uid="{00000000-0004-0000-0000-0000D4020000}"/>
    <hyperlink ref="E736" location="A125642920A" display="A125642920A" xr:uid="{00000000-0004-0000-0000-0000D5020000}"/>
    <hyperlink ref="E737" location="A125634712J" display="A125634712J" xr:uid="{00000000-0004-0000-0000-0000D6020000}"/>
    <hyperlink ref="E738" location="A125651136R" display="A125651136R" xr:uid="{00000000-0004-0000-0000-0000D7020000}"/>
    <hyperlink ref="E739" location="A125642928V" display="A125642928V" xr:uid="{00000000-0004-0000-0000-0000D8020000}"/>
    <hyperlink ref="E740" location="A125634720J" display="A125634720J" xr:uid="{00000000-0004-0000-0000-0000D9020000}"/>
    <hyperlink ref="E741" location="A125651192J" display="A125651192J" xr:uid="{00000000-0004-0000-0000-0000DA020000}"/>
    <hyperlink ref="E742" location="A125642984L" display="A125642984L" xr:uid="{00000000-0004-0000-0000-0000DB020000}"/>
    <hyperlink ref="E743" location="A125634776V" display="A125634776V" xr:uid="{00000000-0004-0000-0000-0000DC020000}"/>
    <hyperlink ref="E744" location="A125651144R" display="A125651144R" xr:uid="{00000000-0004-0000-0000-0000DD020000}"/>
    <hyperlink ref="E745" location="A125642936V" display="A125642936V" xr:uid="{00000000-0004-0000-0000-0000DE020000}"/>
    <hyperlink ref="E746" location="A125634728A" display="A125634728A" xr:uid="{00000000-0004-0000-0000-0000DF020000}"/>
    <hyperlink ref="E747" location="A125651200W" display="A125651200W" xr:uid="{00000000-0004-0000-0000-0000E0020000}"/>
    <hyperlink ref="E748" location="A125642992L" display="A125642992L" xr:uid="{00000000-0004-0000-0000-0000E1020000}"/>
    <hyperlink ref="E749" location="A125634784V" display="A125634784V" xr:uid="{00000000-0004-0000-0000-0000E2020000}"/>
    <hyperlink ref="E750" location="A125651208R" display="A125651208R" xr:uid="{00000000-0004-0000-0000-0000E3020000}"/>
    <hyperlink ref="E751" location="A125643000C" display="A125643000C" xr:uid="{00000000-0004-0000-0000-0000E4020000}"/>
    <hyperlink ref="E752" location="A125634792V" display="A125634792V" xr:uid="{00000000-0004-0000-0000-0000E5020000}"/>
    <hyperlink ref="E753" location="A125651274L" display="A125651274L" xr:uid="{00000000-0004-0000-0000-0000E6020000}"/>
    <hyperlink ref="E754" location="A125643066V" display="A125643066V" xr:uid="{00000000-0004-0000-0000-0000E7020000}"/>
    <hyperlink ref="E755" location="A125634858X" display="A125634858X" xr:uid="{00000000-0004-0000-0000-0000E8020000}"/>
    <hyperlink ref="E756" location="A125651234V" display="A125651234V" xr:uid="{00000000-0004-0000-0000-0000E9020000}"/>
    <hyperlink ref="E757" location="A125643026A" display="A125643026A" xr:uid="{00000000-0004-0000-0000-0000EA020000}"/>
    <hyperlink ref="E758" location="A125634818F" display="A125634818F" xr:uid="{00000000-0004-0000-0000-0000EB020000}"/>
    <hyperlink ref="E759" location="A125651170V" display="A125651170V" xr:uid="{00000000-0004-0000-0000-0000EC020000}"/>
    <hyperlink ref="E760" location="A125642962X" display="A125642962X" xr:uid="{00000000-0004-0000-0000-0000ED020000}"/>
    <hyperlink ref="E761" location="A125634754F" display="A125634754F" xr:uid="{00000000-0004-0000-0000-0000EE020000}"/>
    <hyperlink ref="E762" location="A125651242V" display="A125651242V" xr:uid="{00000000-0004-0000-0000-0000EF020000}"/>
    <hyperlink ref="E763" location="A125643034A" display="A125643034A" xr:uid="{00000000-0004-0000-0000-0000F0020000}"/>
    <hyperlink ref="E764" location="A125634826F" display="A125634826F" xr:uid="{00000000-0004-0000-0000-0000F1020000}"/>
    <hyperlink ref="E765" location="A125651250V" display="A125651250V" xr:uid="{00000000-0004-0000-0000-0000F2020000}"/>
    <hyperlink ref="E766" location="A125643042A" display="A125643042A" xr:uid="{00000000-0004-0000-0000-0000F3020000}"/>
    <hyperlink ref="E767" location="A125634834F" display="A125634834F" xr:uid="{00000000-0004-0000-0000-0000F4020000}"/>
    <hyperlink ref="E768" location="A125651178L" display="A125651178L" xr:uid="{00000000-0004-0000-0000-0000F5020000}"/>
    <hyperlink ref="E769" location="A125642970X" display="A125642970X" xr:uid="{00000000-0004-0000-0000-0000F6020000}"/>
    <hyperlink ref="E770" location="A125634762F" display="A125634762F" xr:uid="{00000000-0004-0000-0000-0000F7020000}"/>
    <hyperlink ref="E771" location="A125651186L" display="A125651186L" xr:uid="{00000000-0004-0000-0000-0000F8020000}"/>
    <hyperlink ref="E772" location="A125642978T" display="A125642978T" xr:uid="{00000000-0004-0000-0000-0000F9020000}"/>
    <hyperlink ref="E773" location="A125634770F" display="A125634770F" xr:uid="{00000000-0004-0000-0000-0000FA020000}"/>
    <hyperlink ref="E774" location="A125651218V" display="A125651218V" xr:uid="{00000000-0004-0000-0000-0000FB020000}"/>
    <hyperlink ref="E775" location="A125643010J" display="A125643010J" xr:uid="{00000000-0004-0000-0000-0000FC020000}"/>
    <hyperlink ref="E776" location="A125634802L" display="A125634802L" xr:uid="{00000000-0004-0000-0000-0000FD020000}"/>
    <hyperlink ref="E777" location="A125651154V" display="A125651154V" xr:uid="{00000000-0004-0000-0000-0000FE020000}"/>
    <hyperlink ref="E778" location="A125642946X" display="A125642946X" xr:uid="{00000000-0004-0000-0000-0000FF020000}"/>
    <hyperlink ref="E779" location="A125634738F" display="A125634738F" xr:uid="{00000000-0004-0000-0000-000000030000}"/>
    <hyperlink ref="E780" location="A125651258L" display="A125651258L" xr:uid="{00000000-0004-0000-0000-000001030000}"/>
    <hyperlink ref="E781" location="A125643050A" display="A125643050A" xr:uid="{00000000-0004-0000-0000-000002030000}"/>
    <hyperlink ref="E782" location="A125634842F" display="A125634842F" xr:uid="{00000000-0004-0000-0000-000003030000}"/>
    <hyperlink ref="E783" location="A125651226V" display="A125651226V" xr:uid="{00000000-0004-0000-0000-000004030000}"/>
    <hyperlink ref="E784" location="A125643018A" display="A125643018A" xr:uid="{00000000-0004-0000-0000-000005030000}"/>
    <hyperlink ref="E785" location="A125634810L" display="A125634810L" xr:uid="{00000000-0004-0000-0000-000006030000}"/>
    <hyperlink ref="E786" location="A125651266L" display="A125651266L" xr:uid="{00000000-0004-0000-0000-000007030000}"/>
    <hyperlink ref="E787" location="A125643058V" display="A125643058V" xr:uid="{00000000-0004-0000-0000-000008030000}"/>
    <hyperlink ref="E788" location="A125634850F" display="A125634850F" xr:uid="{00000000-0004-0000-0000-000009030000}"/>
    <hyperlink ref="E789" location="A125651162V" display="A125651162V" xr:uid="{00000000-0004-0000-0000-00000A030000}"/>
    <hyperlink ref="E790" location="A125642954X" display="A125642954X" xr:uid="{00000000-0004-0000-0000-00000B030000}"/>
    <hyperlink ref="E791" location="A125634746F" display="A125634746F" xr:uid="{00000000-0004-0000-0000-00000C030000}"/>
    <hyperlink ref="E792" location="A125651130A" display="A125651130A" xr:uid="{00000000-0004-0000-0000-00000D030000}"/>
    <hyperlink ref="E793" location="A125642922F" display="A125642922F" xr:uid="{00000000-0004-0000-0000-00000E030000}"/>
    <hyperlink ref="E794" location="A125634714L" display="A125634714L" xr:uid="{00000000-0004-0000-0000-00000F030000}"/>
    <hyperlink ref="E795" location="A125651138V" display="A125651138V" xr:uid="{00000000-0004-0000-0000-000010030000}"/>
    <hyperlink ref="E796" location="A125642930F" display="A125642930F" xr:uid="{00000000-0004-0000-0000-000011030000}"/>
    <hyperlink ref="E797" location="A125634722L" display="A125634722L" xr:uid="{00000000-0004-0000-0000-000012030000}"/>
    <hyperlink ref="E798" location="A125651194L" display="A125651194L" xr:uid="{00000000-0004-0000-0000-000013030000}"/>
    <hyperlink ref="E799" location="A125642986T" display="A125642986T" xr:uid="{00000000-0004-0000-0000-000014030000}"/>
    <hyperlink ref="E800" location="A125634778X" display="A125634778X" xr:uid="{00000000-0004-0000-0000-000015030000}"/>
    <hyperlink ref="E801" location="A125651146V" display="A125651146V" xr:uid="{00000000-0004-0000-0000-000016030000}"/>
    <hyperlink ref="E802" location="A125642938X" display="A125642938X" xr:uid="{00000000-0004-0000-0000-000017030000}"/>
    <hyperlink ref="E803" location="A125634730L" display="A125634730L" xr:uid="{00000000-0004-0000-0000-000018030000}"/>
    <hyperlink ref="E804" location="A125651202A" display="A125651202A" xr:uid="{00000000-0004-0000-0000-000019030000}"/>
    <hyperlink ref="E805" location="A125642994T" display="A125642994T" xr:uid="{00000000-0004-0000-0000-00001A030000}"/>
    <hyperlink ref="E806" location="A125634786X" display="A125634786X" xr:uid="{00000000-0004-0000-0000-00001B030000}"/>
    <hyperlink ref="E807" location="A125651210A" display="A125651210A" xr:uid="{00000000-0004-0000-0000-00001C030000}"/>
    <hyperlink ref="E808" location="A125643002J" display="A125643002J" xr:uid="{00000000-0004-0000-0000-00001D030000}"/>
    <hyperlink ref="E809" location="A125634794X" display="A125634794X" xr:uid="{00000000-0004-0000-0000-00001E030000}"/>
    <hyperlink ref="E810" location="A125650664A" display="A125650664A" xr:uid="{00000000-0004-0000-0000-00001F030000}"/>
    <hyperlink ref="E811" location="A125642456J" display="A125642456J" xr:uid="{00000000-0004-0000-0000-000020030000}"/>
    <hyperlink ref="E812" location="A125634248R" display="A125634248R" xr:uid="{00000000-0004-0000-0000-000021030000}"/>
    <hyperlink ref="E813" location="A125650624J" display="A125650624J" xr:uid="{00000000-0004-0000-0000-000022030000}"/>
    <hyperlink ref="E814" location="A125642416R" display="A125642416R" xr:uid="{00000000-0004-0000-0000-000023030000}"/>
    <hyperlink ref="E815" location="A125634208W" display="A125634208W" xr:uid="{00000000-0004-0000-0000-000024030000}"/>
    <hyperlink ref="E816" location="A125650560J" display="A125650560J" xr:uid="{00000000-0004-0000-0000-000025030000}"/>
    <hyperlink ref="E817" location="A125642352R" display="A125642352R" xr:uid="{00000000-0004-0000-0000-000026030000}"/>
    <hyperlink ref="E818" location="A125634144W" display="A125634144W" xr:uid="{00000000-0004-0000-0000-000027030000}"/>
    <hyperlink ref="E819" location="A125650632J" display="A125650632J" xr:uid="{00000000-0004-0000-0000-000028030000}"/>
    <hyperlink ref="E820" location="A125642424R" display="A125642424R" xr:uid="{00000000-0004-0000-0000-000029030000}"/>
    <hyperlink ref="E821" location="A125634216W" display="A125634216W" xr:uid="{00000000-0004-0000-0000-00002A030000}"/>
    <hyperlink ref="E822" location="A125650640J" display="A125650640J" xr:uid="{00000000-0004-0000-0000-00002B030000}"/>
    <hyperlink ref="E823" location="A125642432R" display="A125642432R" xr:uid="{00000000-0004-0000-0000-00002C030000}"/>
    <hyperlink ref="E824" location="A125634224W" display="A125634224W" xr:uid="{00000000-0004-0000-0000-00002D030000}"/>
    <hyperlink ref="E825" location="A125650568A" display="A125650568A" xr:uid="{00000000-0004-0000-0000-00002E030000}"/>
    <hyperlink ref="E826" location="A125642360R" display="A125642360R" xr:uid="{00000000-0004-0000-0000-00002F030000}"/>
    <hyperlink ref="E827" location="A125634152W" display="A125634152W" xr:uid="{00000000-0004-0000-0000-000030030000}"/>
    <hyperlink ref="E828" location="A125650576A" display="A125650576A" xr:uid="{00000000-0004-0000-0000-000031030000}"/>
    <hyperlink ref="E829" location="A125642368J" display="A125642368J" xr:uid="{00000000-0004-0000-0000-000032030000}"/>
    <hyperlink ref="E830" location="A125634160W" display="A125634160W" xr:uid="{00000000-0004-0000-0000-000033030000}"/>
    <hyperlink ref="E831" location="A125650608J" display="A125650608J" xr:uid="{00000000-0004-0000-0000-000034030000}"/>
    <hyperlink ref="E832" location="A125642400W" display="A125642400W" xr:uid="{00000000-0004-0000-0000-000035030000}"/>
    <hyperlink ref="E833" location="A125634192R" display="A125634192R" xr:uid="{00000000-0004-0000-0000-000036030000}"/>
    <hyperlink ref="E834" location="A125650544J" display="A125650544J" xr:uid="{00000000-0004-0000-0000-000037030000}"/>
    <hyperlink ref="E835" location="A125642336R" display="A125642336R" xr:uid="{00000000-0004-0000-0000-000038030000}"/>
    <hyperlink ref="E836" location="A125634128W" display="A125634128W" xr:uid="{00000000-0004-0000-0000-000039030000}"/>
    <hyperlink ref="E837" location="A125650648A" display="A125650648A" xr:uid="{00000000-0004-0000-0000-00003A030000}"/>
    <hyperlink ref="E838" location="A125642440R" display="A125642440R" xr:uid="{00000000-0004-0000-0000-00003B030000}"/>
    <hyperlink ref="E839" location="A125634232W" display="A125634232W" xr:uid="{00000000-0004-0000-0000-00003C030000}"/>
    <hyperlink ref="E840" location="A125650616J" display="A125650616J" xr:uid="{00000000-0004-0000-0000-00003D030000}"/>
    <hyperlink ref="E841" location="A125642408R" display="A125642408R" xr:uid="{00000000-0004-0000-0000-00003E030000}"/>
    <hyperlink ref="E842" location="A125634200C" display="A125634200C" xr:uid="{00000000-0004-0000-0000-00003F030000}"/>
    <hyperlink ref="E843" location="A125650656A" display="A125650656A" xr:uid="{00000000-0004-0000-0000-000040030000}"/>
    <hyperlink ref="E844" location="A125642448J" display="A125642448J" xr:uid="{00000000-0004-0000-0000-000041030000}"/>
    <hyperlink ref="E845" location="A125634240W" display="A125634240W" xr:uid="{00000000-0004-0000-0000-000042030000}"/>
    <hyperlink ref="E846" location="A125650552J" display="A125650552J" xr:uid="{00000000-0004-0000-0000-000043030000}"/>
    <hyperlink ref="E847" location="A125642344R" display="A125642344R" xr:uid="{00000000-0004-0000-0000-000044030000}"/>
    <hyperlink ref="E848" location="A125634136W" display="A125634136W" xr:uid="{00000000-0004-0000-0000-000045030000}"/>
    <hyperlink ref="E849" location="A125650520R" display="A125650520R" xr:uid="{00000000-0004-0000-0000-000046030000}"/>
    <hyperlink ref="E850" location="A125642312W" display="A125642312W" xr:uid="{00000000-0004-0000-0000-000047030000}"/>
    <hyperlink ref="E851" location="A125634104C" display="A125634104C" xr:uid="{00000000-0004-0000-0000-000048030000}"/>
    <hyperlink ref="E852" location="A125650528J" display="A125650528J" xr:uid="{00000000-0004-0000-0000-000049030000}"/>
    <hyperlink ref="E853" location="A125642320W" display="A125642320W" xr:uid="{00000000-0004-0000-0000-00004A030000}"/>
    <hyperlink ref="E854" location="A125634112C" display="A125634112C" xr:uid="{00000000-0004-0000-0000-00004B030000}"/>
    <hyperlink ref="E855" location="A125650584A" display="A125650584A" xr:uid="{00000000-0004-0000-0000-00004C030000}"/>
    <hyperlink ref="E856" location="A125642376J" display="A125642376J" xr:uid="{00000000-0004-0000-0000-00004D030000}"/>
    <hyperlink ref="E857" location="A125634168R" display="A125634168R" xr:uid="{00000000-0004-0000-0000-00004E030000}"/>
    <hyperlink ref="E858" location="A125650536J" display="A125650536J" xr:uid="{00000000-0004-0000-0000-00004F030000}"/>
    <hyperlink ref="E859" location="A125642328R" display="A125642328R" xr:uid="{00000000-0004-0000-0000-000050030000}"/>
    <hyperlink ref="E860" location="A125634120C" display="A125634120C" xr:uid="{00000000-0004-0000-0000-000051030000}"/>
    <hyperlink ref="E861" location="A125650592A" display="A125650592A" xr:uid="{00000000-0004-0000-0000-000052030000}"/>
    <hyperlink ref="E862" location="A125642384J" display="A125642384J" xr:uid="{00000000-0004-0000-0000-000053030000}"/>
    <hyperlink ref="E863" location="A125634176R" display="A125634176R" xr:uid="{00000000-0004-0000-0000-000054030000}"/>
    <hyperlink ref="E864" location="A125650600R" display="A125650600R" xr:uid="{00000000-0004-0000-0000-000055030000}"/>
    <hyperlink ref="E865" location="A125642392J" display="A125642392J" xr:uid="{00000000-0004-0000-0000-000056030000}"/>
    <hyperlink ref="E866" location="A125634184R" display="A125634184R" xr:uid="{00000000-0004-0000-0000-000057030000}"/>
    <hyperlink ref="E867" location="A125650666F" display="A125650666F" xr:uid="{00000000-0004-0000-0000-000058030000}"/>
    <hyperlink ref="E868" location="A125642458L" display="A125642458L" xr:uid="{00000000-0004-0000-0000-000059030000}"/>
    <hyperlink ref="E869" location="A125634250A" display="A125634250A" xr:uid="{00000000-0004-0000-0000-00005A030000}"/>
    <hyperlink ref="E870" location="A125650626L" display="A125650626L" xr:uid="{00000000-0004-0000-0000-00005B030000}"/>
    <hyperlink ref="E871" location="A125642418V" display="A125642418V" xr:uid="{00000000-0004-0000-0000-00005C030000}"/>
    <hyperlink ref="E872" location="A125634210J" display="A125634210J" xr:uid="{00000000-0004-0000-0000-00005D030000}"/>
    <hyperlink ref="E873" location="A125650562L" display="A125650562L" xr:uid="{00000000-0004-0000-0000-00005E030000}"/>
    <hyperlink ref="E874" location="A125642354V" display="A125642354V" xr:uid="{00000000-0004-0000-0000-00005F030000}"/>
    <hyperlink ref="E875" location="A125634146A" display="A125634146A" xr:uid="{00000000-0004-0000-0000-000060030000}"/>
    <hyperlink ref="E876" location="A125650634L" display="A125650634L" xr:uid="{00000000-0004-0000-0000-000061030000}"/>
    <hyperlink ref="E877" location="A125642426V" display="A125642426V" xr:uid="{00000000-0004-0000-0000-000062030000}"/>
    <hyperlink ref="E878" location="A125634218A" display="A125634218A" xr:uid="{00000000-0004-0000-0000-000063030000}"/>
    <hyperlink ref="E879" location="A125650642L" display="A125650642L" xr:uid="{00000000-0004-0000-0000-000064030000}"/>
    <hyperlink ref="E880" location="A125642434V" display="A125642434V" xr:uid="{00000000-0004-0000-0000-000065030000}"/>
    <hyperlink ref="E881" location="A125634226A" display="A125634226A" xr:uid="{00000000-0004-0000-0000-000066030000}"/>
    <hyperlink ref="E882" location="A125650570L" display="A125650570L" xr:uid="{00000000-0004-0000-0000-000067030000}"/>
    <hyperlink ref="E883" location="A125642362V" display="A125642362V" xr:uid="{00000000-0004-0000-0000-000068030000}"/>
    <hyperlink ref="E884" location="A125634154A" display="A125634154A" xr:uid="{00000000-0004-0000-0000-000069030000}"/>
    <hyperlink ref="E885" location="A125650578F" display="A125650578F" xr:uid="{00000000-0004-0000-0000-00006A030000}"/>
    <hyperlink ref="E886" location="A125642370V" display="A125642370V" xr:uid="{00000000-0004-0000-0000-00006B030000}"/>
    <hyperlink ref="E887" location="A125634162A" display="A125634162A" xr:uid="{00000000-0004-0000-0000-00006C030000}"/>
    <hyperlink ref="E888" location="A125650610V" display="A125650610V" xr:uid="{00000000-0004-0000-0000-00006D030000}"/>
    <hyperlink ref="E889" location="A125642402A" display="A125642402A" xr:uid="{00000000-0004-0000-0000-00006E030000}"/>
    <hyperlink ref="E890" location="A125634194V" display="A125634194V" xr:uid="{00000000-0004-0000-0000-00006F030000}"/>
    <hyperlink ref="E891" location="A125650546L" display="A125650546L" xr:uid="{00000000-0004-0000-0000-000070030000}"/>
    <hyperlink ref="E892" location="A125642338V" display="A125642338V" xr:uid="{00000000-0004-0000-0000-000071030000}"/>
    <hyperlink ref="E893" location="A125634130J" display="A125634130J" xr:uid="{00000000-0004-0000-0000-000072030000}"/>
    <hyperlink ref="E894" location="A125650650L" display="A125650650L" xr:uid="{00000000-0004-0000-0000-000073030000}"/>
    <hyperlink ref="E895" location="A125642442V" display="A125642442V" xr:uid="{00000000-0004-0000-0000-000074030000}"/>
    <hyperlink ref="E896" location="A125634234A" display="A125634234A" xr:uid="{00000000-0004-0000-0000-000075030000}"/>
    <hyperlink ref="E897" location="A125650618L" display="A125650618L" xr:uid="{00000000-0004-0000-0000-000076030000}"/>
    <hyperlink ref="E898" location="A125642410A" display="A125642410A" xr:uid="{00000000-0004-0000-0000-000077030000}"/>
    <hyperlink ref="E899" location="A125634202J" display="A125634202J" xr:uid="{00000000-0004-0000-0000-000078030000}"/>
    <hyperlink ref="E900" location="A125650658F" display="A125650658F" xr:uid="{00000000-0004-0000-0000-000079030000}"/>
    <hyperlink ref="E901" location="A125642450V" display="A125642450V" xr:uid="{00000000-0004-0000-0000-00007A030000}"/>
    <hyperlink ref="E902" location="A125634242A" display="A125634242A" xr:uid="{00000000-0004-0000-0000-00007B030000}"/>
    <hyperlink ref="E903" location="A125650554L" display="A125650554L" xr:uid="{00000000-0004-0000-0000-00007C030000}"/>
    <hyperlink ref="E904" location="A125642346V" display="A125642346V" xr:uid="{00000000-0004-0000-0000-00007D030000}"/>
    <hyperlink ref="E905" location="A125634138A" display="A125634138A" xr:uid="{00000000-0004-0000-0000-00007E030000}"/>
    <hyperlink ref="E906" location="A125650522V" display="A125650522V" xr:uid="{00000000-0004-0000-0000-00007F030000}"/>
    <hyperlink ref="E907" location="A125642314A" display="A125642314A" xr:uid="{00000000-0004-0000-0000-000080030000}"/>
    <hyperlink ref="E908" location="A125634106J" display="A125634106J" xr:uid="{00000000-0004-0000-0000-000081030000}"/>
    <hyperlink ref="E909" location="A125650530V" display="A125650530V" xr:uid="{00000000-0004-0000-0000-000082030000}"/>
    <hyperlink ref="E910" location="A125642322A" display="A125642322A" xr:uid="{00000000-0004-0000-0000-000083030000}"/>
    <hyperlink ref="E911" location="A125634114J" display="A125634114J" xr:uid="{00000000-0004-0000-0000-000084030000}"/>
    <hyperlink ref="E912" location="A125650586F" display="A125650586F" xr:uid="{00000000-0004-0000-0000-000085030000}"/>
    <hyperlink ref="E913" location="A125642378L" display="A125642378L" xr:uid="{00000000-0004-0000-0000-000086030000}"/>
    <hyperlink ref="E914" location="A125634170A" display="A125634170A" xr:uid="{00000000-0004-0000-0000-000087030000}"/>
    <hyperlink ref="E915" location="A125650538L" display="A125650538L" xr:uid="{00000000-0004-0000-0000-000088030000}"/>
    <hyperlink ref="E916" location="A125642330A" display="A125642330A" xr:uid="{00000000-0004-0000-0000-000089030000}"/>
    <hyperlink ref="E917" location="A125634122J" display="A125634122J" xr:uid="{00000000-0004-0000-0000-00008A030000}"/>
    <hyperlink ref="E918" location="A125650594F" display="A125650594F" xr:uid="{00000000-0004-0000-0000-00008B030000}"/>
    <hyperlink ref="E919" location="A125642386L" display="A125642386L" xr:uid="{00000000-0004-0000-0000-00008C030000}"/>
    <hyperlink ref="E920" location="A125634178V" display="A125634178V" xr:uid="{00000000-0004-0000-0000-00008D030000}"/>
    <hyperlink ref="E921" location="A125650602V" display="A125650602V" xr:uid="{00000000-0004-0000-0000-00008E030000}"/>
    <hyperlink ref="E922" location="A125642394L" display="A125642394L" xr:uid="{00000000-0004-0000-0000-00008F030000}"/>
    <hyperlink ref="E923" location="A125634186V" display="A125634186V" xr:uid="{00000000-0004-0000-0000-000090030000}"/>
    <hyperlink ref="E924" location="A125651424J" display="A125651424J" xr:uid="{00000000-0004-0000-0000-000091030000}"/>
    <hyperlink ref="E925" location="A125643216R" display="A125643216R" xr:uid="{00000000-0004-0000-0000-000092030000}"/>
    <hyperlink ref="E926" location="A125635008W" display="A125635008W" xr:uid="{00000000-0004-0000-0000-000093030000}"/>
    <hyperlink ref="E927" location="A125651384A" display="A125651384A" xr:uid="{00000000-0004-0000-0000-000094030000}"/>
    <hyperlink ref="E928" location="A125643176J" display="A125643176J" xr:uid="{00000000-0004-0000-0000-000095030000}"/>
    <hyperlink ref="E929" location="A125634968L" display="A125634968L" xr:uid="{00000000-0004-0000-0000-000096030000}"/>
    <hyperlink ref="E930" location="A125651320R" display="A125651320R" xr:uid="{00000000-0004-0000-0000-000097030000}"/>
    <hyperlink ref="E931" location="A125643112W" display="A125643112W" xr:uid="{00000000-0004-0000-0000-000098030000}"/>
    <hyperlink ref="E932" location="A125634904A" display="A125634904A" xr:uid="{00000000-0004-0000-0000-000099030000}"/>
    <hyperlink ref="E933" location="A125651392A" display="A125651392A" xr:uid="{00000000-0004-0000-0000-00009A030000}"/>
    <hyperlink ref="E934" location="A125643184J" display="A125643184J" xr:uid="{00000000-0004-0000-0000-00009B030000}"/>
    <hyperlink ref="E935" location="A125634976L" display="A125634976L" xr:uid="{00000000-0004-0000-0000-00009C030000}"/>
    <hyperlink ref="E936" location="A125651400R" display="A125651400R" xr:uid="{00000000-0004-0000-0000-00009D030000}"/>
    <hyperlink ref="E937" location="A125643192J" display="A125643192J" xr:uid="{00000000-0004-0000-0000-00009E030000}"/>
    <hyperlink ref="E938" location="A125634984L" display="A125634984L" xr:uid="{00000000-0004-0000-0000-00009F030000}"/>
    <hyperlink ref="E939" location="A125651328J" display="A125651328J" xr:uid="{00000000-0004-0000-0000-0000A0030000}"/>
    <hyperlink ref="E940" location="A125643120W" display="A125643120W" xr:uid="{00000000-0004-0000-0000-0000A1030000}"/>
    <hyperlink ref="E941" location="A125634912A" display="A125634912A" xr:uid="{00000000-0004-0000-0000-0000A2030000}"/>
    <hyperlink ref="E942" location="A125651336J" display="A125651336J" xr:uid="{00000000-0004-0000-0000-0000A3030000}"/>
    <hyperlink ref="E943" location="A125643128R" display="A125643128R" xr:uid="{00000000-0004-0000-0000-0000A4030000}"/>
    <hyperlink ref="E944" location="A125634920A" display="A125634920A" xr:uid="{00000000-0004-0000-0000-0000A5030000}"/>
    <hyperlink ref="E945" location="A125651368A" display="A125651368A" xr:uid="{00000000-0004-0000-0000-0000A6030000}"/>
    <hyperlink ref="E946" location="A125643160R" display="A125643160R" xr:uid="{00000000-0004-0000-0000-0000A7030000}"/>
    <hyperlink ref="E947" location="A125634952V" display="A125634952V" xr:uid="{00000000-0004-0000-0000-0000A8030000}"/>
    <hyperlink ref="E948" location="A125651304R" display="A125651304R" xr:uid="{00000000-0004-0000-0000-0000A9030000}"/>
    <hyperlink ref="E949" location="A125643096J" display="A125643096J" xr:uid="{00000000-0004-0000-0000-0000AA030000}"/>
    <hyperlink ref="E950" location="A125634888L" display="A125634888L" xr:uid="{00000000-0004-0000-0000-0000AB030000}"/>
    <hyperlink ref="E951" location="A125651408J" display="A125651408J" xr:uid="{00000000-0004-0000-0000-0000AC030000}"/>
    <hyperlink ref="E952" location="A125643200W" display="A125643200W" xr:uid="{00000000-0004-0000-0000-0000AD030000}"/>
    <hyperlink ref="E953" location="A125634992L" display="A125634992L" xr:uid="{00000000-0004-0000-0000-0000AE030000}"/>
    <hyperlink ref="E954" location="A125651376A" display="A125651376A" xr:uid="{00000000-0004-0000-0000-0000AF030000}"/>
    <hyperlink ref="E955" location="A125643168J" display="A125643168J" xr:uid="{00000000-0004-0000-0000-0000B0030000}"/>
    <hyperlink ref="E956" location="A125634960V" display="A125634960V" xr:uid="{00000000-0004-0000-0000-0000B1030000}"/>
    <hyperlink ref="E957" location="A125651416J" display="A125651416J" xr:uid="{00000000-0004-0000-0000-0000B2030000}"/>
    <hyperlink ref="E958" location="A125643208R" display="A125643208R" xr:uid="{00000000-0004-0000-0000-0000B3030000}"/>
    <hyperlink ref="E959" location="A125635000C" display="A125635000C" xr:uid="{00000000-0004-0000-0000-0000B4030000}"/>
    <hyperlink ref="E960" location="A125651312R" display="A125651312R" xr:uid="{00000000-0004-0000-0000-0000B5030000}"/>
    <hyperlink ref="E961" location="A125643104W" display="A125643104W" xr:uid="{00000000-0004-0000-0000-0000B6030000}"/>
    <hyperlink ref="E962" location="A125634896L" display="A125634896L" xr:uid="{00000000-0004-0000-0000-0000B7030000}"/>
    <hyperlink ref="E963" location="A125651280J" display="A125651280J" xr:uid="{00000000-0004-0000-0000-0000B8030000}"/>
    <hyperlink ref="E964" location="A125643072R" display="A125643072R" xr:uid="{00000000-0004-0000-0000-0000B9030000}"/>
    <hyperlink ref="E965" location="A125634864V" display="A125634864V" xr:uid="{00000000-0004-0000-0000-0000BA030000}"/>
    <hyperlink ref="E966" location="A125651288A" display="A125651288A" xr:uid="{00000000-0004-0000-0000-0000BB030000}"/>
    <hyperlink ref="E967" location="A125643080R" display="A125643080R" xr:uid="{00000000-0004-0000-0000-0000BC030000}"/>
    <hyperlink ref="E968" location="A125634872V" display="A125634872V" xr:uid="{00000000-0004-0000-0000-0000BD030000}"/>
    <hyperlink ref="E969" location="A125651344J" display="A125651344J" xr:uid="{00000000-0004-0000-0000-0000BE030000}"/>
    <hyperlink ref="E970" location="A125643136R" display="A125643136R" xr:uid="{00000000-0004-0000-0000-0000BF030000}"/>
    <hyperlink ref="E971" location="A125634928V" display="A125634928V" xr:uid="{00000000-0004-0000-0000-0000C0030000}"/>
    <hyperlink ref="E972" location="A125651296A" display="A125651296A" xr:uid="{00000000-0004-0000-0000-0000C1030000}"/>
    <hyperlink ref="E973" location="A125643088J" display="A125643088J" xr:uid="{00000000-0004-0000-0000-0000C2030000}"/>
    <hyperlink ref="E974" location="A125634880V" display="A125634880V" xr:uid="{00000000-0004-0000-0000-0000C3030000}"/>
    <hyperlink ref="E975" location="A125651352J" display="A125651352J" xr:uid="{00000000-0004-0000-0000-0000C4030000}"/>
    <hyperlink ref="E976" location="A125643144R" display="A125643144R" xr:uid="{00000000-0004-0000-0000-0000C5030000}"/>
    <hyperlink ref="E977" location="A125634936V" display="A125634936V" xr:uid="{00000000-0004-0000-0000-0000C6030000}"/>
    <hyperlink ref="E978" location="A125651360J" display="A125651360J" xr:uid="{00000000-0004-0000-0000-0000C7030000}"/>
    <hyperlink ref="E979" location="A125643152R" display="A125643152R" xr:uid="{00000000-0004-0000-0000-0000C8030000}"/>
    <hyperlink ref="E980" location="A125634944V" display="A125634944V" xr:uid="{00000000-0004-0000-0000-0000C9030000}"/>
    <hyperlink ref="E981" location="A125651426L" display="A125651426L" xr:uid="{00000000-0004-0000-0000-0000CA030000}"/>
    <hyperlink ref="E982" location="A125643218V" display="A125643218V" xr:uid="{00000000-0004-0000-0000-0000CB030000}"/>
    <hyperlink ref="E983" location="A125635010J" display="A125635010J" xr:uid="{00000000-0004-0000-0000-0000CC030000}"/>
    <hyperlink ref="E984" location="A125651386F" display="A125651386F" xr:uid="{00000000-0004-0000-0000-0000CD030000}"/>
    <hyperlink ref="E985" location="A125643178L" display="A125643178L" xr:uid="{00000000-0004-0000-0000-0000CE030000}"/>
    <hyperlink ref="E986" location="A125634970X" display="A125634970X" xr:uid="{00000000-0004-0000-0000-0000CF030000}"/>
    <hyperlink ref="E987" location="A125651322V" display="A125651322V" xr:uid="{00000000-0004-0000-0000-0000D0030000}"/>
    <hyperlink ref="E988" location="A125643114A" display="A125643114A" xr:uid="{00000000-0004-0000-0000-0000D1030000}"/>
    <hyperlink ref="E989" location="A125634906F" display="A125634906F" xr:uid="{00000000-0004-0000-0000-0000D2030000}"/>
    <hyperlink ref="E990" location="A125651394F" display="A125651394F" xr:uid="{00000000-0004-0000-0000-0000D3030000}"/>
    <hyperlink ref="E991" location="A125643186L" display="A125643186L" xr:uid="{00000000-0004-0000-0000-0000D4030000}"/>
    <hyperlink ref="E992" location="A125634978T" display="A125634978T" xr:uid="{00000000-0004-0000-0000-0000D5030000}"/>
    <hyperlink ref="E993" location="A125651402V" display="A125651402V" xr:uid="{00000000-0004-0000-0000-0000D6030000}"/>
    <hyperlink ref="E994" location="A125643194L" display="A125643194L" xr:uid="{00000000-0004-0000-0000-0000D7030000}"/>
    <hyperlink ref="E995" location="A125634986T" display="A125634986T" xr:uid="{00000000-0004-0000-0000-0000D8030000}"/>
    <hyperlink ref="E996" location="A125651330V" display="A125651330V" xr:uid="{00000000-0004-0000-0000-0000D9030000}"/>
    <hyperlink ref="E997" location="A125643122A" display="A125643122A" xr:uid="{00000000-0004-0000-0000-0000DA030000}"/>
    <hyperlink ref="E998" location="A125634914F" display="A125634914F" xr:uid="{00000000-0004-0000-0000-0000DB030000}"/>
    <hyperlink ref="E999" location="A125651338L" display="A125651338L" xr:uid="{00000000-0004-0000-0000-0000DC030000}"/>
    <hyperlink ref="E1000" location="A125643130A" display="A125643130A" xr:uid="{00000000-0004-0000-0000-0000DD030000}"/>
    <hyperlink ref="E1001" location="A125634922F" display="A125634922F" xr:uid="{00000000-0004-0000-0000-0000DE030000}"/>
    <hyperlink ref="E1002" location="A125651370L" display="A125651370L" xr:uid="{00000000-0004-0000-0000-0000DF030000}"/>
    <hyperlink ref="E1003" location="A125643162V" display="A125643162V" xr:uid="{00000000-0004-0000-0000-0000E0030000}"/>
    <hyperlink ref="E1004" location="A125634954X" display="A125634954X" xr:uid="{00000000-0004-0000-0000-0000E1030000}"/>
    <hyperlink ref="E1005" location="A125651306V" display="A125651306V" xr:uid="{00000000-0004-0000-0000-0000E2030000}"/>
    <hyperlink ref="E1006" location="A125643098L" display="A125643098L" xr:uid="{00000000-0004-0000-0000-0000E3030000}"/>
    <hyperlink ref="E1007" location="A125634890X" display="A125634890X" xr:uid="{00000000-0004-0000-0000-0000E4030000}"/>
    <hyperlink ref="E1008" location="A125651410V" display="A125651410V" xr:uid="{00000000-0004-0000-0000-0000E5030000}"/>
    <hyperlink ref="E1009" location="A125643202A" display="A125643202A" xr:uid="{00000000-0004-0000-0000-0000E6030000}"/>
    <hyperlink ref="E1010" location="A125634994T" display="A125634994T" xr:uid="{00000000-0004-0000-0000-0000E7030000}"/>
    <hyperlink ref="E1011" location="A125651378F" display="A125651378F" xr:uid="{00000000-0004-0000-0000-0000E8030000}"/>
    <hyperlink ref="E1012" location="A125643170V" display="A125643170V" xr:uid="{00000000-0004-0000-0000-0000E9030000}"/>
    <hyperlink ref="E1013" location="A125634962X" display="A125634962X" xr:uid="{00000000-0004-0000-0000-0000EA030000}"/>
    <hyperlink ref="E1014" location="A125651418L" display="A125651418L" xr:uid="{00000000-0004-0000-0000-0000EB030000}"/>
    <hyperlink ref="E1015" location="A125643210A" display="A125643210A" xr:uid="{00000000-0004-0000-0000-0000EC030000}"/>
    <hyperlink ref="E1016" location="A125635002J" display="A125635002J" xr:uid="{00000000-0004-0000-0000-0000ED030000}"/>
    <hyperlink ref="E1017" location="A125651314V" display="A125651314V" xr:uid="{00000000-0004-0000-0000-0000EE030000}"/>
    <hyperlink ref="E1018" location="A125643106A" display="A125643106A" xr:uid="{00000000-0004-0000-0000-0000EF030000}"/>
    <hyperlink ref="E1019" location="A125634898T" display="A125634898T" xr:uid="{00000000-0004-0000-0000-0000F0030000}"/>
    <hyperlink ref="E1020" location="A125651282L" display="A125651282L" xr:uid="{00000000-0004-0000-0000-0000F1030000}"/>
    <hyperlink ref="E1021" location="A125643074V" display="A125643074V" xr:uid="{00000000-0004-0000-0000-0000F2030000}"/>
    <hyperlink ref="E1022" location="A125634866X" display="A125634866X" xr:uid="{00000000-0004-0000-0000-0000F3030000}"/>
    <hyperlink ref="E1023" location="A125651290L" display="A125651290L" xr:uid="{00000000-0004-0000-0000-0000F4030000}"/>
    <hyperlink ref="E1024" location="A125643082V" display="A125643082V" xr:uid="{00000000-0004-0000-0000-0000F5030000}"/>
    <hyperlink ref="E1025" location="A125634874X" display="A125634874X" xr:uid="{00000000-0004-0000-0000-0000F6030000}"/>
    <hyperlink ref="E1026" location="A125651346L" display="A125651346L" xr:uid="{00000000-0004-0000-0000-0000F7030000}"/>
    <hyperlink ref="E1027" location="A125643138V" display="A125643138V" xr:uid="{00000000-0004-0000-0000-0000F8030000}"/>
    <hyperlink ref="E1028" location="A125634930F" display="A125634930F" xr:uid="{00000000-0004-0000-0000-0000F9030000}"/>
    <hyperlink ref="E1029" location="A125651298F" display="A125651298F" xr:uid="{00000000-0004-0000-0000-0000FA030000}"/>
    <hyperlink ref="E1030" location="A125643090V" display="A125643090V" xr:uid="{00000000-0004-0000-0000-0000FB030000}"/>
    <hyperlink ref="E1031" location="A125634882X" display="A125634882X" xr:uid="{00000000-0004-0000-0000-0000FC030000}"/>
    <hyperlink ref="E1032" location="A125651354L" display="A125651354L" xr:uid="{00000000-0004-0000-0000-0000FD030000}"/>
    <hyperlink ref="E1033" location="A125643146V" display="A125643146V" xr:uid="{00000000-0004-0000-0000-0000FE030000}"/>
    <hyperlink ref="E1034" location="A125634938X" display="A125634938X" xr:uid="{00000000-0004-0000-0000-0000FF030000}"/>
    <hyperlink ref="E1035" location="A125651362L" display="A125651362L" xr:uid="{00000000-0004-0000-0000-000000040000}"/>
    <hyperlink ref="E1036" location="A125643154V" display="A125643154V" xr:uid="{00000000-0004-0000-0000-000001040000}"/>
    <hyperlink ref="E1037" location="A125634946X" display="A125634946X" xr:uid="{00000000-0004-0000-0000-000002040000}"/>
    <hyperlink ref="E1038" location="A125651576V" display="A125651576V" xr:uid="{00000000-0004-0000-0000-000003040000}"/>
    <hyperlink ref="E1039" location="A125643368A" display="A125643368A" xr:uid="{00000000-0004-0000-0000-000004040000}"/>
    <hyperlink ref="E1040" location="A125635160R" display="A125635160R" xr:uid="{00000000-0004-0000-0000-000005040000}"/>
    <hyperlink ref="E1041" location="A125651536A" display="A125651536A" xr:uid="{00000000-0004-0000-0000-000006040000}"/>
    <hyperlink ref="E1042" location="A125643328J" display="A125643328J" xr:uid="{00000000-0004-0000-0000-000007040000}"/>
    <hyperlink ref="E1043" location="A125635120W" display="A125635120W" xr:uid="{00000000-0004-0000-0000-000008040000}"/>
    <hyperlink ref="E1044" location="A125651472A" display="A125651472A" xr:uid="{00000000-0004-0000-0000-000009040000}"/>
    <hyperlink ref="E1045" location="A125643264J" display="A125643264J" xr:uid="{00000000-0004-0000-0000-00000A040000}"/>
    <hyperlink ref="E1046" location="A125635056R" display="A125635056R" xr:uid="{00000000-0004-0000-0000-00000B040000}"/>
    <hyperlink ref="E1047" location="A125651544A" display="A125651544A" xr:uid="{00000000-0004-0000-0000-00000C040000}"/>
    <hyperlink ref="E1048" location="A125643336J" display="A125643336J" xr:uid="{00000000-0004-0000-0000-00000D040000}"/>
    <hyperlink ref="E1049" location="A125635128R" display="A125635128R" xr:uid="{00000000-0004-0000-0000-00000E040000}"/>
    <hyperlink ref="E1050" location="A125651552A" display="A125651552A" xr:uid="{00000000-0004-0000-0000-00000F040000}"/>
    <hyperlink ref="E1051" location="A125643344J" display="A125643344J" xr:uid="{00000000-0004-0000-0000-000010040000}"/>
    <hyperlink ref="E1052" location="A125635136R" display="A125635136R" xr:uid="{00000000-0004-0000-0000-000011040000}"/>
    <hyperlink ref="E1053" location="A125651480A" display="A125651480A" xr:uid="{00000000-0004-0000-0000-000012040000}"/>
    <hyperlink ref="E1054" location="A125643272J" display="A125643272J" xr:uid="{00000000-0004-0000-0000-000013040000}"/>
    <hyperlink ref="E1055" location="A125635064R" display="A125635064R" xr:uid="{00000000-0004-0000-0000-000014040000}"/>
    <hyperlink ref="E1056" location="A125651488V" display="A125651488V" xr:uid="{00000000-0004-0000-0000-000015040000}"/>
    <hyperlink ref="E1057" location="A125643280J" display="A125643280J" xr:uid="{00000000-0004-0000-0000-000016040000}"/>
    <hyperlink ref="E1058" location="A125635072R" display="A125635072R" xr:uid="{00000000-0004-0000-0000-000017040000}"/>
    <hyperlink ref="E1059" location="A125651520J" display="A125651520J" xr:uid="{00000000-0004-0000-0000-000018040000}"/>
    <hyperlink ref="E1060" location="A125643312R" display="A125643312R" xr:uid="{00000000-0004-0000-0000-000019040000}"/>
    <hyperlink ref="E1061" location="A125635104W" display="A125635104W" xr:uid="{00000000-0004-0000-0000-00001A040000}"/>
    <hyperlink ref="E1062" location="A125651456A" display="A125651456A" xr:uid="{00000000-0004-0000-0000-00001B040000}"/>
    <hyperlink ref="E1063" location="A125643248J" display="A125643248J" xr:uid="{00000000-0004-0000-0000-00001C040000}"/>
    <hyperlink ref="E1064" location="A125635040W" display="A125635040W" xr:uid="{00000000-0004-0000-0000-00001D040000}"/>
    <hyperlink ref="E1065" location="A125651560A" display="A125651560A" xr:uid="{00000000-0004-0000-0000-00001E040000}"/>
    <hyperlink ref="E1066" location="A125643352J" display="A125643352J" xr:uid="{00000000-0004-0000-0000-00001F040000}"/>
    <hyperlink ref="E1067" location="A125635144R" display="A125635144R" xr:uid="{00000000-0004-0000-0000-000020040000}"/>
    <hyperlink ref="E1068" location="A125651528A" display="A125651528A" xr:uid="{00000000-0004-0000-0000-000021040000}"/>
    <hyperlink ref="E1069" location="A125643320R" display="A125643320R" xr:uid="{00000000-0004-0000-0000-000022040000}"/>
    <hyperlink ref="E1070" location="A125635112W" display="A125635112W" xr:uid="{00000000-0004-0000-0000-000023040000}"/>
    <hyperlink ref="E1071" location="A125651568V" display="A125651568V" xr:uid="{00000000-0004-0000-0000-000024040000}"/>
    <hyperlink ref="E1072" location="A125643360J" display="A125643360J" xr:uid="{00000000-0004-0000-0000-000025040000}"/>
    <hyperlink ref="E1073" location="A125635152R" display="A125635152R" xr:uid="{00000000-0004-0000-0000-000026040000}"/>
    <hyperlink ref="E1074" location="A125651464A" display="A125651464A" xr:uid="{00000000-0004-0000-0000-000027040000}"/>
    <hyperlink ref="E1075" location="A125643256J" display="A125643256J" xr:uid="{00000000-0004-0000-0000-000028040000}"/>
    <hyperlink ref="E1076" location="A125635048R" display="A125635048R" xr:uid="{00000000-0004-0000-0000-000029040000}"/>
    <hyperlink ref="E1077" location="A125651432J" display="A125651432J" xr:uid="{00000000-0004-0000-0000-00002A040000}"/>
    <hyperlink ref="E1078" location="A125643224R" display="A125643224R" xr:uid="{00000000-0004-0000-0000-00002B040000}"/>
    <hyperlink ref="E1079" location="A125635016W" display="A125635016W" xr:uid="{00000000-0004-0000-0000-00002C040000}"/>
    <hyperlink ref="E1080" location="A125651440J" display="A125651440J" xr:uid="{00000000-0004-0000-0000-00002D040000}"/>
    <hyperlink ref="E1081" location="A125643232R" display="A125643232R" xr:uid="{00000000-0004-0000-0000-00002E040000}"/>
    <hyperlink ref="E1082" location="A125635024W" display="A125635024W" xr:uid="{00000000-0004-0000-0000-00002F040000}"/>
    <hyperlink ref="E1083" location="A125651496V" display="A125651496V" xr:uid="{00000000-0004-0000-0000-000030040000}"/>
    <hyperlink ref="E1084" location="A125643288A" display="A125643288A" xr:uid="{00000000-0004-0000-0000-000031040000}"/>
    <hyperlink ref="E1085" location="A125635080R" display="A125635080R" xr:uid="{00000000-0004-0000-0000-000032040000}"/>
    <hyperlink ref="E1086" location="A125651448A" display="A125651448A" xr:uid="{00000000-0004-0000-0000-000033040000}"/>
    <hyperlink ref="E1087" location="A125643240R" display="A125643240R" xr:uid="{00000000-0004-0000-0000-000034040000}"/>
    <hyperlink ref="E1088" location="A125635032W" display="A125635032W" xr:uid="{00000000-0004-0000-0000-000035040000}"/>
    <hyperlink ref="E1089" location="A125651504J" display="A125651504J" xr:uid="{00000000-0004-0000-0000-000036040000}"/>
    <hyperlink ref="E1090" location="A125643296A" display="A125643296A" xr:uid="{00000000-0004-0000-0000-000037040000}"/>
    <hyperlink ref="E1091" location="A125635088J" display="A125635088J" xr:uid="{00000000-0004-0000-0000-000038040000}"/>
    <hyperlink ref="E1092" location="A125651512J" display="A125651512J" xr:uid="{00000000-0004-0000-0000-000039040000}"/>
    <hyperlink ref="E1093" location="A125643304R" display="A125643304R" xr:uid="{00000000-0004-0000-0000-00003A040000}"/>
    <hyperlink ref="E1094" location="A125635096J" display="A125635096J" xr:uid="{00000000-0004-0000-0000-00003B040000}"/>
    <hyperlink ref="E1095" location="A125651578X" display="A125651578X" xr:uid="{00000000-0004-0000-0000-00003C040000}"/>
    <hyperlink ref="E1096" location="A125643370L" display="A125643370L" xr:uid="{00000000-0004-0000-0000-00003D040000}"/>
    <hyperlink ref="E1097" location="A125635162V" display="A125635162V" xr:uid="{00000000-0004-0000-0000-00003E040000}"/>
    <hyperlink ref="E1098" location="A125651538F" display="A125651538F" xr:uid="{00000000-0004-0000-0000-00003F040000}"/>
    <hyperlink ref="E1099" location="A125643330V" display="A125643330V" xr:uid="{00000000-0004-0000-0000-000040040000}"/>
    <hyperlink ref="E1100" location="A125635122A" display="A125635122A" xr:uid="{00000000-0004-0000-0000-000041040000}"/>
    <hyperlink ref="E1101" location="A125651474F" display="A125651474F" xr:uid="{00000000-0004-0000-0000-000042040000}"/>
    <hyperlink ref="E1102" location="A125643266L" display="A125643266L" xr:uid="{00000000-0004-0000-0000-000043040000}"/>
    <hyperlink ref="E1103" location="A125635058V" display="A125635058V" xr:uid="{00000000-0004-0000-0000-000044040000}"/>
    <hyperlink ref="E1104" location="A125651546F" display="A125651546F" xr:uid="{00000000-0004-0000-0000-000045040000}"/>
    <hyperlink ref="E1105" location="A125643338L" display="A125643338L" xr:uid="{00000000-0004-0000-0000-000046040000}"/>
    <hyperlink ref="E1106" location="A125635130A" display="A125635130A" xr:uid="{00000000-0004-0000-0000-000047040000}"/>
    <hyperlink ref="E1107" location="A125651554F" display="A125651554F" xr:uid="{00000000-0004-0000-0000-000048040000}"/>
    <hyperlink ref="E1108" location="A125643346L" display="A125643346L" xr:uid="{00000000-0004-0000-0000-000049040000}"/>
    <hyperlink ref="E1109" location="A125635138V" display="A125635138V" xr:uid="{00000000-0004-0000-0000-00004A040000}"/>
    <hyperlink ref="E1110" location="A125651482F" display="A125651482F" xr:uid="{00000000-0004-0000-0000-00004B040000}"/>
    <hyperlink ref="E1111" location="A125643274L" display="A125643274L" xr:uid="{00000000-0004-0000-0000-00004C040000}"/>
    <hyperlink ref="E1112" location="A125635066V" display="A125635066V" xr:uid="{00000000-0004-0000-0000-00004D040000}"/>
    <hyperlink ref="E1113" location="A125651490F" display="A125651490F" xr:uid="{00000000-0004-0000-0000-00004E040000}"/>
    <hyperlink ref="E1114" location="A125643282L" display="A125643282L" xr:uid="{00000000-0004-0000-0000-00004F040000}"/>
    <hyperlink ref="E1115" location="A125635074V" display="A125635074V" xr:uid="{00000000-0004-0000-0000-000050040000}"/>
    <hyperlink ref="E1116" location="A125651522L" display="A125651522L" xr:uid="{00000000-0004-0000-0000-000051040000}"/>
    <hyperlink ref="E1117" location="A125643314V" display="A125643314V" xr:uid="{00000000-0004-0000-0000-000052040000}"/>
    <hyperlink ref="E1118" location="A125635106A" display="A125635106A" xr:uid="{00000000-0004-0000-0000-000053040000}"/>
    <hyperlink ref="E1119" location="A125651458F" display="A125651458F" xr:uid="{00000000-0004-0000-0000-000054040000}"/>
    <hyperlink ref="E1120" location="A125643250V" display="A125643250V" xr:uid="{00000000-0004-0000-0000-000055040000}"/>
    <hyperlink ref="E1121" location="A125635042A" display="A125635042A" xr:uid="{00000000-0004-0000-0000-000056040000}"/>
    <hyperlink ref="E1122" location="A125651562F" display="A125651562F" xr:uid="{00000000-0004-0000-0000-000057040000}"/>
    <hyperlink ref="E1123" location="A125643354L" display="A125643354L" xr:uid="{00000000-0004-0000-0000-000058040000}"/>
    <hyperlink ref="E1124" location="A125635146V" display="A125635146V" xr:uid="{00000000-0004-0000-0000-000059040000}"/>
    <hyperlink ref="E1125" location="A125651530L" display="A125651530L" xr:uid="{00000000-0004-0000-0000-00005A040000}"/>
    <hyperlink ref="E1126" location="A125643322V" display="A125643322V" xr:uid="{00000000-0004-0000-0000-00005B040000}"/>
    <hyperlink ref="E1127" location="A125635114A" display="A125635114A" xr:uid="{00000000-0004-0000-0000-00005C040000}"/>
    <hyperlink ref="E1128" location="A125651570F" display="A125651570F" xr:uid="{00000000-0004-0000-0000-00005D040000}"/>
    <hyperlink ref="E1129" location="A125643362L" display="A125643362L" xr:uid="{00000000-0004-0000-0000-00005E040000}"/>
    <hyperlink ref="E1130" location="A125635154V" display="A125635154V" xr:uid="{00000000-0004-0000-0000-00005F040000}"/>
    <hyperlink ref="E1131" location="A125651466F" display="A125651466F" xr:uid="{00000000-0004-0000-0000-000060040000}"/>
    <hyperlink ref="E1132" location="A125643258L" display="A125643258L" xr:uid="{00000000-0004-0000-0000-000061040000}"/>
    <hyperlink ref="E1133" location="A125635050A" display="A125635050A" xr:uid="{00000000-0004-0000-0000-000062040000}"/>
    <hyperlink ref="E1134" location="A125651434L" display="A125651434L" xr:uid="{00000000-0004-0000-0000-000063040000}"/>
    <hyperlink ref="E1135" location="A125643226V" display="A125643226V" xr:uid="{00000000-0004-0000-0000-000064040000}"/>
    <hyperlink ref="E1136" location="A125635018A" display="A125635018A" xr:uid="{00000000-0004-0000-0000-000065040000}"/>
    <hyperlink ref="E1137" location="A125651442L" display="A125651442L" xr:uid="{00000000-0004-0000-0000-000066040000}"/>
    <hyperlink ref="E1138" location="A125643234V" display="A125643234V" xr:uid="{00000000-0004-0000-0000-000067040000}"/>
    <hyperlink ref="E1139" location="A125635026A" display="A125635026A" xr:uid="{00000000-0004-0000-0000-000068040000}"/>
    <hyperlink ref="E1140" location="A125651498X" display="A125651498X" xr:uid="{00000000-0004-0000-0000-000069040000}"/>
    <hyperlink ref="E1141" location="A125643290L" display="A125643290L" xr:uid="{00000000-0004-0000-0000-00006A040000}"/>
    <hyperlink ref="E1142" location="A125635082V" display="A125635082V" xr:uid="{00000000-0004-0000-0000-00006B040000}"/>
    <hyperlink ref="E1143" location="A125651450L" display="A125651450L" xr:uid="{00000000-0004-0000-0000-00006C040000}"/>
    <hyperlink ref="E1144" location="A125643242V" display="A125643242V" xr:uid="{00000000-0004-0000-0000-00006D040000}"/>
    <hyperlink ref="E1145" location="A125635034A" display="A125635034A" xr:uid="{00000000-0004-0000-0000-00006E040000}"/>
    <hyperlink ref="E1146" location="A125651506L" display="A125651506L" xr:uid="{00000000-0004-0000-0000-00006F040000}"/>
    <hyperlink ref="E1147" location="A125643298F" display="A125643298F" xr:uid="{00000000-0004-0000-0000-000070040000}"/>
    <hyperlink ref="E1148" location="A125635090V" display="A125635090V" xr:uid="{00000000-0004-0000-0000-000071040000}"/>
    <hyperlink ref="E1149" location="A125651514L" display="A125651514L" xr:uid="{00000000-0004-0000-0000-000072040000}"/>
    <hyperlink ref="E1150" location="A125643306V" display="A125643306V" xr:uid="{00000000-0004-0000-0000-000073040000}"/>
    <hyperlink ref="E1151" location="A125635098L" display="A125635098L" xr:uid="{00000000-0004-0000-0000-000074040000}"/>
    <hyperlink ref="E1152" location="A125650816A" display="A125650816A" xr:uid="{00000000-0004-0000-0000-000075040000}"/>
    <hyperlink ref="E1153" location="A125642608J" display="A125642608J" xr:uid="{00000000-0004-0000-0000-000076040000}"/>
    <hyperlink ref="E1154" location="A125634400W" display="A125634400W" xr:uid="{00000000-0004-0000-0000-000077040000}"/>
    <hyperlink ref="E1155" location="A125650776V" display="A125650776V" xr:uid="{00000000-0004-0000-0000-000078040000}"/>
    <hyperlink ref="E1156" location="A125642568A" display="A125642568A" xr:uid="{00000000-0004-0000-0000-000079040000}"/>
    <hyperlink ref="E1157" location="A125634360R" display="A125634360R" xr:uid="{00000000-0004-0000-0000-00007A040000}"/>
    <hyperlink ref="E1158" location="A125650712J" display="A125650712J" xr:uid="{00000000-0004-0000-0000-00007B040000}"/>
    <hyperlink ref="E1159" location="A125642504R" display="A125642504R" xr:uid="{00000000-0004-0000-0000-00007C040000}"/>
    <hyperlink ref="E1160" location="A125634296J" display="A125634296J" xr:uid="{00000000-0004-0000-0000-00007D040000}"/>
    <hyperlink ref="E1161" location="A125650784V" display="A125650784V" xr:uid="{00000000-0004-0000-0000-00007E040000}"/>
    <hyperlink ref="E1162" location="A125642576A" display="A125642576A" xr:uid="{00000000-0004-0000-0000-00007F040000}"/>
    <hyperlink ref="E1163" location="A125634368J" display="A125634368J" xr:uid="{00000000-0004-0000-0000-000080040000}"/>
    <hyperlink ref="E1164" location="A125650792V" display="A125650792V" xr:uid="{00000000-0004-0000-0000-000081040000}"/>
    <hyperlink ref="E1165" location="A125642584A" display="A125642584A" xr:uid="{00000000-0004-0000-0000-000082040000}"/>
    <hyperlink ref="E1166" location="A125634376J" display="A125634376J" xr:uid="{00000000-0004-0000-0000-000083040000}"/>
    <hyperlink ref="E1167" location="A125650720J" display="A125650720J" xr:uid="{00000000-0004-0000-0000-000084040000}"/>
    <hyperlink ref="E1168" location="A125642512R" display="A125642512R" xr:uid="{00000000-0004-0000-0000-000085040000}"/>
    <hyperlink ref="E1169" location="A125634304W" display="A125634304W" xr:uid="{00000000-0004-0000-0000-000086040000}"/>
    <hyperlink ref="E1170" location="A125650728A" display="A125650728A" xr:uid="{00000000-0004-0000-0000-000087040000}"/>
    <hyperlink ref="E1171" location="A125642520R" display="A125642520R" xr:uid="{00000000-0004-0000-0000-000088040000}"/>
    <hyperlink ref="E1172" location="A125634312W" display="A125634312W" xr:uid="{00000000-0004-0000-0000-000089040000}"/>
    <hyperlink ref="E1173" location="A125650760A" display="A125650760A" xr:uid="{00000000-0004-0000-0000-00008A040000}"/>
    <hyperlink ref="E1174" location="A125642552J" display="A125642552J" xr:uid="{00000000-0004-0000-0000-00008B040000}"/>
    <hyperlink ref="E1175" location="A125634344R" display="A125634344R" xr:uid="{00000000-0004-0000-0000-00008C040000}"/>
    <hyperlink ref="E1176" location="A125650696V" display="A125650696V" xr:uid="{00000000-0004-0000-0000-00008D040000}"/>
    <hyperlink ref="E1177" location="A125642488A" display="A125642488A" xr:uid="{00000000-0004-0000-0000-00008E040000}"/>
    <hyperlink ref="E1178" location="A125634280R" display="A125634280R" xr:uid="{00000000-0004-0000-0000-00008F040000}"/>
    <hyperlink ref="E1179" location="A125650800J" display="A125650800J" xr:uid="{00000000-0004-0000-0000-000090040000}"/>
    <hyperlink ref="E1180" location="A125642592A" display="A125642592A" xr:uid="{00000000-0004-0000-0000-000091040000}"/>
    <hyperlink ref="E1181" location="A125634384J" display="A125634384J" xr:uid="{00000000-0004-0000-0000-000092040000}"/>
    <hyperlink ref="E1182" location="A125650768V" display="A125650768V" xr:uid="{00000000-0004-0000-0000-000093040000}"/>
    <hyperlink ref="E1183" location="A125642560J" display="A125642560J" xr:uid="{00000000-0004-0000-0000-000094040000}"/>
    <hyperlink ref="E1184" location="A125634352R" display="A125634352R" xr:uid="{00000000-0004-0000-0000-000095040000}"/>
    <hyperlink ref="E1185" location="A125650808A" display="A125650808A" xr:uid="{00000000-0004-0000-0000-000096040000}"/>
    <hyperlink ref="E1186" location="A125642600R" display="A125642600R" xr:uid="{00000000-0004-0000-0000-000097040000}"/>
    <hyperlink ref="E1187" location="A125634392J" display="A125634392J" xr:uid="{00000000-0004-0000-0000-000098040000}"/>
    <hyperlink ref="E1188" location="A125650704J" display="A125650704J" xr:uid="{00000000-0004-0000-0000-000099040000}"/>
    <hyperlink ref="E1189" location="A125642496A" display="A125642496A" xr:uid="{00000000-0004-0000-0000-00009A040000}"/>
    <hyperlink ref="E1190" location="A125634288J" display="A125634288J" xr:uid="{00000000-0004-0000-0000-00009B040000}"/>
    <hyperlink ref="E1191" location="A125650672A" display="A125650672A" xr:uid="{00000000-0004-0000-0000-00009C040000}"/>
    <hyperlink ref="E1192" location="A125642464J" display="A125642464J" xr:uid="{00000000-0004-0000-0000-00009D040000}"/>
    <hyperlink ref="E1193" location="A125634256R" display="A125634256R" xr:uid="{00000000-0004-0000-0000-00009E040000}"/>
    <hyperlink ref="E1194" location="A125650680A" display="A125650680A" xr:uid="{00000000-0004-0000-0000-00009F040000}"/>
    <hyperlink ref="E1195" location="A125642472J" display="A125642472J" xr:uid="{00000000-0004-0000-0000-0000A0040000}"/>
    <hyperlink ref="E1196" location="A125634264R" display="A125634264R" xr:uid="{00000000-0004-0000-0000-0000A1040000}"/>
    <hyperlink ref="E1197" location="A125650736A" display="A125650736A" xr:uid="{00000000-0004-0000-0000-0000A2040000}"/>
    <hyperlink ref="E1198" location="A125642528J" display="A125642528J" xr:uid="{00000000-0004-0000-0000-0000A3040000}"/>
    <hyperlink ref="E1199" location="A125634320W" display="A125634320W" xr:uid="{00000000-0004-0000-0000-0000A4040000}"/>
    <hyperlink ref="E1200" location="A125650688V" display="A125650688V" xr:uid="{00000000-0004-0000-0000-0000A5040000}"/>
    <hyperlink ref="E1201" location="A125642480J" display="A125642480J" xr:uid="{00000000-0004-0000-0000-0000A6040000}"/>
    <hyperlink ref="E1202" location="A125634272R" display="A125634272R" xr:uid="{00000000-0004-0000-0000-0000A7040000}"/>
    <hyperlink ref="E1203" location="A125650744A" display="A125650744A" xr:uid="{00000000-0004-0000-0000-0000A8040000}"/>
    <hyperlink ref="E1204" location="A125642536J" display="A125642536J" xr:uid="{00000000-0004-0000-0000-0000A9040000}"/>
    <hyperlink ref="E1205" location="A125634328R" display="A125634328R" xr:uid="{00000000-0004-0000-0000-0000AA040000}"/>
    <hyperlink ref="E1206" location="A125650752A" display="A125650752A" xr:uid="{00000000-0004-0000-0000-0000AB040000}"/>
    <hyperlink ref="E1207" location="A125642544J" display="A125642544J" xr:uid="{00000000-0004-0000-0000-0000AC040000}"/>
    <hyperlink ref="E1208" location="A125634336R" display="A125634336R" xr:uid="{00000000-0004-0000-0000-0000AD040000}"/>
    <hyperlink ref="E1209" location="A125650818F" display="A125650818F" xr:uid="{00000000-0004-0000-0000-0000AE040000}"/>
    <hyperlink ref="E1210" location="A125642610V" display="A125642610V" xr:uid="{00000000-0004-0000-0000-0000AF040000}"/>
    <hyperlink ref="E1211" location="A125634402A" display="A125634402A" xr:uid="{00000000-0004-0000-0000-0000B0040000}"/>
    <hyperlink ref="E1212" location="A125650778X" display="A125650778X" xr:uid="{00000000-0004-0000-0000-0000B1040000}"/>
    <hyperlink ref="E1213" location="A125642570L" display="A125642570L" xr:uid="{00000000-0004-0000-0000-0000B2040000}"/>
    <hyperlink ref="E1214" location="A125634362V" display="A125634362V" xr:uid="{00000000-0004-0000-0000-0000B3040000}"/>
    <hyperlink ref="E1215" location="A125650714L" display="A125650714L" xr:uid="{00000000-0004-0000-0000-0000B4040000}"/>
    <hyperlink ref="E1216" location="A125642506V" display="A125642506V" xr:uid="{00000000-0004-0000-0000-0000B5040000}"/>
    <hyperlink ref="E1217" location="A125634298L" display="A125634298L" xr:uid="{00000000-0004-0000-0000-0000B6040000}"/>
    <hyperlink ref="E1218" location="A125650786X" display="A125650786X" xr:uid="{00000000-0004-0000-0000-0000B7040000}"/>
    <hyperlink ref="E1219" location="A125642578F" display="A125642578F" xr:uid="{00000000-0004-0000-0000-0000B8040000}"/>
    <hyperlink ref="E1220" location="A125634370V" display="A125634370V" xr:uid="{00000000-0004-0000-0000-0000B9040000}"/>
    <hyperlink ref="E1221" location="A125650794X" display="A125650794X" xr:uid="{00000000-0004-0000-0000-0000BA040000}"/>
    <hyperlink ref="E1222" location="A125642586F" display="A125642586F" xr:uid="{00000000-0004-0000-0000-0000BB040000}"/>
    <hyperlink ref="E1223" location="A125634378L" display="A125634378L" xr:uid="{00000000-0004-0000-0000-0000BC040000}"/>
    <hyperlink ref="E1224" location="A125650722L" display="A125650722L" xr:uid="{00000000-0004-0000-0000-0000BD040000}"/>
    <hyperlink ref="E1225" location="A125642514V" display="A125642514V" xr:uid="{00000000-0004-0000-0000-0000BE040000}"/>
    <hyperlink ref="E1226" location="A125634306A" display="A125634306A" xr:uid="{00000000-0004-0000-0000-0000BF040000}"/>
    <hyperlink ref="E1227" location="A125650730L" display="A125650730L" xr:uid="{00000000-0004-0000-0000-0000C0040000}"/>
    <hyperlink ref="E1228" location="A125642522V" display="A125642522V" xr:uid="{00000000-0004-0000-0000-0000C1040000}"/>
    <hyperlink ref="E1229" location="A125634314A" display="A125634314A" xr:uid="{00000000-0004-0000-0000-0000C2040000}"/>
    <hyperlink ref="E1230" location="A125650762F" display="A125650762F" xr:uid="{00000000-0004-0000-0000-0000C3040000}"/>
    <hyperlink ref="E1231" location="A125642554L" display="A125642554L" xr:uid="{00000000-0004-0000-0000-0000C4040000}"/>
    <hyperlink ref="E1232" location="A125634346V" display="A125634346V" xr:uid="{00000000-0004-0000-0000-0000C5040000}"/>
    <hyperlink ref="E1233" location="A125650698X" display="A125650698X" xr:uid="{00000000-0004-0000-0000-0000C6040000}"/>
    <hyperlink ref="E1234" location="A125642490L" display="A125642490L" xr:uid="{00000000-0004-0000-0000-0000C7040000}"/>
    <hyperlink ref="E1235" location="A125634282V" display="A125634282V" xr:uid="{00000000-0004-0000-0000-0000C8040000}"/>
    <hyperlink ref="E1236" location="A125650802L" display="A125650802L" xr:uid="{00000000-0004-0000-0000-0000C9040000}"/>
    <hyperlink ref="E1237" location="A125642594F" display="A125642594F" xr:uid="{00000000-0004-0000-0000-0000CA040000}"/>
    <hyperlink ref="E1238" location="A125634386L" display="A125634386L" xr:uid="{00000000-0004-0000-0000-0000CB040000}"/>
    <hyperlink ref="E1239" location="A125650770F" display="A125650770F" xr:uid="{00000000-0004-0000-0000-0000CC040000}"/>
    <hyperlink ref="E1240" location="A125642562L" display="A125642562L" xr:uid="{00000000-0004-0000-0000-0000CD040000}"/>
    <hyperlink ref="E1241" location="A125634354V" display="A125634354V" xr:uid="{00000000-0004-0000-0000-0000CE040000}"/>
    <hyperlink ref="E1242" location="A125650810L" display="A125650810L" xr:uid="{00000000-0004-0000-0000-0000CF040000}"/>
    <hyperlink ref="E1243" location="A125642602V" display="A125642602V" xr:uid="{00000000-0004-0000-0000-0000D0040000}"/>
    <hyperlink ref="E1244" location="A125634394L" display="A125634394L" xr:uid="{00000000-0004-0000-0000-0000D1040000}"/>
    <hyperlink ref="E1245" location="A125650706L" display="A125650706L" xr:uid="{00000000-0004-0000-0000-0000D2040000}"/>
    <hyperlink ref="E1246" location="A125642498F" display="A125642498F" xr:uid="{00000000-0004-0000-0000-0000D3040000}"/>
    <hyperlink ref="E1247" location="A125634290V" display="A125634290V" xr:uid="{00000000-0004-0000-0000-0000D4040000}"/>
    <hyperlink ref="E1248" location="A125650674F" display="A125650674F" xr:uid="{00000000-0004-0000-0000-0000D5040000}"/>
    <hyperlink ref="E1249" location="A125642466L" display="A125642466L" xr:uid="{00000000-0004-0000-0000-0000D6040000}"/>
    <hyperlink ref="E1250" location="A125634258V" display="A125634258V" xr:uid="{00000000-0004-0000-0000-0000D7040000}"/>
    <hyperlink ref="E1251" location="A125650682F" display="A125650682F" xr:uid="{00000000-0004-0000-0000-0000D8040000}"/>
    <hyperlink ref="E1252" location="A125642474L" display="A125642474L" xr:uid="{00000000-0004-0000-0000-0000D9040000}"/>
    <hyperlink ref="E1253" location="A125634266V" display="A125634266V" xr:uid="{00000000-0004-0000-0000-0000DA040000}"/>
    <hyperlink ref="E1254" location="A125650738F" display="A125650738F" xr:uid="{00000000-0004-0000-0000-0000DB040000}"/>
    <hyperlink ref="E1255" location="A125642530V" display="A125642530V" xr:uid="{00000000-0004-0000-0000-0000DC040000}"/>
    <hyperlink ref="E1256" location="A125634322A" display="A125634322A" xr:uid="{00000000-0004-0000-0000-0000DD040000}"/>
    <hyperlink ref="E1257" location="A125650690F" display="A125650690F" xr:uid="{00000000-0004-0000-0000-0000DE040000}"/>
    <hyperlink ref="E1258" location="A125642482L" display="A125642482L" xr:uid="{00000000-0004-0000-0000-0000DF040000}"/>
    <hyperlink ref="E1259" location="A125634274V" display="A125634274V" xr:uid="{00000000-0004-0000-0000-0000E0040000}"/>
    <hyperlink ref="E1260" location="A125650746F" display="A125650746F" xr:uid="{00000000-0004-0000-0000-0000E1040000}"/>
    <hyperlink ref="E1261" location="A125642538L" display="A125642538L" xr:uid="{00000000-0004-0000-0000-0000E2040000}"/>
    <hyperlink ref="E1262" location="A125634330A" display="A125634330A" xr:uid="{00000000-0004-0000-0000-0000E3040000}"/>
    <hyperlink ref="E1263" location="A125650754F" display="A125650754F" xr:uid="{00000000-0004-0000-0000-0000E4040000}"/>
    <hyperlink ref="E1264" location="A125642546L" display="A125642546L" xr:uid="{00000000-0004-0000-0000-0000E5040000}"/>
    <hyperlink ref="E1265" location="A125634338V" display="A125634338V" xr:uid="{00000000-0004-0000-0000-0000E6040000}"/>
    <hyperlink ref="E1266" location="A125650968L" display="A125650968L" xr:uid="{00000000-0004-0000-0000-0000E7040000}"/>
    <hyperlink ref="E1267" location="A125642760A" display="A125642760A" xr:uid="{00000000-0004-0000-0000-0000E8040000}"/>
    <hyperlink ref="E1268" location="A125634552J" display="A125634552J" xr:uid="{00000000-0004-0000-0000-0000E9040000}"/>
    <hyperlink ref="E1269" location="A125650928V" display="A125650928V" xr:uid="{00000000-0004-0000-0000-0000EA040000}"/>
    <hyperlink ref="E1270" location="A125642720J" display="A125642720J" xr:uid="{00000000-0004-0000-0000-0000EB040000}"/>
    <hyperlink ref="E1271" location="A125634512R" display="A125634512R" xr:uid="{00000000-0004-0000-0000-0000EC040000}"/>
    <hyperlink ref="E1272" location="A125650864V" display="A125650864V" xr:uid="{00000000-0004-0000-0000-0000ED040000}"/>
    <hyperlink ref="E1273" location="A125642656A" display="A125642656A" xr:uid="{00000000-0004-0000-0000-0000EE040000}"/>
    <hyperlink ref="E1274" location="A125634448J" display="A125634448J" xr:uid="{00000000-0004-0000-0000-0000EF040000}"/>
    <hyperlink ref="E1275" location="A125650936V" display="A125650936V" xr:uid="{00000000-0004-0000-0000-0000F0040000}"/>
    <hyperlink ref="E1276" location="A125642728A" display="A125642728A" xr:uid="{00000000-0004-0000-0000-0000F1040000}"/>
    <hyperlink ref="E1277" location="A125634520R" display="A125634520R" xr:uid="{00000000-0004-0000-0000-0000F2040000}"/>
    <hyperlink ref="E1278" location="A125650944V" display="A125650944V" xr:uid="{00000000-0004-0000-0000-0000F3040000}"/>
    <hyperlink ref="E1279" location="A125642736A" display="A125642736A" xr:uid="{00000000-0004-0000-0000-0000F4040000}"/>
    <hyperlink ref="E1280" location="A125634528J" display="A125634528J" xr:uid="{00000000-0004-0000-0000-0000F5040000}"/>
    <hyperlink ref="E1281" location="A125650872V" display="A125650872V" xr:uid="{00000000-0004-0000-0000-0000F6040000}"/>
    <hyperlink ref="E1282" location="A125642664A" display="A125642664A" xr:uid="{00000000-0004-0000-0000-0000F7040000}"/>
    <hyperlink ref="E1283" location="A125634456J" display="A125634456J" xr:uid="{00000000-0004-0000-0000-0000F8040000}"/>
    <hyperlink ref="E1284" location="A125650880V" display="A125650880V" xr:uid="{00000000-0004-0000-0000-0000F9040000}"/>
    <hyperlink ref="E1285" location="A125642672A" display="A125642672A" xr:uid="{00000000-0004-0000-0000-0000FA040000}"/>
    <hyperlink ref="E1286" location="A125634464J" display="A125634464J" xr:uid="{00000000-0004-0000-0000-0000FB040000}"/>
    <hyperlink ref="E1287" location="A125650912A" display="A125650912A" xr:uid="{00000000-0004-0000-0000-0000FC040000}"/>
    <hyperlink ref="E1288" location="A125642704J" display="A125642704J" xr:uid="{00000000-0004-0000-0000-0000FD040000}"/>
    <hyperlink ref="E1289" location="A125634496A" display="A125634496A" xr:uid="{00000000-0004-0000-0000-0000FE040000}"/>
    <hyperlink ref="E1290" location="A125650848V" display="A125650848V" xr:uid="{00000000-0004-0000-0000-0000FF040000}"/>
    <hyperlink ref="E1291" location="A125642640J" display="A125642640J" xr:uid="{00000000-0004-0000-0000-000000050000}"/>
    <hyperlink ref="E1292" location="A125634432R" display="A125634432R" xr:uid="{00000000-0004-0000-0000-000001050000}"/>
    <hyperlink ref="E1293" location="A125650952V" display="A125650952V" xr:uid="{00000000-0004-0000-0000-000002050000}"/>
    <hyperlink ref="E1294" location="A125642744A" display="A125642744A" xr:uid="{00000000-0004-0000-0000-000003050000}"/>
    <hyperlink ref="E1295" location="A125634536J" display="A125634536J" xr:uid="{00000000-0004-0000-0000-000004050000}"/>
    <hyperlink ref="E1296" location="A125650920A" display="A125650920A" xr:uid="{00000000-0004-0000-0000-000005050000}"/>
    <hyperlink ref="E1297" location="A125642712J" display="A125642712J" xr:uid="{00000000-0004-0000-0000-000006050000}"/>
    <hyperlink ref="E1298" location="A125634504R" display="A125634504R" xr:uid="{00000000-0004-0000-0000-000007050000}"/>
    <hyperlink ref="E1299" location="A125650960V" display="A125650960V" xr:uid="{00000000-0004-0000-0000-000008050000}"/>
    <hyperlink ref="E1300" location="A125642752A" display="A125642752A" xr:uid="{00000000-0004-0000-0000-000009050000}"/>
    <hyperlink ref="E1301" location="A125634544J" display="A125634544J" xr:uid="{00000000-0004-0000-0000-00000A050000}"/>
    <hyperlink ref="E1302" location="A125650856V" display="A125650856V" xr:uid="{00000000-0004-0000-0000-00000B050000}"/>
    <hyperlink ref="E1303" location="A125642648A" display="A125642648A" xr:uid="{00000000-0004-0000-0000-00000C050000}"/>
    <hyperlink ref="E1304" location="A125634440R" display="A125634440R" xr:uid="{00000000-0004-0000-0000-00000D050000}"/>
    <hyperlink ref="E1305" location="A125650824A" display="A125650824A" xr:uid="{00000000-0004-0000-0000-00000E050000}"/>
    <hyperlink ref="E1306" location="A125642616J" display="A125642616J" xr:uid="{00000000-0004-0000-0000-00000F050000}"/>
    <hyperlink ref="E1307" location="A125634408R" display="A125634408R" xr:uid="{00000000-0004-0000-0000-000010050000}"/>
    <hyperlink ref="E1308" location="A125650832A" display="A125650832A" xr:uid="{00000000-0004-0000-0000-000011050000}"/>
    <hyperlink ref="E1309" location="A125642624J" display="A125642624J" xr:uid="{00000000-0004-0000-0000-000012050000}"/>
    <hyperlink ref="E1310" location="A125634416R" display="A125634416R" xr:uid="{00000000-0004-0000-0000-000013050000}"/>
    <hyperlink ref="E1311" location="A125650888L" display="A125650888L" xr:uid="{00000000-0004-0000-0000-000014050000}"/>
    <hyperlink ref="E1312" location="A125642680A" display="A125642680A" xr:uid="{00000000-0004-0000-0000-000015050000}"/>
    <hyperlink ref="E1313" location="A125634472J" display="A125634472J" xr:uid="{00000000-0004-0000-0000-000016050000}"/>
    <hyperlink ref="E1314" location="A125650840A" display="A125650840A" xr:uid="{00000000-0004-0000-0000-000017050000}"/>
    <hyperlink ref="E1315" location="A125642632J" display="A125642632J" xr:uid="{00000000-0004-0000-0000-000018050000}"/>
    <hyperlink ref="E1316" location="A125634424R" display="A125634424R" xr:uid="{00000000-0004-0000-0000-000019050000}"/>
    <hyperlink ref="E1317" location="A125650896L" display="A125650896L" xr:uid="{00000000-0004-0000-0000-00001A050000}"/>
    <hyperlink ref="E1318" location="A125642688V" display="A125642688V" xr:uid="{00000000-0004-0000-0000-00001B050000}"/>
    <hyperlink ref="E1319" location="A125634480J" display="A125634480J" xr:uid="{00000000-0004-0000-0000-00001C050000}"/>
    <hyperlink ref="E1320" location="A125650904A" display="A125650904A" xr:uid="{00000000-0004-0000-0000-00001D050000}"/>
    <hyperlink ref="E1321" location="A125642696V" display="A125642696V" xr:uid="{00000000-0004-0000-0000-00001E050000}"/>
    <hyperlink ref="E1322" location="A125634488A" display="A125634488A" xr:uid="{00000000-0004-0000-0000-00001F050000}"/>
    <hyperlink ref="E1323" location="A125650970X" display="A125650970X" xr:uid="{00000000-0004-0000-0000-000020050000}"/>
    <hyperlink ref="E1324" location="A125642762F" display="A125642762F" xr:uid="{00000000-0004-0000-0000-000021050000}"/>
    <hyperlink ref="E1325" location="A125634554L" display="A125634554L" xr:uid="{00000000-0004-0000-0000-000022050000}"/>
    <hyperlink ref="E1326" location="A125650930F" display="A125650930F" xr:uid="{00000000-0004-0000-0000-000023050000}"/>
    <hyperlink ref="E1327" location="A125642722L" display="A125642722L" xr:uid="{00000000-0004-0000-0000-000024050000}"/>
    <hyperlink ref="E1328" location="A125634514V" display="A125634514V" xr:uid="{00000000-0004-0000-0000-000025050000}"/>
    <hyperlink ref="E1329" location="A125650866X" display="A125650866X" xr:uid="{00000000-0004-0000-0000-000026050000}"/>
    <hyperlink ref="E1330" location="A125642658F" display="A125642658F" xr:uid="{00000000-0004-0000-0000-000027050000}"/>
    <hyperlink ref="E1331" location="A125634450V" display="A125634450V" xr:uid="{00000000-0004-0000-0000-000028050000}"/>
    <hyperlink ref="E1332" location="A125650938X" display="A125650938X" xr:uid="{00000000-0004-0000-0000-000029050000}"/>
    <hyperlink ref="E1333" location="A125642730L" display="A125642730L" xr:uid="{00000000-0004-0000-0000-00002A050000}"/>
    <hyperlink ref="E1334" location="A125634522V" display="A125634522V" xr:uid="{00000000-0004-0000-0000-00002B050000}"/>
    <hyperlink ref="E1335" location="A125650946X" display="A125650946X" xr:uid="{00000000-0004-0000-0000-00002C050000}"/>
    <hyperlink ref="E1336" location="A125642738F" display="A125642738F" xr:uid="{00000000-0004-0000-0000-00002D050000}"/>
    <hyperlink ref="E1337" location="A125634530V" display="A125634530V" xr:uid="{00000000-0004-0000-0000-00002E050000}"/>
    <hyperlink ref="E1338" location="A125650874X" display="A125650874X" xr:uid="{00000000-0004-0000-0000-00002F050000}"/>
    <hyperlink ref="E1339" location="A125642666F" display="A125642666F" xr:uid="{00000000-0004-0000-0000-000030050000}"/>
    <hyperlink ref="E1340" location="A125634458L" display="A125634458L" xr:uid="{00000000-0004-0000-0000-000031050000}"/>
    <hyperlink ref="E1341" location="A125650882X" display="A125650882X" xr:uid="{00000000-0004-0000-0000-000032050000}"/>
    <hyperlink ref="E1342" location="A125642674F" display="A125642674F" xr:uid="{00000000-0004-0000-0000-000033050000}"/>
    <hyperlink ref="E1343" location="A125634466L" display="A125634466L" xr:uid="{00000000-0004-0000-0000-000034050000}"/>
    <hyperlink ref="E1344" location="A125650914F" display="A125650914F" xr:uid="{00000000-0004-0000-0000-000035050000}"/>
    <hyperlink ref="E1345" location="A125642706L" display="A125642706L" xr:uid="{00000000-0004-0000-0000-000036050000}"/>
    <hyperlink ref="E1346" location="A125634498F" display="A125634498F" xr:uid="{00000000-0004-0000-0000-000037050000}"/>
    <hyperlink ref="E1347" location="A125650850F" display="A125650850F" xr:uid="{00000000-0004-0000-0000-000038050000}"/>
    <hyperlink ref="E1348" location="A125642642L" display="A125642642L" xr:uid="{00000000-0004-0000-0000-000039050000}"/>
    <hyperlink ref="E1349" location="A125634434V" display="A125634434V" xr:uid="{00000000-0004-0000-0000-00003A050000}"/>
    <hyperlink ref="E1350" location="A125650954X" display="A125650954X" xr:uid="{00000000-0004-0000-0000-00003B050000}"/>
    <hyperlink ref="E1351" location="A125642746F" display="A125642746F" xr:uid="{00000000-0004-0000-0000-00003C050000}"/>
    <hyperlink ref="E1352" location="A125634538L" display="A125634538L" xr:uid="{00000000-0004-0000-0000-00003D050000}"/>
    <hyperlink ref="E1353" location="A125650922F" display="A125650922F" xr:uid="{00000000-0004-0000-0000-00003E050000}"/>
    <hyperlink ref="E1354" location="A125642714L" display="A125642714L" xr:uid="{00000000-0004-0000-0000-00003F050000}"/>
    <hyperlink ref="E1355" location="A125634506V" display="A125634506V" xr:uid="{00000000-0004-0000-0000-000040050000}"/>
    <hyperlink ref="E1356" location="A125650962X" display="A125650962X" xr:uid="{00000000-0004-0000-0000-000041050000}"/>
    <hyperlink ref="E1357" location="A125642754F" display="A125642754F" xr:uid="{00000000-0004-0000-0000-000042050000}"/>
    <hyperlink ref="E1358" location="A125634546L" display="A125634546L" xr:uid="{00000000-0004-0000-0000-000043050000}"/>
    <hyperlink ref="E1359" location="A125650858X" display="A125650858X" xr:uid="{00000000-0004-0000-0000-000044050000}"/>
    <hyperlink ref="E1360" location="A125642650L" display="A125642650L" xr:uid="{00000000-0004-0000-0000-000045050000}"/>
    <hyperlink ref="E1361" location="A125634442V" display="A125634442V" xr:uid="{00000000-0004-0000-0000-000046050000}"/>
    <hyperlink ref="E1362" location="A125650826F" display="A125650826F" xr:uid="{00000000-0004-0000-0000-000047050000}"/>
    <hyperlink ref="E1363" location="A125642618L" display="A125642618L" xr:uid="{00000000-0004-0000-0000-000048050000}"/>
    <hyperlink ref="E1364" location="A125634410A" display="A125634410A" xr:uid="{00000000-0004-0000-0000-000049050000}"/>
    <hyperlink ref="E1365" location="A125650834F" display="A125650834F" xr:uid="{00000000-0004-0000-0000-00004A050000}"/>
    <hyperlink ref="E1366" location="A125642626L" display="A125642626L" xr:uid="{00000000-0004-0000-0000-00004B050000}"/>
    <hyperlink ref="E1367" location="A125634418V" display="A125634418V" xr:uid="{00000000-0004-0000-0000-00004C050000}"/>
    <hyperlink ref="E1368" location="A125650890X" display="A125650890X" xr:uid="{00000000-0004-0000-0000-00004D050000}"/>
    <hyperlink ref="E1369" location="A125642682F" display="A125642682F" xr:uid="{00000000-0004-0000-0000-00004E050000}"/>
    <hyperlink ref="E1370" location="A125634474L" display="A125634474L" xr:uid="{00000000-0004-0000-0000-00004F050000}"/>
    <hyperlink ref="E1371" location="A125650842F" display="A125650842F" xr:uid="{00000000-0004-0000-0000-000050050000}"/>
    <hyperlink ref="E1372" location="A125642634L" display="A125642634L" xr:uid="{00000000-0004-0000-0000-000051050000}"/>
    <hyperlink ref="E1373" location="A125634426V" display="A125634426V" xr:uid="{00000000-0004-0000-0000-000052050000}"/>
    <hyperlink ref="E1374" location="A125650898T" display="A125650898T" xr:uid="{00000000-0004-0000-0000-000053050000}"/>
    <hyperlink ref="E1375" location="A125642690F" display="A125642690F" xr:uid="{00000000-0004-0000-0000-000054050000}"/>
    <hyperlink ref="E1376" location="A125634482L" display="A125634482L" xr:uid="{00000000-0004-0000-0000-000055050000}"/>
    <hyperlink ref="E1377" location="A125650906F" display="A125650906F" xr:uid="{00000000-0004-0000-0000-000056050000}"/>
    <hyperlink ref="E1378" location="A125642698X" display="A125642698X" xr:uid="{00000000-0004-0000-0000-000057050000}"/>
    <hyperlink ref="E1379" location="A125634490L" display="A125634490L" xr:uid="{00000000-0004-0000-0000-000058050000}"/>
    <hyperlink ref="E1380" location="A125651120W" display="A125651120W" xr:uid="{00000000-0004-0000-0000-000059050000}"/>
    <hyperlink ref="E1381" location="A125642912A" display="A125642912A" xr:uid="{00000000-0004-0000-0000-00005A050000}"/>
    <hyperlink ref="E1382" location="A125634704J" display="A125634704J" xr:uid="{00000000-0004-0000-0000-00005B050000}"/>
    <hyperlink ref="E1383" location="A125651080R" display="A125651080R" xr:uid="{00000000-0004-0000-0000-00005C050000}"/>
    <hyperlink ref="E1384" location="A125642872V" display="A125642872V" xr:uid="{00000000-0004-0000-0000-00005D050000}"/>
    <hyperlink ref="E1385" location="A125634664A" display="A125634664A" xr:uid="{00000000-0004-0000-0000-00005E050000}"/>
    <hyperlink ref="E1386" location="A125651016W" display="A125651016W" xr:uid="{00000000-0004-0000-0000-00005F050000}"/>
    <hyperlink ref="E1387" location="A125642808A" display="A125642808A" xr:uid="{00000000-0004-0000-0000-000060050000}"/>
    <hyperlink ref="E1388" location="A125634600R" display="A125634600R" xr:uid="{00000000-0004-0000-0000-000061050000}"/>
    <hyperlink ref="E1389" location="A125651088J" display="A125651088J" xr:uid="{00000000-0004-0000-0000-000062050000}"/>
    <hyperlink ref="E1390" location="A125642880V" display="A125642880V" xr:uid="{00000000-0004-0000-0000-000063050000}"/>
    <hyperlink ref="E1391" location="A125634672A" display="A125634672A" xr:uid="{00000000-0004-0000-0000-000064050000}"/>
    <hyperlink ref="E1392" location="A125651096J" display="A125651096J" xr:uid="{00000000-0004-0000-0000-000065050000}"/>
    <hyperlink ref="E1393" location="A125642888L" display="A125642888L" xr:uid="{00000000-0004-0000-0000-000066050000}"/>
    <hyperlink ref="E1394" location="A125634680A" display="A125634680A" xr:uid="{00000000-0004-0000-0000-000067050000}"/>
    <hyperlink ref="E1395" location="A125651024W" display="A125651024W" xr:uid="{00000000-0004-0000-0000-000068050000}"/>
    <hyperlink ref="E1396" location="A125642816A" display="A125642816A" xr:uid="{00000000-0004-0000-0000-000069050000}"/>
    <hyperlink ref="E1397" location="A125634608J" display="A125634608J" xr:uid="{00000000-0004-0000-0000-00006A050000}"/>
    <hyperlink ref="E1398" location="A125651032W" display="A125651032W" xr:uid="{00000000-0004-0000-0000-00006B050000}"/>
    <hyperlink ref="E1399" location="A125642824A" display="A125642824A" xr:uid="{00000000-0004-0000-0000-00006C050000}"/>
    <hyperlink ref="E1400" location="A125634616J" display="A125634616J" xr:uid="{00000000-0004-0000-0000-00006D050000}"/>
    <hyperlink ref="E1401" location="A125651064R" display="A125651064R" xr:uid="{00000000-0004-0000-0000-00006E050000}"/>
    <hyperlink ref="E1402" location="A125642856V" display="A125642856V" xr:uid="{00000000-0004-0000-0000-00006F050000}"/>
    <hyperlink ref="E1403" location="A125634648A" display="A125634648A" xr:uid="{00000000-0004-0000-0000-000070050000}"/>
    <hyperlink ref="E1404" location="A125651000C" display="A125651000C" xr:uid="{00000000-0004-0000-0000-000071050000}"/>
    <hyperlink ref="E1405" location="A125642792V" display="A125642792V" xr:uid="{00000000-0004-0000-0000-000072050000}"/>
    <hyperlink ref="E1406" location="A125634584A" display="A125634584A" xr:uid="{00000000-0004-0000-0000-000073050000}"/>
    <hyperlink ref="E1407" location="A125651104W" display="A125651104W" xr:uid="{00000000-0004-0000-0000-000074050000}"/>
    <hyperlink ref="E1408" location="A125642896L" display="A125642896L" xr:uid="{00000000-0004-0000-0000-000075050000}"/>
    <hyperlink ref="E1409" location="A125634688V" display="A125634688V" xr:uid="{00000000-0004-0000-0000-000076050000}"/>
    <hyperlink ref="E1410" location="A125651072R" display="A125651072R" xr:uid="{00000000-0004-0000-0000-000077050000}"/>
    <hyperlink ref="E1411" location="A125642864V" display="A125642864V" xr:uid="{00000000-0004-0000-0000-000078050000}"/>
    <hyperlink ref="E1412" location="A125634656A" display="A125634656A" xr:uid="{00000000-0004-0000-0000-000079050000}"/>
    <hyperlink ref="E1413" location="A125651112W" display="A125651112W" xr:uid="{00000000-0004-0000-0000-00007A050000}"/>
    <hyperlink ref="E1414" location="A125642904A" display="A125642904A" xr:uid="{00000000-0004-0000-0000-00007B050000}"/>
    <hyperlink ref="E1415" location="A125634696V" display="A125634696V" xr:uid="{00000000-0004-0000-0000-00007C050000}"/>
    <hyperlink ref="E1416" location="A125651008W" display="A125651008W" xr:uid="{00000000-0004-0000-0000-00007D050000}"/>
    <hyperlink ref="E1417" location="A125642800J" display="A125642800J" xr:uid="{00000000-0004-0000-0000-00007E050000}"/>
    <hyperlink ref="E1418" location="A125634592A" display="A125634592A" xr:uid="{00000000-0004-0000-0000-00007F050000}"/>
    <hyperlink ref="E1419" location="A125650976L" display="A125650976L" xr:uid="{00000000-0004-0000-0000-000080050000}"/>
    <hyperlink ref="E1420" location="A125642768V" display="A125642768V" xr:uid="{00000000-0004-0000-0000-000081050000}"/>
    <hyperlink ref="E1421" location="A125634560J" display="A125634560J" xr:uid="{00000000-0004-0000-0000-000082050000}"/>
    <hyperlink ref="E1422" location="A125650984L" display="A125650984L" xr:uid="{00000000-0004-0000-0000-000083050000}"/>
    <hyperlink ref="E1423" location="A125642776V" display="A125642776V" xr:uid="{00000000-0004-0000-0000-000084050000}"/>
    <hyperlink ref="E1424" location="A125634568A" display="A125634568A" xr:uid="{00000000-0004-0000-0000-000085050000}"/>
    <hyperlink ref="E1425" location="A125651040W" display="A125651040W" xr:uid="{00000000-0004-0000-0000-000086050000}"/>
    <hyperlink ref="E1426" location="A125642832A" display="A125642832A" xr:uid="{00000000-0004-0000-0000-000087050000}"/>
    <hyperlink ref="E1427" location="A125634624J" display="A125634624J" xr:uid="{00000000-0004-0000-0000-000088050000}"/>
    <hyperlink ref="E1428" location="A125650992L" display="A125650992L" xr:uid="{00000000-0004-0000-0000-000089050000}"/>
    <hyperlink ref="E1429" location="A125642784V" display="A125642784V" xr:uid="{00000000-0004-0000-0000-00008A050000}"/>
    <hyperlink ref="E1430" location="A125634576A" display="A125634576A" xr:uid="{00000000-0004-0000-0000-00008B050000}"/>
    <hyperlink ref="E1431" location="A125651048R" display="A125651048R" xr:uid="{00000000-0004-0000-0000-00008C050000}"/>
    <hyperlink ref="E1432" location="A125642840A" display="A125642840A" xr:uid="{00000000-0004-0000-0000-00008D050000}"/>
    <hyperlink ref="E1433" location="A125634632J" display="A125634632J" xr:uid="{00000000-0004-0000-0000-00008E050000}"/>
    <hyperlink ref="E1434" location="A125651056R" display="A125651056R" xr:uid="{00000000-0004-0000-0000-00008F050000}"/>
    <hyperlink ref="E1435" location="A125642848V" display="A125642848V" xr:uid="{00000000-0004-0000-0000-000090050000}"/>
    <hyperlink ref="E1436" location="A125634640J" display="A125634640J" xr:uid="{00000000-0004-0000-0000-000091050000}"/>
    <hyperlink ref="E1437" location="A125651122A" display="A125651122A" xr:uid="{00000000-0004-0000-0000-000092050000}"/>
    <hyperlink ref="E1438" location="A125642914F" display="A125642914F" xr:uid="{00000000-0004-0000-0000-000093050000}"/>
    <hyperlink ref="E1439" location="A125634706L" display="A125634706L" xr:uid="{00000000-0004-0000-0000-000094050000}"/>
    <hyperlink ref="E1440" location="A125651082V" display="A125651082V" xr:uid="{00000000-0004-0000-0000-000095050000}"/>
    <hyperlink ref="E1441" location="A125642874X" display="A125642874X" xr:uid="{00000000-0004-0000-0000-000096050000}"/>
    <hyperlink ref="E1442" location="A125634666F" display="A125634666F" xr:uid="{00000000-0004-0000-0000-000097050000}"/>
    <hyperlink ref="E1443" location="A125651018A" display="A125651018A" xr:uid="{00000000-0004-0000-0000-000098050000}"/>
    <hyperlink ref="E1444" location="A125642810L" display="A125642810L" xr:uid="{00000000-0004-0000-0000-000099050000}"/>
    <hyperlink ref="E1445" location="A125634602V" display="A125634602V" xr:uid="{00000000-0004-0000-0000-00009A050000}"/>
    <hyperlink ref="E1446" location="A125651090V" display="A125651090V" xr:uid="{00000000-0004-0000-0000-00009B050000}"/>
    <hyperlink ref="E1447" location="A125642882X" display="A125642882X" xr:uid="{00000000-0004-0000-0000-00009C050000}"/>
    <hyperlink ref="E1448" location="A125634674F" display="A125634674F" xr:uid="{00000000-0004-0000-0000-00009D050000}"/>
    <hyperlink ref="E1449" location="A125651098L" display="A125651098L" xr:uid="{00000000-0004-0000-0000-00009E050000}"/>
    <hyperlink ref="E1450" location="A125642890X" display="A125642890X" xr:uid="{00000000-0004-0000-0000-00009F050000}"/>
    <hyperlink ref="E1451" location="A125634682F" display="A125634682F" xr:uid="{00000000-0004-0000-0000-0000A0050000}"/>
    <hyperlink ref="E1452" location="A125651026A" display="A125651026A" xr:uid="{00000000-0004-0000-0000-0000A1050000}"/>
    <hyperlink ref="E1453" location="A125642818F" display="A125642818F" xr:uid="{00000000-0004-0000-0000-0000A2050000}"/>
    <hyperlink ref="E1454" location="A125634610V" display="A125634610V" xr:uid="{00000000-0004-0000-0000-0000A3050000}"/>
    <hyperlink ref="E1455" location="A125651034A" display="A125651034A" xr:uid="{00000000-0004-0000-0000-0000A4050000}"/>
    <hyperlink ref="E1456" location="A125642826F" display="A125642826F" xr:uid="{00000000-0004-0000-0000-0000A5050000}"/>
    <hyperlink ref="E1457" location="A125634618L" display="A125634618L" xr:uid="{00000000-0004-0000-0000-0000A6050000}"/>
    <hyperlink ref="E1458" location="A125651066V" display="A125651066V" xr:uid="{00000000-0004-0000-0000-0000A7050000}"/>
    <hyperlink ref="E1459" location="A125642858X" display="A125642858X" xr:uid="{00000000-0004-0000-0000-0000A8050000}"/>
    <hyperlink ref="E1460" location="A125634650L" display="A125634650L" xr:uid="{00000000-0004-0000-0000-0000A9050000}"/>
    <hyperlink ref="E1461" location="A125651002J" display="A125651002J" xr:uid="{00000000-0004-0000-0000-0000AA050000}"/>
    <hyperlink ref="E1462" location="A125642794X" display="A125642794X" xr:uid="{00000000-0004-0000-0000-0000AB050000}"/>
    <hyperlink ref="E1463" location="A125634586F" display="A125634586F" xr:uid="{00000000-0004-0000-0000-0000AC050000}"/>
    <hyperlink ref="E1464" location="A125651106A" display="A125651106A" xr:uid="{00000000-0004-0000-0000-0000AD050000}"/>
    <hyperlink ref="E1465" location="A125642898T" display="A125642898T" xr:uid="{00000000-0004-0000-0000-0000AE050000}"/>
    <hyperlink ref="E1466" location="A125634690F" display="A125634690F" xr:uid="{00000000-0004-0000-0000-0000AF050000}"/>
    <hyperlink ref="E1467" location="A125651074V" display="A125651074V" xr:uid="{00000000-0004-0000-0000-0000B0050000}"/>
    <hyperlink ref="E1468" location="A125642866X" display="A125642866X" xr:uid="{00000000-0004-0000-0000-0000B1050000}"/>
    <hyperlink ref="E1469" location="A125634658F" display="A125634658F" xr:uid="{00000000-0004-0000-0000-0000B2050000}"/>
    <hyperlink ref="E1470" location="A125651114A" display="A125651114A" xr:uid="{00000000-0004-0000-0000-0000B3050000}"/>
    <hyperlink ref="E1471" location="A125642906F" display="A125642906F" xr:uid="{00000000-0004-0000-0000-0000B4050000}"/>
    <hyperlink ref="E1472" location="A125634698X" display="A125634698X" xr:uid="{00000000-0004-0000-0000-0000B5050000}"/>
    <hyperlink ref="E1473" location="A125651010J" display="A125651010J" xr:uid="{00000000-0004-0000-0000-0000B6050000}"/>
    <hyperlink ref="E1474" location="A125642802L" display="A125642802L" xr:uid="{00000000-0004-0000-0000-0000B7050000}"/>
    <hyperlink ref="E1475" location="A125634594F" display="A125634594F" xr:uid="{00000000-0004-0000-0000-0000B8050000}"/>
    <hyperlink ref="E1476" location="A125650978T" display="A125650978T" xr:uid="{00000000-0004-0000-0000-0000B9050000}"/>
    <hyperlink ref="E1477" location="A125642770F" display="A125642770F" xr:uid="{00000000-0004-0000-0000-0000BA050000}"/>
    <hyperlink ref="E1478" location="A125634562L" display="A125634562L" xr:uid="{00000000-0004-0000-0000-0000BB050000}"/>
    <hyperlink ref="E1479" location="A125650986T" display="A125650986T" xr:uid="{00000000-0004-0000-0000-0000BC050000}"/>
    <hyperlink ref="E1480" location="A125642778X" display="A125642778X" xr:uid="{00000000-0004-0000-0000-0000BD050000}"/>
    <hyperlink ref="E1481" location="A125634570L" display="A125634570L" xr:uid="{00000000-0004-0000-0000-0000BE050000}"/>
    <hyperlink ref="E1482" location="A125651042A" display="A125651042A" xr:uid="{00000000-0004-0000-0000-0000BF050000}"/>
    <hyperlink ref="E1483" location="A125642834F" display="A125642834F" xr:uid="{00000000-0004-0000-0000-0000C0050000}"/>
    <hyperlink ref="E1484" location="A125634626L" display="A125634626L" xr:uid="{00000000-0004-0000-0000-0000C1050000}"/>
    <hyperlink ref="E1485" location="A125650994T" display="A125650994T" xr:uid="{00000000-0004-0000-0000-0000C2050000}"/>
    <hyperlink ref="E1486" location="A125642786X" display="A125642786X" xr:uid="{00000000-0004-0000-0000-0000C3050000}"/>
    <hyperlink ref="E1487" location="A125634578F" display="A125634578F" xr:uid="{00000000-0004-0000-0000-0000C4050000}"/>
    <hyperlink ref="E1488" location="A125651050A" display="A125651050A" xr:uid="{00000000-0004-0000-0000-0000C5050000}"/>
    <hyperlink ref="E1489" location="A125642842F" display="A125642842F" xr:uid="{00000000-0004-0000-0000-0000C6050000}"/>
    <hyperlink ref="E1490" location="A125634634L" display="A125634634L" xr:uid="{00000000-0004-0000-0000-0000C7050000}"/>
    <hyperlink ref="E1491" location="A125651058V" display="A125651058V" xr:uid="{00000000-0004-0000-0000-0000C8050000}"/>
    <hyperlink ref="E1492" location="A125642850F" display="A125642850F" xr:uid="{00000000-0004-0000-0000-0000C9050000}"/>
    <hyperlink ref="E1493" location="A125634642L" display="A125634642L" xr:uid="{00000000-0004-0000-0000-0000CA050000}"/>
    <hyperlink ref="E1494" location="A125650512R" display="A125650512R" xr:uid="{00000000-0004-0000-0000-0000CB050000}"/>
    <hyperlink ref="E1495" location="A125642304W" display="A125642304W" xr:uid="{00000000-0004-0000-0000-0000CC050000}"/>
    <hyperlink ref="E1496" location="A125634096R" display="A125634096R" xr:uid="{00000000-0004-0000-0000-0000CD050000}"/>
    <hyperlink ref="E1497" location="A125650472J" display="A125650472J" xr:uid="{00000000-0004-0000-0000-0000CE050000}"/>
    <hyperlink ref="E1498" location="A125642264R" display="A125642264R" xr:uid="{00000000-0004-0000-0000-0000CF050000}"/>
    <hyperlink ref="E1499" location="A125634056W" display="A125634056W" xr:uid="{00000000-0004-0000-0000-0000D0050000}"/>
    <hyperlink ref="E1500" location="A125650408R" display="A125650408R" xr:uid="{00000000-0004-0000-0000-0000D1050000}"/>
    <hyperlink ref="E1501" location="A125642200C" display="A125642200C" xr:uid="{00000000-0004-0000-0000-0000D2050000}"/>
    <hyperlink ref="E1502" location="A125633992V" display="A125633992V" xr:uid="{00000000-0004-0000-0000-0000D3050000}"/>
    <hyperlink ref="E1503" location="A125650480J" display="A125650480J" xr:uid="{00000000-0004-0000-0000-0000D4050000}"/>
    <hyperlink ref="E1504" location="A125642272R" display="A125642272R" xr:uid="{00000000-0004-0000-0000-0000D5050000}"/>
    <hyperlink ref="E1505" location="A125634064W" display="A125634064W" xr:uid="{00000000-0004-0000-0000-0000D6050000}"/>
    <hyperlink ref="E1506" location="A125650488A" display="A125650488A" xr:uid="{00000000-0004-0000-0000-0000D7050000}"/>
    <hyperlink ref="E1507" location="A125642280R" display="A125642280R" xr:uid="{00000000-0004-0000-0000-0000D8050000}"/>
    <hyperlink ref="E1508" location="A125634072W" display="A125634072W" xr:uid="{00000000-0004-0000-0000-0000D9050000}"/>
    <hyperlink ref="E1509" location="A125650416R" display="A125650416R" xr:uid="{00000000-0004-0000-0000-0000DA050000}"/>
    <hyperlink ref="E1510" location="A125642208W" display="A125642208W" xr:uid="{00000000-0004-0000-0000-0000DB050000}"/>
    <hyperlink ref="E1511" location="A125634000K" display="A125634000K" xr:uid="{00000000-0004-0000-0000-0000DC050000}"/>
    <hyperlink ref="E1512" location="A125650424R" display="A125650424R" xr:uid="{00000000-0004-0000-0000-0000DD050000}"/>
    <hyperlink ref="E1513" location="A125642216W" display="A125642216W" xr:uid="{00000000-0004-0000-0000-0000DE050000}"/>
    <hyperlink ref="E1514" location="A125634008C" display="A125634008C" xr:uid="{00000000-0004-0000-0000-0000DF050000}"/>
    <hyperlink ref="E1515" location="A125650456J" display="A125650456J" xr:uid="{00000000-0004-0000-0000-0000E0050000}"/>
    <hyperlink ref="E1516" location="A125642248R" display="A125642248R" xr:uid="{00000000-0004-0000-0000-0000E1050000}"/>
    <hyperlink ref="E1517" location="A125634040C" display="A125634040C" xr:uid="{00000000-0004-0000-0000-0000E2050000}"/>
    <hyperlink ref="E1518" location="A125650392J" display="A125650392J" xr:uid="{00000000-0004-0000-0000-0000E3050000}"/>
    <hyperlink ref="E1519" location="A125642184R" display="A125642184R" xr:uid="{00000000-0004-0000-0000-0000E4050000}"/>
    <hyperlink ref="E1520" location="A125633976V" display="A125633976V" xr:uid="{00000000-0004-0000-0000-0000E5050000}"/>
    <hyperlink ref="E1521" location="A125650496A" display="A125650496A" xr:uid="{00000000-0004-0000-0000-0000E6050000}"/>
    <hyperlink ref="E1522" location="A125642288J" display="A125642288J" xr:uid="{00000000-0004-0000-0000-0000E7050000}"/>
    <hyperlink ref="E1523" location="A125634080W" display="A125634080W" xr:uid="{00000000-0004-0000-0000-0000E8050000}"/>
    <hyperlink ref="E1524" location="A125650464J" display="A125650464J" xr:uid="{00000000-0004-0000-0000-0000E9050000}"/>
    <hyperlink ref="E1525" location="A125642256R" display="A125642256R" xr:uid="{00000000-0004-0000-0000-0000EA050000}"/>
    <hyperlink ref="E1526" location="A125634048W" display="A125634048W" xr:uid="{00000000-0004-0000-0000-0000EB050000}"/>
    <hyperlink ref="E1527" location="A125650504R" display="A125650504R" xr:uid="{00000000-0004-0000-0000-0000EC050000}"/>
    <hyperlink ref="E1528" location="A125642296J" display="A125642296J" xr:uid="{00000000-0004-0000-0000-0000ED050000}"/>
    <hyperlink ref="E1529" location="A125634088R" display="A125634088R" xr:uid="{00000000-0004-0000-0000-0000EE050000}"/>
    <hyperlink ref="E1530" location="A125650400W" display="A125650400W" xr:uid="{00000000-0004-0000-0000-0000EF050000}"/>
    <hyperlink ref="E1531" location="A125642192R" display="A125642192R" xr:uid="{00000000-0004-0000-0000-0000F0050000}"/>
    <hyperlink ref="E1532" location="A125633984V" display="A125633984V" xr:uid="{00000000-0004-0000-0000-0000F1050000}"/>
    <hyperlink ref="E1533" location="A125650368J" display="A125650368J" xr:uid="{00000000-0004-0000-0000-0000F2050000}"/>
    <hyperlink ref="E1534" location="A125642160W" display="A125642160W" xr:uid="{00000000-0004-0000-0000-0000F3050000}"/>
    <hyperlink ref="E1535" location="A125633952A" display="A125633952A" xr:uid="{00000000-0004-0000-0000-0000F4050000}"/>
    <hyperlink ref="E1536" location="A125650376J" display="A125650376J" xr:uid="{00000000-0004-0000-0000-0000F5050000}"/>
    <hyperlink ref="E1537" location="A125642168R" display="A125642168R" xr:uid="{00000000-0004-0000-0000-0000F6050000}"/>
    <hyperlink ref="E1538" location="A125633960A" display="A125633960A" xr:uid="{00000000-0004-0000-0000-0000F7050000}"/>
    <hyperlink ref="E1539" location="A125650432R" display="A125650432R" xr:uid="{00000000-0004-0000-0000-0000F8050000}"/>
    <hyperlink ref="E1540" location="A125642224W" display="A125642224W" xr:uid="{00000000-0004-0000-0000-0000F9050000}"/>
    <hyperlink ref="E1541" location="A125634016C" display="A125634016C" xr:uid="{00000000-0004-0000-0000-0000FA050000}"/>
    <hyperlink ref="E1542" location="A125650384J" display="A125650384J" xr:uid="{00000000-0004-0000-0000-0000FB050000}"/>
    <hyperlink ref="E1543" location="A125642176R" display="A125642176R" xr:uid="{00000000-0004-0000-0000-0000FC050000}"/>
    <hyperlink ref="E1544" location="A125633968V" display="A125633968V" xr:uid="{00000000-0004-0000-0000-0000FD050000}"/>
    <hyperlink ref="E1545" location="A125650440R" display="A125650440R" xr:uid="{00000000-0004-0000-0000-0000FE050000}"/>
    <hyperlink ref="E1546" location="A125642232W" display="A125642232W" xr:uid="{00000000-0004-0000-0000-0000FF050000}"/>
    <hyperlink ref="E1547" location="A125634024C" display="A125634024C" xr:uid="{00000000-0004-0000-0000-000000060000}"/>
    <hyperlink ref="E1548" location="A125650448J" display="A125650448J" xr:uid="{00000000-0004-0000-0000-000001060000}"/>
    <hyperlink ref="E1549" location="A125642240W" display="A125642240W" xr:uid="{00000000-0004-0000-0000-000002060000}"/>
    <hyperlink ref="E1550" location="A125634032C" display="A125634032C" xr:uid="{00000000-0004-0000-0000-000003060000}"/>
    <hyperlink ref="E1551" location="A125650514V" display="A125650514V" xr:uid="{00000000-0004-0000-0000-000004060000}"/>
    <hyperlink ref="E1552" location="A125642306A" display="A125642306A" xr:uid="{00000000-0004-0000-0000-000005060000}"/>
    <hyperlink ref="E1553" location="A125634098V" display="A125634098V" xr:uid="{00000000-0004-0000-0000-000006060000}"/>
    <hyperlink ref="E1554" location="A125650474L" display="A125650474L" xr:uid="{00000000-0004-0000-0000-000007060000}"/>
    <hyperlink ref="E1555" location="A125642266V" display="A125642266V" xr:uid="{00000000-0004-0000-0000-000008060000}"/>
    <hyperlink ref="E1556" location="A125634058A" display="A125634058A" xr:uid="{00000000-0004-0000-0000-000009060000}"/>
    <hyperlink ref="E1557" location="A125650410A" display="A125650410A" xr:uid="{00000000-0004-0000-0000-00000A060000}"/>
    <hyperlink ref="E1558" location="A125642202J" display="A125642202J" xr:uid="{00000000-0004-0000-0000-00000B060000}"/>
    <hyperlink ref="E1559" location="A125633994X" display="A125633994X" xr:uid="{00000000-0004-0000-0000-00000C060000}"/>
    <hyperlink ref="E1560" location="A125650482L" display="A125650482L" xr:uid="{00000000-0004-0000-0000-00000D060000}"/>
    <hyperlink ref="E1561" location="A125642274V" display="A125642274V" xr:uid="{00000000-0004-0000-0000-00000E060000}"/>
    <hyperlink ref="E1562" location="A125634066A" display="A125634066A" xr:uid="{00000000-0004-0000-0000-00000F060000}"/>
    <hyperlink ref="E1563" location="A125650490L" display="A125650490L" xr:uid="{00000000-0004-0000-0000-000010060000}"/>
    <hyperlink ref="E1564" location="A125642282V" display="A125642282V" xr:uid="{00000000-0004-0000-0000-000011060000}"/>
    <hyperlink ref="E1565" location="A125634074A" display="A125634074A" xr:uid="{00000000-0004-0000-0000-000012060000}"/>
    <hyperlink ref="E1566" location="A125650418V" display="A125650418V" xr:uid="{00000000-0004-0000-0000-000013060000}"/>
    <hyperlink ref="E1567" location="A125642210J" display="A125642210J" xr:uid="{00000000-0004-0000-0000-000014060000}"/>
    <hyperlink ref="E1568" location="A125634002R" display="A125634002R" xr:uid="{00000000-0004-0000-0000-000015060000}"/>
    <hyperlink ref="E1569" location="A125650426V" display="A125650426V" xr:uid="{00000000-0004-0000-0000-000016060000}"/>
    <hyperlink ref="E1570" location="A125642218A" display="A125642218A" xr:uid="{00000000-0004-0000-0000-000017060000}"/>
    <hyperlink ref="E1571" location="A125634010R" display="A125634010R" xr:uid="{00000000-0004-0000-0000-000018060000}"/>
    <hyperlink ref="E1572" location="A125650458L" display="A125650458L" xr:uid="{00000000-0004-0000-0000-000019060000}"/>
    <hyperlink ref="E1573" location="A125642250A" display="A125642250A" xr:uid="{00000000-0004-0000-0000-00001A060000}"/>
    <hyperlink ref="E1574" location="A125634042J" display="A125634042J" xr:uid="{00000000-0004-0000-0000-00001B060000}"/>
    <hyperlink ref="E1575" location="A125650394L" display="A125650394L" xr:uid="{00000000-0004-0000-0000-00001C060000}"/>
    <hyperlink ref="E1576" location="A125642186V" display="A125642186V" xr:uid="{00000000-0004-0000-0000-00001D060000}"/>
    <hyperlink ref="E1577" location="A125633978X" display="A125633978X" xr:uid="{00000000-0004-0000-0000-00001E060000}"/>
    <hyperlink ref="E1578" location="A125650498F" display="A125650498F" xr:uid="{00000000-0004-0000-0000-00001F060000}"/>
    <hyperlink ref="E1579" location="A125642290V" display="A125642290V" xr:uid="{00000000-0004-0000-0000-000020060000}"/>
    <hyperlink ref="E1580" location="A125634082A" display="A125634082A" xr:uid="{00000000-0004-0000-0000-000021060000}"/>
    <hyperlink ref="E1581" location="A125650466L" display="A125650466L" xr:uid="{00000000-0004-0000-0000-000022060000}"/>
    <hyperlink ref="E1582" location="A125642258V" display="A125642258V" xr:uid="{00000000-0004-0000-0000-000023060000}"/>
    <hyperlink ref="E1583" location="A125634050J" display="A125634050J" xr:uid="{00000000-0004-0000-0000-000024060000}"/>
    <hyperlink ref="E1584" location="A125650506V" display="A125650506V" xr:uid="{00000000-0004-0000-0000-000025060000}"/>
    <hyperlink ref="E1585" location="A125642298L" display="A125642298L" xr:uid="{00000000-0004-0000-0000-000026060000}"/>
    <hyperlink ref="E1586" location="A125634090A" display="A125634090A" xr:uid="{00000000-0004-0000-0000-000027060000}"/>
    <hyperlink ref="E1587" location="A125650402A" display="A125650402A" xr:uid="{00000000-0004-0000-0000-000028060000}"/>
    <hyperlink ref="E1588" location="A125642194V" display="A125642194V" xr:uid="{00000000-0004-0000-0000-000029060000}"/>
    <hyperlink ref="E1589" location="A125633986X" display="A125633986X" xr:uid="{00000000-0004-0000-0000-00002A060000}"/>
    <hyperlink ref="E1590" location="A125650370V" display="A125650370V" xr:uid="{00000000-0004-0000-0000-00002B060000}"/>
    <hyperlink ref="E1591" location="A125642162A" display="A125642162A" xr:uid="{00000000-0004-0000-0000-00002C060000}"/>
    <hyperlink ref="E1592" location="A125633954F" display="A125633954F" xr:uid="{00000000-0004-0000-0000-00002D060000}"/>
    <hyperlink ref="E1593" location="A125650378L" display="A125650378L" xr:uid="{00000000-0004-0000-0000-00002E060000}"/>
    <hyperlink ref="E1594" location="A125642170A" display="A125642170A" xr:uid="{00000000-0004-0000-0000-00002F060000}"/>
    <hyperlink ref="E1595" location="A125633962F" display="A125633962F" xr:uid="{00000000-0004-0000-0000-000030060000}"/>
    <hyperlink ref="E1596" location="A125650434V" display="A125650434V" xr:uid="{00000000-0004-0000-0000-000031060000}"/>
    <hyperlink ref="E1597" location="A125642226A" display="A125642226A" xr:uid="{00000000-0004-0000-0000-000032060000}"/>
    <hyperlink ref="E1598" location="A125634018J" display="A125634018J" xr:uid="{00000000-0004-0000-0000-000033060000}"/>
    <hyperlink ref="E1599" location="A125650386L" display="A125650386L" xr:uid="{00000000-0004-0000-0000-000034060000}"/>
    <hyperlink ref="E1600" location="A125642178V" display="A125642178V" xr:uid="{00000000-0004-0000-0000-000035060000}"/>
    <hyperlink ref="E1601" location="A125633970F" display="A125633970F" xr:uid="{00000000-0004-0000-0000-000036060000}"/>
    <hyperlink ref="E1602" location="A125650442V" display="A125650442V" xr:uid="{00000000-0004-0000-0000-000037060000}"/>
    <hyperlink ref="E1603" location="A125642234A" display="A125642234A" xr:uid="{00000000-0004-0000-0000-000038060000}"/>
    <hyperlink ref="E1604" location="A125634026J" display="A125634026J" xr:uid="{00000000-0004-0000-0000-000039060000}"/>
    <hyperlink ref="E1605" location="A125650450V" display="A125650450V" xr:uid="{00000000-0004-0000-0000-00003A060000}"/>
    <hyperlink ref="E1606" location="A125642242A" display="A125642242A" xr:uid="{00000000-0004-0000-0000-00003B060000}"/>
    <hyperlink ref="E1607" location="A125634034J" display="A125634034J" xr:uid="{00000000-0004-0000-0000-00003C06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320</v>
      </c>
      <c r="BH10" s="8" t="s">
        <v>321</v>
      </c>
      <c r="BI10" s="8" t="s">
        <v>322</v>
      </c>
      <c r="BJ10" s="8" t="s">
        <v>323</v>
      </c>
      <c r="BK10" s="8" t="s">
        <v>324</v>
      </c>
      <c r="BL10" s="8" t="s">
        <v>325</v>
      </c>
      <c r="BM10" s="8" t="s">
        <v>326</v>
      </c>
      <c r="BN10" s="8" t="s">
        <v>327</v>
      </c>
      <c r="BO10" s="8" t="s">
        <v>328</v>
      </c>
      <c r="BP10" s="8" t="s">
        <v>329</v>
      </c>
      <c r="BQ10" s="8" t="s">
        <v>330</v>
      </c>
      <c r="BR10" s="8" t="s">
        <v>331</v>
      </c>
      <c r="BS10" s="8" t="s">
        <v>332</v>
      </c>
      <c r="BT10" s="8" t="s">
        <v>333</v>
      </c>
      <c r="BU10" s="8" t="s">
        <v>334</v>
      </c>
      <c r="BV10" s="8" t="s">
        <v>335</v>
      </c>
      <c r="BW10" s="8" t="s">
        <v>336</v>
      </c>
      <c r="BX10" s="8" t="s">
        <v>337</v>
      </c>
      <c r="BY10" s="8" t="s">
        <v>338</v>
      </c>
      <c r="BZ10" s="8" t="s">
        <v>339</v>
      </c>
      <c r="CA10" s="8" t="s">
        <v>340</v>
      </c>
      <c r="CB10" s="8" t="s">
        <v>341</v>
      </c>
      <c r="CC10" s="8" t="s">
        <v>342</v>
      </c>
      <c r="CD10" s="8" t="s">
        <v>343</v>
      </c>
      <c r="CE10" s="8" t="s">
        <v>344</v>
      </c>
      <c r="CF10" s="8" t="s">
        <v>345</v>
      </c>
      <c r="CG10" s="8" t="s">
        <v>346</v>
      </c>
      <c r="CH10" s="8" t="s">
        <v>347</v>
      </c>
      <c r="CI10" s="8" t="s">
        <v>348</v>
      </c>
      <c r="CJ10" s="8" t="s">
        <v>349</v>
      </c>
      <c r="CK10" s="8" t="s">
        <v>350</v>
      </c>
      <c r="CL10" s="8" t="s">
        <v>351</v>
      </c>
      <c r="CM10" s="8" t="s">
        <v>352</v>
      </c>
      <c r="CN10" s="8" t="s">
        <v>353</v>
      </c>
      <c r="CO10" s="8" t="s">
        <v>354</v>
      </c>
      <c r="CP10" s="8" t="s">
        <v>355</v>
      </c>
      <c r="CQ10" s="8" t="s">
        <v>356</v>
      </c>
      <c r="CR10" s="8" t="s">
        <v>357</v>
      </c>
      <c r="CS10" s="8" t="s">
        <v>358</v>
      </c>
      <c r="CT10" s="8" t="s">
        <v>359</v>
      </c>
      <c r="CU10" s="8" t="s">
        <v>360</v>
      </c>
      <c r="CV10" s="8" t="s">
        <v>361</v>
      </c>
      <c r="CW10" s="8" t="s">
        <v>362</v>
      </c>
      <c r="CX10" s="8" t="s">
        <v>363</v>
      </c>
      <c r="CY10" s="8" t="s">
        <v>364</v>
      </c>
      <c r="CZ10" s="8" t="s">
        <v>365</v>
      </c>
      <c r="DA10" s="8" t="s">
        <v>366</v>
      </c>
      <c r="DB10" s="8" t="s">
        <v>367</v>
      </c>
      <c r="DC10" s="8" t="s">
        <v>368</v>
      </c>
      <c r="DD10" s="8" t="s">
        <v>369</v>
      </c>
      <c r="DE10" s="8" t="s">
        <v>370</v>
      </c>
      <c r="DF10" s="8" t="s">
        <v>371</v>
      </c>
      <c r="DG10" s="8" t="s">
        <v>372</v>
      </c>
      <c r="DH10" s="8" t="s">
        <v>373</v>
      </c>
      <c r="DI10" s="8" t="s">
        <v>374</v>
      </c>
      <c r="DJ10" s="8" t="s">
        <v>375</v>
      </c>
      <c r="DK10" s="8" t="s">
        <v>376</v>
      </c>
      <c r="DL10" s="8" t="s">
        <v>377</v>
      </c>
      <c r="DM10" s="8" t="s">
        <v>378</v>
      </c>
      <c r="DN10" s="8" t="s">
        <v>379</v>
      </c>
      <c r="DO10" s="8" t="s">
        <v>380</v>
      </c>
      <c r="DP10" s="8" t="s">
        <v>381</v>
      </c>
      <c r="DQ10" s="8" t="s">
        <v>382</v>
      </c>
      <c r="DR10" s="8" t="s">
        <v>383</v>
      </c>
      <c r="DS10" s="8" t="s">
        <v>384</v>
      </c>
      <c r="DT10" s="8" t="s">
        <v>385</v>
      </c>
      <c r="DU10" s="8" t="s">
        <v>386</v>
      </c>
      <c r="DV10" s="8" t="s">
        <v>387</v>
      </c>
      <c r="DW10" s="8" t="s">
        <v>388</v>
      </c>
      <c r="DX10" s="8" t="s">
        <v>389</v>
      </c>
      <c r="DY10" s="8" t="s">
        <v>390</v>
      </c>
      <c r="DZ10" s="8" t="s">
        <v>391</v>
      </c>
      <c r="EA10" s="8" t="s">
        <v>392</v>
      </c>
      <c r="EB10" s="8" t="s">
        <v>393</v>
      </c>
      <c r="EC10" s="8" t="s">
        <v>394</v>
      </c>
      <c r="ED10" s="8" t="s">
        <v>395</v>
      </c>
      <c r="EE10" s="8" t="s">
        <v>396</v>
      </c>
      <c r="EF10" s="8" t="s">
        <v>397</v>
      </c>
      <c r="EG10" s="8" t="s">
        <v>398</v>
      </c>
      <c r="EH10" s="8" t="s">
        <v>399</v>
      </c>
      <c r="EI10" s="8" t="s">
        <v>400</v>
      </c>
      <c r="EJ10" s="8" t="s">
        <v>401</v>
      </c>
      <c r="EK10" s="8" t="s">
        <v>402</v>
      </c>
      <c r="EL10" s="8" t="s">
        <v>403</v>
      </c>
      <c r="EM10" s="8" t="s">
        <v>404</v>
      </c>
      <c r="EN10" s="8" t="s">
        <v>405</v>
      </c>
      <c r="EO10" s="8" t="s">
        <v>406</v>
      </c>
      <c r="EP10" s="8" t="s">
        <v>407</v>
      </c>
      <c r="EQ10" s="8" t="s">
        <v>408</v>
      </c>
      <c r="ER10" s="8" t="s">
        <v>409</v>
      </c>
      <c r="ES10" s="8" t="s">
        <v>410</v>
      </c>
      <c r="ET10" s="8" t="s">
        <v>411</v>
      </c>
      <c r="EU10" s="8" t="s">
        <v>412</v>
      </c>
      <c r="EV10" s="8" t="s">
        <v>413</v>
      </c>
      <c r="EW10" s="8" t="s">
        <v>414</v>
      </c>
      <c r="EX10" s="8" t="s">
        <v>415</v>
      </c>
      <c r="EY10" s="8" t="s">
        <v>416</v>
      </c>
      <c r="EZ10" s="8" t="s">
        <v>417</v>
      </c>
      <c r="FA10" s="8" t="s">
        <v>418</v>
      </c>
      <c r="FB10" s="8" t="s">
        <v>419</v>
      </c>
      <c r="FC10" s="8" t="s">
        <v>420</v>
      </c>
      <c r="FD10" s="8" t="s">
        <v>421</v>
      </c>
      <c r="FE10" s="8" t="s">
        <v>422</v>
      </c>
      <c r="FF10" s="8" t="s">
        <v>423</v>
      </c>
      <c r="FG10" s="8" t="s">
        <v>424</v>
      </c>
      <c r="FH10" s="8" t="s">
        <v>425</v>
      </c>
      <c r="FI10" s="8" t="s">
        <v>426</v>
      </c>
      <c r="FJ10" s="8" t="s">
        <v>427</v>
      </c>
      <c r="FK10" s="8" t="s">
        <v>428</v>
      </c>
      <c r="FL10" s="8" t="s">
        <v>429</v>
      </c>
      <c r="FM10" s="8" t="s">
        <v>430</v>
      </c>
      <c r="FN10" s="8" t="s">
        <v>431</v>
      </c>
      <c r="FO10" s="8" t="s">
        <v>432</v>
      </c>
      <c r="FP10" s="8" t="s">
        <v>433</v>
      </c>
      <c r="FQ10" s="8" t="s">
        <v>434</v>
      </c>
      <c r="FR10" s="8" t="s">
        <v>435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440</v>
      </c>
      <c r="FX10" s="8" t="s">
        <v>441</v>
      </c>
      <c r="FY10" s="8" t="s">
        <v>442</v>
      </c>
      <c r="FZ10" s="8" t="s">
        <v>443</v>
      </c>
      <c r="GA10" s="8" t="s">
        <v>444</v>
      </c>
      <c r="GB10" s="8" t="s">
        <v>445</v>
      </c>
      <c r="GC10" s="8" t="s">
        <v>446</v>
      </c>
      <c r="GD10" s="8" t="s">
        <v>447</v>
      </c>
      <c r="GE10" s="8" t="s">
        <v>448</v>
      </c>
      <c r="GF10" s="8" t="s">
        <v>449</v>
      </c>
      <c r="GG10" s="8" t="s">
        <v>450</v>
      </c>
      <c r="GH10" s="8" t="s">
        <v>451</v>
      </c>
      <c r="GI10" s="8" t="s">
        <v>452</v>
      </c>
      <c r="GJ10" s="8" t="s">
        <v>453</v>
      </c>
      <c r="GK10" s="8" t="s">
        <v>454</v>
      </c>
      <c r="GL10" s="8" t="s">
        <v>455</v>
      </c>
      <c r="GM10" s="8" t="s">
        <v>456</v>
      </c>
      <c r="GN10" s="8" t="s">
        <v>457</v>
      </c>
      <c r="GO10" s="8" t="s">
        <v>458</v>
      </c>
      <c r="GP10" s="8" t="s">
        <v>459</v>
      </c>
      <c r="GQ10" s="8" t="s">
        <v>460</v>
      </c>
      <c r="GR10" s="8" t="s">
        <v>461</v>
      </c>
      <c r="GS10" s="8" t="s">
        <v>462</v>
      </c>
      <c r="GT10" s="8" t="s">
        <v>463</v>
      </c>
      <c r="GU10" s="8" t="s">
        <v>464</v>
      </c>
      <c r="GV10" s="8" t="s">
        <v>465</v>
      </c>
      <c r="GW10" s="8" t="s">
        <v>466</v>
      </c>
      <c r="GX10" s="8" t="s">
        <v>467</v>
      </c>
      <c r="GY10" s="8" t="s">
        <v>468</v>
      </c>
      <c r="GZ10" s="8" t="s">
        <v>469</v>
      </c>
      <c r="HA10" s="8" t="s">
        <v>470</v>
      </c>
      <c r="HB10" s="8" t="s">
        <v>471</v>
      </c>
      <c r="HC10" s="8" t="s">
        <v>472</v>
      </c>
      <c r="HD10" s="8" t="s">
        <v>473</v>
      </c>
      <c r="HE10" s="8" t="s">
        <v>474</v>
      </c>
      <c r="HF10" s="8" t="s">
        <v>475</v>
      </c>
      <c r="HG10" s="8" t="s">
        <v>476</v>
      </c>
      <c r="HH10" s="8" t="s">
        <v>477</v>
      </c>
      <c r="HI10" s="8" t="s">
        <v>478</v>
      </c>
      <c r="HJ10" s="8" t="s">
        <v>479</v>
      </c>
      <c r="HK10" s="8" t="s">
        <v>480</v>
      </c>
      <c r="HL10" s="8" t="s">
        <v>481</v>
      </c>
      <c r="HM10" s="8" t="s">
        <v>482</v>
      </c>
      <c r="HN10" s="8" t="s">
        <v>483</v>
      </c>
      <c r="HO10" s="8" t="s">
        <v>484</v>
      </c>
      <c r="HP10" s="8" t="s">
        <v>485</v>
      </c>
      <c r="HQ10" s="8" t="s">
        <v>486</v>
      </c>
      <c r="HR10" s="8" t="s">
        <v>487</v>
      </c>
      <c r="HS10" s="8" t="s">
        <v>488</v>
      </c>
      <c r="HT10" s="8" t="s">
        <v>489</v>
      </c>
      <c r="HU10" s="8" t="s">
        <v>490</v>
      </c>
      <c r="HV10" s="8" t="s">
        <v>491</v>
      </c>
      <c r="HW10" s="8" t="s">
        <v>492</v>
      </c>
      <c r="HX10" s="8" t="s">
        <v>493</v>
      </c>
      <c r="HY10" s="8" t="s">
        <v>494</v>
      </c>
      <c r="HZ10" s="8" t="s">
        <v>495</v>
      </c>
      <c r="IA10" s="8" t="s">
        <v>496</v>
      </c>
      <c r="IB10" s="8" t="s">
        <v>497</v>
      </c>
      <c r="IC10" s="8" t="s">
        <v>498</v>
      </c>
      <c r="ID10" s="8" t="s">
        <v>499</v>
      </c>
      <c r="IE10" s="8" t="s">
        <v>500</v>
      </c>
      <c r="IF10" s="8" t="s">
        <v>501</v>
      </c>
      <c r="IG10" s="8" t="s">
        <v>502</v>
      </c>
      <c r="IH10" s="8" t="s">
        <v>503</v>
      </c>
      <c r="II10" s="8" t="s">
        <v>504</v>
      </c>
      <c r="IJ10" s="8" t="s">
        <v>505</v>
      </c>
      <c r="IK10" s="8" t="s">
        <v>506</v>
      </c>
      <c r="IL10" s="8" t="s">
        <v>507</v>
      </c>
      <c r="IM10" s="8" t="s">
        <v>508</v>
      </c>
      <c r="IN10" s="8" t="s">
        <v>509</v>
      </c>
      <c r="IO10" s="8" t="s">
        <v>510</v>
      </c>
      <c r="IP10" s="8" t="s">
        <v>511</v>
      </c>
      <c r="IQ10" s="8" t="s">
        <v>512</v>
      </c>
    </row>
    <row r="11" spans="1:251">
      <c r="A11" s="10">
        <v>42036</v>
      </c>
      <c r="B11" s="9">
        <v>969.22900000000004</v>
      </c>
      <c r="C11" s="9">
        <v>371.58199999999999</v>
      </c>
      <c r="D11" s="9">
        <v>597.64700000000005</v>
      </c>
      <c r="E11" s="9">
        <v>498.21899999999999</v>
      </c>
      <c r="F11" s="9">
        <v>202.61500000000001</v>
      </c>
      <c r="G11" s="9">
        <v>295.60399999999998</v>
      </c>
      <c r="H11" s="9">
        <v>436.24299999999999</v>
      </c>
      <c r="I11" s="9">
        <v>178.85300000000001</v>
      </c>
      <c r="J11" s="9">
        <v>257.39</v>
      </c>
      <c r="K11" s="9">
        <v>80.777000000000001</v>
      </c>
      <c r="L11" s="9">
        <v>33.783999999999999</v>
      </c>
      <c r="M11" s="9">
        <v>46.993000000000002</v>
      </c>
      <c r="N11" s="9">
        <v>32.692999999999998</v>
      </c>
      <c r="O11" s="9">
        <v>15.499000000000001</v>
      </c>
      <c r="P11" s="9">
        <v>17.195</v>
      </c>
      <c r="Q11" s="9">
        <v>2.306</v>
      </c>
      <c r="R11" s="9">
        <v>1.552</v>
      </c>
      <c r="S11" s="9">
        <v>0.755</v>
      </c>
      <c r="T11" s="9">
        <v>21.372</v>
      </c>
      <c r="U11" s="9">
        <v>10.585000000000001</v>
      </c>
      <c r="V11" s="9">
        <v>10.787000000000001</v>
      </c>
      <c r="W11" s="9">
        <v>56.698</v>
      </c>
      <c r="X11" s="9">
        <v>24.161000000000001</v>
      </c>
      <c r="Y11" s="9">
        <v>32.536999999999999</v>
      </c>
      <c r="Z11" s="9">
        <v>44.914999999999999</v>
      </c>
      <c r="AA11" s="9">
        <v>18.754999999999999</v>
      </c>
      <c r="AB11" s="9">
        <v>26.16</v>
      </c>
      <c r="AC11" s="9">
        <v>55.945</v>
      </c>
      <c r="AD11" s="9">
        <v>30.387</v>
      </c>
      <c r="AE11" s="9">
        <v>25.558</v>
      </c>
      <c r="AF11" s="9">
        <v>13.384</v>
      </c>
      <c r="AG11" s="9">
        <v>4.6040000000000001</v>
      </c>
      <c r="AH11" s="9">
        <v>8.7810000000000006</v>
      </c>
      <c r="AI11" s="9">
        <v>16.766999999999999</v>
      </c>
      <c r="AJ11" s="9">
        <v>5.5670000000000002</v>
      </c>
      <c r="AK11" s="9">
        <v>11.2</v>
      </c>
      <c r="AL11" s="9">
        <v>6.2469999999999999</v>
      </c>
      <c r="AM11" s="9">
        <v>1.4850000000000001</v>
      </c>
      <c r="AN11" s="9">
        <v>4.7610000000000001</v>
      </c>
      <c r="AO11" s="9">
        <v>26.478999999999999</v>
      </c>
      <c r="AP11" s="9">
        <v>5.3550000000000004</v>
      </c>
      <c r="AQ11" s="9">
        <v>21.123999999999999</v>
      </c>
      <c r="AR11" s="9">
        <v>15.913</v>
      </c>
      <c r="AS11" s="9">
        <v>1.419</v>
      </c>
      <c r="AT11" s="9">
        <v>14.494999999999999</v>
      </c>
      <c r="AU11" s="9">
        <v>15.619</v>
      </c>
      <c r="AV11" s="9">
        <v>6.5119999999999996</v>
      </c>
      <c r="AW11" s="9">
        <v>9.1059999999999999</v>
      </c>
      <c r="AX11" s="9">
        <v>47.127000000000002</v>
      </c>
      <c r="AY11" s="9">
        <v>19.189</v>
      </c>
      <c r="AZ11" s="9">
        <v>27.937999999999999</v>
      </c>
      <c r="BA11" s="9">
        <v>61.976999999999997</v>
      </c>
      <c r="BB11" s="9">
        <v>23.762</v>
      </c>
      <c r="BC11" s="9">
        <v>38.213999999999999</v>
      </c>
      <c r="BD11" s="9">
        <v>471.01</v>
      </c>
      <c r="BE11" s="9">
        <v>168.96700000000001</v>
      </c>
      <c r="BF11" s="9">
        <v>302.04300000000001</v>
      </c>
      <c r="BG11" s="9">
        <v>12</v>
      </c>
      <c r="BH11" s="9">
        <v>14</v>
      </c>
      <c r="BI11" s="9">
        <v>10</v>
      </c>
      <c r="BJ11" s="9">
        <v>14</v>
      </c>
      <c r="BK11" s="9">
        <v>16.056999999999999</v>
      </c>
      <c r="BL11" s="9">
        <v>12.534000000000001</v>
      </c>
      <c r="BM11" s="9">
        <v>15</v>
      </c>
      <c r="BN11" s="9">
        <v>17</v>
      </c>
      <c r="BO11" s="9">
        <v>13</v>
      </c>
      <c r="BP11" s="9">
        <v>15</v>
      </c>
      <c r="BQ11" s="9">
        <v>18</v>
      </c>
      <c r="BR11" s="9">
        <v>13.723000000000001</v>
      </c>
      <c r="BS11" s="9">
        <v>14</v>
      </c>
      <c r="BT11" s="9">
        <v>19.253</v>
      </c>
      <c r="BU11" s="9">
        <v>13</v>
      </c>
      <c r="BV11" s="9">
        <v>20</v>
      </c>
      <c r="BW11" s="9">
        <v>20</v>
      </c>
      <c r="BX11" s="9">
        <v>19.797999999999998</v>
      </c>
      <c r="BY11" s="9">
        <v>12.525</v>
      </c>
      <c r="BZ11" s="9">
        <v>16</v>
      </c>
      <c r="CA11" s="9">
        <v>9.5069999999999997</v>
      </c>
      <c r="CB11" s="9">
        <v>16</v>
      </c>
      <c r="CC11" s="9">
        <v>16.074999999999999</v>
      </c>
      <c r="CD11" s="9">
        <v>15.478999999999999</v>
      </c>
      <c r="CE11" s="9">
        <v>16</v>
      </c>
      <c r="CF11" s="9">
        <v>18.907</v>
      </c>
      <c r="CG11" s="9">
        <v>15.417999999999999</v>
      </c>
      <c r="CH11" s="9">
        <v>14.151999999999999</v>
      </c>
      <c r="CI11" s="9">
        <v>16</v>
      </c>
      <c r="CJ11" s="9">
        <v>10</v>
      </c>
      <c r="CK11" s="9">
        <v>15.505000000000001</v>
      </c>
      <c r="CL11" s="9">
        <v>10.823</v>
      </c>
      <c r="CM11" s="9">
        <v>15.968</v>
      </c>
      <c r="CN11" s="9">
        <v>15.308999999999999</v>
      </c>
      <c r="CO11" s="9">
        <v>20.074999999999999</v>
      </c>
      <c r="CP11" s="9">
        <v>13.058</v>
      </c>
      <c r="CQ11" s="9">
        <v>20</v>
      </c>
      <c r="CR11" s="9">
        <v>22.591999999999999</v>
      </c>
      <c r="CS11" s="9">
        <v>20</v>
      </c>
      <c r="CT11" s="9">
        <v>10</v>
      </c>
      <c r="CU11" s="9">
        <v>15.163</v>
      </c>
      <c r="CV11" s="9">
        <v>9</v>
      </c>
      <c r="CW11" s="9">
        <v>10</v>
      </c>
      <c r="CX11" s="9">
        <v>12.449</v>
      </c>
      <c r="CY11" s="9">
        <v>10.295999999999999</v>
      </c>
      <c r="CZ11" s="9">
        <v>14</v>
      </c>
      <c r="DA11" s="9">
        <v>15.499000000000001</v>
      </c>
      <c r="DB11" s="9">
        <v>13.538</v>
      </c>
      <c r="DC11" s="9">
        <v>14</v>
      </c>
      <c r="DD11" s="9">
        <v>12.518000000000001</v>
      </c>
      <c r="DE11" s="9">
        <v>14.353999999999999</v>
      </c>
      <c r="DF11" s="9">
        <v>10</v>
      </c>
      <c r="DG11" s="9">
        <v>15</v>
      </c>
      <c r="DH11" s="9">
        <v>10</v>
      </c>
      <c r="DI11" s="9">
        <v>10</v>
      </c>
      <c r="DJ11" s="9">
        <v>11</v>
      </c>
      <c r="DK11" s="9">
        <v>10</v>
      </c>
      <c r="DL11" s="9">
        <v>949.11500000000001</v>
      </c>
      <c r="DM11" s="9">
        <v>359.15199999999999</v>
      </c>
      <c r="DN11" s="9">
        <v>589.96199999999999</v>
      </c>
      <c r="DO11" s="9">
        <v>489.90499999999997</v>
      </c>
      <c r="DP11" s="9">
        <v>196.69399999999999</v>
      </c>
      <c r="DQ11" s="9">
        <v>293.21100000000001</v>
      </c>
      <c r="DR11" s="9">
        <v>429.09100000000001</v>
      </c>
      <c r="DS11" s="9">
        <v>174.09399999999999</v>
      </c>
      <c r="DT11" s="9">
        <v>254.99700000000001</v>
      </c>
      <c r="DU11" s="9">
        <v>79.870999999999995</v>
      </c>
      <c r="DV11" s="9">
        <v>33.24</v>
      </c>
      <c r="DW11" s="9">
        <v>46.63</v>
      </c>
      <c r="DX11" s="9">
        <v>32.085999999999999</v>
      </c>
      <c r="DY11" s="9">
        <v>15.204000000000001</v>
      </c>
      <c r="DZ11" s="9">
        <v>16.882000000000001</v>
      </c>
      <c r="EA11" s="9">
        <v>2.306</v>
      </c>
      <c r="EB11" s="9">
        <v>1.552</v>
      </c>
      <c r="EC11" s="9">
        <v>0.755</v>
      </c>
      <c r="ED11" s="9">
        <v>19.366</v>
      </c>
      <c r="EE11" s="9">
        <v>9.4269999999999996</v>
      </c>
      <c r="EF11" s="9">
        <v>9.9390000000000001</v>
      </c>
      <c r="EG11" s="9">
        <v>56.698</v>
      </c>
      <c r="EH11" s="9">
        <v>24.161000000000001</v>
      </c>
      <c r="EI11" s="9">
        <v>32.536999999999999</v>
      </c>
      <c r="EJ11" s="9">
        <v>43.741</v>
      </c>
      <c r="EK11" s="9">
        <v>17.581</v>
      </c>
      <c r="EL11" s="9">
        <v>26.16</v>
      </c>
      <c r="EM11" s="9">
        <v>54.884999999999998</v>
      </c>
      <c r="EN11" s="9">
        <v>29.39</v>
      </c>
      <c r="EO11" s="9">
        <v>25.495000000000001</v>
      </c>
      <c r="EP11" s="9">
        <v>13.384</v>
      </c>
      <c r="EQ11" s="9">
        <v>4.6040000000000001</v>
      </c>
      <c r="ER11" s="9">
        <v>8.7810000000000006</v>
      </c>
      <c r="ES11" s="9">
        <v>16.443000000000001</v>
      </c>
      <c r="ET11" s="9">
        <v>5.5670000000000002</v>
      </c>
      <c r="EU11" s="9">
        <v>10.875999999999999</v>
      </c>
      <c r="EV11" s="9">
        <v>6.2469999999999999</v>
      </c>
      <c r="EW11" s="9">
        <v>1.4850000000000001</v>
      </c>
      <c r="EX11" s="9">
        <v>4.7610000000000001</v>
      </c>
      <c r="EY11" s="9">
        <v>26.478999999999999</v>
      </c>
      <c r="EZ11" s="9">
        <v>5.3550000000000004</v>
      </c>
      <c r="FA11" s="9">
        <v>21.123999999999999</v>
      </c>
      <c r="FB11" s="9">
        <v>15.913</v>
      </c>
      <c r="FC11" s="9">
        <v>1.419</v>
      </c>
      <c r="FD11" s="9">
        <v>14.494999999999999</v>
      </c>
      <c r="FE11" s="9">
        <v>15.619</v>
      </c>
      <c r="FF11" s="9">
        <v>6.5119999999999996</v>
      </c>
      <c r="FG11" s="9">
        <v>9.1059999999999999</v>
      </c>
      <c r="FH11" s="9">
        <v>46.052999999999997</v>
      </c>
      <c r="FI11" s="9">
        <v>18.597000000000001</v>
      </c>
      <c r="FJ11" s="9">
        <v>27.454999999999998</v>
      </c>
      <c r="FK11" s="9">
        <v>60.814999999999998</v>
      </c>
      <c r="FL11" s="9">
        <v>22.6</v>
      </c>
      <c r="FM11" s="9">
        <v>38.213999999999999</v>
      </c>
      <c r="FN11" s="9">
        <v>459.209</v>
      </c>
      <c r="FO11" s="9">
        <v>162.458</v>
      </c>
      <c r="FP11" s="9">
        <v>296.75099999999998</v>
      </c>
      <c r="FQ11" s="9">
        <v>12</v>
      </c>
      <c r="FR11" s="9">
        <v>15</v>
      </c>
      <c r="FS11" s="9">
        <v>10</v>
      </c>
      <c r="FT11" s="9">
        <v>14</v>
      </c>
      <c r="FU11" s="9">
        <v>16.873999999999999</v>
      </c>
      <c r="FV11" s="9">
        <v>13</v>
      </c>
      <c r="FW11" s="9">
        <v>15</v>
      </c>
      <c r="FX11" s="9">
        <v>17</v>
      </c>
      <c r="FY11" s="9">
        <v>13</v>
      </c>
      <c r="FZ11" s="9">
        <v>15</v>
      </c>
      <c r="GA11" s="9">
        <v>18</v>
      </c>
      <c r="GB11" s="9">
        <v>13.459</v>
      </c>
      <c r="GC11" s="9">
        <v>14</v>
      </c>
      <c r="GD11" s="9">
        <v>19.004000000000001</v>
      </c>
      <c r="GE11" s="9">
        <v>13</v>
      </c>
      <c r="GF11" s="9">
        <v>20</v>
      </c>
      <c r="GG11" s="9">
        <v>20</v>
      </c>
      <c r="GH11" s="9">
        <v>19.797999999999998</v>
      </c>
      <c r="GI11" s="9">
        <v>13</v>
      </c>
      <c r="GJ11" s="9">
        <v>21.725000000000001</v>
      </c>
      <c r="GK11" s="9">
        <v>9.3480000000000008</v>
      </c>
      <c r="GL11" s="9">
        <v>16</v>
      </c>
      <c r="GM11" s="9">
        <v>16.074999999999999</v>
      </c>
      <c r="GN11" s="9">
        <v>15.478999999999999</v>
      </c>
      <c r="GO11" s="9">
        <v>16</v>
      </c>
      <c r="GP11" s="9">
        <v>21.016999999999999</v>
      </c>
      <c r="GQ11" s="9">
        <v>15.417999999999999</v>
      </c>
      <c r="GR11" s="9">
        <v>14.316000000000001</v>
      </c>
      <c r="GS11" s="9">
        <v>16.170000000000002</v>
      </c>
      <c r="GT11" s="9">
        <v>10</v>
      </c>
      <c r="GU11" s="9">
        <v>15.505000000000001</v>
      </c>
      <c r="GV11" s="9">
        <v>10.823</v>
      </c>
      <c r="GW11" s="9">
        <v>15.968</v>
      </c>
      <c r="GX11" s="9">
        <v>15.679</v>
      </c>
      <c r="GY11" s="9">
        <v>20.074999999999999</v>
      </c>
      <c r="GZ11" s="9">
        <v>13.513</v>
      </c>
      <c r="HA11" s="9">
        <v>20</v>
      </c>
      <c r="HB11" s="9">
        <v>22.591999999999999</v>
      </c>
      <c r="HC11" s="9">
        <v>20</v>
      </c>
      <c r="HD11" s="9">
        <v>10</v>
      </c>
      <c r="HE11" s="9">
        <v>15.163</v>
      </c>
      <c r="HF11" s="9">
        <v>9</v>
      </c>
      <c r="HG11" s="9">
        <v>10</v>
      </c>
      <c r="HH11" s="9">
        <v>12.449</v>
      </c>
      <c r="HI11" s="9">
        <v>10.295999999999999</v>
      </c>
      <c r="HJ11" s="9">
        <v>14</v>
      </c>
      <c r="HK11" s="9">
        <v>15.499000000000001</v>
      </c>
      <c r="HL11" s="9">
        <v>13.538</v>
      </c>
      <c r="HM11" s="9">
        <v>14</v>
      </c>
      <c r="HN11" s="9">
        <v>13.88</v>
      </c>
      <c r="HO11" s="9">
        <v>14.903</v>
      </c>
      <c r="HP11" s="9">
        <v>10</v>
      </c>
      <c r="HQ11" s="9">
        <v>15</v>
      </c>
      <c r="HR11" s="9">
        <v>10</v>
      </c>
      <c r="HS11" s="9">
        <v>10</v>
      </c>
      <c r="HT11" s="9">
        <v>11</v>
      </c>
      <c r="HU11" s="9">
        <v>10</v>
      </c>
      <c r="HV11" s="9">
        <v>345.70400000000001</v>
      </c>
      <c r="HW11" s="9">
        <v>156.67500000000001</v>
      </c>
      <c r="HX11" s="9">
        <v>189.029</v>
      </c>
      <c r="HY11" s="9">
        <v>184.47900000000001</v>
      </c>
      <c r="HZ11" s="9">
        <v>82.635000000000005</v>
      </c>
      <c r="IA11" s="9">
        <v>101.84399999999999</v>
      </c>
      <c r="IB11" s="9">
        <v>156.208</v>
      </c>
      <c r="IC11" s="9">
        <v>72.289000000000001</v>
      </c>
      <c r="ID11" s="9">
        <v>83.918999999999997</v>
      </c>
      <c r="IE11" s="9">
        <v>30.300999999999998</v>
      </c>
      <c r="IF11" s="9">
        <v>15.5</v>
      </c>
      <c r="IG11" s="9">
        <v>14.801</v>
      </c>
      <c r="IH11" s="9">
        <v>13.77</v>
      </c>
      <c r="II11" s="9">
        <v>6.7510000000000003</v>
      </c>
      <c r="IJ11" s="9">
        <v>7.0190000000000001</v>
      </c>
      <c r="IK11" s="9">
        <v>1.962</v>
      </c>
      <c r="IL11" s="9">
        <v>1.552</v>
      </c>
      <c r="IM11" s="9">
        <v>0.41099999999999998</v>
      </c>
      <c r="IN11" s="9">
        <v>2.7149999999999999</v>
      </c>
      <c r="IO11" s="9">
        <v>0.54400000000000004</v>
      </c>
      <c r="IP11" s="9">
        <v>2.1709999999999998</v>
      </c>
      <c r="IQ11" s="9">
        <v>33.411999999999999</v>
      </c>
    </row>
    <row r="12" spans="1:251">
      <c r="A12" s="10">
        <v>42401</v>
      </c>
      <c r="B12" s="9">
        <v>994.99199999999996</v>
      </c>
      <c r="C12" s="9">
        <v>395.20800000000003</v>
      </c>
      <c r="D12" s="9">
        <v>599.78499999999997</v>
      </c>
      <c r="E12" s="9">
        <v>501.214</v>
      </c>
      <c r="F12" s="9">
        <v>210.864</v>
      </c>
      <c r="G12" s="9">
        <v>290.351</v>
      </c>
      <c r="H12" s="9">
        <v>430.053</v>
      </c>
      <c r="I12" s="9">
        <v>184.411</v>
      </c>
      <c r="J12" s="9">
        <v>245.642</v>
      </c>
      <c r="K12" s="9">
        <v>98.236000000000004</v>
      </c>
      <c r="L12" s="9">
        <v>40.584000000000003</v>
      </c>
      <c r="M12" s="9">
        <v>57.652000000000001</v>
      </c>
      <c r="N12" s="9">
        <v>37.362000000000002</v>
      </c>
      <c r="O12" s="9">
        <v>18.475000000000001</v>
      </c>
      <c r="P12" s="9">
        <v>18.887</v>
      </c>
      <c r="Q12" s="9">
        <v>3.544</v>
      </c>
      <c r="R12" s="9">
        <v>1.786</v>
      </c>
      <c r="S12" s="9">
        <v>1.758</v>
      </c>
      <c r="T12" s="9">
        <v>21.725999999999999</v>
      </c>
      <c r="U12" s="9">
        <v>11.978</v>
      </c>
      <c r="V12" s="9">
        <v>9.7479999999999993</v>
      </c>
      <c r="W12" s="9">
        <v>44.476999999999997</v>
      </c>
      <c r="X12" s="9">
        <v>19.827999999999999</v>
      </c>
      <c r="Y12" s="9">
        <v>24.649000000000001</v>
      </c>
      <c r="Z12" s="9">
        <v>31.163</v>
      </c>
      <c r="AA12" s="9">
        <v>16.483000000000001</v>
      </c>
      <c r="AB12" s="9">
        <v>14.679</v>
      </c>
      <c r="AC12" s="9">
        <v>50.139000000000003</v>
      </c>
      <c r="AD12" s="9">
        <v>23.838000000000001</v>
      </c>
      <c r="AE12" s="9">
        <v>26.300999999999998</v>
      </c>
      <c r="AF12" s="9">
        <v>11.173999999999999</v>
      </c>
      <c r="AG12" s="9">
        <v>2.7970000000000002</v>
      </c>
      <c r="AH12" s="9">
        <v>8.3770000000000007</v>
      </c>
      <c r="AI12" s="9">
        <v>19.062000000000001</v>
      </c>
      <c r="AJ12" s="9">
        <v>8.5670000000000002</v>
      </c>
      <c r="AK12" s="9">
        <v>10.494999999999999</v>
      </c>
      <c r="AL12" s="9">
        <v>9.7270000000000003</v>
      </c>
      <c r="AM12" s="9">
        <v>4.4509999999999996</v>
      </c>
      <c r="AN12" s="9">
        <v>5.2759999999999998</v>
      </c>
      <c r="AO12" s="9">
        <v>27.547000000000001</v>
      </c>
      <c r="AP12" s="9">
        <v>7.5119999999999996</v>
      </c>
      <c r="AQ12" s="9">
        <v>20.035</v>
      </c>
      <c r="AR12" s="9">
        <v>14.476000000000001</v>
      </c>
      <c r="AS12" s="9">
        <v>1.04</v>
      </c>
      <c r="AT12" s="9">
        <v>13.435</v>
      </c>
      <c r="AU12" s="9">
        <v>5.4859999999999998</v>
      </c>
      <c r="AV12" s="9">
        <v>2.4359999999999999</v>
      </c>
      <c r="AW12" s="9">
        <v>3.0489999999999999</v>
      </c>
      <c r="AX12" s="9">
        <v>55.935000000000002</v>
      </c>
      <c r="AY12" s="9">
        <v>24.635999999999999</v>
      </c>
      <c r="AZ12" s="9">
        <v>31.297999999999998</v>
      </c>
      <c r="BA12" s="9">
        <v>71.162000000000006</v>
      </c>
      <c r="BB12" s="9">
        <v>26.452999999999999</v>
      </c>
      <c r="BC12" s="9">
        <v>44.709000000000003</v>
      </c>
      <c r="BD12" s="9">
        <v>493.77800000000002</v>
      </c>
      <c r="BE12" s="9">
        <v>184.34399999999999</v>
      </c>
      <c r="BF12" s="9">
        <v>309.43400000000003</v>
      </c>
      <c r="BG12" s="9">
        <v>11</v>
      </c>
      <c r="BH12" s="9">
        <v>13</v>
      </c>
      <c r="BI12" s="9">
        <v>10</v>
      </c>
      <c r="BJ12" s="9">
        <v>14</v>
      </c>
      <c r="BK12" s="9">
        <v>15</v>
      </c>
      <c r="BL12" s="9">
        <v>12</v>
      </c>
      <c r="BM12" s="9">
        <v>14</v>
      </c>
      <c r="BN12" s="9">
        <v>15</v>
      </c>
      <c r="BO12" s="9">
        <v>13</v>
      </c>
      <c r="BP12" s="9">
        <v>14</v>
      </c>
      <c r="BQ12" s="9">
        <v>15</v>
      </c>
      <c r="BR12" s="9">
        <v>13</v>
      </c>
      <c r="BS12" s="9">
        <v>16</v>
      </c>
      <c r="BT12" s="9">
        <v>16.228000000000002</v>
      </c>
      <c r="BU12" s="9">
        <v>15.653</v>
      </c>
      <c r="BV12" s="9">
        <v>11.327999999999999</v>
      </c>
      <c r="BW12" s="9">
        <v>15.138999999999999</v>
      </c>
      <c r="BX12" s="9">
        <v>10.760999999999999</v>
      </c>
      <c r="BY12" s="9">
        <v>12</v>
      </c>
      <c r="BZ12" s="9">
        <v>13</v>
      </c>
      <c r="CA12" s="9">
        <v>10</v>
      </c>
      <c r="CB12" s="9">
        <v>15</v>
      </c>
      <c r="CC12" s="9">
        <v>15</v>
      </c>
      <c r="CD12" s="9">
        <v>18.234000000000002</v>
      </c>
      <c r="CE12" s="9">
        <v>14</v>
      </c>
      <c r="CF12" s="9">
        <v>14.552</v>
      </c>
      <c r="CG12" s="9">
        <v>12.048999999999999</v>
      </c>
      <c r="CH12" s="9">
        <v>14</v>
      </c>
      <c r="CI12" s="9">
        <v>15</v>
      </c>
      <c r="CJ12" s="9">
        <v>13.218999999999999</v>
      </c>
      <c r="CK12" s="9">
        <v>13.731999999999999</v>
      </c>
      <c r="CL12" s="9">
        <v>17.411999999999999</v>
      </c>
      <c r="CM12" s="9">
        <v>10</v>
      </c>
      <c r="CN12" s="9">
        <v>11.718999999999999</v>
      </c>
      <c r="CO12" s="9">
        <v>10</v>
      </c>
      <c r="CP12" s="9">
        <v>15</v>
      </c>
      <c r="CQ12" s="9">
        <v>16</v>
      </c>
      <c r="CR12" s="9">
        <v>18.18</v>
      </c>
      <c r="CS12" s="9">
        <v>16</v>
      </c>
      <c r="CT12" s="9">
        <v>10</v>
      </c>
      <c r="CU12" s="9">
        <v>9.0760000000000005</v>
      </c>
      <c r="CV12" s="9">
        <v>10</v>
      </c>
      <c r="CW12" s="9">
        <v>12.398</v>
      </c>
      <c r="CX12" s="9">
        <v>11.292</v>
      </c>
      <c r="CY12" s="9">
        <v>12.426</v>
      </c>
      <c r="CZ12" s="9">
        <v>9.65</v>
      </c>
      <c r="DA12" s="9">
        <v>10</v>
      </c>
      <c r="DB12" s="9">
        <v>8.8490000000000002</v>
      </c>
      <c r="DC12" s="9">
        <v>14.867000000000001</v>
      </c>
      <c r="DD12" s="9">
        <v>15</v>
      </c>
      <c r="DE12" s="9">
        <v>12.603</v>
      </c>
      <c r="DF12" s="9">
        <v>13</v>
      </c>
      <c r="DG12" s="9">
        <v>15</v>
      </c>
      <c r="DH12" s="9">
        <v>10.741</v>
      </c>
      <c r="DI12" s="9">
        <v>10</v>
      </c>
      <c r="DJ12" s="9">
        <v>10</v>
      </c>
      <c r="DK12" s="9">
        <v>10</v>
      </c>
      <c r="DL12" s="9">
        <v>974.88599999999997</v>
      </c>
      <c r="DM12" s="9">
        <v>381.67399999999998</v>
      </c>
      <c r="DN12" s="9">
        <v>593.21199999999999</v>
      </c>
      <c r="DO12" s="9">
        <v>495.39499999999998</v>
      </c>
      <c r="DP12" s="9">
        <v>207.90600000000001</v>
      </c>
      <c r="DQ12" s="9">
        <v>287.48899999999998</v>
      </c>
      <c r="DR12" s="9">
        <v>424.78300000000002</v>
      </c>
      <c r="DS12" s="9">
        <v>182.00299999999999</v>
      </c>
      <c r="DT12" s="9">
        <v>242.78</v>
      </c>
      <c r="DU12" s="9">
        <v>97.593000000000004</v>
      </c>
      <c r="DV12" s="9">
        <v>40.584000000000003</v>
      </c>
      <c r="DW12" s="9">
        <v>57.01</v>
      </c>
      <c r="DX12" s="9">
        <v>37.362000000000002</v>
      </c>
      <c r="DY12" s="9">
        <v>18.475000000000001</v>
      </c>
      <c r="DZ12" s="9">
        <v>18.887</v>
      </c>
      <c r="EA12" s="9">
        <v>3.544</v>
      </c>
      <c r="EB12" s="9">
        <v>1.786</v>
      </c>
      <c r="EC12" s="9">
        <v>1.758</v>
      </c>
      <c r="ED12" s="9">
        <v>19.63</v>
      </c>
      <c r="EE12" s="9">
        <v>11.186</v>
      </c>
      <c r="EF12" s="9">
        <v>8.4440000000000008</v>
      </c>
      <c r="EG12" s="9">
        <v>44.476999999999997</v>
      </c>
      <c r="EH12" s="9">
        <v>19.827999999999999</v>
      </c>
      <c r="EI12" s="9">
        <v>24.649000000000001</v>
      </c>
      <c r="EJ12" s="9">
        <v>31.163</v>
      </c>
      <c r="EK12" s="9">
        <v>16.483000000000001</v>
      </c>
      <c r="EL12" s="9">
        <v>14.679</v>
      </c>
      <c r="EM12" s="9">
        <v>49.585000000000001</v>
      </c>
      <c r="EN12" s="9">
        <v>23.283999999999999</v>
      </c>
      <c r="EO12" s="9">
        <v>26.300999999999998</v>
      </c>
      <c r="EP12" s="9">
        <v>11.173999999999999</v>
      </c>
      <c r="EQ12" s="9">
        <v>2.7970000000000002</v>
      </c>
      <c r="ER12" s="9">
        <v>8.3770000000000007</v>
      </c>
      <c r="ES12" s="9">
        <v>19.062000000000001</v>
      </c>
      <c r="ET12" s="9">
        <v>8.5670000000000002</v>
      </c>
      <c r="EU12" s="9">
        <v>10.494999999999999</v>
      </c>
      <c r="EV12" s="9">
        <v>9.7270000000000003</v>
      </c>
      <c r="EW12" s="9">
        <v>4.4509999999999996</v>
      </c>
      <c r="EX12" s="9">
        <v>5.2759999999999998</v>
      </c>
      <c r="EY12" s="9">
        <v>27.547000000000001</v>
      </c>
      <c r="EZ12" s="9">
        <v>7.5119999999999996</v>
      </c>
      <c r="FA12" s="9">
        <v>20.035</v>
      </c>
      <c r="FB12" s="9">
        <v>13.968</v>
      </c>
      <c r="FC12" s="9">
        <v>0.53300000000000003</v>
      </c>
      <c r="FD12" s="9">
        <v>13.435</v>
      </c>
      <c r="FE12" s="9">
        <v>5.1680000000000001</v>
      </c>
      <c r="FF12" s="9">
        <v>2.1179999999999999</v>
      </c>
      <c r="FG12" s="9">
        <v>3.0489999999999999</v>
      </c>
      <c r="FH12" s="9">
        <v>54.783000000000001</v>
      </c>
      <c r="FI12" s="9">
        <v>24.4</v>
      </c>
      <c r="FJ12" s="9">
        <v>30.382999999999999</v>
      </c>
      <c r="FK12" s="9">
        <v>70.611999999999995</v>
      </c>
      <c r="FL12" s="9">
        <v>25.902999999999999</v>
      </c>
      <c r="FM12" s="9">
        <v>44.709000000000003</v>
      </c>
      <c r="FN12" s="9">
        <v>479.49099999999999</v>
      </c>
      <c r="FO12" s="9">
        <v>173.768</v>
      </c>
      <c r="FP12" s="9">
        <v>305.72300000000001</v>
      </c>
      <c r="FQ12" s="9">
        <v>11</v>
      </c>
      <c r="FR12" s="9">
        <v>13</v>
      </c>
      <c r="FS12" s="9">
        <v>10</v>
      </c>
      <c r="FT12" s="9">
        <v>14</v>
      </c>
      <c r="FU12" s="9">
        <v>15</v>
      </c>
      <c r="FV12" s="9">
        <v>13</v>
      </c>
      <c r="FW12" s="9">
        <v>14</v>
      </c>
      <c r="FX12" s="9">
        <v>15</v>
      </c>
      <c r="FY12" s="9">
        <v>13</v>
      </c>
      <c r="FZ12" s="9">
        <v>14</v>
      </c>
      <c r="GA12" s="9">
        <v>15</v>
      </c>
      <c r="GB12" s="9">
        <v>13</v>
      </c>
      <c r="GC12" s="9">
        <v>16</v>
      </c>
      <c r="GD12" s="9">
        <v>16.228000000000002</v>
      </c>
      <c r="GE12" s="9">
        <v>15.653</v>
      </c>
      <c r="GF12" s="9">
        <v>11.327999999999999</v>
      </c>
      <c r="GG12" s="9">
        <v>15.138999999999999</v>
      </c>
      <c r="GH12" s="9">
        <v>10.760999999999999</v>
      </c>
      <c r="GI12" s="9">
        <v>12</v>
      </c>
      <c r="GJ12" s="9">
        <v>12.801</v>
      </c>
      <c r="GK12" s="9">
        <v>12</v>
      </c>
      <c r="GL12" s="9">
        <v>15</v>
      </c>
      <c r="GM12" s="9">
        <v>15</v>
      </c>
      <c r="GN12" s="9">
        <v>18.234000000000002</v>
      </c>
      <c r="GO12" s="9">
        <v>14</v>
      </c>
      <c r="GP12" s="9">
        <v>14.552</v>
      </c>
      <c r="GQ12" s="9">
        <v>12.048999999999999</v>
      </c>
      <c r="GR12" s="9">
        <v>14</v>
      </c>
      <c r="GS12" s="9">
        <v>15</v>
      </c>
      <c r="GT12" s="9">
        <v>13.218999999999999</v>
      </c>
      <c r="GU12" s="9">
        <v>13.731999999999999</v>
      </c>
      <c r="GV12" s="9">
        <v>17.411999999999999</v>
      </c>
      <c r="GW12" s="9">
        <v>10</v>
      </c>
      <c r="GX12" s="9">
        <v>11.718999999999999</v>
      </c>
      <c r="GY12" s="9">
        <v>10</v>
      </c>
      <c r="GZ12" s="9">
        <v>15</v>
      </c>
      <c r="HA12" s="9">
        <v>16</v>
      </c>
      <c r="HB12" s="9">
        <v>18.18</v>
      </c>
      <c r="HC12" s="9">
        <v>16</v>
      </c>
      <c r="HD12" s="9">
        <v>10</v>
      </c>
      <c r="HE12" s="9">
        <v>9.0760000000000005</v>
      </c>
      <c r="HF12" s="9">
        <v>10</v>
      </c>
      <c r="HG12" s="9">
        <v>12</v>
      </c>
      <c r="HH12" s="9">
        <v>0</v>
      </c>
      <c r="HI12" s="9">
        <v>12.426</v>
      </c>
      <c r="HJ12" s="9">
        <v>9.3539999999999992</v>
      </c>
      <c r="HK12" s="9">
        <v>9.57</v>
      </c>
      <c r="HL12" s="9">
        <v>8.8490000000000002</v>
      </c>
      <c r="HM12" s="9">
        <v>15</v>
      </c>
      <c r="HN12" s="9">
        <v>15</v>
      </c>
      <c r="HO12" s="9">
        <v>13.132</v>
      </c>
      <c r="HP12" s="9">
        <v>13</v>
      </c>
      <c r="HQ12" s="9">
        <v>15</v>
      </c>
      <c r="HR12" s="9">
        <v>10.741</v>
      </c>
      <c r="HS12" s="9">
        <v>10</v>
      </c>
      <c r="HT12" s="9">
        <v>10</v>
      </c>
      <c r="HU12" s="9">
        <v>10</v>
      </c>
      <c r="HV12" s="9">
        <v>366.79599999999999</v>
      </c>
      <c r="HW12" s="9">
        <v>173.09</v>
      </c>
      <c r="HX12" s="9">
        <v>193.70599999999999</v>
      </c>
      <c r="HY12" s="9">
        <v>190.25299999999999</v>
      </c>
      <c r="HZ12" s="9">
        <v>89.073999999999998</v>
      </c>
      <c r="IA12" s="9">
        <v>101.179</v>
      </c>
      <c r="IB12" s="9">
        <v>159.142</v>
      </c>
      <c r="IC12" s="9">
        <v>77.484999999999999</v>
      </c>
      <c r="ID12" s="9">
        <v>81.656999999999996</v>
      </c>
      <c r="IE12" s="9">
        <v>39.686999999999998</v>
      </c>
      <c r="IF12" s="9">
        <v>17.077000000000002</v>
      </c>
      <c r="IG12" s="9">
        <v>22.611000000000001</v>
      </c>
      <c r="IH12" s="9">
        <v>12.138999999999999</v>
      </c>
      <c r="II12" s="9">
        <v>6.702</v>
      </c>
      <c r="IJ12" s="9">
        <v>5.4370000000000003</v>
      </c>
      <c r="IK12" s="9">
        <v>3.3479999999999999</v>
      </c>
      <c r="IL12" s="9">
        <v>1.786</v>
      </c>
      <c r="IM12" s="9">
        <v>1.5620000000000001</v>
      </c>
      <c r="IN12" s="9">
        <v>5.7670000000000003</v>
      </c>
      <c r="IO12" s="9">
        <v>2.976</v>
      </c>
      <c r="IP12" s="9">
        <v>2.7909999999999999</v>
      </c>
      <c r="IQ12" s="9">
        <v>23.536999999999999</v>
      </c>
    </row>
    <row r="13" spans="1:251">
      <c r="A13" s="10">
        <v>42767</v>
      </c>
      <c r="B13" s="9">
        <v>1038.163</v>
      </c>
      <c r="C13" s="9">
        <v>408.93700000000001</v>
      </c>
      <c r="D13" s="9">
        <v>629.226</v>
      </c>
      <c r="E13" s="9">
        <v>504.423</v>
      </c>
      <c r="F13" s="9">
        <v>208.96199999999999</v>
      </c>
      <c r="G13" s="9">
        <v>295.46100000000001</v>
      </c>
      <c r="H13" s="9">
        <v>441.60899999999998</v>
      </c>
      <c r="I13" s="9">
        <v>182.28</v>
      </c>
      <c r="J13" s="9">
        <v>259.32900000000001</v>
      </c>
      <c r="K13" s="9">
        <v>94.918000000000006</v>
      </c>
      <c r="L13" s="9">
        <v>35.042999999999999</v>
      </c>
      <c r="M13" s="9">
        <v>59.875</v>
      </c>
      <c r="N13" s="9">
        <v>32.353999999999999</v>
      </c>
      <c r="O13" s="9">
        <v>15.194000000000001</v>
      </c>
      <c r="P13" s="9">
        <v>17.16</v>
      </c>
      <c r="Q13" s="9">
        <v>3.8410000000000002</v>
      </c>
      <c r="R13" s="9">
        <v>0.92700000000000005</v>
      </c>
      <c r="S13" s="9">
        <v>2.9140000000000001</v>
      </c>
      <c r="T13" s="9">
        <v>19.254999999999999</v>
      </c>
      <c r="U13" s="9">
        <v>9.6069999999999993</v>
      </c>
      <c r="V13" s="9">
        <v>9.6470000000000002</v>
      </c>
      <c r="W13" s="9">
        <v>53.506999999999998</v>
      </c>
      <c r="X13" s="9">
        <v>22.86</v>
      </c>
      <c r="Y13" s="9">
        <v>30.646999999999998</v>
      </c>
      <c r="Z13" s="9">
        <v>35.976999999999997</v>
      </c>
      <c r="AA13" s="9">
        <v>12.566000000000001</v>
      </c>
      <c r="AB13" s="9">
        <v>23.411000000000001</v>
      </c>
      <c r="AC13" s="9">
        <v>50.753</v>
      </c>
      <c r="AD13" s="9">
        <v>27.806000000000001</v>
      </c>
      <c r="AE13" s="9">
        <v>22.946999999999999</v>
      </c>
      <c r="AF13" s="9">
        <v>16.372</v>
      </c>
      <c r="AG13" s="9">
        <v>7.4420000000000002</v>
      </c>
      <c r="AH13" s="9">
        <v>8.93</v>
      </c>
      <c r="AI13" s="9">
        <v>14.406000000000001</v>
      </c>
      <c r="AJ13" s="9">
        <v>5.7569999999999997</v>
      </c>
      <c r="AK13" s="9">
        <v>8.6489999999999991</v>
      </c>
      <c r="AL13" s="9">
        <v>7.6390000000000002</v>
      </c>
      <c r="AM13" s="9">
        <v>5.117</v>
      </c>
      <c r="AN13" s="9">
        <v>2.5209999999999999</v>
      </c>
      <c r="AO13" s="9">
        <v>26.271000000000001</v>
      </c>
      <c r="AP13" s="9">
        <v>6.53</v>
      </c>
      <c r="AQ13" s="9">
        <v>19.741</v>
      </c>
      <c r="AR13" s="9">
        <v>20.436</v>
      </c>
      <c r="AS13" s="9">
        <v>3.133</v>
      </c>
      <c r="AT13" s="9">
        <v>17.303000000000001</v>
      </c>
      <c r="AU13" s="9">
        <v>4.343</v>
      </c>
      <c r="AV13" s="9">
        <v>3.1070000000000002</v>
      </c>
      <c r="AW13" s="9">
        <v>1.236</v>
      </c>
      <c r="AX13" s="9">
        <v>61.536999999999999</v>
      </c>
      <c r="AY13" s="9">
        <v>27.190999999999999</v>
      </c>
      <c r="AZ13" s="9">
        <v>34.345999999999997</v>
      </c>
      <c r="BA13" s="9">
        <v>62.814</v>
      </c>
      <c r="BB13" s="9">
        <v>26.681999999999999</v>
      </c>
      <c r="BC13" s="9">
        <v>36.131999999999998</v>
      </c>
      <c r="BD13" s="9">
        <v>533.74</v>
      </c>
      <c r="BE13" s="9">
        <v>199.97499999999999</v>
      </c>
      <c r="BF13" s="9">
        <v>333.76499999999999</v>
      </c>
      <c r="BG13" s="9">
        <v>11</v>
      </c>
      <c r="BH13" s="9">
        <v>13</v>
      </c>
      <c r="BI13" s="9">
        <v>10</v>
      </c>
      <c r="BJ13" s="9">
        <v>13</v>
      </c>
      <c r="BK13" s="9">
        <v>15</v>
      </c>
      <c r="BL13" s="9">
        <v>12</v>
      </c>
      <c r="BM13" s="9">
        <v>13.635</v>
      </c>
      <c r="BN13" s="9">
        <v>15</v>
      </c>
      <c r="BO13" s="9">
        <v>12</v>
      </c>
      <c r="BP13" s="9">
        <v>15</v>
      </c>
      <c r="BQ13" s="9">
        <v>15</v>
      </c>
      <c r="BR13" s="9">
        <v>14.999000000000001</v>
      </c>
      <c r="BS13" s="9">
        <v>14</v>
      </c>
      <c r="BT13" s="9">
        <v>15</v>
      </c>
      <c r="BU13" s="9">
        <v>12.991</v>
      </c>
      <c r="BV13" s="9">
        <v>9.3360000000000003</v>
      </c>
      <c r="BW13" s="9">
        <v>10.593999999999999</v>
      </c>
      <c r="BX13" s="9">
        <v>9.2750000000000004</v>
      </c>
      <c r="BY13" s="9">
        <v>14</v>
      </c>
      <c r="BZ13" s="9">
        <v>12.273</v>
      </c>
      <c r="CA13" s="9">
        <v>14.487</v>
      </c>
      <c r="CB13" s="9">
        <v>16</v>
      </c>
      <c r="CC13" s="9">
        <v>20</v>
      </c>
      <c r="CD13" s="9">
        <v>14.862</v>
      </c>
      <c r="CE13" s="9">
        <v>10</v>
      </c>
      <c r="CF13" s="9">
        <v>13</v>
      </c>
      <c r="CG13" s="9">
        <v>10</v>
      </c>
      <c r="CH13" s="9">
        <v>14</v>
      </c>
      <c r="CI13" s="9">
        <v>16</v>
      </c>
      <c r="CJ13" s="9">
        <v>11.234999999999999</v>
      </c>
      <c r="CK13" s="9">
        <v>15</v>
      </c>
      <c r="CL13" s="9">
        <v>18</v>
      </c>
      <c r="CM13" s="9">
        <v>15</v>
      </c>
      <c r="CN13" s="9">
        <v>15.435</v>
      </c>
      <c r="CO13" s="9">
        <v>18.693000000000001</v>
      </c>
      <c r="CP13" s="9">
        <v>15</v>
      </c>
      <c r="CQ13" s="9">
        <v>16.628</v>
      </c>
      <c r="CR13" s="9">
        <v>16.428000000000001</v>
      </c>
      <c r="CS13" s="9">
        <v>18.459</v>
      </c>
      <c r="CT13" s="9">
        <v>10</v>
      </c>
      <c r="CU13" s="9">
        <v>10</v>
      </c>
      <c r="CV13" s="9">
        <v>10</v>
      </c>
      <c r="CW13" s="9">
        <v>10</v>
      </c>
      <c r="CX13" s="9">
        <v>12.361000000000001</v>
      </c>
      <c r="CY13" s="9">
        <v>10</v>
      </c>
      <c r="CZ13" s="9">
        <v>13.081</v>
      </c>
      <c r="DA13" s="9">
        <v>15.081</v>
      </c>
      <c r="DB13" s="9">
        <v>10</v>
      </c>
      <c r="DC13" s="9">
        <v>12</v>
      </c>
      <c r="DD13" s="9">
        <v>11.387</v>
      </c>
      <c r="DE13" s="9">
        <v>13.109</v>
      </c>
      <c r="DF13" s="9">
        <v>10.964</v>
      </c>
      <c r="DG13" s="9">
        <v>14.702</v>
      </c>
      <c r="DH13" s="9">
        <v>10</v>
      </c>
      <c r="DI13" s="9">
        <v>10</v>
      </c>
      <c r="DJ13" s="9">
        <v>11</v>
      </c>
      <c r="DK13" s="9">
        <v>10</v>
      </c>
      <c r="DL13" s="9">
        <v>1020.023</v>
      </c>
      <c r="DM13" s="9">
        <v>397.52300000000002</v>
      </c>
      <c r="DN13" s="9">
        <v>622.50099999999998</v>
      </c>
      <c r="DO13" s="9">
        <v>500.27300000000002</v>
      </c>
      <c r="DP13" s="9">
        <v>206.59200000000001</v>
      </c>
      <c r="DQ13" s="9">
        <v>293.68099999999998</v>
      </c>
      <c r="DR13" s="9">
        <v>439.61700000000002</v>
      </c>
      <c r="DS13" s="9">
        <v>181.20500000000001</v>
      </c>
      <c r="DT13" s="9">
        <v>258.41199999999998</v>
      </c>
      <c r="DU13" s="9">
        <v>94.918000000000006</v>
      </c>
      <c r="DV13" s="9">
        <v>35.042999999999999</v>
      </c>
      <c r="DW13" s="9">
        <v>59.875</v>
      </c>
      <c r="DX13" s="9">
        <v>32.353999999999999</v>
      </c>
      <c r="DY13" s="9">
        <v>15.194000000000001</v>
      </c>
      <c r="DZ13" s="9">
        <v>17.16</v>
      </c>
      <c r="EA13" s="9">
        <v>3.59</v>
      </c>
      <c r="EB13" s="9">
        <v>0.92700000000000005</v>
      </c>
      <c r="EC13" s="9">
        <v>2.6619999999999999</v>
      </c>
      <c r="ED13" s="9">
        <v>18.350000000000001</v>
      </c>
      <c r="EE13" s="9">
        <v>9.1519999999999992</v>
      </c>
      <c r="EF13" s="9">
        <v>9.1969999999999992</v>
      </c>
      <c r="EG13" s="9">
        <v>53.506999999999998</v>
      </c>
      <c r="EH13" s="9">
        <v>22.86</v>
      </c>
      <c r="EI13" s="9">
        <v>30.646999999999998</v>
      </c>
      <c r="EJ13" s="9">
        <v>35.356999999999999</v>
      </c>
      <c r="EK13" s="9">
        <v>11.946</v>
      </c>
      <c r="EL13" s="9">
        <v>23.411000000000001</v>
      </c>
      <c r="EM13" s="9">
        <v>50.536999999999999</v>
      </c>
      <c r="EN13" s="9">
        <v>27.806000000000001</v>
      </c>
      <c r="EO13" s="9">
        <v>22.731000000000002</v>
      </c>
      <c r="EP13" s="9">
        <v>16.372</v>
      </c>
      <c r="EQ13" s="9">
        <v>7.4420000000000002</v>
      </c>
      <c r="ER13" s="9">
        <v>8.93</v>
      </c>
      <c r="ES13" s="9">
        <v>14.406000000000001</v>
      </c>
      <c r="ET13" s="9">
        <v>5.7569999999999997</v>
      </c>
      <c r="EU13" s="9">
        <v>8.6489999999999991</v>
      </c>
      <c r="EV13" s="9">
        <v>7.6390000000000002</v>
      </c>
      <c r="EW13" s="9">
        <v>5.117</v>
      </c>
      <c r="EX13" s="9">
        <v>2.5209999999999999</v>
      </c>
      <c r="EY13" s="9">
        <v>26.271000000000001</v>
      </c>
      <c r="EZ13" s="9">
        <v>6.53</v>
      </c>
      <c r="FA13" s="9">
        <v>19.741</v>
      </c>
      <c r="FB13" s="9">
        <v>20.436</v>
      </c>
      <c r="FC13" s="9">
        <v>3.133</v>
      </c>
      <c r="FD13" s="9">
        <v>17.303000000000001</v>
      </c>
      <c r="FE13" s="9">
        <v>4.343</v>
      </c>
      <c r="FF13" s="9">
        <v>3.1070000000000002</v>
      </c>
      <c r="FG13" s="9">
        <v>1.236</v>
      </c>
      <c r="FH13" s="9">
        <v>61.536999999999999</v>
      </c>
      <c r="FI13" s="9">
        <v>27.190999999999999</v>
      </c>
      <c r="FJ13" s="9">
        <v>34.345999999999997</v>
      </c>
      <c r="FK13" s="9">
        <v>60.655999999999999</v>
      </c>
      <c r="FL13" s="9">
        <v>25.387</v>
      </c>
      <c r="FM13" s="9">
        <v>35.268999999999998</v>
      </c>
      <c r="FN13" s="9">
        <v>519.75</v>
      </c>
      <c r="FO13" s="9">
        <v>190.93100000000001</v>
      </c>
      <c r="FP13" s="9">
        <v>328.82</v>
      </c>
      <c r="FQ13" s="9">
        <v>11</v>
      </c>
      <c r="FR13" s="9">
        <v>13</v>
      </c>
      <c r="FS13" s="9">
        <v>10</v>
      </c>
      <c r="FT13" s="9">
        <v>13</v>
      </c>
      <c r="FU13" s="9">
        <v>15</v>
      </c>
      <c r="FV13" s="9">
        <v>12</v>
      </c>
      <c r="FW13" s="9">
        <v>13</v>
      </c>
      <c r="FX13" s="9">
        <v>15</v>
      </c>
      <c r="FY13" s="9">
        <v>12</v>
      </c>
      <c r="FZ13" s="9">
        <v>15</v>
      </c>
      <c r="GA13" s="9">
        <v>15</v>
      </c>
      <c r="GB13" s="9">
        <v>14.999000000000001</v>
      </c>
      <c r="GC13" s="9">
        <v>14</v>
      </c>
      <c r="GD13" s="9">
        <v>15</v>
      </c>
      <c r="GE13" s="9">
        <v>12.991</v>
      </c>
      <c r="GF13" s="9">
        <v>8.9329999999999998</v>
      </c>
      <c r="GG13" s="9">
        <v>10.593999999999999</v>
      </c>
      <c r="GH13" s="9">
        <v>8.968</v>
      </c>
      <c r="GI13" s="9">
        <v>14</v>
      </c>
      <c r="GJ13" s="9">
        <v>11.785</v>
      </c>
      <c r="GK13" s="9">
        <v>14.682</v>
      </c>
      <c r="GL13" s="9">
        <v>16</v>
      </c>
      <c r="GM13" s="9">
        <v>20</v>
      </c>
      <c r="GN13" s="9">
        <v>14.862</v>
      </c>
      <c r="GO13" s="9">
        <v>10</v>
      </c>
      <c r="GP13" s="9">
        <v>12.117000000000001</v>
      </c>
      <c r="GQ13" s="9">
        <v>10</v>
      </c>
      <c r="GR13" s="9">
        <v>14</v>
      </c>
      <c r="GS13" s="9">
        <v>16</v>
      </c>
      <c r="GT13" s="9">
        <v>11.699</v>
      </c>
      <c r="GU13" s="9">
        <v>15</v>
      </c>
      <c r="GV13" s="9">
        <v>18</v>
      </c>
      <c r="GW13" s="9">
        <v>15</v>
      </c>
      <c r="GX13" s="9">
        <v>15.435</v>
      </c>
      <c r="GY13" s="9">
        <v>18.693000000000001</v>
      </c>
      <c r="GZ13" s="9">
        <v>15</v>
      </c>
      <c r="HA13" s="9">
        <v>16.628</v>
      </c>
      <c r="HB13" s="9">
        <v>16.428000000000001</v>
      </c>
      <c r="HC13" s="9">
        <v>18.459</v>
      </c>
      <c r="HD13" s="9">
        <v>10</v>
      </c>
      <c r="HE13" s="9">
        <v>10</v>
      </c>
      <c r="HF13" s="9">
        <v>10</v>
      </c>
      <c r="HG13" s="9">
        <v>10</v>
      </c>
      <c r="HH13" s="9">
        <v>12.361000000000001</v>
      </c>
      <c r="HI13" s="9">
        <v>10</v>
      </c>
      <c r="HJ13" s="9">
        <v>13.081</v>
      </c>
      <c r="HK13" s="9">
        <v>15.081</v>
      </c>
      <c r="HL13" s="9">
        <v>10</v>
      </c>
      <c r="HM13" s="9">
        <v>12</v>
      </c>
      <c r="HN13" s="9">
        <v>11.387</v>
      </c>
      <c r="HO13" s="9">
        <v>13.109</v>
      </c>
      <c r="HP13" s="9">
        <v>11.223000000000001</v>
      </c>
      <c r="HQ13" s="9">
        <v>15</v>
      </c>
      <c r="HR13" s="9">
        <v>10</v>
      </c>
      <c r="HS13" s="9">
        <v>10</v>
      </c>
      <c r="HT13" s="9">
        <v>11</v>
      </c>
      <c r="HU13" s="9">
        <v>10</v>
      </c>
      <c r="HV13" s="9">
        <v>378.05599999999998</v>
      </c>
      <c r="HW13" s="9">
        <v>170.62</v>
      </c>
      <c r="HX13" s="9">
        <v>207.435</v>
      </c>
      <c r="HY13" s="9">
        <v>176.42699999999999</v>
      </c>
      <c r="HZ13" s="9">
        <v>76.483999999999995</v>
      </c>
      <c r="IA13" s="9">
        <v>99.942999999999998</v>
      </c>
      <c r="IB13" s="9">
        <v>155.459</v>
      </c>
      <c r="IC13" s="9">
        <v>66.394999999999996</v>
      </c>
      <c r="ID13" s="9">
        <v>89.063000000000002</v>
      </c>
      <c r="IE13" s="9">
        <v>37.741</v>
      </c>
      <c r="IF13" s="9">
        <v>13.526999999999999</v>
      </c>
      <c r="IG13" s="9">
        <v>24.213999999999999</v>
      </c>
      <c r="IH13" s="9">
        <v>13.808</v>
      </c>
      <c r="II13" s="9">
        <v>6.6440000000000001</v>
      </c>
      <c r="IJ13" s="9">
        <v>7.1639999999999997</v>
      </c>
      <c r="IK13" s="9">
        <v>3.1190000000000002</v>
      </c>
      <c r="IL13" s="9">
        <v>0.92700000000000005</v>
      </c>
      <c r="IM13" s="9">
        <v>2.1909999999999998</v>
      </c>
      <c r="IN13" s="9">
        <v>2.1869999999999998</v>
      </c>
      <c r="IO13" s="9">
        <v>1.8959999999999999</v>
      </c>
      <c r="IP13" s="9">
        <v>0.29099999999999998</v>
      </c>
      <c r="IQ13" s="9">
        <v>30.379000000000001</v>
      </c>
    </row>
    <row r="14" spans="1:251">
      <c r="A14" s="10">
        <v>43132</v>
      </c>
      <c r="B14" s="9">
        <v>1047.9860000000001</v>
      </c>
      <c r="C14" s="9">
        <v>402.57299999999998</v>
      </c>
      <c r="D14" s="9">
        <v>645.41300000000001</v>
      </c>
      <c r="E14" s="9">
        <v>529.79300000000001</v>
      </c>
      <c r="F14" s="9">
        <v>205.11199999999999</v>
      </c>
      <c r="G14" s="9">
        <v>324.68099999999998</v>
      </c>
      <c r="H14" s="9">
        <v>451.834</v>
      </c>
      <c r="I14" s="9">
        <v>173.85300000000001</v>
      </c>
      <c r="J14" s="9">
        <v>277.98</v>
      </c>
      <c r="K14" s="9">
        <v>103.42</v>
      </c>
      <c r="L14" s="9">
        <v>39.515000000000001</v>
      </c>
      <c r="M14" s="9">
        <v>63.905000000000001</v>
      </c>
      <c r="N14" s="9">
        <v>38.475999999999999</v>
      </c>
      <c r="O14" s="9">
        <v>16.047999999999998</v>
      </c>
      <c r="P14" s="9">
        <v>22.428000000000001</v>
      </c>
      <c r="Q14" s="9">
        <v>5.181</v>
      </c>
      <c r="R14" s="9">
        <v>3.093</v>
      </c>
      <c r="S14" s="9">
        <v>2.0880000000000001</v>
      </c>
      <c r="T14" s="9">
        <v>23.06</v>
      </c>
      <c r="U14" s="9">
        <v>9.9730000000000008</v>
      </c>
      <c r="V14" s="9">
        <v>13.087</v>
      </c>
      <c r="W14" s="9">
        <v>53.375</v>
      </c>
      <c r="X14" s="9">
        <v>23.888999999999999</v>
      </c>
      <c r="Y14" s="9">
        <v>29.486000000000001</v>
      </c>
      <c r="Z14" s="9">
        <v>38.42</v>
      </c>
      <c r="AA14" s="9">
        <v>12.805999999999999</v>
      </c>
      <c r="AB14" s="9">
        <v>25.614000000000001</v>
      </c>
      <c r="AC14" s="9">
        <v>44.976999999999997</v>
      </c>
      <c r="AD14" s="9">
        <v>18.951000000000001</v>
      </c>
      <c r="AE14" s="9">
        <v>26.026</v>
      </c>
      <c r="AF14" s="9">
        <v>16.57</v>
      </c>
      <c r="AG14" s="9">
        <v>6.415</v>
      </c>
      <c r="AH14" s="9">
        <v>10.154999999999999</v>
      </c>
      <c r="AI14" s="9">
        <v>21.186</v>
      </c>
      <c r="AJ14" s="9">
        <v>10.52</v>
      </c>
      <c r="AK14" s="9">
        <v>10.666</v>
      </c>
      <c r="AL14" s="9">
        <v>7.2510000000000003</v>
      </c>
      <c r="AM14" s="9">
        <v>3.593</v>
      </c>
      <c r="AN14" s="9">
        <v>3.6579999999999999</v>
      </c>
      <c r="AO14" s="9">
        <v>32.353000000000002</v>
      </c>
      <c r="AP14" s="9">
        <v>10.09</v>
      </c>
      <c r="AQ14" s="9">
        <v>22.263000000000002</v>
      </c>
      <c r="AR14" s="9">
        <v>17.312000000000001</v>
      </c>
      <c r="AS14" s="9">
        <v>1.6639999999999999</v>
      </c>
      <c r="AT14" s="9">
        <v>15.648</v>
      </c>
      <c r="AU14" s="9">
        <v>6.0359999999999996</v>
      </c>
      <c r="AV14" s="9">
        <v>2.4489999999999998</v>
      </c>
      <c r="AW14" s="9">
        <v>3.5870000000000002</v>
      </c>
      <c r="AX14" s="9">
        <v>44.216000000000001</v>
      </c>
      <c r="AY14" s="9">
        <v>14.847</v>
      </c>
      <c r="AZ14" s="9">
        <v>29.369</v>
      </c>
      <c r="BA14" s="9">
        <v>77.959999999999994</v>
      </c>
      <c r="BB14" s="9">
        <v>31.259</v>
      </c>
      <c r="BC14" s="9">
        <v>46.701000000000001</v>
      </c>
      <c r="BD14" s="9">
        <v>518.19299999999998</v>
      </c>
      <c r="BE14" s="9">
        <v>197.46100000000001</v>
      </c>
      <c r="BF14" s="9">
        <v>320.73200000000003</v>
      </c>
      <c r="BG14" s="9">
        <v>11</v>
      </c>
      <c r="BH14" s="9">
        <v>12</v>
      </c>
      <c r="BI14" s="9">
        <v>10</v>
      </c>
      <c r="BJ14" s="9">
        <v>13</v>
      </c>
      <c r="BK14" s="9">
        <v>15</v>
      </c>
      <c r="BL14" s="9">
        <v>12</v>
      </c>
      <c r="BM14" s="9">
        <v>13</v>
      </c>
      <c r="BN14" s="9">
        <v>15</v>
      </c>
      <c r="BO14" s="9">
        <v>12</v>
      </c>
      <c r="BP14" s="9">
        <v>13</v>
      </c>
      <c r="BQ14" s="9">
        <v>16</v>
      </c>
      <c r="BR14" s="9">
        <v>12</v>
      </c>
      <c r="BS14" s="9">
        <v>16</v>
      </c>
      <c r="BT14" s="9">
        <v>20</v>
      </c>
      <c r="BU14" s="9">
        <v>12</v>
      </c>
      <c r="BV14" s="9">
        <v>10.452999999999999</v>
      </c>
      <c r="BW14" s="9">
        <v>7.7009999999999996</v>
      </c>
      <c r="BX14" s="9">
        <v>14.711</v>
      </c>
      <c r="BY14" s="9">
        <v>13</v>
      </c>
      <c r="BZ14" s="9">
        <v>13</v>
      </c>
      <c r="CA14" s="9">
        <v>13.664999999999999</v>
      </c>
      <c r="CB14" s="9">
        <v>15</v>
      </c>
      <c r="CC14" s="9">
        <v>15</v>
      </c>
      <c r="CD14" s="9">
        <v>15</v>
      </c>
      <c r="CE14" s="9">
        <v>15</v>
      </c>
      <c r="CF14" s="9">
        <v>16</v>
      </c>
      <c r="CG14" s="9">
        <v>13</v>
      </c>
      <c r="CH14" s="9">
        <v>14.532999999999999</v>
      </c>
      <c r="CI14" s="9">
        <v>16</v>
      </c>
      <c r="CJ14" s="9">
        <v>12.513</v>
      </c>
      <c r="CK14" s="9">
        <v>15</v>
      </c>
      <c r="CL14" s="9">
        <v>17.088000000000001</v>
      </c>
      <c r="CM14" s="9">
        <v>14.507</v>
      </c>
      <c r="CN14" s="9">
        <v>13.157999999999999</v>
      </c>
      <c r="CO14" s="9">
        <v>15</v>
      </c>
      <c r="CP14" s="9">
        <v>12.38</v>
      </c>
      <c r="CQ14" s="9">
        <v>20</v>
      </c>
      <c r="CR14" s="9">
        <v>20</v>
      </c>
      <c r="CS14" s="9">
        <v>10.364000000000001</v>
      </c>
      <c r="CT14" s="9">
        <v>10</v>
      </c>
      <c r="CU14" s="9">
        <v>10</v>
      </c>
      <c r="CV14" s="9">
        <v>10</v>
      </c>
      <c r="CW14" s="9">
        <v>10</v>
      </c>
      <c r="CX14" s="9">
        <v>9.0150000000000006</v>
      </c>
      <c r="CY14" s="9">
        <v>10</v>
      </c>
      <c r="CZ14" s="9">
        <v>15.102</v>
      </c>
      <c r="DA14" s="9">
        <v>24.100999999999999</v>
      </c>
      <c r="DB14" s="9">
        <v>9.3480000000000008</v>
      </c>
      <c r="DC14" s="9">
        <v>14</v>
      </c>
      <c r="DD14" s="9">
        <v>15</v>
      </c>
      <c r="DE14" s="9">
        <v>14</v>
      </c>
      <c r="DF14" s="9">
        <v>10</v>
      </c>
      <c r="DG14" s="9">
        <v>12</v>
      </c>
      <c r="DH14" s="9">
        <v>10</v>
      </c>
      <c r="DI14" s="9">
        <v>10</v>
      </c>
      <c r="DJ14" s="9">
        <v>10</v>
      </c>
      <c r="DK14" s="9">
        <v>10</v>
      </c>
      <c r="DL14" s="9">
        <v>1024.222</v>
      </c>
      <c r="DM14" s="9">
        <v>387.48200000000003</v>
      </c>
      <c r="DN14" s="9">
        <v>636.74</v>
      </c>
      <c r="DO14" s="9">
        <v>522.899</v>
      </c>
      <c r="DP14" s="9">
        <v>199.53899999999999</v>
      </c>
      <c r="DQ14" s="9">
        <v>323.36</v>
      </c>
      <c r="DR14" s="9">
        <v>446.78399999999999</v>
      </c>
      <c r="DS14" s="9">
        <v>169.34</v>
      </c>
      <c r="DT14" s="9">
        <v>277.44299999999998</v>
      </c>
      <c r="DU14" s="9">
        <v>102.60299999999999</v>
      </c>
      <c r="DV14" s="9">
        <v>38.895000000000003</v>
      </c>
      <c r="DW14" s="9">
        <v>63.707999999999998</v>
      </c>
      <c r="DX14" s="9">
        <v>38.475999999999999</v>
      </c>
      <c r="DY14" s="9">
        <v>16.047999999999998</v>
      </c>
      <c r="DZ14" s="9">
        <v>22.428000000000001</v>
      </c>
      <c r="EA14" s="9">
        <v>5.181</v>
      </c>
      <c r="EB14" s="9">
        <v>3.093</v>
      </c>
      <c r="EC14" s="9">
        <v>2.0880000000000001</v>
      </c>
      <c r="ED14" s="9">
        <v>21.143999999999998</v>
      </c>
      <c r="EE14" s="9">
        <v>8.3970000000000002</v>
      </c>
      <c r="EF14" s="9">
        <v>12.747</v>
      </c>
      <c r="EG14" s="9">
        <v>53.375</v>
      </c>
      <c r="EH14" s="9">
        <v>23.888999999999999</v>
      </c>
      <c r="EI14" s="9">
        <v>29.486000000000001</v>
      </c>
      <c r="EJ14" s="9">
        <v>37.923999999999999</v>
      </c>
      <c r="EK14" s="9">
        <v>12.31</v>
      </c>
      <c r="EL14" s="9">
        <v>25.614000000000001</v>
      </c>
      <c r="EM14" s="9">
        <v>44</v>
      </c>
      <c r="EN14" s="9">
        <v>17.974</v>
      </c>
      <c r="EO14" s="9">
        <v>26.026</v>
      </c>
      <c r="EP14" s="9">
        <v>16.57</v>
      </c>
      <c r="EQ14" s="9">
        <v>6.415</v>
      </c>
      <c r="ER14" s="9">
        <v>10.154999999999999</v>
      </c>
      <c r="ES14" s="9">
        <v>20.786000000000001</v>
      </c>
      <c r="ET14" s="9">
        <v>10.119999999999999</v>
      </c>
      <c r="EU14" s="9">
        <v>10.666</v>
      </c>
      <c r="EV14" s="9">
        <v>7.2510000000000003</v>
      </c>
      <c r="EW14" s="9">
        <v>3.593</v>
      </c>
      <c r="EX14" s="9">
        <v>3.6579999999999999</v>
      </c>
      <c r="EY14" s="9">
        <v>32.353000000000002</v>
      </c>
      <c r="EZ14" s="9">
        <v>10.09</v>
      </c>
      <c r="FA14" s="9">
        <v>22.263000000000002</v>
      </c>
      <c r="FB14" s="9">
        <v>17.312000000000001</v>
      </c>
      <c r="FC14" s="9">
        <v>1.6639999999999999</v>
      </c>
      <c r="FD14" s="9">
        <v>15.648</v>
      </c>
      <c r="FE14" s="9">
        <v>6.0359999999999996</v>
      </c>
      <c r="FF14" s="9">
        <v>2.4489999999999998</v>
      </c>
      <c r="FG14" s="9">
        <v>3.5870000000000002</v>
      </c>
      <c r="FH14" s="9">
        <v>43.773000000000003</v>
      </c>
      <c r="FI14" s="9">
        <v>14.404</v>
      </c>
      <c r="FJ14" s="9">
        <v>29.369</v>
      </c>
      <c r="FK14" s="9">
        <v>76.114999999999995</v>
      </c>
      <c r="FL14" s="9">
        <v>30.199000000000002</v>
      </c>
      <c r="FM14" s="9">
        <v>45.917000000000002</v>
      </c>
      <c r="FN14" s="9">
        <v>501.32299999999998</v>
      </c>
      <c r="FO14" s="9">
        <v>187.94300000000001</v>
      </c>
      <c r="FP14" s="9">
        <v>313.38</v>
      </c>
      <c r="FQ14" s="9">
        <v>11</v>
      </c>
      <c r="FR14" s="9">
        <v>12</v>
      </c>
      <c r="FS14" s="9">
        <v>10</v>
      </c>
      <c r="FT14" s="9">
        <v>13</v>
      </c>
      <c r="FU14" s="9">
        <v>15</v>
      </c>
      <c r="FV14" s="9">
        <v>12</v>
      </c>
      <c r="FW14" s="9">
        <v>13</v>
      </c>
      <c r="FX14" s="9">
        <v>15</v>
      </c>
      <c r="FY14" s="9">
        <v>12</v>
      </c>
      <c r="FZ14" s="9">
        <v>13</v>
      </c>
      <c r="GA14" s="9">
        <v>16</v>
      </c>
      <c r="GB14" s="9">
        <v>12</v>
      </c>
      <c r="GC14" s="9">
        <v>16</v>
      </c>
      <c r="GD14" s="9">
        <v>20</v>
      </c>
      <c r="GE14" s="9">
        <v>12</v>
      </c>
      <c r="GF14" s="9">
        <v>10.452999999999999</v>
      </c>
      <c r="GG14" s="9">
        <v>7.7009999999999996</v>
      </c>
      <c r="GH14" s="9">
        <v>14.711</v>
      </c>
      <c r="GI14" s="9">
        <v>12.172000000000001</v>
      </c>
      <c r="GJ14" s="9">
        <v>11.154</v>
      </c>
      <c r="GK14" s="9">
        <v>13.302</v>
      </c>
      <c r="GL14" s="9">
        <v>15</v>
      </c>
      <c r="GM14" s="9">
        <v>15</v>
      </c>
      <c r="GN14" s="9">
        <v>15</v>
      </c>
      <c r="GO14" s="9">
        <v>15</v>
      </c>
      <c r="GP14" s="9">
        <v>16</v>
      </c>
      <c r="GQ14" s="9">
        <v>13</v>
      </c>
      <c r="GR14" s="9">
        <v>14.97</v>
      </c>
      <c r="GS14" s="9">
        <v>16</v>
      </c>
      <c r="GT14" s="9">
        <v>12.513</v>
      </c>
      <c r="GU14" s="9">
        <v>15</v>
      </c>
      <c r="GV14" s="9">
        <v>17.088000000000001</v>
      </c>
      <c r="GW14" s="9">
        <v>14.507</v>
      </c>
      <c r="GX14" s="9">
        <v>13.712</v>
      </c>
      <c r="GY14" s="9">
        <v>15</v>
      </c>
      <c r="GZ14" s="9">
        <v>12.38</v>
      </c>
      <c r="HA14" s="9">
        <v>20</v>
      </c>
      <c r="HB14" s="9">
        <v>20</v>
      </c>
      <c r="HC14" s="9">
        <v>10.364000000000001</v>
      </c>
      <c r="HD14" s="9">
        <v>10</v>
      </c>
      <c r="HE14" s="9">
        <v>10</v>
      </c>
      <c r="HF14" s="9">
        <v>10</v>
      </c>
      <c r="HG14" s="9">
        <v>10</v>
      </c>
      <c r="HH14" s="9">
        <v>9.0150000000000006</v>
      </c>
      <c r="HI14" s="9">
        <v>10</v>
      </c>
      <c r="HJ14" s="9">
        <v>15.102</v>
      </c>
      <c r="HK14" s="9">
        <v>24.100999999999999</v>
      </c>
      <c r="HL14" s="9">
        <v>9.3480000000000008</v>
      </c>
      <c r="HM14" s="9">
        <v>14</v>
      </c>
      <c r="HN14" s="9">
        <v>15</v>
      </c>
      <c r="HO14" s="9">
        <v>14</v>
      </c>
      <c r="HP14" s="9">
        <v>10</v>
      </c>
      <c r="HQ14" s="9">
        <v>12</v>
      </c>
      <c r="HR14" s="9">
        <v>10</v>
      </c>
      <c r="HS14" s="9">
        <v>10</v>
      </c>
      <c r="HT14" s="9">
        <v>10</v>
      </c>
      <c r="HU14" s="9">
        <v>10</v>
      </c>
      <c r="HV14" s="9">
        <v>367.28699999999998</v>
      </c>
      <c r="HW14" s="9">
        <v>163.72</v>
      </c>
      <c r="HX14" s="9">
        <v>203.56700000000001</v>
      </c>
      <c r="HY14" s="9">
        <v>193.124</v>
      </c>
      <c r="HZ14" s="9">
        <v>87.983000000000004</v>
      </c>
      <c r="IA14" s="9">
        <v>105.14100000000001</v>
      </c>
      <c r="IB14" s="9">
        <v>165.51499999999999</v>
      </c>
      <c r="IC14" s="9">
        <v>73.897000000000006</v>
      </c>
      <c r="ID14" s="9">
        <v>91.617999999999995</v>
      </c>
      <c r="IE14" s="9">
        <v>39.030999999999999</v>
      </c>
      <c r="IF14" s="9">
        <v>17.079999999999998</v>
      </c>
      <c r="IG14" s="9">
        <v>21.951000000000001</v>
      </c>
      <c r="IH14" s="9">
        <v>16.331</v>
      </c>
      <c r="II14" s="9">
        <v>8.1020000000000003</v>
      </c>
      <c r="IJ14" s="9">
        <v>8.2279999999999998</v>
      </c>
      <c r="IK14" s="9">
        <v>5.181</v>
      </c>
      <c r="IL14" s="9">
        <v>3.093</v>
      </c>
      <c r="IM14" s="9">
        <v>2.0880000000000001</v>
      </c>
      <c r="IN14" s="9">
        <v>1.502</v>
      </c>
      <c r="IO14" s="9">
        <v>0.54900000000000004</v>
      </c>
      <c r="IP14" s="9">
        <v>0.95299999999999996</v>
      </c>
      <c r="IQ14" s="9">
        <v>33.433999999999997</v>
      </c>
    </row>
    <row r="15" spans="1:251">
      <c r="A15" s="10">
        <v>43497</v>
      </c>
      <c r="B15" s="9">
        <v>1025.8420000000001</v>
      </c>
      <c r="C15" s="9">
        <v>400.30399999999997</v>
      </c>
      <c r="D15" s="9">
        <v>625.53800000000001</v>
      </c>
      <c r="E15" s="9">
        <v>507.69200000000001</v>
      </c>
      <c r="F15" s="9">
        <v>205.797</v>
      </c>
      <c r="G15" s="9">
        <v>301.89499999999998</v>
      </c>
      <c r="H15" s="9">
        <v>435.017</v>
      </c>
      <c r="I15" s="9">
        <v>172.49199999999999</v>
      </c>
      <c r="J15" s="9">
        <v>262.524</v>
      </c>
      <c r="K15" s="9">
        <v>85.760999999999996</v>
      </c>
      <c r="L15" s="9">
        <v>37.222000000000001</v>
      </c>
      <c r="M15" s="9">
        <v>48.539000000000001</v>
      </c>
      <c r="N15" s="9">
        <v>33.149000000000001</v>
      </c>
      <c r="O15" s="9">
        <v>15.691000000000001</v>
      </c>
      <c r="P15" s="9">
        <v>17.457999999999998</v>
      </c>
      <c r="Q15" s="9">
        <v>3.258</v>
      </c>
      <c r="R15" s="9">
        <v>1.077</v>
      </c>
      <c r="S15" s="9">
        <v>2.1819999999999999</v>
      </c>
      <c r="T15" s="9">
        <v>21.302</v>
      </c>
      <c r="U15" s="9">
        <v>7.391</v>
      </c>
      <c r="V15" s="9">
        <v>13.911</v>
      </c>
      <c r="W15" s="9">
        <v>63.402000000000001</v>
      </c>
      <c r="X15" s="9">
        <v>25.503</v>
      </c>
      <c r="Y15" s="9">
        <v>37.899000000000001</v>
      </c>
      <c r="Z15" s="9">
        <v>26.547000000000001</v>
      </c>
      <c r="AA15" s="9">
        <v>11.17</v>
      </c>
      <c r="AB15" s="9">
        <v>15.377000000000001</v>
      </c>
      <c r="AC15" s="9">
        <v>40.692</v>
      </c>
      <c r="AD15" s="9">
        <v>21.454999999999998</v>
      </c>
      <c r="AE15" s="9">
        <v>19.236999999999998</v>
      </c>
      <c r="AF15" s="9">
        <v>17.863</v>
      </c>
      <c r="AG15" s="9">
        <v>6.8540000000000001</v>
      </c>
      <c r="AH15" s="9">
        <v>11.01</v>
      </c>
      <c r="AI15" s="9">
        <v>16.748000000000001</v>
      </c>
      <c r="AJ15" s="9">
        <v>9.44</v>
      </c>
      <c r="AK15" s="9">
        <v>7.3079999999999998</v>
      </c>
      <c r="AL15" s="9">
        <v>7.28</v>
      </c>
      <c r="AM15" s="9">
        <v>3.0790000000000002</v>
      </c>
      <c r="AN15" s="9">
        <v>4.202</v>
      </c>
      <c r="AO15" s="9">
        <v>33.561999999999998</v>
      </c>
      <c r="AP15" s="9">
        <v>4.548</v>
      </c>
      <c r="AQ15" s="9">
        <v>29.013999999999999</v>
      </c>
      <c r="AR15" s="9">
        <v>17.972000000000001</v>
      </c>
      <c r="AS15" s="9">
        <v>2.9990000000000001</v>
      </c>
      <c r="AT15" s="9">
        <v>14.973000000000001</v>
      </c>
      <c r="AU15" s="9">
        <v>6.2350000000000003</v>
      </c>
      <c r="AV15" s="9">
        <v>2.944</v>
      </c>
      <c r="AW15" s="9">
        <v>3.2909999999999999</v>
      </c>
      <c r="AX15" s="9">
        <v>61.244999999999997</v>
      </c>
      <c r="AY15" s="9">
        <v>23.122</v>
      </c>
      <c r="AZ15" s="9">
        <v>38.122999999999998</v>
      </c>
      <c r="BA15" s="9">
        <v>72.674999999999997</v>
      </c>
      <c r="BB15" s="9">
        <v>33.304000000000002</v>
      </c>
      <c r="BC15" s="9">
        <v>39.371000000000002</v>
      </c>
      <c r="BD15" s="9">
        <v>518.15</v>
      </c>
      <c r="BE15" s="9">
        <v>194.50700000000001</v>
      </c>
      <c r="BF15" s="9">
        <v>323.64299999999997</v>
      </c>
      <c r="BG15" s="9">
        <v>11</v>
      </c>
      <c r="BH15" s="9">
        <v>12</v>
      </c>
      <c r="BI15" s="9">
        <v>10</v>
      </c>
      <c r="BJ15" s="9">
        <v>13</v>
      </c>
      <c r="BK15" s="9">
        <v>14</v>
      </c>
      <c r="BL15" s="9">
        <v>12</v>
      </c>
      <c r="BM15" s="9">
        <v>13</v>
      </c>
      <c r="BN15" s="9">
        <v>15</v>
      </c>
      <c r="BO15" s="9">
        <v>12</v>
      </c>
      <c r="BP15" s="9">
        <v>13</v>
      </c>
      <c r="BQ15" s="9">
        <v>11</v>
      </c>
      <c r="BR15" s="9">
        <v>15</v>
      </c>
      <c r="BS15" s="9">
        <v>15</v>
      </c>
      <c r="BT15" s="9">
        <v>19.158999999999999</v>
      </c>
      <c r="BU15" s="9">
        <v>12</v>
      </c>
      <c r="BV15" s="9">
        <v>10</v>
      </c>
      <c r="BW15" s="9">
        <v>8.8109999999999999</v>
      </c>
      <c r="BX15" s="9">
        <v>11.212</v>
      </c>
      <c r="BY15" s="9">
        <v>17.815999999999999</v>
      </c>
      <c r="BZ15" s="9">
        <v>13.083</v>
      </c>
      <c r="CA15" s="9">
        <v>20</v>
      </c>
      <c r="CB15" s="9">
        <v>13</v>
      </c>
      <c r="CC15" s="9">
        <v>14.907999999999999</v>
      </c>
      <c r="CD15" s="9">
        <v>11.99</v>
      </c>
      <c r="CE15" s="9">
        <v>10</v>
      </c>
      <c r="CF15" s="9">
        <v>13.775</v>
      </c>
      <c r="CG15" s="9">
        <v>9</v>
      </c>
      <c r="CH15" s="9">
        <v>15</v>
      </c>
      <c r="CI15" s="9">
        <v>17.847999999999999</v>
      </c>
      <c r="CJ15" s="9">
        <v>12</v>
      </c>
      <c r="CK15" s="9">
        <v>13</v>
      </c>
      <c r="CL15" s="9">
        <v>12.728999999999999</v>
      </c>
      <c r="CM15" s="9">
        <v>13.698</v>
      </c>
      <c r="CN15" s="9">
        <v>21</v>
      </c>
      <c r="CO15" s="9">
        <v>21.927</v>
      </c>
      <c r="CP15" s="9">
        <v>17.283000000000001</v>
      </c>
      <c r="CQ15" s="9">
        <v>15.516999999999999</v>
      </c>
      <c r="CR15" s="9">
        <v>17.396999999999998</v>
      </c>
      <c r="CS15" s="9">
        <v>13.468999999999999</v>
      </c>
      <c r="CT15" s="9">
        <v>9.3360000000000003</v>
      </c>
      <c r="CU15" s="9">
        <v>8.23</v>
      </c>
      <c r="CV15" s="9">
        <v>10</v>
      </c>
      <c r="CW15" s="9">
        <v>14</v>
      </c>
      <c r="CX15" s="9">
        <v>14.988</v>
      </c>
      <c r="CY15" s="9">
        <v>14</v>
      </c>
      <c r="CZ15" s="9">
        <v>20</v>
      </c>
      <c r="DA15" s="9">
        <v>19.09</v>
      </c>
      <c r="DB15" s="9">
        <v>20.045000000000002</v>
      </c>
      <c r="DC15" s="9">
        <v>12</v>
      </c>
      <c r="DD15" s="9">
        <v>12.564</v>
      </c>
      <c r="DE15" s="9">
        <v>12</v>
      </c>
      <c r="DF15" s="9">
        <v>10</v>
      </c>
      <c r="DG15" s="9">
        <v>13.179</v>
      </c>
      <c r="DH15" s="9">
        <v>10</v>
      </c>
      <c r="DI15" s="9">
        <v>10</v>
      </c>
      <c r="DJ15" s="9">
        <v>10</v>
      </c>
      <c r="DK15" s="9">
        <v>10</v>
      </c>
      <c r="DL15" s="9">
        <v>1002.759</v>
      </c>
      <c r="DM15" s="9">
        <v>384.87799999999999</v>
      </c>
      <c r="DN15" s="9">
        <v>617.88099999999997</v>
      </c>
      <c r="DO15" s="9">
        <v>499.48599999999999</v>
      </c>
      <c r="DP15" s="9">
        <v>199.01599999999999</v>
      </c>
      <c r="DQ15" s="9">
        <v>300.47000000000003</v>
      </c>
      <c r="DR15" s="9">
        <v>427.22699999999998</v>
      </c>
      <c r="DS15" s="9">
        <v>166.12799999999999</v>
      </c>
      <c r="DT15" s="9">
        <v>261.09899999999999</v>
      </c>
      <c r="DU15" s="9">
        <v>84.382000000000005</v>
      </c>
      <c r="DV15" s="9">
        <v>36.661000000000001</v>
      </c>
      <c r="DW15" s="9">
        <v>47.72</v>
      </c>
      <c r="DX15" s="9">
        <v>32.701000000000001</v>
      </c>
      <c r="DY15" s="9">
        <v>15.691000000000001</v>
      </c>
      <c r="DZ15" s="9">
        <v>17.010000000000002</v>
      </c>
      <c r="EA15" s="9">
        <v>3.258</v>
      </c>
      <c r="EB15" s="9">
        <v>1.077</v>
      </c>
      <c r="EC15" s="9">
        <v>2.1819999999999999</v>
      </c>
      <c r="ED15" s="9">
        <v>20.091999999999999</v>
      </c>
      <c r="EE15" s="9">
        <v>6.181</v>
      </c>
      <c r="EF15" s="9">
        <v>13.911</v>
      </c>
      <c r="EG15" s="9">
        <v>63.402000000000001</v>
      </c>
      <c r="EH15" s="9">
        <v>25.503</v>
      </c>
      <c r="EI15" s="9">
        <v>37.899000000000001</v>
      </c>
      <c r="EJ15" s="9">
        <v>26.547000000000001</v>
      </c>
      <c r="EK15" s="9">
        <v>11.17</v>
      </c>
      <c r="EL15" s="9">
        <v>15.377000000000001</v>
      </c>
      <c r="EM15" s="9">
        <v>37.755000000000003</v>
      </c>
      <c r="EN15" s="9">
        <v>18.518000000000001</v>
      </c>
      <c r="EO15" s="9">
        <v>19.236999999999998</v>
      </c>
      <c r="EP15" s="9">
        <v>17.863</v>
      </c>
      <c r="EQ15" s="9">
        <v>6.8540000000000001</v>
      </c>
      <c r="ER15" s="9">
        <v>11.01</v>
      </c>
      <c r="ES15" s="9">
        <v>16.21</v>
      </c>
      <c r="ET15" s="9">
        <v>9.06</v>
      </c>
      <c r="EU15" s="9">
        <v>7.15</v>
      </c>
      <c r="EV15" s="9">
        <v>7.28</v>
      </c>
      <c r="EW15" s="9">
        <v>3.0790000000000002</v>
      </c>
      <c r="EX15" s="9">
        <v>4.202</v>
      </c>
      <c r="EY15" s="9">
        <v>33.561999999999998</v>
      </c>
      <c r="EZ15" s="9">
        <v>4.548</v>
      </c>
      <c r="FA15" s="9">
        <v>29.013999999999999</v>
      </c>
      <c r="FB15" s="9">
        <v>17.593</v>
      </c>
      <c r="FC15" s="9">
        <v>2.621</v>
      </c>
      <c r="FD15" s="9">
        <v>14.973000000000001</v>
      </c>
      <c r="FE15" s="9">
        <v>6.2350000000000003</v>
      </c>
      <c r="FF15" s="9">
        <v>2.944</v>
      </c>
      <c r="FG15" s="9">
        <v>3.2909999999999999</v>
      </c>
      <c r="FH15" s="9">
        <v>60.345999999999997</v>
      </c>
      <c r="FI15" s="9">
        <v>22.222999999999999</v>
      </c>
      <c r="FJ15" s="9">
        <v>38.122999999999998</v>
      </c>
      <c r="FK15" s="9">
        <v>72.259</v>
      </c>
      <c r="FL15" s="9">
        <v>32.887999999999998</v>
      </c>
      <c r="FM15" s="9">
        <v>39.371000000000002</v>
      </c>
      <c r="FN15" s="9">
        <v>503.274</v>
      </c>
      <c r="FO15" s="9">
        <v>185.86199999999999</v>
      </c>
      <c r="FP15" s="9">
        <v>317.411</v>
      </c>
      <c r="FQ15" s="9">
        <v>11</v>
      </c>
      <c r="FR15" s="9">
        <v>12</v>
      </c>
      <c r="FS15" s="9">
        <v>10</v>
      </c>
      <c r="FT15" s="9">
        <v>13</v>
      </c>
      <c r="FU15" s="9">
        <v>14</v>
      </c>
      <c r="FV15" s="9">
        <v>12</v>
      </c>
      <c r="FW15" s="9">
        <v>13</v>
      </c>
      <c r="FX15" s="9">
        <v>15</v>
      </c>
      <c r="FY15" s="9">
        <v>12</v>
      </c>
      <c r="FZ15" s="9">
        <v>13</v>
      </c>
      <c r="GA15" s="9">
        <v>11</v>
      </c>
      <c r="GB15" s="9">
        <v>15</v>
      </c>
      <c r="GC15" s="9">
        <v>15</v>
      </c>
      <c r="GD15" s="9">
        <v>19.158999999999999</v>
      </c>
      <c r="GE15" s="9">
        <v>12</v>
      </c>
      <c r="GF15" s="9">
        <v>10</v>
      </c>
      <c r="GG15" s="9">
        <v>8.8109999999999999</v>
      </c>
      <c r="GH15" s="9">
        <v>11.212</v>
      </c>
      <c r="GI15" s="9">
        <v>17.911000000000001</v>
      </c>
      <c r="GJ15" s="9">
        <v>13.436</v>
      </c>
      <c r="GK15" s="9">
        <v>20</v>
      </c>
      <c r="GL15" s="9">
        <v>13</v>
      </c>
      <c r="GM15" s="9">
        <v>14.907999999999999</v>
      </c>
      <c r="GN15" s="9">
        <v>11.99</v>
      </c>
      <c r="GO15" s="9">
        <v>10</v>
      </c>
      <c r="GP15" s="9">
        <v>13.775</v>
      </c>
      <c r="GQ15" s="9">
        <v>9</v>
      </c>
      <c r="GR15" s="9">
        <v>15</v>
      </c>
      <c r="GS15" s="9">
        <v>16.774000000000001</v>
      </c>
      <c r="GT15" s="9">
        <v>12</v>
      </c>
      <c r="GU15" s="9">
        <v>13</v>
      </c>
      <c r="GV15" s="9">
        <v>12.728999999999999</v>
      </c>
      <c r="GW15" s="9">
        <v>13.698</v>
      </c>
      <c r="GX15" s="9">
        <v>21</v>
      </c>
      <c r="GY15" s="9">
        <v>22.617999999999999</v>
      </c>
      <c r="GZ15" s="9">
        <v>17.690000000000001</v>
      </c>
      <c r="HA15" s="9">
        <v>15.516999999999999</v>
      </c>
      <c r="HB15" s="9">
        <v>17.396999999999998</v>
      </c>
      <c r="HC15" s="9">
        <v>13.468999999999999</v>
      </c>
      <c r="HD15" s="9">
        <v>9.3360000000000003</v>
      </c>
      <c r="HE15" s="9">
        <v>8.23</v>
      </c>
      <c r="HF15" s="9">
        <v>10</v>
      </c>
      <c r="HG15" s="9">
        <v>14</v>
      </c>
      <c r="HH15" s="9">
        <v>15.476000000000001</v>
      </c>
      <c r="HI15" s="9">
        <v>14</v>
      </c>
      <c r="HJ15" s="9">
        <v>20</v>
      </c>
      <c r="HK15" s="9">
        <v>19.09</v>
      </c>
      <c r="HL15" s="9">
        <v>20.045000000000002</v>
      </c>
      <c r="HM15" s="9">
        <v>12</v>
      </c>
      <c r="HN15" s="9">
        <v>12</v>
      </c>
      <c r="HO15" s="9">
        <v>12</v>
      </c>
      <c r="HP15" s="9">
        <v>10</v>
      </c>
      <c r="HQ15" s="9">
        <v>13</v>
      </c>
      <c r="HR15" s="9">
        <v>10</v>
      </c>
      <c r="HS15" s="9">
        <v>10</v>
      </c>
      <c r="HT15" s="9">
        <v>10</v>
      </c>
      <c r="HU15" s="9">
        <v>10</v>
      </c>
      <c r="HV15" s="9">
        <v>365.59800000000001</v>
      </c>
      <c r="HW15" s="9">
        <v>153.54599999999999</v>
      </c>
      <c r="HX15" s="9">
        <v>212.05199999999999</v>
      </c>
      <c r="HY15" s="9">
        <v>170.97900000000001</v>
      </c>
      <c r="HZ15" s="9">
        <v>68.638999999999996</v>
      </c>
      <c r="IA15" s="9">
        <v>102.34099999999999</v>
      </c>
      <c r="IB15" s="9">
        <v>148.87299999999999</v>
      </c>
      <c r="IC15" s="9">
        <v>56.731999999999999</v>
      </c>
      <c r="ID15" s="9">
        <v>92.141000000000005</v>
      </c>
      <c r="IE15" s="9">
        <v>29.218</v>
      </c>
      <c r="IF15" s="9">
        <v>14.196999999999999</v>
      </c>
      <c r="IG15" s="9">
        <v>15.021000000000001</v>
      </c>
      <c r="IH15" s="9">
        <v>15.03</v>
      </c>
      <c r="II15" s="9">
        <v>7.6219999999999999</v>
      </c>
      <c r="IJ15" s="9">
        <v>7.4080000000000004</v>
      </c>
      <c r="IK15" s="9">
        <v>3.258</v>
      </c>
      <c r="IL15" s="9">
        <v>1.077</v>
      </c>
      <c r="IM15" s="9">
        <v>2.1819999999999999</v>
      </c>
      <c r="IN15" s="9">
        <v>3.4849999999999999</v>
      </c>
      <c r="IO15" s="9">
        <v>0.80100000000000005</v>
      </c>
      <c r="IP15" s="9">
        <v>2.6829999999999998</v>
      </c>
      <c r="IQ15" s="9">
        <v>35.81</v>
      </c>
    </row>
    <row r="16" spans="1:251">
      <c r="A16" s="10">
        <v>43862</v>
      </c>
      <c r="B16" s="9">
        <v>1095.249</v>
      </c>
      <c r="C16" s="9">
        <v>418.44</v>
      </c>
      <c r="D16" s="9">
        <v>676.80899999999997</v>
      </c>
      <c r="E16" s="9">
        <v>543.79999999999995</v>
      </c>
      <c r="F16" s="9">
        <v>207.94499999999999</v>
      </c>
      <c r="G16" s="9">
        <v>335.85500000000002</v>
      </c>
      <c r="H16" s="9">
        <v>464.65499999999997</v>
      </c>
      <c r="I16" s="9">
        <v>177.62</v>
      </c>
      <c r="J16" s="9">
        <v>287.03500000000003</v>
      </c>
      <c r="K16" s="9">
        <v>99.3</v>
      </c>
      <c r="L16" s="9">
        <v>34.939</v>
      </c>
      <c r="M16" s="9">
        <v>64.36</v>
      </c>
      <c r="N16" s="9">
        <v>36.073999999999998</v>
      </c>
      <c r="O16" s="9">
        <v>12.8</v>
      </c>
      <c r="P16" s="9">
        <v>23.274000000000001</v>
      </c>
      <c r="Q16" s="9">
        <v>4.8970000000000002</v>
      </c>
      <c r="R16" s="9">
        <v>1.9550000000000001</v>
      </c>
      <c r="S16" s="9">
        <v>2.9409999999999998</v>
      </c>
      <c r="T16" s="9">
        <v>24.332999999999998</v>
      </c>
      <c r="U16" s="9">
        <v>8.3140000000000001</v>
      </c>
      <c r="V16" s="9">
        <v>16.02</v>
      </c>
      <c r="W16" s="9">
        <v>60.292000000000002</v>
      </c>
      <c r="X16" s="9">
        <v>24.341999999999999</v>
      </c>
      <c r="Y16" s="9">
        <v>35.950000000000003</v>
      </c>
      <c r="Z16" s="9">
        <v>25.437999999999999</v>
      </c>
      <c r="AA16" s="9">
        <v>13.61</v>
      </c>
      <c r="AB16" s="9">
        <v>11.827999999999999</v>
      </c>
      <c r="AC16" s="9">
        <v>44.988999999999997</v>
      </c>
      <c r="AD16" s="9">
        <v>22.082000000000001</v>
      </c>
      <c r="AE16" s="9">
        <v>22.907</v>
      </c>
      <c r="AF16" s="9">
        <v>13.061999999999999</v>
      </c>
      <c r="AG16" s="9">
        <v>5.7549999999999999</v>
      </c>
      <c r="AH16" s="9">
        <v>7.3070000000000004</v>
      </c>
      <c r="AI16" s="9">
        <v>15.968999999999999</v>
      </c>
      <c r="AJ16" s="9">
        <v>6.484</v>
      </c>
      <c r="AK16" s="9">
        <v>9.4849999999999994</v>
      </c>
      <c r="AL16" s="9">
        <v>10.59</v>
      </c>
      <c r="AM16" s="9">
        <v>5.8719999999999999</v>
      </c>
      <c r="AN16" s="9">
        <v>4.7190000000000003</v>
      </c>
      <c r="AO16" s="9">
        <v>26.956</v>
      </c>
      <c r="AP16" s="9">
        <v>3.3639999999999999</v>
      </c>
      <c r="AQ16" s="9">
        <v>23.593</v>
      </c>
      <c r="AR16" s="9">
        <v>27.718</v>
      </c>
      <c r="AS16" s="9">
        <v>4.4059999999999997</v>
      </c>
      <c r="AT16" s="9">
        <v>23.312000000000001</v>
      </c>
      <c r="AU16" s="9">
        <v>7.86</v>
      </c>
      <c r="AV16" s="9">
        <v>4.1369999999999996</v>
      </c>
      <c r="AW16" s="9">
        <v>3.722</v>
      </c>
      <c r="AX16" s="9">
        <v>67.177999999999997</v>
      </c>
      <c r="AY16" s="9">
        <v>29.56</v>
      </c>
      <c r="AZ16" s="9">
        <v>37.618000000000002</v>
      </c>
      <c r="BA16" s="9">
        <v>79.144999999999996</v>
      </c>
      <c r="BB16" s="9">
        <v>30.324999999999999</v>
      </c>
      <c r="BC16" s="9">
        <v>48.82</v>
      </c>
      <c r="BD16" s="9">
        <v>551.44799999999998</v>
      </c>
      <c r="BE16" s="9">
        <v>210.495</v>
      </c>
      <c r="BF16" s="9">
        <v>340.95400000000001</v>
      </c>
      <c r="BG16" s="9">
        <v>10</v>
      </c>
      <c r="BH16" s="9">
        <v>12</v>
      </c>
      <c r="BI16" s="9">
        <v>10</v>
      </c>
      <c r="BJ16" s="9">
        <v>13</v>
      </c>
      <c r="BK16" s="9">
        <v>15</v>
      </c>
      <c r="BL16" s="9">
        <v>12</v>
      </c>
      <c r="BM16" s="9">
        <v>14</v>
      </c>
      <c r="BN16" s="9">
        <v>15</v>
      </c>
      <c r="BO16" s="9">
        <v>12</v>
      </c>
      <c r="BP16" s="9">
        <v>15</v>
      </c>
      <c r="BQ16" s="9">
        <v>15</v>
      </c>
      <c r="BR16" s="9">
        <v>14</v>
      </c>
      <c r="BS16" s="9">
        <v>14.16</v>
      </c>
      <c r="BT16" s="9">
        <v>17.975999999999999</v>
      </c>
      <c r="BU16" s="9">
        <v>11.609</v>
      </c>
      <c r="BV16" s="9">
        <v>16.672000000000001</v>
      </c>
      <c r="BW16" s="9">
        <v>12.257</v>
      </c>
      <c r="BX16" s="9">
        <v>17.556999999999999</v>
      </c>
      <c r="BY16" s="9">
        <v>15</v>
      </c>
      <c r="BZ16" s="9">
        <v>15.773999999999999</v>
      </c>
      <c r="CA16" s="9">
        <v>14.253</v>
      </c>
      <c r="CB16" s="9">
        <v>12</v>
      </c>
      <c r="CC16" s="9">
        <v>14</v>
      </c>
      <c r="CD16" s="9">
        <v>12</v>
      </c>
      <c r="CE16" s="9">
        <v>16.291</v>
      </c>
      <c r="CF16" s="9">
        <v>18</v>
      </c>
      <c r="CG16" s="9">
        <v>15</v>
      </c>
      <c r="CH16" s="9">
        <v>14</v>
      </c>
      <c r="CI16" s="9">
        <v>15</v>
      </c>
      <c r="CJ16" s="9">
        <v>10</v>
      </c>
      <c r="CK16" s="9">
        <v>10</v>
      </c>
      <c r="CL16" s="9">
        <v>9.6639999999999997</v>
      </c>
      <c r="CM16" s="9">
        <v>10.882999999999999</v>
      </c>
      <c r="CN16" s="9">
        <v>8.8550000000000004</v>
      </c>
      <c r="CO16" s="9">
        <v>7.39</v>
      </c>
      <c r="CP16" s="9">
        <v>11.512</v>
      </c>
      <c r="CQ16" s="9">
        <v>14.704000000000001</v>
      </c>
      <c r="CR16" s="9">
        <v>18.173999999999999</v>
      </c>
      <c r="CS16" s="9">
        <v>10</v>
      </c>
      <c r="CT16" s="9">
        <v>9.1639999999999997</v>
      </c>
      <c r="CU16" s="9">
        <v>7.58</v>
      </c>
      <c r="CV16" s="9">
        <v>9.6110000000000007</v>
      </c>
      <c r="CW16" s="9">
        <v>10.183</v>
      </c>
      <c r="CX16" s="9">
        <v>21.823</v>
      </c>
      <c r="CY16" s="9">
        <v>10</v>
      </c>
      <c r="CZ16" s="9">
        <v>15.035</v>
      </c>
      <c r="DA16" s="9">
        <v>18.138999999999999</v>
      </c>
      <c r="DB16" s="9">
        <v>10</v>
      </c>
      <c r="DC16" s="9">
        <v>13</v>
      </c>
      <c r="DD16" s="9">
        <v>14.709</v>
      </c>
      <c r="DE16" s="9">
        <v>12.935</v>
      </c>
      <c r="DF16" s="9">
        <v>10</v>
      </c>
      <c r="DG16" s="9">
        <v>10</v>
      </c>
      <c r="DH16" s="9">
        <v>10.218</v>
      </c>
      <c r="DI16" s="9">
        <v>10</v>
      </c>
      <c r="DJ16" s="9">
        <v>10</v>
      </c>
      <c r="DK16" s="9">
        <v>10</v>
      </c>
      <c r="DL16" s="9">
        <v>1072.7180000000001</v>
      </c>
      <c r="DM16" s="9">
        <v>404.245</v>
      </c>
      <c r="DN16" s="9">
        <v>668.47299999999996</v>
      </c>
      <c r="DO16" s="9">
        <v>535.12800000000004</v>
      </c>
      <c r="DP16" s="9">
        <v>202.02600000000001</v>
      </c>
      <c r="DQ16" s="9">
        <v>333.10199999999998</v>
      </c>
      <c r="DR16" s="9">
        <v>457.053</v>
      </c>
      <c r="DS16" s="9">
        <v>172.77099999999999</v>
      </c>
      <c r="DT16" s="9">
        <v>284.28199999999998</v>
      </c>
      <c r="DU16" s="9">
        <v>98.081000000000003</v>
      </c>
      <c r="DV16" s="9">
        <v>34.411999999999999</v>
      </c>
      <c r="DW16" s="9">
        <v>63.67</v>
      </c>
      <c r="DX16" s="9">
        <v>36.073999999999998</v>
      </c>
      <c r="DY16" s="9">
        <v>12.8</v>
      </c>
      <c r="DZ16" s="9">
        <v>23.274000000000001</v>
      </c>
      <c r="EA16" s="9">
        <v>4.8970000000000002</v>
      </c>
      <c r="EB16" s="9">
        <v>1.9550000000000001</v>
      </c>
      <c r="EC16" s="9">
        <v>2.9409999999999998</v>
      </c>
      <c r="ED16" s="9">
        <v>21.925000000000001</v>
      </c>
      <c r="EE16" s="9">
        <v>7.5389999999999997</v>
      </c>
      <c r="EF16" s="9">
        <v>14.385999999999999</v>
      </c>
      <c r="EG16" s="9">
        <v>60.292000000000002</v>
      </c>
      <c r="EH16" s="9">
        <v>24.341999999999999</v>
      </c>
      <c r="EI16" s="9">
        <v>35.950000000000003</v>
      </c>
      <c r="EJ16" s="9">
        <v>25.437999999999999</v>
      </c>
      <c r="EK16" s="9">
        <v>13.61</v>
      </c>
      <c r="EL16" s="9">
        <v>11.827999999999999</v>
      </c>
      <c r="EM16" s="9">
        <v>42.328000000000003</v>
      </c>
      <c r="EN16" s="9">
        <v>19.420999999999999</v>
      </c>
      <c r="EO16" s="9">
        <v>22.907</v>
      </c>
      <c r="EP16" s="9">
        <v>12.595000000000001</v>
      </c>
      <c r="EQ16" s="9">
        <v>5.2880000000000003</v>
      </c>
      <c r="ER16" s="9">
        <v>7.3070000000000004</v>
      </c>
      <c r="ES16" s="9">
        <v>15.968999999999999</v>
      </c>
      <c r="ET16" s="9">
        <v>6.484</v>
      </c>
      <c r="EU16" s="9">
        <v>9.4849999999999994</v>
      </c>
      <c r="EV16" s="9">
        <v>10.59</v>
      </c>
      <c r="EW16" s="9">
        <v>5.8719999999999999</v>
      </c>
      <c r="EX16" s="9">
        <v>4.7190000000000003</v>
      </c>
      <c r="EY16" s="9">
        <v>26.956</v>
      </c>
      <c r="EZ16" s="9">
        <v>3.3639999999999999</v>
      </c>
      <c r="FA16" s="9">
        <v>23.593</v>
      </c>
      <c r="FB16" s="9">
        <v>27.594999999999999</v>
      </c>
      <c r="FC16" s="9">
        <v>4.2830000000000004</v>
      </c>
      <c r="FD16" s="9">
        <v>23.312000000000001</v>
      </c>
      <c r="FE16" s="9">
        <v>7.86</v>
      </c>
      <c r="FF16" s="9">
        <v>4.1369999999999996</v>
      </c>
      <c r="FG16" s="9">
        <v>3.722</v>
      </c>
      <c r="FH16" s="9">
        <v>66.454999999999998</v>
      </c>
      <c r="FI16" s="9">
        <v>29.265000000000001</v>
      </c>
      <c r="FJ16" s="9">
        <v>37.19</v>
      </c>
      <c r="FK16" s="9">
        <v>78.075000000000003</v>
      </c>
      <c r="FL16" s="9">
        <v>29.254999999999999</v>
      </c>
      <c r="FM16" s="9">
        <v>48.82</v>
      </c>
      <c r="FN16" s="9">
        <v>537.59</v>
      </c>
      <c r="FO16" s="9">
        <v>202.22</v>
      </c>
      <c r="FP16" s="9">
        <v>335.37</v>
      </c>
      <c r="FQ16" s="9">
        <v>10</v>
      </c>
      <c r="FR16" s="9">
        <v>12</v>
      </c>
      <c r="FS16" s="9">
        <v>10</v>
      </c>
      <c r="FT16" s="9">
        <v>13</v>
      </c>
      <c r="FU16" s="9">
        <v>15</v>
      </c>
      <c r="FV16" s="9">
        <v>12</v>
      </c>
      <c r="FW16" s="9">
        <v>14</v>
      </c>
      <c r="FX16" s="9">
        <v>15</v>
      </c>
      <c r="FY16" s="9">
        <v>12</v>
      </c>
      <c r="FZ16" s="9">
        <v>15</v>
      </c>
      <c r="GA16" s="9">
        <v>15</v>
      </c>
      <c r="GB16" s="9">
        <v>14</v>
      </c>
      <c r="GC16" s="9">
        <v>14.16</v>
      </c>
      <c r="GD16" s="9">
        <v>17.975999999999999</v>
      </c>
      <c r="GE16" s="9">
        <v>11.609</v>
      </c>
      <c r="GF16" s="9">
        <v>16.672000000000001</v>
      </c>
      <c r="GG16" s="9">
        <v>12.257</v>
      </c>
      <c r="GH16" s="9">
        <v>17.556999999999999</v>
      </c>
      <c r="GI16" s="9">
        <v>15</v>
      </c>
      <c r="GJ16" s="9">
        <v>16.998000000000001</v>
      </c>
      <c r="GK16" s="9">
        <v>14.308999999999999</v>
      </c>
      <c r="GL16" s="9">
        <v>12</v>
      </c>
      <c r="GM16" s="9">
        <v>14</v>
      </c>
      <c r="GN16" s="9">
        <v>12</v>
      </c>
      <c r="GO16" s="9">
        <v>16.291</v>
      </c>
      <c r="GP16" s="9">
        <v>18</v>
      </c>
      <c r="GQ16" s="9">
        <v>15</v>
      </c>
      <c r="GR16" s="9">
        <v>13.272</v>
      </c>
      <c r="GS16" s="9">
        <v>14.191000000000001</v>
      </c>
      <c r="GT16" s="9">
        <v>10</v>
      </c>
      <c r="GU16" s="9">
        <v>10</v>
      </c>
      <c r="GV16" s="9">
        <v>10</v>
      </c>
      <c r="GW16" s="9">
        <v>10.882999999999999</v>
      </c>
      <c r="GX16" s="9">
        <v>8.8550000000000004</v>
      </c>
      <c r="GY16" s="9">
        <v>7.39</v>
      </c>
      <c r="GZ16" s="9">
        <v>11.512</v>
      </c>
      <c r="HA16" s="9">
        <v>14.704000000000001</v>
      </c>
      <c r="HB16" s="9">
        <v>18.173999999999999</v>
      </c>
      <c r="HC16" s="9">
        <v>10</v>
      </c>
      <c r="HD16" s="9">
        <v>9.1639999999999997</v>
      </c>
      <c r="HE16" s="9">
        <v>7.58</v>
      </c>
      <c r="HF16" s="9">
        <v>9.6110000000000007</v>
      </c>
      <c r="HG16" s="9">
        <v>10.3</v>
      </c>
      <c r="HH16" s="9">
        <v>22.26</v>
      </c>
      <c r="HI16" s="9">
        <v>10</v>
      </c>
      <c r="HJ16" s="9">
        <v>15.035</v>
      </c>
      <c r="HK16" s="9">
        <v>18.138999999999999</v>
      </c>
      <c r="HL16" s="9">
        <v>10</v>
      </c>
      <c r="HM16" s="9">
        <v>13</v>
      </c>
      <c r="HN16" s="9">
        <v>14.488</v>
      </c>
      <c r="HO16" s="9">
        <v>12.163</v>
      </c>
      <c r="HP16" s="9">
        <v>10.269</v>
      </c>
      <c r="HQ16" s="9">
        <v>10.615</v>
      </c>
      <c r="HR16" s="9">
        <v>10.218</v>
      </c>
      <c r="HS16" s="9">
        <v>10</v>
      </c>
      <c r="HT16" s="9">
        <v>10</v>
      </c>
      <c r="HU16" s="9">
        <v>10</v>
      </c>
      <c r="HV16" s="9">
        <v>393.75599999999997</v>
      </c>
      <c r="HW16" s="9">
        <v>167.685</v>
      </c>
      <c r="HX16" s="9">
        <v>226.071</v>
      </c>
      <c r="HY16" s="9">
        <v>186.679</v>
      </c>
      <c r="HZ16" s="9">
        <v>73.736999999999995</v>
      </c>
      <c r="IA16" s="9">
        <v>112.94199999999999</v>
      </c>
      <c r="IB16" s="9">
        <v>162.45699999999999</v>
      </c>
      <c r="IC16" s="9">
        <v>60.792999999999999</v>
      </c>
      <c r="ID16" s="9">
        <v>101.664</v>
      </c>
      <c r="IE16" s="9">
        <v>42.478999999999999</v>
      </c>
      <c r="IF16" s="9">
        <v>13.775</v>
      </c>
      <c r="IG16" s="9">
        <v>28.704999999999998</v>
      </c>
      <c r="IH16" s="9">
        <v>17.103999999999999</v>
      </c>
      <c r="II16" s="9">
        <v>5.2439999999999998</v>
      </c>
      <c r="IJ16" s="9">
        <v>11.86</v>
      </c>
      <c r="IK16" s="9">
        <v>4.04</v>
      </c>
      <c r="IL16" s="9">
        <v>1.099</v>
      </c>
      <c r="IM16" s="9">
        <v>2.9409999999999998</v>
      </c>
      <c r="IN16" s="9">
        <v>2.056</v>
      </c>
      <c r="IO16" s="9">
        <v>0.873</v>
      </c>
      <c r="IP16" s="9">
        <v>1.1819999999999999</v>
      </c>
      <c r="IQ16" s="9">
        <v>35.905999999999999</v>
      </c>
    </row>
    <row r="17" spans="1:251">
      <c r="A17" s="10">
        <v>44228</v>
      </c>
      <c r="B17" s="9">
        <v>971.55499999999995</v>
      </c>
      <c r="C17" s="9">
        <v>392.03699999999998</v>
      </c>
      <c r="D17" s="9">
        <v>579.51800000000003</v>
      </c>
      <c r="E17" s="9">
        <v>468.46499999999997</v>
      </c>
      <c r="F17" s="9">
        <v>195.59899999999999</v>
      </c>
      <c r="G17" s="9">
        <v>272.86599999999999</v>
      </c>
      <c r="H17" s="9">
        <v>395.38299999999998</v>
      </c>
      <c r="I17" s="9">
        <v>167.048</v>
      </c>
      <c r="J17" s="9">
        <v>228.33500000000001</v>
      </c>
      <c r="K17" s="9">
        <v>91.569000000000003</v>
      </c>
      <c r="L17" s="9">
        <v>36.811</v>
      </c>
      <c r="M17" s="9">
        <v>54.758000000000003</v>
      </c>
      <c r="N17" s="9">
        <v>24.102</v>
      </c>
      <c r="O17" s="9">
        <v>10.385</v>
      </c>
      <c r="P17" s="9">
        <v>13.717000000000001</v>
      </c>
      <c r="Q17" s="9">
        <v>3.5539999999999998</v>
      </c>
      <c r="R17" s="9">
        <v>1.3109999999999999</v>
      </c>
      <c r="S17" s="9">
        <v>2.2429999999999999</v>
      </c>
      <c r="T17" s="9">
        <v>11.925000000000001</v>
      </c>
      <c r="U17" s="9">
        <v>6.7830000000000004</v>
      </c>
      <c r="V17" s="9">
        <v>5.1420000000000003</v>
      </c>
      <c r="W17" s="9">
        <v>42.127000000000002</v>
      </c>
      <c r="X17" s="9">
        <v>23.111000000000001</v>
      </c>
      <c r="Y17" s="9">
        <v>19.015000000000001</v>
      </c>
      <c r="Z17" s="9">
        <v>31.494</v>
      </c>
      <c r="AA17" s="9">
        <v>15.223000000000001</v>
      </c>
      <c r="AB17" s="9">
        <v>16.27</v>
      </c>
      <c r="AC17" s="9">
        <v>45.872999999999998</v>
      </c>
      <c r="AD17" s="9">
        <v>21.465</v>
      </c>
      <c r="AE17" s="9">
        <v>24.408000000000001</v>
      </c>
      <c r="AF17" s="9">
        <v>19.13</v>
      </c>
      <c r="AG17" s="9">
        <v>6.0359999999999996</v>
      </c>
      <c r="AH17" s="9">
        <v>13.095000000000001</v>
      </c>
      <c r="AI17" s="9">
        <v>15.712999999999999</v>
      </c>
      <c r="AJ17" s="9">
        <v>6.5759999999999996</v>
      </c>
      <c r="AK17" s="9">
        <v>9.1359999999999992</v>
      </c>
      <c r="AL17" s="9">
        <v>7.1040000000000001</v>
      </c>
      <c r="AM17" s="9">
        <v>3.2719999999999998</v>
      </c>
      <c r="AN17" s="9">
        <v>3.8319999999999999</v>
      </c>
      <c r="AO17" s="9">
        <v>21.905999999999999</v>
      </c>
      <c r="AP17" s="9">
        <v>5.1589999999999998</v>
      </c>
      <c r="AQ17" s="9">
        <v>16.747</v>
      </c>
      <c r="AR17" s="9">
        <v>17.853999999999999</v>
      </c>
      <c r="AS17" s="9">
        <v>2.915</v>
      </c>
      <c r="AT17" s="9">
        <v>14.939</v>
      </c>
      <c r="AU17" s="9">
        <v>4.8520000000000003</v>
      </c>
      <c r="AV17" s="9">
        <v>0.84899999999999998</v>
      </c>
      <c r="AW17" s="9">
        <v>4.0030000000000001</v>
      </c>
      <c r="AX17" s="9">
        <v>58.180999999999997</v>
      </c>
      <c r="AY17" s="9">
        <v>27.151</v>
      </c>
      <c r="AZ17" s="9">
        <v>31.030999999999999</v>
      </c>
      <c r="BA17" s="9">
        <v>73.081000000000003</v>
      </c>
      <c r="BB17" s="9">
        <v>28.550999999999998</v>
      </c>
      <c r="BC17" s="9">
        <v>44.530999999999999</v>
      </c>
      <c r="BD17" s="9">
        <v>503.09</v>
      </c>
      <c r="BE17" s="9">
        <v>196.43799999999999</v>
      </c>
      <c r="BF17" s="9">
        <v>306.65199999999999</v>
      </c>
      <c r="BG17" s="9">
        <v>11</v>
      </c>
      <c r="BH17" s="9">
        <v>13</v>
      </c>
      <c r="BI17" s="9">
        <v>10</v>
      </c>
      <c r="BJ17" s="9">
        <v>13</v>
      </c>
      <c r="BK17" s="9">
        <v>15</v>
      </c>
      <c r="BL17" s="9">
        <v>12</v>
      </c>
      <c r="BM17" s="9">
        <v>14</v>
      </c>
      <c r="BN17" s="9">
        <v>15</v>
      </c>
      <c r="BO17" s="9">
        <v>12.069000000000001</v>
      </c>
      <c r="BP17" s="9">
        <v>13.722</v>
      </c>
      <c r="BQ17" s="9">
        <v>13.055999999999999</v>
      </c>
      <c r="BR17" s="9">
        <v>15</v>
      </c>
      <c r="BS17" s="9">
        <v>14.289</v>
      </c>
      <c r="BT17" s="9">
        <v>15</v>
      </c>
      <c r="BU17" s="9">
        <v>12.821</v>
      </c>
      <c r="BV17" s="9">
        <v>11.941000000000001</v>
      </c>
      <c r="BW17" s="9">
        <v>25.373999999999999</v>
      </c>
      <c r="BX17" s="9">
        <v>8.7040000000000006</v>
      </c>
      <c r="BY17" s="9">
        <v>19</v>
      </c>
      <c r="BZ17" s="9">
        <v>19.489000000000001</v>
      </c>
      <c r="CA17" s="9">
        <v>15.654999999999999</v>
      </c>
      <c r="CB17" s="9">
        <v>15</v>
      </c>
      <c r="CC17" s="9">
        <v>15.688000000000001</v>
      </c>
      <c r="CD17" s="9">
        <v>12</v>
      </c>
      <c r="CE17" s="9">
        <v>13.467000000000001</v>
      </c>
      <c r="CF17" s="9">
        <v>18.347999999999999</v>
      </c>
      <c r="CG17" s="9">
        <v>10</v>
      </c>
      <c r="CH17" s="9">
        <v>16</v>
      </c>
      <c r="CI17" s="9">
        <v>18.12</v>
      </c>
      <c r="CJ17" s="9">
        <v>13.864000000000001</v>
      </c>
      <c r="CK17" s="9">
        <v>9.6280000000000001</v>
      </c>
      <c r="CL17" s="9">
        <v>12.587999999999999</v>
      </c>
      <c r="CM17" s="9">
        <v>8</v>
      </c>
      <c r="CN17" s="9">
        <v>13</v>
      </c>
      <c r="CO17" s="9">
        <v>13.778</v>
      </c>
      <c r="CP17" s="9">
        <v>13</v>
      </c>
      <c r="CQ17" s="9">
        <v>14.48</v>
      </c>
      <c r="CR17" s="9">
        <v>14.442</v>
      </c>
      <c r="CS17" s="9">
        <v>14.677</v>
      </c>
      <c r="CT17" s="9">
        <v>8.7650000000000006</v>
      </c>
      <c r="CU17" s="9">
        <v>15</v>
      </c>
      <c r="CV17" s="9">
        <v>7.76</v>
      </c>
      <c r="CW17" s="9">
        <v>14.055999999999999</v>
      </c>
      <c r="CX17" s="9">
        <v>23.942</v>
      </c>
      <c r="CY17" s="9">
        <v>11.11</v>
      </c>
      <c r="CZ17" s="9">
        <v>17.739000000000001</v>
      </c>
      <c r="DA17" s="9">
        <v>16.904</v>
      </c>
      <c r="DB17" s="9">
        <v>18.404</v>
      </c>
      <c r="DC17" s="9">
        <v>14</v>
      </c>
      <c r="DD17" s="9">
        <v>14.616</v>
      </c>
      <c r="DE17" s="9">
        <v>13.531000000000001</v>
      </c>
      <c r="DF17" s="9">
        <v>10</v>
      </c>
      <c r="DG17" s="9">
        <v>10</v>
      </c>
      <c r="DH17" s="9">
        <v>10</v>
      </c>
      <c r="DI17" s="9">
        <v>10</v>
      </c>
      <c r="DJ17" s="9">
        <v>10</v>
      </c>
      <c r="DK17" s="9">
        <v>10</v>
      </c>
      <c r="DL17" s="9">
        <v>937.4</v>
      </c>
      <c r="DM17" s="9">
        <v>375.08699999999999</v>
      </c>
      <c r="DN17" s="9">
        <v>562.31299999999999</v>
      </c>
      <c r="DO17" s="9">
        <v>459.48700000000002</v>
      </c>
      <c r="DP17" s="9">
        <v>191.33199999999999</v>
      </c>
      <c r="DQ17" s="9">
        <v>268.154</v>
      </c>
      <c r="DR17" s="9">
        <v>387.44400000000002</v>
      </c>
      <c r="DS17" s="9">
        <v>163.62299999999999</v>
      </c>
      <c r="DT17" s="9">
        <v>223.82</v>
      </c>
      <c r="DU17" s="9">
        <v>91.058999999999997</v>
      </c>
      <c r="DV17" s="9">
        <v>36.301000000000002</v>
      </c>
      <c r="DW17" s="9">
        <v>54.758000000000003</v>
      </c>
      <c r="DX17" s="9">
        <v>24.102</v>
      </c>
      <c r="DY17" s="9">
        <v>10.385</v>
      </c>
      <c r="DZ17" s="9">
        <v>13.717000000000001</v>
      </c>
      <c r="EA17" s="9">
        <v>3.5539999999999998</v>
      </c>
      <c r="EB17" s="9">
        <v>1.3109999999999999</v>
      </c>
      <c r="EC17" s="9">
        <v>2.2429999999999999</v>
      </c>
      <c r="ED17" s="9">
        <v>10.095000000000001</v>
      </c>
      <c r="EE17" s="9">
        <v>6.2969999999999997</v>
      </c>
      <c r="EF17" s="9">
        <v>3.7989999999999999</v>
      </c>
      <c r="EG17" s="9">
        <v>41.585000000000001</v>
      </c>
      <c r="EH17" s="9">
        <v>22.57</v>
      </c>
      <c r="EI17" s="9">
        <v>19.015000000000001</v>
      </c>
      <c r="EJ17" s="9">
        <v>31.242000000000001</v>
      </c>
      <c r="EK17" s="9">
        <v>15.223000000000001</v>
      </c>
      <c r="EL17" s="9">
        <v>16.018999999999998</v>
      </c>
      <c r="EM17" s="9">
        <v>44.289000000000001</v>
      </c>
      <c r="EN17" s="9">
        <v>20.742999999999999</v>
      </c>
      <c r="EO17" s="9">
        <v>23.547000000000001</v>
      </c>
      <c r="EP17" s="9">
        <v>19.13</v>
      </c>
      <c r="EQ17" s="9">
        <v>6.0359999999999996</v>
      </c>
      <c r="ER17" s="9">
        <v>13.095000000000001</v>
      </c>
      <c r="ES17" s="9">
        <v>15.712999999999999</v>
      </c>
      <c r="ET17" s="9">
        <v>6.5759999999999996</v>
      </c>
      <c r="EU17" s="9">
        <v>9.1359999999999992</v>
      </c>
      <c r="EV17" s="9">
        <v>7.1040000000000001</v>
      </c>
      <c r="EW17" s="9">
        <v>3.2719999999999998</v>
      </c>
      <c r="EX17" s="9">
        <v>3.8319999999999999</v>
      </c>
      <c r="EY17" s="9">
        <v>21.905999999999999</v>
      </c>
      <c r="EZ17" s="9">
        <v>5.1589999999999998</v>
      </c>
      <c r="FA17" s="9">
        <v>16.747</v>
      </c>
      <c r="FB17" s="9">
        <v>17.853999999999999</v>
      </c>
      <c r="FC17" s="9">
        <v>2.915</v>
      </c>
      <c r="FD17" s="9">
        <v>14.939</v>
      </c>
      <c r="FE17" s="9">
        <v>4.8520000000000003</v>
      </c>
      <c r="FF17" s="9">
        <v>0.84899999999999998</v>
      </c>
      <c r="FG17" s="9">
        <v>4.0030000000000001</v>
      </c>
      <c r="FH17" s="9">
        <v>54.957000000000001</v>
      </c>
      <c r="FI17" s="9">
        <v>25.986000000000001</v>
      </c>
      <c r="FJ17" s="9">
        <v>28.971</v>
      </c>
      <c r="FK17" s="9">
        <v>72.043000000000006</v>
      </c>
      <c r="FL17" s="9">
        <v>27.709</v>
      </c>
      <c r="FM17" s="9">
        <v>44.334000000000003</v>
      </c>
      <c r="FN17" s="9">
        <v>477.91300000000001</v>
      </c>
      <c r="FO17" s="9">
        <v>183.755</v>
      </c>
      <c r="FP17" s="9">
        <v>294.15800000000002</v>
      </c>
      <c r="FQ17" s="9">
        <v>11</v>
      </c>
      <c r="FR17" s="9">
        <v>13</v>
      </c>
      <c r="FS17" s="9">
        <v>10</v>
      </c>
      <c r="FT17" s="9">
        <v>13</v>
      </c>
      <c r="FU17" s="9">
        <v>15</v>
      </c>
      <c r="FV17" s="9">
        <v>12</v>
      </c>
      <c r="FW17" s="9">
        <v>14</v>
      </c>
      <c r="FX17" s="9">
        <v>15</v>
      </c>
      <c r="FY17" s="9">
        <v>12</v>
      </c>
      <c r="FZ17" s="9">
        <v>13.287000000000001</v>
      </c>
      <c r="GA17" s="9">
        <v>13</v>
      </c>
      <c r="GB17" s="9">
        <v>15</v>
      </c>
      <c r="GC17" s="9">
        <v>14.289</v>
      </c>
      <c r="GD17" s="9">
        <v>15</v>
      </c>
      <c r="GE17" s="9">
        <v>12.821</v>
      </c>
      <c r="GF17" s="9">
        <v>11.941000000000001</v>
      </c>
      <c r="GG17" s="9">
        <v>25.373999999999999</v>
      </c>
      <c r="GH17" s="9">
        <v>8.7040000000000006</v>
      </c>
      <c r="GI17" s="9">
        <v>19.68</v>
      </c>
      <c r="GJ17" s="9">
        <v>19.853000000000002</v>
      </c>
      <c r="GK17" s="9">
        <v>19.245000000000001</v>
      </c>
      <c r="GL17" s="9">
        <v>14.669</v>
      </c>
      <c r="GM17" s="9">
        <v>15.113</v>
      </c>
      <c r="GN17" s="9">
        <v>12</v>
      </c>
      <c r="GO17" s="9">
        <v>13.641999999999999</v>
      </c>
      <c r="GP17" s="9">
        <v>18.347999999999999</v>
      </c>
      <c r="GQ17" s="9">
        <v>10</v>
      </c>
      <c r="GR17" s="9">
        <v>16</v>
      </c>
      <c r="GS17" s="9">
        <v>18.263000000000002</v>
      </c>
      <c r="GT17" s="9">
        <v>13.111000000000001</v>
      </c>
      <c r="GU17" s="9">
        <v>9.6280000000000001</v>
      </c>
      <c r="GV17" s="9">
        <v>12.587999999999999</v>
      </c>
      <c r="GW17" s="9">
        <v>8</v>
      </c>
      <c r="GX17" s="9">
        <v>13</v>
      </c>
      <c r="GY17" s="9">
        <v>13.778</v>
      </c>
      <c r="GZ17" s="9">
        <v>13</v>
      </c>
      <c r="HA17" s="9">
        <v>14.48</v>
      </c>
      <c r="HB17" s="9">
        <v>14.442</v>
      </c>
      <c r="HC17" s="9">
        <v>14.677</v>
      </c>
      <c r="HD17" s="9">
        <v>8.7650000000000006</v>
      </c>
      <c r="HE17" s="9">
        <v>15</v>
      </c>
      <c r="HF17" s="9">
        <v>7.76</v>
      </c>
      <c r="HG17" s="9">
        <v>14.055999999999999</v>
      </c>
      <c r="HH17" s="9">
        <v>23.942</v>
      </c>
      <c r="HI17" s="9">
        <v>11.11</v>
      </c>
      <c r="HJ17" s="9">
        <v>17.739000000000001</v>
      </c>
      <c r="HK17" s="9">
        <v>16.904</v>
      </c>
      <c r="HL17" s="9">
        <v>18.404</v>
      </c>
      <c r="HM17" s="9">
        <v>14</v>
      </c>
      <c r="HN17" s="9">
        <v>14.54</v>
      </c>
      <c r="HO17" s="9">
        <v>13</v>
      </c>
      <c r="HP17" s="9">
        <v>10</v>
      </c>
      <c r="HQ17" s="9">
        <v>10</v>
      </c>
      <c r="HR17" s="9">
        <v>10</v>
      </c>
      <c r="HS17" s="9">
        <v>10</v>
      </c>
      <c r="HT17" s="9">
        <v>10</v>
      </c>
      <c r="HU17" s="9">
        <v>10</v>
      </c>
      <c r="HV17" s="9">
        <v>324.65199999999999</v>
      </c>
      <c r="HW17" s="9">
        <v>147.30000000000001</v>
      </c>
      <c r="HX17" s="9">
        <v>177.351</v>
      </c>
      <c r="HY17" s="9">
        <v>152.4</v>
      </c>
      <c r="HZ17" s="9">
        <v>73.155000000000001</v>
      </c>
      <c r="IA17" s="9">
        <v>79.245000000000005</v>
      </c>
      <c r="IB17" s="9">
        <v>128.91200000000001</v>
      </c>
      <c r="IC17" s="9">
        <v>60.841000000000001</v>
      </c>
      <c r="ID17" s="9">
        <v>68.070999999999998</v>
      </c>
      <c r="IE17" s="9">
        <v>32.649000000000001</v>
      </c>
      <c r="IF17" s="9">
        <v>15.143000000000001</v>
      </c>
      <c r="IG17" s="9">
        <v>17.504999999999999</v>
      </c>
      <c r="IH17" s="9">
        <v>11.419</v>
      </c>
      <c r="II17" s="9">
        <v>4.5570000000000004</v>
      </c>
      <c r="IJ17" s="9">
        <v>6.8630000000000004</v>
      </c>
      <c r="IK17" s="9">
        <v>3.0409999999999999</v>
      </c>
      <c r="IL17" s="9">
        <v>0.79800000000000004</v>
      </c>
      <c r="IM17" s="9">
        <v>2.2429999999999999</v>
      </c>
      <c r="IN17" s="9">
        <v>1.091</v>
      </c>
      <c r="IO17" s="9">
        <v>1.091</v>
      </c>
      <c r="IP17" s="9">
        <v>0</v>
      </c>
      <c r="IQ17" s="9">
        <v>23.042000000000002</v>
      </c>
    </row>
    <row r="18" spans="1:251">
      <c r="A18" s="10">
        <v>44593</v>
      </c>
      <c r="B18" s="9">
        <v>797.94</v>
      </c>
      <c r="C18" s="9">
        <v>319.39400000000001</v>
      </c>
      <c r="D18" s="9">
        <v>478.54599999999999</v>
      </c>
      <c r="E18" s="9">
        <v>356.44499999999999</v>
      </c>
      <c r="F18" s="9">
        <v>149.28</v>
      </c>
      <c r="G18" s="9">
        <v>207.16499999999999</v>
      </c>
      <c r="H18" s="9">
        <v>305.12400000000002</v>
      </c>
      <c r="I18" s="9">
        <v>127.879</v>
      </c>
      <c r="J18" s="9">
        <v>177.245</v>
      </c>
      <c r="K18" s="9">
        <v>43.46</v>
      </c>
      <c r="L18" s="9">
        <v>22.899000000000001</v>
      </c>
      <c r="M18" s="9">
        <v>20.562000000000001</v>
      </c>
      <c r="N18" s="9">
        <v>26.106000000000002</v>
      </c>
      <c r="O18" s="9">
        <v>13.259</v>
      </c>
      <c r="P18" s="9">
        <v>12.846</v>
      </c>
      <c r="Q18" s="9">
        <v>1.3</v>
      </c>
      <c r="R18" s="9">
        <v>0.17499999999999999</v>
      </c>
      <c r="S18" s="9">
        <v>1.125</v>
      </c>
      <c r="T18" s="9">
        <v>14.17</v>
      </c>
      <c r="U18" s="9">
        <v>4.5279999999999996</v>
      </c>
      <c r="V18" s="9">
        <v>9.6419999999999995</v>
      </c>
      <c r="W18" s="9">
        <v>27.52</v>
      </c>
      <c r="X18" s="9">
        <v>13.547000000000001</v>
      </c>
      <c r="Y18" s="9">
        <v>13.973000000000001</v>
      </c>
      <c r="Z18" s="9">
        <v>18.414999999999999</v>
      </c>
      <c r="AA18" s="9">
        <v>10.052</v>
      </c>
      <c r="AB18" s="9">
        <v>8.3629999999999995</v>
      </c>
      <c r="AC18" s="9">
        <v>36.607999999999997</v>
      </c>
      <c r="AD18" s="9">
        <v>12.85</v>
      </c>
      <c r="AE18" s="9">
        <v>23.757999999999999</v>
      </c>
      <c r="AF18" s="9">
        <v>13.885</v>
      </c>
      <c r="AG18" s="9">
        <v>2.9740000000000002</v>
      </c>
      <c r="AH18" s="9">
        <v>10.911</v>
      </c>
      <c r="AI18" s="9">
        <v>19.279</v>
      </c>
      <c r="AJ18" s="9">
        <v>7.6109999999999998</v>
      </c>
      <c r="AK18" s="9">
        <v>11.667999999999999</v>
      </c>
      <c r="AL18" s="9">
        <v>2.6160000000000001</v>
      </c>
      <c r="AM18" s="9">
        <v>1.5189999999999999</v>
      </c>
      <c r="AN18" s="9">
        <v>1.097</v>
      </c>
      <c r="AO18" s="9">
        <v>25.053000000000001</v>
      </c>
      <c r="AP18" s="9">
        <v>10.276999999999999</v>
      </c>
      <c r="AQ18" s="9">
        <v>14.776</v>
      </c>
      <c r="AR18" s="9">
        <v>18.599</v>
      </c>
      <c r="AS18" s="9">
        <v>3.5739999999999998</v>
      </c>
      <c r="AT18" s="9">
        <v>15.025</v>
      </c>
      <c r="AU18" s="9">
        <v>5.8760000000000003</v>
      </c>
      <c r="AV18" s="9">
        <v>2.9180000000000001</v>
      </c>
      <c r="AW18" s="9">
        <v>2.9580000000000002</v>
      </c>
      <c r="AX18" s="9">
        <v>52.237000000000002</v>
      </c>
      <c r="AY18" s="9">
        <v>21.696000000000002</v>
      </c>
      <c r="AZ18" s="9">
        <v>30.541</v>
      </c>
      <c r="BA18" s="9">
        <v>51.320999999999998</v>
      </c>
      <c r="BB18" s="9">
        <v>21.401</v>
      </c>
      <c r="BC18" s="9">
        <v>29.92</v>
      </c>
      <c r="BD18" s="9">
        <v>441.495</v>
      </c>
      <c r="BE18" s="9">
        <v>170.114</v>
      </c>
      <c r="BF18" s="9">
        <v>271.38099999999997</v>
      </c>
      <c r="BG18" s="9">
        <v>10</v>
      </c>
      <c r="BH18" s="9">
        <v>11</v>
      </c>
      <c r="BI18" s="9">
        <v>10</v>
      </c>
      <c r="BJ18" s="9">
        <v>12</v>
      </c>
      <c r="BK18" s="9">
        <v>13</v>
      </c>
      <c r="BL18" s="9">
        <v>10</v>
      </c>
      <c r="BM18" s="9">
        <v>12</v>
      </c>
      <c r="BN18" s="9">
        <v>14</v>
      </c>
      <c r="BO18" s="9">
        <v>10</v>
      </c>
      <c r="BP18" s="9">
        <v>14</v>
      </c>
      <c r="BQ18" s="9">
        <v>15.282999999999999</v>
      </c>
      <c r="BR18" s="9">
        <v>10.391999999999999</v>
      </c>
      <c r="BS18" s="9">
        <v>12.496</v>
      </c>
      <c r="BT18" s="9">
        <v>15.243</v>
      </c>
      <c r="BU18" s="9">
        <v>11</v>
      </c>
      <c r="BV18" s="9">
        <v>6.55</v>
      </c>
      <c r="BW18" s="9">
        <v>0</v>
      </c>
      <c r="BX18" s="9">
        <v>6.056</v>
      </c>
      <c r="BY18" s="9">
        <v>10</v>
      </c>
      <c r="BZ18" s="9">
        <v>15.02</v>
      </c>
      <c r="CA18" s="9">
        <v>9.2620000000000005</v>
      </c>
      <c r="CB18" s="9">
        <v>12.686999999999999</v>
      </c>
      <c r="CC18" s="9">
        <v>11.727</v>
      </c>
      <c r="CD18" s="9">
        <v>14</v>
      </c>
      <c r="CE18" s="9">
        <v>15</v>
      </c>
      <c r="CF18" s="9">
        <v>15.061999999999999</v>
      </c>
      <c r="CG18" s="9">
        <v>13.94</v>
      </c>
      <c r="CH18" s="9">
        <v>13</v>
      </c>
      <c r="CI18" s="9">
        <v>13</v>
      </c>
      <c r="CJ18" s="9">
        <v>13</v>
      </c>
      <c r="CK18" s="9">
        <v>14</v>
      </c>
      <c r="CL18" s="9">
        <v>15.262</v>
      </c>
      <c r="CM18" s="9">
        <v>11.923999999999999</v>
      </c>
      <c r="CN18" s="9">
        <v>10.692</v>
      </c>
      <c r="CO18" s="9">
        <v>17.013000000000002</v>
      </c>
      <c r="CP18" s="9">
        <v>10</v>
      </c>
      <c r="CQ18" s="9">
        <v>20</v>
      </c>
      <c r="CR18" s="9">
        <v>20.073</v>
      </c>
      <c r="CS18" s="9">
        <v>16.492999999999999</v>
      </c>
      <c r="CT18" s="9">
        <v>10</v>
      </c>
      <c r="CU18" s="9">
        <v>14</v>
      </c>
      <c r="CV18" s="9">
        <v>10</v>
      </c>
      <c r="CW18" s="9">
        <v>9</v>
      </c>
      <c r="CX18" s="9">
        <v>7.7560000000000002</v>
      </c>
      <c r="CY18" s="9">
        <v>10</v>
      </c>
      <c r="CZ18" s="9">
        <v>11.538</v>
      </c>
      <c r="DA18" s="9">
        <v>14.137</v>
      </c>
      <c r="DB18" s="9">
        <v>9.2390000000000008</v>
      </c>
      <c r="DC18" s="9">
        <v>10</v>
      </c>
      <c r="DD18" s="9">
        <v>11.186999999999999</v>
      </c>
      <c r="DE18" s="9">
        <v>10</v>
      </c>
      <c r="DF18" s="9">
        <v>10</v>
      </c>
      <c r="DG18" s="9">
        <v>10</v>
      </c>
      <c r="DH18" s="9">
        <v>10</v>
      </c>
      <c r="DI18" s="9">
        <v>10</v>
      </c>
      <c r="DJ18" s="9">
        <v>10</v>
      </c>
      <c r="DK18" s="9">
        <v>10</v>
      </c>
      <c r="DL18" s="9">
        <v>782.37699999999995</v>
      </c>
      <c r="DM18" s="9">
        <v>310.45800000000003</v>
      </c>
      <c r="DN18" s="9">
        <v>471.91800000000001</v>
      </c>
      <c r="DO18" s="9">
        <v>353.09199999999998</v>
      </c>
      <c r="DP18" s="9">
        <v>146.64099999999999</v>
      </c>
      <c r="DQ18" s="9">
        <v>206.45099999999999</v>
      </c>
      <c r="DR18" s="9">
        <v>301.77199999999999</v>
      </c>
      <c r="DS18" s="9">
        <v>125.241</v>
      </c>
      <c r="DT18" s="9">
        <v>176.53100000000001</v>
      </c>
      <c r="DU18" s="9">
        <v>43.46</v>
      </c>
      <c r="DV18" s="9">
        <v>22.899000000000001</v>
      </c>
      <c r="DW18" s="9">
        <v>20.562000000000001</v>
      </c>
      <c r="DX18" s="9">
        <v>26.106000000000002</v>
      </c>
      <c r="DY18" s="9">
        <v>13.259</v>
      </c>
      <c r="DZ18" s="9">
        <v>12.846</v>
      </c>
      <c r="EA18" s="9">
        <v>1.3</v>
      </c>
      <c r="EB18" s="9">
        <v>0.17499999999999999</v>
      </c>
      <c r="EC18" s="9">
        <v>1.125</v>
      </c>
      <c r="ED18" s="9">
        <v>12.186</v>
      </c>
      <c r="EE18" s="9">
        <v>2.9449999999999998</v>
      </c>
      <c r="EF18" s="9">
        <v>9.2409999999999997</v>
      </c>
      <c r="EG18" s="9">
        <v>27.52</v>
      </c>
      <c r="EH18" s="9">
        <v>13.547000000000001</v>
      </c>
      <c r="EI18" s="9">
        <v>13.973000000000001</v>
      </c>
      <c r="EJ18" s="9">
        <v>18.414999999999999</v>
      </c>
      <c r="EK18" s="9">
        <v>10.052</v>
      </c>
      <c r="EL18" s="9">
        <v>8.3629999999999995</v>
      </c>
      <c r="EM18" s="9">
        <v>35.311999999999998</v>
      </c>
      <c r="EN18" s="9">
        <v>11.868</v>
      </c>
      <c r="EO18" s="9">
        <v>23.443999999999999</v>
      </c>
      <c r="EP18" s="9">
        <v>13.885</v>
      </c>
      <c r="EQ18" s="9">
        <v>2.9740000000000002</v>
      </c>
      <c r="ER18" s="9">
        <v>10.911</v>
      </c>
      <c r="ES18" s="9">
        <v>19.279</v>
      </c>
      <c r="ET18" s="9">
        <v>7.6109999999999998</v>
      </c>
      <c r="EU18" s="9">
        <v>11.667999999999999</v>
      </c>
      <c r="EV18" s="9">
        <v>2.6160000000000001</v>
      </c>
      <c r="EW18" s="9">
        <v>1.5189999999999999</v>
      </c>
      <c r="EX18" s="9">
        <v>1.097</v>
      </c>
      <c r="EY18" s="9">
        <v>25.053000000000001</v>
      </c>
      <c r="EZ18" s="9">
        <v>10.276999999999999</v>
      </c>
      <c r="FA18" s="9">
        <v>14.776</v>
      </c>
      <c r="FB18" s="9">
        <v>18.599</v>
      </c>
      <c r="FC18" s="9">
        <v>3.5739999999999998</v>
      </c>
      <c r="FD18" s="9">
        <v>15.025</v>
      </c>
      <c r="FE18" s="9">
        <v>5.8019999999999996</v>
      </c>
      <c r="FF18" s="9">
        <v>2.8439999999999999</v>
      </c>
      <c r="FG18" s="9">
        <v>2.9580000000000002</v>
      </c>
      <c r="FH18" s="9">
        <v>52.237000000000002</v>
      </c>
      <c r="FI18" s="9">
        <v>21.696000000000002</v>
      </c>
      <c r="FJ18" s="9">
        <v>30.541</v>
      </c>
      <c r="FK18" s="9">
        <v>51.320999999999998</v>
      </c>
      <c r="FL18" s="9">
        <v>21.401</v>
      </c>
      <c r="FM18" s="9">
        <v>29.92</v>
      </c>
      <c r="FN18" s="9">
        <v>429.28399999999999</v>
      </c>
      <c r="FO18" s="9">
        <v>163.81700000000001</v>
      </c>
      <c r="FP18" s="9">
        <v>265.46699999999998</v>
      </c>
      <c r="FQ18" s="9">
        <v>10</v>
      </c>
      <c r="FR18" s="9">
        <v>11</v>
      </c>
      <c r="FS18" s="9">
        <v>10</v>
      </c>
      <c r="FT18" s="9">
        <v>12</v>
      </c>
      <c r="FU18" s="9">
        <v>13.871</v>
      </c>
      <c r="FV18" s="9">
        <v>10</v>
      </c>
      <c r="FW18" s="9">
        <v>12</v>
      </c>
      <c r="FX18" s="9">
        <v>14</v>
      </c>
      <c r="FY18" s="9">
        <v>10</v>
      </c>
      <c r="FZ18" s="9">
        <v>14</v>
      </c>
      <c r="GA18" s="9">
        <v>15.282999999999999</v>
      </c>
      <c r="GB18" s="9">
        <v>10.391999999999999</v>
      </c>
      <c r="GC18" s="9">
        <v>12.496</v>
      </c>
      <c r="GD18" s="9">
        <v>15.243</v>
      </c>
      <c r="GE18" s="9">
        <v>11</v>
      </c>
      <c r="GF18" s="9">
        <v>6.55</v>
      </c>
      <c r="GG18" s="9">
        <v>0</v>
      </c>
      <c r="GH18" s="9">
        <v>6.056</v>
      </c>
      <c r="GI18" s="9">
        <v>10</v>
      </c>
      <c r="GJ18" s="9">
        <v>18.056999999999999</v>
      </c>
      <c r="GK18" s="9">
        <v>9.6050000000000004</v>
      </c>
      <c r="GL18" s="9">
        <v>12.686999999999999</v>
      </c>
      <c r="GM18" s="9">
        <v>11.727</v>
      </c>
      <c r="GN18" s="9">
        <v>14</v>
      </c>
      <c r="GO18" s="9">
        <v>15</v>
      </c>
      <c r="GP18" s="9">
        <v>15.061999999999999</v>
      </c>
      <c r="GQ18" s="9">
        <v>13.94</v>
      </c>
      <c r="GR18" s="9">
        <v>13</v>
      </c>
      <c r="GS18" s="9">
        <v>13</v>
      </c>
      <c r="GT18" s="9">
        <v>13</v>
      </c>
      <c r="GU18" s="9">
        <v>14</v>
      </c>
      <c r="GV18" s="9">
        <v>15.262</v>
      </c>
      <c r="GW18" s="9">
        <v>11.923999999999999</v>
      </c>
      <c r="GX18" s="9">
        <v>10.692</v>
      </c>
      <c r="GY18" s="9">
        <v>17.013000000000002</v>
      </c>
      <c r="GZ18" s="9">
        <v>10</v>
      </c>
      <c r="HA18" s="9">
        <v>20</v>
      </c>
      <c r="HB18" s="9">
        <v>20.073</v>
      </c>
      <c r="HC18" s="9">
        <v>16.492999999999999</v>
      </c>
      <c r="HD18" s="9">
        <v>10</v>
      </c>
      <c r="HE18" s="9">
        <v>14</v>
      </c>
      <c r="HF18" s="9">
        <v>10</v>
      </c>
      <c r="HG18" s="9">
        <v>9</v>
      </c>
      <c r="HH18" s="9">
        <v>7.7560000000000002</v>
      </c>
      <c r="HI18" s="9">
        <v>10</v>
      </c>
      <c r="HJ18" s="9">
        <v>11.179</v>
      </c>
      <c r="HK18" s="9">
        <v>13.827</v>
      </c>
      <c r="HL18" s="9">
        <v>9.2390000000000008</v>
      </c>
      <c r="HM18" s="9">
        <v>10</v>
      </c>
      <c r="HN18" s="9">
        <v>11.186999999999999</v>
      </c>
      <c r="HO18" s="9">
        <v>10</v>
      </c>
      <c r="HP18" s="9">
        <v>10</v>
      </c>
      <c r="HQ18" s="9">
        <v>10</v>
      </c>
      <c r="HR18" s="9">
        <v>10</v>
      </c>
      <c r="HS18" s="9">
        <v>10</v>
      </c>
      <c r="HT18" s="9">
        <v>10</v>
      </c>
      <c r="HU18" s="9">
        <v>10</v>
      </c>
      <c r="HV18" s="9">
        <v>292.97899999999998</v>
      </c>
      <c r="HW18" s="9">
        <v>133.072</v>
      </c>
      <c r="HX18" s="9">
        <v>159.90700000000001</v>
      </c>
      <c r="HY18" s="9">
        <v>131.61600000000001</v>
      </c>
      <c r="HZ18" s="9">
        <v>60.414000000000001</v>
      </c>
      <c r="IA18" s="9">
        <v>71.201999999999998</v>
      </c>
      <c r="IB18" s="9">
        <v>113.081</v>
      </c>
      <c r="IC18" s="9">
        <v>52.052999999999997</v>
      </c>
      <c r="ID18" s="9">
        <v>61.027999999999999</v>
      </c>
      <c r="IE18" s="9">
        <v>20.917000000000002</v>
      </c>
      <c r="IF18" s="9">
        <v>12.516999999999999</v>
      </c>
      <c r="IG18" s="9">
        <v>8.4</v>
      </c>
      <c r="IH18" s="9">
        <v>13.222</v>
      </c>
      <c r="II18" s="9">
        <v>7.9349999999999996</v>
      </c>
      <c r="IJ18" s="9">
        <v>5.2869999999999999</v>
      </c>
      <c r="IK18" s="9">
        <v>1.3</v>
      </c>
      <c r="IL18" s="9">
        <v>0.17499999999999999</v>
      </c>
      <c r="IM18" s="9">
        <v>1.125</v>
      </c>
      <c r="IN18" s="9">
        <v>1.27</v>
      </c>
      <c r="IO18" s="9">
        <v>0</v>
      </c>
      <c r="IP18" s="9">
        <v>1.27</v>
      </c>
      <c r="IQ18" s="9">
        <v>16.359000000000002</v>
      </c>
    </row>
    <row r="19" spans="1:251">
      <c r="A19" s="10">
        <v>44958</v>
      </c>
      <c r="B19" s="9">
        <v>792.19899999999996</v>
      </c>
      <c r="C19" s="9">
        <v>326.39400000000001</v>
      </c>
      <c r="D19" s="9">
        <v>465.80500000000001</v>
      </c>
      <c r="E19" s="9">
        <v>372.82600000000002</v>
      </c>
      <c r="F19" s="9">
        <v>145.40299999999999</v>
      </c>
      <c r="G19" s="9">
        <v>227.423</v>
      </c>
      <c r="H19" s="9">
        <v>310.92200000000003</v>
      </c>
      <c r="I19" s="9">
        <v>123.71</v>
      </c>
      <c r="J19" s="9">
        <v>187.21299999999999</v>
      </c>
      <c r="K19" s="9">
        <v>38.055</v>
      </c>
      <c r="L19" s="9">
        <v>13.353999999999999</v>
      </c>
      <c r="M19" s="9">
        <v>24.701000000000001</v>
      </c>
      <c r="N19" s="9">
        <v>28.024000000000001</v>
      </c>
      <c r="O19" s="9">
        <v>13.564</v>
      </c>
      <c r="P19" s="9">
        <v>14.46</v>
      </c>
      <c r="Q19" s="9">
        <v>3.9020000000000001</v>
      </c>
      <c r="R19" s="9">
        <v>2.4140000000000001</v>
      </c>
      <c r="S19" s="9">
        <v>1.488</v>
      </c>
      <c r="T19" s="9">
        <v>13.454000000000001</v>
      </c>
      <c r="U19" s="9">
        <v>4.7320000000000002</v>
      </c>
      <c r="V19" s="9">
        <v>8.7219999999999995</v>
      </c>
      <c r="W19" s="9">
        <v>25.983000000000001</v>
      </c>
      <c r="X19" s="9">
        <v>10.744</v>
      </c>
      <c r="Y19" s="9">
        <v>15.239000000000001</v>
      </c>
      <c r="Z19" s="9">
        <v>12.295</v>
      </c>
      <c r="AA19" s="9">
        <v>4.6120000000000001</v>
      </c>
      <c r="AB19" s="9">
        <v>7.6829999999999998</v>
      </c>
      <c r="AC19" s="9">
        <v>28.655999999999999</v>
      </c>
      <c r="AD19" s="9">
        <v>14.664</v>
      </c>
      <c r="AE19" s="9">
        <v>13.992000000000001</v>
      </c>
      <c r="AF19" s="9">
        <v>18.009</v>
      </c>
      <c r="AG19" s="9">
        <v>9.4480000000000004</v>
      </c>
      <c r="AH19" s="9">
        <v>8.5609999999999999</v>
      </c>
      <c r="AI19" s="9">
        <v>17.530999999999999</v>
      </c>
      <c r="AJ19" s="9">
        <v>6.673</v>
      </c>
      <c r="AK19" s="9">
        <v>10.858000000000001</v>
      </c>
      <c r="AL19" s="9">
        <v>3.91</v>
      </c>
      <c r="AM19" s="9">
        <v>2.827</v>
      </c>
      <c r="AN19" s="9">
        <v>1.083</v>
      </c>
      <c r="AO19" s="9">
        <v>28.512</v>
      </c>
      <c r="AP19" s="9">
        <v>7.1260000000000003</v>
      </c>
      <c r="AQ19" s="9">
        <v>21.385000000000002</v>
      </c>
      <c r="AR19" s="9">
        <v>25.218</v>
      </c>
      <c r="AS19" s="9">
        <v>5.4429999999999996</v>
      </c>
      <c r="AT19" s="9">
        <v>19.774999999999999</v>
      </c>
      <c r="AU19" s="9">
        <v>2.8239999999999998</v>
      </c>
      <c r="AV19" s="9">
        <v>0.92900000000000005</v>
      </c>
      <c r="AW19" s="9">
        <v>1.8959999999999999</v>
      </c>
      <c r="AX19" s="9">
        <v>64.549000000000007</v>
      </c>
      <c r="AY19" s="9">
        <v>27.18</v>
      </c>
      <c r="AZ19" s="9">
        <v>37.369</v>
      </c>
      <c r="BA19" s="9">
        <v>61.904000000000003</v>
      </c>
      <c r="BB19" s="9">
        <v>21.693000000000001</v>
      </c>
      <c r="BC19" s="9">
        <v>40.210999999999999</v>
      </c>
      <c r="BD19" s="9">
        <v>419.37299999999999</v>
      </c>
      <c r="BE19" s="9">
        <v>180.99100000000001</v>
      </c>
      <c r="BF19" s="9">
        <v>238.38200000000001</v>
      </c>
      <c r="BG19" s="9">
        <v>10</v>
      </c>
      <c r="BH19" s="9">
        <v>10</v>
      </c>
      <c r="BI19" s="9">
        <v>10</v>
      </c>
      <c r="BJ19" s="9">
        <v>11</v>
      </c>
      <c r="BK19" s="9">
        <v>14</v>
      </c>
      <c r="BL19" s="9">
        <v>10</v>
      </c>
      <c r="BM19" s="9">
        <v>11.242000000000001</v>
      </c>
      <c r="BN19" s="9">
        <v>14</v>
      </c>
      <c r="BO19" s="9">
        <v>10</v>
      </c>
      <c r="BP19" s="9">
        <v>14</v>
      </c>
      <c r="BQ19" s="9">
        <v>18</v>
      </c>
      <c r="BR19" s="9">
        <v>11.863</v>
      </c>
      <c r="BS19" s="9">
        <v>11.862</v>
      </c>
      <c r="BT19" s="9">
        <v>13.236000000000001</v>
      </c>
      <c r="BU19" s="9">
        <v>10.544</v>
      </c>
      <c r="BV19" s="9">
        <v>13.827999999999999</v>
      </c>
      <c r="BW19" s="9">
        <v>12.55</v>
      </c>
      <c r="BX19" s="9">
        <v>17.123000000000001</v>
      </c>
      <c r="BY19" s="9">
        <v>8.3290000000000006</v>
      </c>
      <c r="BZ19" s="9">
        <v>10.209</v>
      </c>
      <c r="CA19" s="9">
        <v>8</v>
      </c>
      <c r="CB19" s="9">
        <v>10.67</v>
      </c>
      <c r="CC19" s="9">
        <v>13.191000000000001</v>
      </c>
      <c r="CD19" s="9">
        <v>10.599</v>
      </c>
      <c r="CE19" s="9">
        <v>9.0500000000000007</v>
      </c>
      <c r="CF19" s="9">
        <v>14.423</v>
      </c>
      <c r="CG19" s="9">
        <v>8</v>
      </c>
      <c r="CH19" s="9">
        <v>14</v>
      </c>
      <c r="CI19" s="9">
        <v>15</v>
      </c>
      <c r="CJ19" s="9">
        <v>10</v>
      </c>
      <c r="CK19" s="9">
        <v>15</v>
      </c>
      <c r="CL19" s="9">
        <v>15</v>
      </c>
      <c r="CM19" s="9">
        <v>10</v>
      </c>
      <c r="CN19" s="9">
        <v>13.045</v>
      </c>
      <c r="CO19" s="9">
        <v>18.463999999999999</v>
      </c>
      <c r="CP19" s="9">
        <v>7.7060000000000004</v>
      </c>
      <c r="CQ19" s="9">
        <v>15.763999999999999</v>
      </c>
      <c r="CR19" s="9">
        <v>17.571999999999999</v>
      </c>
      <c r="CS19" s="9">
        <v>8.9160000000000004</v>
      </c>
      <c r="CT19" s="9">
        <v>11.842000000000001</v>
      </c>
      <c r="CU19" s="9">
        <v>10.28</v>
      </c>
      <c r="CV19" s="9">
        <v>12</v>
      </c>
      <c r="CW19" s="9">
        <v>10</v>
      </c>
      <c r="CX19" s="9">
        <v>17.407</v>
      </c>
      <c r="CY19" s="9">
        <v>10</v>
      </c>
      <c r="CZ19" s="9">
        <v>12.090999999999999</v>
      </c>
      <c r="DA19" s="9">
        <v>0</v>
      </c>
      <c r="DB19" s="9">
        <v>15.375999999999999</v>
      </c>
      <c r="DC19" s="9">
        <v>10</v>
      </c>
      <c r="DD19" s="9">
        <v>10</v>
      </c>
      <c r="DE19" s="9">
        <v>11</v>
      </c>
      <c r="DF19" s="9">
        <v>10</v>
      </c>
      <c r="DG19" s="9">
        <v>10</v>
      </c>
      <c r="DH19" s="9">
        <v>10</v>
      </c>
      <c r="DI19" s="9">
        <v>10</v>
      </c>
      <c r="DJ19" s="9">
        <v>10</v>
      </c>
      <c r="DK19" s="9">
        <v>10</v>
      </c>
      <c r="DL19" s="9">
        <v>757.29399999999998</v>
      </c>
      <c r="DM19" s="9">
        <v>306.98099999999999</v>
      </c>
      <c r="DN19" s="9">
        <v>450.31299999999999</v>
      </c>
      <c r="DO19" s="9">
        <v>359.27800000000002</v>
      </c>
      <c r="DP19" s="9">
        <v>139.59100000000001</v>
      </c>
      <c r="DQ19" s="9">
        <v>219.68700000000001</v>
      </c>
      <c r="DR19" s="9">
        <v>298.024</v>
      </c>
      <c r="DS19" s="9">
        <v>117.898</v>
      </c>
      <c r="DT19" s="9">
        <v>180.126</v>
      </c>
      <c r="DU19" s="9">
        <v>37.313000000000002</v>
      </c>
      <c r="DV19" s="9">
        <v>13.353999999999999</v>
      </c>
      <c r="DW19" s="9">
        <v>23.959</v>
      </c>
      <c r="DX19" s="9">
        <v>27.379000000000001</v>
      </c>
      <c r="DY19" s="9">
        <v>13.564</v>
      </c>
      <c r="DZ19" s="9">
        <v>13.814</v>
      </c>
      <c r="EA19" s="9">
        <v>3.9020000000000001</v>
      </c>
      <c r="EB19" s="9">
        <v>2.4140000000000001</v>
      </c>
      <c r="EC19" s="9">
        <v>1.488</v>
      </c>
      <c r="ED19" s="9">
        <v>9.4510000000000005</v>
      </c>
      <c r="EE19" s="9">
        <v>3.1219999999999999</v>
      </c>
      <c r="EF19" s="9">
        <v>6.3289999999999997</v>
      </c>
      <c r="EG19" s="9">
        <v>25.983000000000001</v>
      </c>
      <c r="EH19" s="9">
        <v>10.744</v>
      </c>
      <c r="EI19" s="9">
        <v>15.239000000000001</v>
      </c>
      <c r="EJ19" s="9">
        <v>11.861000000000001</v>
      </c>
      <c r="EK19" s="9">
        <v>4.1769999999999996</v>
      </c>
      <c r="EL19" s="9">
        <v>7.6829999999999998</v>
      </c>
      <c r="EM19" s="9">
        <v>26.795000000000002</v>
      </c>
      <c r="EN19" s="9">
        <v>13.391</v>
      </c>
      <c r="EO19" s="9">
        <v>13.404</v>
      </c>
      <c r="EP19" s="9">
        <v>17.385999999999999</v>
      </c>
      <c r="EQ19" s="9">
        <v>9.4480000000000004</v>
      </c>
      <c r="ER19" s="9">
        <v>7.9379999999999997</v>
      </c>
      <c r="ES19" s="9">
        <v>17.349</v>
      </c>
      <c r="ET19" s="9">
        <v>6.4909999999999997</v>
      </c>
      <c r="EU19" s="9">
        <v>10.858000000000001</v>
      </c>
      <c r="EV19" s="9">
        <v>3.91</v>
      </c>
      <c r="EW19" s="9">
        <v>2.827</v>
      </c>
      <c r="EX19" s="9">
        <v>1.083</v>
      </c>
      <c r="EY19" s="9">
        <v>28.512</v>
      </c>
      <c r="EZ19" s="9">
        <v>7.1260000000000003</v>
      </c>
      <c r="FA19" s="9">
        <v>21.385000000000002</v>
      </c>
      <c r="FB19" s="9">
        <v>24.352</v>
      </c>
      <c r="FC19" s="9">
        <v>5.4429999999999996</v>
      </c>
      <c r="FD19" s="9">
        <v>18.908999999999999</v>
      </c>
      <c r="FE19" s="9">
        <v>2.8239999999999998</v>
      </c>
      <c r="FF19" s="9">
        <v>0.92900000000000005</v>
      </c>
      <c r="FG19" s="9">
        <v>1.8959999999999999</v>
      </c>
      <c r="FH19" s="9">
        <v>61.006999999999998</v>
      </c>
      <c r="FI19" s="9">
        <v>24.867000000000001</v>
      </c>
      <c r="FJ19" s="9">
        <v>36.14</v>
      </c>
      <c r="FK19" s="9">
        <v>61.253999999999998</v>
      </c>
      <c r="FL19" s="9">
        <v>21.693000000000001</v>
      </c>
      <c r="FM19" s="9">
        <v>39.561</v>
      </c>
      <c r="FN19" s="9">
        <v>398.01600000000002</v>
      </c>
      <c r="FO19" s="9">
        <v>167.39</v>
      </c>
      <c r="FP19" s="9">
        <v>230.626</v>
      </c>
      <c r="FQ19" s="9">
        <v>10</v>
      </c>
      <c r="FR19" s="9">
        <v>10</v>
      </c>
      <c r="FS19" s="9">
        <v>10</v>
      </c>
      <c r="FT19" s="9">
        <v>10.180999999999999</v>
      </c>
      <c r="FU19" s="9">
        <v>14</v>
      </c>
      <c r="FV19" s="9">
        <v>10</v>
      </c>
      <c r="FW19" s="9">
        <v>11</v>
      </c>
      <c r="FX19" s="9">
        <v>14</v>
      </c>
      <c r="FY19" s="9">
        <v>10</v>
      </c>
      <c r="FZ19" s="9">
        <v>13.798999999999999</v>
      </c>
      <c r="GA19" s="9">
        <v>18</v>
      </c>
      <c r="GB19" s="9">
        <v>11.324</v>
      </c>
      <c r="GC19" s="9">
        <v>12.365</v>
      </c>
      <c r="GD19" s="9">
        <v>13.236000000000001</v>
      </c>
      <c r="GE19" s="9">
        <v>11.513999999999999</v>
      </c>
      <c r="GF19" s="9">
        <v>13.827999999999999</v>
      </c>
      <c r="GG19" s="9">
        <v>12.55</v>
      </c>
      <c r="GH19" s="9">
        <v>17.123000000000001</v>
      </c>
      <c r="GI19" s="9">
        <v>9</v>
      </c>
      <c r="GJ19" s="9">
        <v>13.654</v>
      </c>
      <c r="GK19" s="9">
        <v>8.3369999999999997</v>
      </c>
      <c r="GL19" s="9">
        <v>10.67</v>
      </c>
      <c r="GM19" s="9">
        <v>13.191000000000001</v>
      </c>
      <c r="GN19" s="9">
        <v>10.599</v>
      </c>
      <c r="GO19" s="9">
        <v>8.3640000000000008</v>
      </c>
      <c r="GP19" s="9">
        <v>12.689</v>
      </c>
      <c r="GQ19" s="9">
        <v>8</v>
      </c>
      <c r="GR19" s="9">
        <v>14.685</v>
      </c>
      <c r="GS19" s="9">
        <v>15</v>
      </c>
      <c r="GT19" s="9">
        <v>10.939</v>
      </c>
      <c r="GU19" s="9">
        <v>15</v>
      </c>
      <c r="GV19" s="9">
        <v>15</v>
      </c>
      <c r="GW19" s="9">
        <v>9.9610000000000003</v>
      </c>
      <c r="GX19" s="9">
        <v>13.159000000000001</v>
      </c>
      <c r="GY19" s="9">
        <v>18.989000000000001</v>
      </c>
      <c r="GZ19" s="9">
        <v>7.7060000000000004</v>
      </c>
      <c r="HA19" s="9">
        <v>15.763999999999999</v>
      </c>
      <c r="HB19" s="9">
        <v>17.571999999999999</v>
      </c>
      <c r="HC19" s="9">
        <v>8.9160000000000004</v>
      </c>
      <c r="HD19" s="9">
        <v>11.842000000000001</v>
      </c>
      <c r="HE19" s="9">
        <v>10.28</v>
      </c>
      <c r="HF19" s="9">
        <v>12</v>
      </c>
      <c r="HG19" s="9">
        <v>10</v>
      </c>
      <c r="HH19" s="9">
        <v>17.407</v>
      </c>
      <c r="HI19" s="9">
        <v>9.6549999999999994</v>
      </c>
      <c r="HJ19" s="9">
        <v>12.090999999999999</v>
      </c>
      <c r="HK19" s="9">
        <v>0</v>
      </c>
      <c r="HL19" s="9">
        <v>15.375999999999999</v>
      </c>
      <c r="HM19" s="9">
        <v>10</v>
      </c>
      <c r="HN19" s="9">
        <v>10</v>
      </c>
      <c r="HO19" s="9">
        <v>10.394</v>
      </c>
      <c r="HP19" s="9">
        <v>10</v>
      </c>
      <c r="HQ19" s="9">
        <v>10</v>
      </c>
      <c r="HR19" s="9">
        <v>10</v>
      </c>
      <c r="HS19" s="9">
        <v>10</v>
      </c>
      <c r="HT19" s="9">
        <v>10</v>
      </c>
      <c r="HU19" s="9">
        <v>10</v>
      </c>
      <c r="HV19" s="9">
        <v>314.61599999999999</v>
      </c>
      <c r="HW19" s="9">
        <v>142.512</v>
      </c>
      <c r="HX19" s="9">
        <v>172.10400000000001</v>
      </c>
      <c r="HY19" s="9">
        <v>144.53899999999999</v>
      </c>
      <c r="HZ19" s="9">
        <v>60.719000000000001</v>
      </c>
      <c r="IA19" s="9">
        <v>83.819000000000003</v>
      </c>
      <c r="IB19" s="9">
        <v>116.383</v>
      </c>
      <c r="IC19" s="9">
        <v>52.534999999999997</v>
      </c>
      <c r="ID19" s="9">
        <v>63.847999999999999</v>
      </c>
      <c r="IE19" s="9">
        <v>20.282</v>
      </c>
      <c r="IF19" s="9">
        <v>7.9039999999999999</v>
      </c>
      <c r="IG19" s="9">
        <v>12.379</v>
      </c>
      <c r="IH19" s="9">
        <v>13.135999999999999</v>
      </c>
      <c r="II19" s="9">
        <v>7.9009999999999998</v>
      </c>
      <c r="IJ19" s="9">
        <v>5.2350000000000003</v>
      </c>
      <c r="IK19" s="9">
        <v>3.9020000000000001</v>
      </c>
      <c r="IL19" s="9">
        <v>2.4140000000000001</v>
      </c>
      <c r="IM19" s="9">
        <v>1.488</v>
      </c>
      <c r="IN19" s="9">
        <v>0</v>
      </c>
      <c r="IO19" s="9">
        <v>0</v>
      </c>
      <c r="IP19" s="9">
        <v>0</v>
      </c>
      <c r="IQ19" s="9">
        <v>14.637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513</v>
      </c>
      <c r="C1" s="3" t="s">
        <v>514</v>
      </c>
      <c r="D1" s="3" t="s">
        <v>515</v>
      </c>
      <c r="E1" s="3" t="s">
        <v>516</v>
      </c>
      <c r="F1" s="3" t="s">
        <v>517</v>
      </c>
      <c r="G1" s="3" t="s">
        <v>518</v>
      </c>
      <c r="H1" s="3" t="s">
        <v>519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3" t="s">
        <v>526</v>
      </c>
      <c r="P1" s="3" t="s">
        <v>527</v>
      </c>
      <c r="Q1" s="3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3" t="s">
        <v>534</v>
      </c>
      <c r="X1" s="3" t="s">
        <v>535</v>
      </c>
      <c r="Y1" s="3" t="s">
        <v>536</v>
      </c>
      <c r="Z1" s="3" t="s">
        <v>537</v>
      </c>
      <c r="AA1" s="3" t="s">
        <v>538</v>
      </c>
      <c r="AB1" s="3" t="s">
        <v>539</v>
      </c>
      <c r="AC1" s="3" t="s">
        <v>540</v>
      </c>
      <c r="AD1" s="3" t="s">
        <v>541</v>
      </c>
      <c r="AE1" s="3" t="s">
        <v>542</v>
      </c>
      <c r="AF1" s="3" t="s">
        <v>543</v>
      </c>
      <c r="AG1" s="3" t="s">
        <v>544</v>
      </c>
      <c r="AH1" s="3" t="s">
        <v>545</v>
      </c>
      <c r="AI1" s="3" t="s">
        <v>546</v>
      </c>
      <c r="AJ1" s="3" t="s">
        <v>547</v>
      </c>
      <c r="AK1" s="3" t="s">
        <v>548</v>
      </c>
      <c r="AL1" s="3" t="s">
        <v>549</v>
      </c>
      <c r="AM1" s="3" t="s">
        <v>550</v>
      </c>
      <c r="AN1" s="3" t="s">
        <v>551</v>
      </c>
      <c r="AO1" s="3" t="s">
        <v>552</v>
      </c>
      <c r="AP1" s="3" t="s">
        <v>553</v>
      </c>
      <c r="AQ1" s="3" t="s">
        <v>554</v>
      </c>
      <c r="AR1" s="3" t="s">
        <v>555</v>
      </c>
      <c r="AS1" s="3" t="s">
        <v>556</v>
      </c>
      <c r="AT1" s="3" t="s">
        <v>557</v>
      </c>
      <c r="AU1" s="3" t="s">
        <v>558</v>
      </c>
      <c r="AV1" s="3" t="s">
        <v>559</v>
      </c>
      <c r="AW1" s="3" t="s">
        <v>560</v>
      </c>
      <c r="AX1" s="3" t="s">
        <v>561</v>
      </c>
      <c r="AY1" s="3" t="s">
        <v>562</v>
      </c>
      <c r="AZ1" s="3" t="s">
        <v>563</v>
      </c>
      <c r="BA1" s="3" t="s">
        <v>564</v>
      </c>
      <c r="BB1" s="3" t="s">
        <v>565</v>
      </c>
      <c r="BC1" s="3" t="s">
        <v>566</v>
      </c>
      <c r="BD1" s="3" t="s">
        <v>567</v>
      </c>
      <c r="BE1" s="3" t="s">
        <v>568</v>
      </c>
      <c r="BF1" s="3" t="s">
        <v>569</v>
      </c>
      <c r="BG1" s="3" t="s">
        <v>570</v>
      </c>
      <c r="BH1" s="3" t="s">
        <v>571</v>
      </c>
      <c r="BI1" s="3" t="s">
        <v>572</v>
      </c>
      <c r="BJ1" s="3" t="s">
        <v>573</v>
      </c>
      <c r="BK1" s="3" t="s">
        <v>574</v>
      </c>
      <c r="BL1" s="3" t="s">
        <v>575</v>
      </c>
      <c r="BM1" s="3" t="s">
        <v>576</v>
      </c>
      <c r="BN1" s="3" t="s">
        <v>577</v>
      </c>
      <c r="BO1" s="3" t="s">
        <v>578</v>
      </c>
      <c r="BP1" s="3" t="s">
        <v>579</v>
      </c>
      <c r="BQ1" s="3" t="s">
        <v>580</v>
      </c>
      <c r="BR1" s="3" t="s">
        <v>581</v>
      </c>
      <c r="BS1" s="3" t="s">
        <v>582</v>
      </c>
      <c r="BT1" s="3" t="s">
        <v>583</v>
      </c>
      <c r="BU1" s="3" t="s">
        <v>584</v>
      </c>
      <c r="BV1" s="3" t="s">
        <v>585</v>
      </c>
      <c r="BW1" s="3" t="s">
        <v>586</v>
      </c>
      <c r="BX1" s="3" t="s">
        <v>587</v>
      </c>
      <c r="BY1" s="3" t="s">
        <v>588</v>
      </c>
      <c r="BZ1" s="3" t="s">
        <v>589</v>
      </c>
      <c r="CA1" s="3" t="s">
        <v>590</v>
      </c>
      <c r="CB1" s="3" t="s">
        <v>591</v>
      </c>
      <c r="CC1" s="3" t="s">
        <v>592</v>
      </c>
      <c r="CD1" s="3" t="s">
        <v>593</v>
      </c>
      <c r="CE1" s="3" t="s">
        <v>594</v>
      </c>
      <c r="CF1" s="3" t="s">
        <v>595</v>
      </c>
      <c r="CG1" s="3" t="s">
        <v>596</v>
      </c>
      <c r="CH1" s="3" t="s">
        <v>597</v>
      </c>
      <c r="CI1" s="3" t="s">
        <v>598</v>
      </c>
      <c r="CJ1" s="3" t="s">
        <v>599</v>
      </c>
      <c r="CK1" s="3" t="s">
        <v>600</v>
      </c>
      <c r="CL1" s="3" t="s">
        <v>601</v>
      </c>
      <c r="CM1" s="3" t="s">
        <v>602</v>
      </c>
      <c r="CN1" s="3" t="s">
        <v>603</v>
      </c>
      <c r="CO1" s="3" t="s">
        <v>604</v>
      </c>
      <c r="CP1" s="3" t="s">
        <v>605</v>
      </c>
      <c r="CQ1" s="3" t="s">
        <v>606</v>
      </c>
      <c r="CR1" s="3" t="s">
        <v>607</v>
      </c>
      <c r="CS1" s="3" t="s">
        <v>608</v>
      </c>
      <c r="CT1" s="3" t="s">
        <v>609</v>
      </c>
      <c r="CU1" s="3" t="s">
        <v>610</v>
      </c>
      <c r="CV1" s="3" t="s">
        <v>611</v>
      </c>
      <c r="CW1" s="3" t="s">
        <v>612</v>
      </c>
      <c r="CX1" s="3" t="s">
        <v>613</v>
      </c>
      <c r="CY1" s="3" t="s">
        <v>614</v>
      </c>
      <c r="CZ1" s="3" t="s">
        <v>615</v>
      </c>
      <c r="DA1" s="3" t="s">
        <v>616</v>
      </c>
      <c r="DB1" s="3" t="s">
        <v>617</v>
      </c>
      <c r="DC1" s="3" t="s">
        <v>618</v>
      </c>
      <c r="DD1" s="3" t="s">
        <v>619</v>
      </c>
      <c r="DE1" s="3" t="s">
        <v>620</v>
      </c>
      <c r="DF1" s="3" t="s">
        <v>621</v>
      </c>
      <c r="DG1" s="3" t="s">
        <v>622</v>
      </c>
      <c r="DH1" s="3" t="s">
        <v>623</v>
      </c>
      <c r="DI1" s="3" t="s">
        <v>624</v>
      </c>
      <c r="DJ1" s="3" t="s">
        <v>625</v>
      </c>
      <c r="DK1" s="3" t="s">
        <v>626</v>
      </c>
      <c r="DL1" s="3" t="s">
        <v>627</v>
      </c>
      <c r="DM1" s="3" t="s">
        <v>628</v>
      </c>
      <c r="DN1" s="3" t="s">
        <v>629</v>
      </c>
      <c r="DO1" s="3" t="s">
        <v>630</v>
      </c>
      <c r="DP1" s="3" t="s">
        <v>631</v>
      </c>
      <c r="DQ1" s="3" t="s">
        <v>632</v>
      </c>
      <c r="DR1" s="3" t="s">
        <v>633</v>
      </c>
      <c r="DS1" s="3" t="s">
        <v>634</v>
      </c>
      <c r="DT1" s="3" t="s">
        <v>635</v>
      </c>
      <c r="DU1" s="3" t="s">
        <v>636</v>
      </c>
      <c r="DV1" s="3" t="s">
        <v>637</v>
      </c>
      <c r="DW1" s="3" t="s">
        <v>638</v>
      </c>
      <c r="DX1" s="3" t="s">
        <v>639</v>
      </c>
      <c r="DY1" s="3" t="s">
        <v>640</v>
      </c>
      <c r="DZ1" s="3" t="s">
        <v>641</v>
      </c>
      <c r="EA1" s="3" t="s">
        <v>642</v>
      </c>
      <c r="EB1" s="3" t="s">
        <v>643</v>
      </c>
      <c r="EC1" s="3" t="s">
        <v>644</v>
      </c>
      <c r="ED1" s="3" t="s">
        <v>645</v>
      </c>
      <c r="EE1" s="3" t="s">
        <v>646</v>
      </c>
      <c r="EF1" s="3" t="s">
        <v>647</v>
      </c>
      <c r="EG1" s="3" t="s">
        <v>648</v>
      </c>
      <c r="EH1" s="3" t="s">
        <v>649</v>
      </c>
      <c r="EI1" s="3" t="s">
        <v>650</v>
      </c>
      <c r="EJ1" s="3" t="s">
        <v>651</v>
      </c>
      <c r="EK1" s="3" t="s">
        <v>652</v>
      </c>
      <c r="EL1" s="3" t="s">
        <v>653</v>
      </c>
      <c r="EM1" s="3" t="s">
        <v>654</v>
      </c>
      <c r="EN1" s="3" t="s">
        <v>655</v>
      </c>
      <c r="EO1" s="3" t="s">
        <v>656</v>
      </c>
      <c r="EP1" s="3" t="s">
        <v>657</v>
      </c>
      <c r="EQ1" s="3" t="s">
        <v>658</v>
      </c>
      <c r="ER1" s="3" t="s">
        <v>659</v>
      </c>
      <c r="ES1" s="3" t="s">
        <v>660</v>
      </c>
      <c r="ET1" s="3" t="s">
        <v>661</v>
      </c>
      <c r="EU1" s="3" t="s">
        <v>662</v>
      </c>
      <c r="EV1" s="3" t="s">
        <v>663</v>
      </c>
      <c r="EW1" s="3" t="s">
        <v>664</v>
      </c>
      <c r="EX1" s="3" t="s">
        <v>665</v>
      </c>
      <c r="EY1" s="3" t="s">
        <v>666</v>
      </c>
      <c r="EZ1" s="3" t="s">
        <v>667</v>
      </c>
      <c r="FA1" s="3" t="s">
        <v>668</v>
      </c>
      <c r="FB1" s="3" t="s">
        <v>669</v>
      </c>
      <c r="FC1" s="3" t="s">
        <v>670</v>
      </c>
      <c r="FD1" s="3" t="s">
        <v>671</v>
      </c>
      <c r="FE1" s="3" t="s">
        <v>672</v>
      </c>
      <c r="FF1" s="3" t="s">
        <v>673</v>
      </c>
      <c r="FG1" s="3" t="s">
        <v>674</v>
      </c>
      <c r="FH1" s="3" t="s">
        <v>675</v>
      </c>
      <c r="FI1" s="3" t="s">
        <v>676</v>
      </c>
      <c r="FJ1" s="3" t="s">
        <v>677</v>
      </c>
      <c r="FK1" s="3" t="s">
        <v>678</v>
      </c>
      <c r="FL1" s="3" t="s">
        <v>679</v>
      </c>
      <c r="FM1" s="3" t="s">
        <v>680</v>
      </c>
      <c r="FN1" s="3" t="s">
        <v>681</v>
      </c>
      <c r="FO1" s="3" t="s">
        <v>682</v>
      </c>
      <c r="FP1" s="3" t="s">
        <v>683</v>
      </c>
      <c r="FQ1" s="3" t="s">
        <v>684</v>
      </c>
      <c r="FR1" s="3" t="s">
        <v>685</v>
      </c>
      <c r="FS1" s="3" t="s">
        <v>686</v>
      </c>
      <c r="FT1" s="3" t="s">
        <v>687</v>
      </c>
      <c r="FU1" s="3" t="s">
        <v>688</v>
      </c>
      <c r="FV1" s="3" t="s">
        <v>689</v>
      </c>
      <c r="FW1" s="3" t="s">
        <v>690</v>
      </c>
      <c r="FX1" s="3" t="s">
        <v>691</v>
      </c>
      <c r="FY1" s="3" t="s">
        <v>692</v>
      </c>
      <c r="FZ1" s="3" t="s">
        <v>693</v>
      </c>
      <c r="GA1" s="3" t="s">
        <v>694</v>
      </c>
      <c r="GB1" s="3" t="s">
        <v>695</v>
      </c>
      <c r="GC1" s="3" t="s">
        <v>696</v>
      </c>
      <c r="GD1" s="3" t="s">
        <v>697</v>
      </c>
      <c r="GE1" s="3" t="s">
        <v>698</v>
      </c>
      <c r="GF1" s="3" t="s">
        <v>699</v>
      </c>
      <c r="GG1" s="3" t="s">
        <v>700</v>
      </c>
      <c r="GH1" s="3" t="s">
        <v>701</v>
      </c>
      <c r="GI1" s="3" t="s">
        <v>702</v>
      </c>
      <c r="GJ1" s="3" t="s">
        <v>703</v>
      </c>
      <c r="GK1" s="3" t="s">
        <v>704</v>
      </c>
      <c r="GL1" s="3" t="s">
        <v>705</v>
      </c>
      <c r="GM1" s="3" t="s">
        <v>706</v>
      </c>
      <c r="GN1" s="3" t="s">
        <v>707</v>
      </c>
      <c r="GO1" s="3" t="s">
        <v>708</v>
      </c>
      <c r="GP1" s="3" t="s">
        <v>709</v>
      </c>
      <c r="GQ1" s="3" t="s">
        <v>710</v>
      </c>
      <c r="GR1" s="3" t="s">
        <v>711</v>
      </c>
      <c r="GS1" s="3" t="s">
        <v>712</v>
      </c>
      <c r="GT1" s="3" t="s">
        <v>713</v>
      </c>
      <c r="GU1" s="3" t="s">
        <v>714</v>
      </c>
      <c r="GV1" s="3" t="s">
        <v>715</v>
      </c>
      <c r="GW1" s="3" t="s">
        <v>716</v>
      </c>
      <c r="GX1" s="3" t="s">
        <v>717</v>
      </c>
      <c r="GY1" s="3" t="s">
        <v>718</v>
      </c>
      <c r="GZ1" s="3" t="s">
        <v>719</v>
      </c>
      <c r="HA1" s="3" t="s">
        <v>720</v>
      </c>
      <c r="HB1" s="3" t="s">
        <v>721</v>
      </c>
      <c r="HC1" s="3" t="s">
        <v>722</v>
      </c>
      <c r="HD1" s="3" t="s">
        <v>723</v>
      </c>
      <c r="HE1" s="3" t="s">
        <v>724</v>
      </c>
      <c r="HF1" s="3" t="s">
        <v>725</v>
      </c>
      <c r="HG1" s="3" t="s">
        <v>726</v>
      </c>
      <c r="HH1" s="3" t="s">
        <v>727</v>
      </c>
      <c r="HI1" s="3" t="s">
        <v>728</v>
      </c>
      <c r="HJ1" s="3" t="s">
        <v>729</v>
      </c>
      <c r="HK1" s="3" t="s">
        <v>730</v>
      </c>
      <c r="HL1" s="3" t="s">
        <v>731</v>
      </c>
      <c r="HM1" s="3" t="s">
        <v>732</v>
      </c>
      <c r="HN1" s="3" t="s">
        <v>733</v>
      </c>
      <c r="HO1" s="3" t="s">
        <v>734</v>
      </c>
      <c r="HP1" s="3" t="s">
        <v>735</v>
      </c>
      <c r="HQ1" s="3" t="s">
        <v>736</v>
      </c>
      <c r="HR1" s="3" t="s">
        <v>737</v>
      </c>
      <c r="HS1" s="3" t="s">
        <v>738</v>
      </c>
      <c r="HT1" s="3" t="s">
        <v>739</v>
      </c>
      <c r="HU1" s="3" t="s">
        <v>740</v>
      </c>
      <c r="HV1" s="3" t="s">
        <v>741</v>
      </c>
      <c r="HW1" s="3" t="s">
        <v>742</v>
      </c>
      <c r="HX1" s="3" t="s">
        <v>743</v>
      </c>
      <c r="HY1" s="3" t="s">
        <v>744</v>
      </c>
      <c r="HZ1" s="3" t="s">
        <v>745</v>
      </c>
      <c r="IA1" s="3" t="s">
        <v>746</v>
      </c>
      <c r="IB1" s="3" t="s">
        <v>747</v>
      </c>
      <c r="IC1" s="3" t="s">
        <v>748</v>
      </c>
      <c r="ID1" s="3" t="s">
        <v>749</v>
      </c>
      <c r="IE1" s="3" t="s">
        <v>750</v>
      </c>
      <c r="IF1" s="3" t="s">
        <v>751</v>
      </c>
      <c r="IG1" s="3" t="s">
        <v>752</v>
      </c>
      <c r="IH1" s="3" t="s">
        <v>753</v>
      </c>
      <c r="II1" s="3" t="s">
        <v>754</v>
      </c>
      <c r="IJ1" s="3" t="s">
        <v>755</v>
      </c>
      <c r="IK1" s="3" t="s">
        <v>756</v>
      </c>
      <c r="IL1" s="3" t="s">
        <v>757</v>
      </c>
      <c r="IM1" s="3" t="s">
        <v>758</v>
      </c>
      <c r="IN1" s="3" t="s">
        <v>759</v>
      </c>
      <c r="IO1" s="3" t="s">
        <v>760</v>
      </c>
      <c r="IP1" s="3" t="s">
        <v>761</v>
      </c>
      <c r="IQ1" s="3" t="s">
        <v>762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763</v>
      </c>
      <c r="C10" s="8" t="s">
        <v>764</v>
      </c>
      <c r="D10" s="8" t="s">
        <v>765</v>
      </c>
      <c r="E10" s="8" t="s">
        <v>766</v>
      </c>
      <c r="F10" s="8" t="s">
        <v>767</v>
      </c>
      <c r="G10" s="8" t="s">
        <v>768</v>
      </c>
      <c r="H10" s="8" t="s">
        <v>769</v>
      </c>
      <c r="I10" s="8" t="s">
        <v>770</v>
      </c>
      <c r="J10" s="8" t="s">
        <v>771</v>
      </c>
      <c r="K10" s="8" t="s">
        <v>772</v>
      </c>
      <c r="L10" s="8" t="s">
        <v>773</v>
      </c>
      <c r="M10" s="8" t="s">
        <v>774</v>
      </c>
      <c r="N10" s="8" t="s">
        <v>775</v>
      </c>
      <c r="O10" s="8" t="s">
        <v>776</v>
      </c>
      <c r="P10" s="8" t="s">
        <v>777</v>
      </c>
      <c r="Q10" s="8" t="s">
        <v>778</v>
      </c>
      <c r="R10" s="8" t="s">
        <v>779</v>
      </c>
      <c r="S10" s="8" t="s">
        <v>780</v>
      </c>
      <c r="T10" s="8" t="s">
        <v>781</v>
      </c>
      <c r="U10" s="8" t="s">
        <v>782</v>
      </c>
      <c r="V10" s="8" t="s">
        <v>783</v>
      </c>
      <c r="W10" s="8" t="s">
        <v>784</v>
      </c>
      <c r="X10" s="8" t="s">
        <v>785</v>
      </c>
      <c r="Y10" s="8" t="s">
        <v>786</v>
      </c>
      <c r="Z10" s="8" t="s">
        <v>787</v>
      </c>
      <c r="AA10" s="8" t="s">
        <v>788</v>
      </c>
      <c r="AB10" s="8" t="s">
        <v>789</v>
      </c>
      <c r="AC10" s="8" t="s">
        <v>790</v>
      </c>
      <c r="AD10" s="8" t="s">
        <v>791</v>
      </c>
      <c r="AE10" s="8" t="s">
        <v>792</v>
      </c>
      <c r="AF10" s="8" t="s">
        <v>793</v>
      </c>
      <c r="AG10" s="8" t="s">
        <v>794</v>
      </c>
      <c r="AH10" s="8" t="s">
        <v>795</v>
      </c>
      <c r="AI10" s="8" t="s">
        <v>796</v>
      </c>
      <c r="AJ10" s="8" t="s">
        <v>797</v>
      </c>
      <c r="AK10" s="8" t="s">
        <v>798</v>
      </c>
      <c r="AL10" s="8" t="s">
        <v>799</v>
      </c>
      <c r="AM10" s="8" t="s">
        <v>800</v>
      </c>
      <c r="AN10" s="8" t="s">
        <v>801</v>
      </c>
      <c r="AO10" s="8" t="s">
        <v>802</v>
      </c>
      <c r="AP10" s="8" t="s">
        <v>803</v>
      </c>
      <c r="AQ10" s="8" t="s">
        <v>804</v>
      </c>
      <c r="AR10" s="8" t="s">
        <v>805</v>
      </c>
      <c r="AS10" s="8" t="s">
        <v>806</v>
      </c>
      <c r="AT10" s="8" t="s">
        <v>807</v>
      </c>
      <c r="AU10" s="8" t="s">
        <v>808</v>
      </c>
      <c r="AV10" s="8" t="s">
        <v>809</v>
      </c>
      <c r="AW10" s="8" t="s">
        <v>810</v>
      </c>
      <c r="AX10" s="8" t="s">
        <v>811</v>
      </c>
      <c r="AY10" s="8" t="s">
        <v>812</v>
      </c>
      <c r="AZ10" s="8" t="s">
        <v>813</v>
      </c>
      <c r="BA10" s="8" t="s">
        <v>814</v>
      </c>
      <c r="BB10" s="8" t="s">
        <v>815</v>
      </c>
      <c r="BC10" s="8" t="s">
        <v>816</v>
      </c>
      <c r="BD10" s="8" t="s">
        <v>817</v>
      </c>
      <c r="BE10" s="8" t="s">
        <v>818</v>
      </c>
      <c r="BF10" s="8" t="s">
        <v>819</v>
      </c>
      <c r="BG10" s="8" t="s">
        <v>820</v>
      </c>
      <c r="BH10" s="8" t="s">
        <v>821</v>
      </c>
      <c r="BI10" s="8" t="s">
        <v>822</v>
      </c>
      <c r="BJ10" s="8" t="s">
        <v>823</v>
      </c>
      <c r="BK10" s="8" t="s">
        <v>824</v>
      </c>
      <c r="BL10" s="8" t="s">
        <v>825</v>
      </c>
      <c r="BM10" s="8" t="s">
        <v>826</v>
      </c>
      <c r="BN10" s="8" t="s">
        <v>827</v>
      </c>
      <c r="BO10" s="8" t="s">
        <v>828</v>
      </c>
      <c r="BP10" s="8" t="s">
        <v>829</v>
      </c>
      <c r="BQ10" s="8" t="s">
        <v>830</v>
      </c>
      <c r="BR10" s="8" t="s">
        <v>831</v>
      </c>
      <c r="BS10" s="8" t="s">
        <v>832</v>
      </c>
      <c r="BT10" s="8" t="s">
        <v>833</v>
      </c>
      <c r="BU10" s="8" t="s">
        <v>834</v>
      </c>
      <c r="BV10" s="8" t="s">
        <v>835</v>
      </c>
      <c r="BW10" s="8" t="s">
        <v>836</v>
      </c>
      <c r="BX10" s="8" t="s">
        <v>837</v>
      </c>
      <c r="BY10" s="8" t="s">
        <v>838</v>
      </c>
      <c r="BZ10" s="8" t="s">
        <v>839</v>
      </c>
      <c r="CA10" s="8" t="s">
        <v>840</v>
      </c>
      <c r="CB10" s="8" t="s">
        <v>841</v>
      </c>
      <c r="CC10" s="8" t="s">
        <v>842</v>
      </c>
      <c r="CD10" s="8" t="s">
        <v>843</v>
      </c>
      <c r="CE10" s="8" t="s">
        <v>844</v>
      </c>
      <c r="CF10" s="8" t="s">
        <v>845</v>
      </c>
      <c r="CG10" s="8" t="s">
        <v>846</v>
      </c>
      <c r="CH10" s="8" t="s">
        <v>847</v>
      </c>
      <c r="CI10" s="8" t="s">
        <v>848</v>
      </c>
      <c r="CJ10" s="8" t="s">
        <v>849</v>
      </c>
      <c r="CK10" s="8" t="s">
        <v>850</v>
      </c>
      <c r="CL10" s="8" t="s">
        <v>851</v>
      </c>
      <c r="CM10" s="8" t="s">
        <v>852</v>
      </c>
      <c r="CN10" s="8" t="s">
        <v>853</v>
      </c>
      <c r="CO10" s="8" t="s">
        <v>854</v>
      </c>
      <c r="CP10" s="8" t="s">
        <v>855</v>
      </c>
      <c r="CQ10" s="8" t="s">
        <v>856</v>
      </c>
      <c r="CR10" s="8" t="s">
        <v>857</v>
      </c>
      <c r="CS10" s="8" t="s">
        <v>858</v>
      </c>
      <c r="CT10" s="8" t="s">
        <v>859</v>
      </c>
      <c r="CU10" s="8" t="s">
        <v>860</v>
      </c>
      <c r="CV10" s="8" t="s">
        <v>861</v>
      </c>
      <c r="CW10" s="8" t="s">
        <v>862</v>
      </c>
      <c r="CX10" s="8" t="s">
        <v>863</v>
      </c>
      <c r="CY10" s="8" t="s">
        <v>864</v>
      </c>
      <c r="CZ10" s="8" t="s">
        <v>865</v>
      </c>
      <c r="DA10" s="8" t="s">
        <v>866</v>
      </c>
      <c r="DB10" s="8" t="s">
        <v>867</v>
      </c>
      <c r="DC10" s="8" t="s">
        <v>868</v>
      </c>
      <c r="DD10" s="8" t="s">
        <v>869</v>
      </c>
      <c r="DE10" s="8" t="s">
        <v>870</v>
      </c>
      <c r="DF10" s="8" t="s">
        <v>871</v>
      </c>
      <c r="DG10" s="8" t="s">
        <v>872</v>
      </c>
      <c r="DH10" s="8" t="s">
        <v>873</v>
      </c>
      <c r="DI10" s="8" t="s">
        <v>874</v>
      </c>
      <c r="DJ10" s="8" t="s">
        <v>875</v>
      </c>
      <c r="DK10" s="8" t="s">
        <v>876</v>
      </c>
      <c r="DL10" s="8" t="s">
        <v>877</v>
      </c>
      <c r="DM10" s="8" t="s">
        <v>878</v>
      </c>
      <c r="DN10" s="8" t="s">
        <v>879</v>
      </c>
      <c r="DO10" s="8" t="s">
        <v>880</v>
      </c>
      <c r="DP10" s="8" t="s">
        <v>881</v>
      </c>
      <c r="DQ10" s="8" t="s">
        <v>882</v>
      </c>
      <c r="DR10" s="8" t="s">
        <v>883</v>
      </c>
      <c r="DS10" s="8" t="s">
        <v>884</v>
      </c>
      <c r="DT10" s="8" t="s">
        <v>885</v>
      </c>
      <c r="DU10" s="8" t="s">
        <v>886</v>
      </c>
      <c r="DV10" s="8" t="s">
        <v>887</v>
      </c>
      <c r="DW10" s="8" t="s">
        <v>888</v>
      </c>
      <c r="DX10" s="8" t="s">
        <v>889</v>
      </c>
      <c r="DY10" s="8" t="s">
        <v>890</v>
      </c>
      <c r="DZ10" s="8" t="s">
        <v>891</v>
      </c>
      <c r="EA10" s="8" t="s">
        <v>892</v>
      </c>
      <c r="EB10" s="8" t="s">
        <v>893</v>
      </c>
      <c r="EC10" s="8" t="s">
        <v>894</v>
      </c>
      <c r="ED10" s="8" t="s">
        <v>895</v>
      </c>
      <c r="EE10" s="8" t="s">
        <v>896</v>
      </c>
      <c r="EF10" s="8" t="s">
        <v>897</v>
      </c>
      <c r="EG10" s="8" t="s">
        <v>898</v>
      </c>
      <c r="EH10" s="8" t="s">
        <v>899</v>
      </c>
      <c r="EI10" s="8" t="s">
        <v>900</v>
      </c>
      <c r="EJ10" s="8" t="s">
        <v>901</v>
      </c>
      <c r="EK10" s="8" t="s">
        <v>902</v>
      </c>
      <c r="EL10" s="8" t="s">
        <v>903</v>
      </c>
      <c r="EM10" s="8" t="s">
        <v>904</v>
      </c>
      <c r="EN10" s="8" t="s">
        <v>905</v>
      </c>
      <c r="EO10" s="8" t="s">
        <v>906</v>
      </c>
      <c r="EP10" s="8" t="s">
        <v>907</v>
      </c>
      <c r="EQ10" s="8" t="s">
        <v>908</v>
      </c>
      <c r="ER10" s="8" t="s">
        <v>909</v>
      </c>
      <c r="ES10" s="8" t="s">
        <v>910</v>
      </c>
      <c r="ET10" s="8" t="s">
        <v>911</v>
      </c>
      <c r="EU10" s="8" t="s">
        <v>912</v>
      </c>
      <c r="EV10" s="8" t="s">
        <v>913</v>
      </c>
      <c r="EW10" s="8" t="s">
        <v>914</v>
      </c>
      <c r="EX10" s="8" t="s">
        <v>915</v>
      </c>
      <c r="EY10" s="8" t="s">
        <v>916</v>
      </c>
      <c r="EZ10" s="8" t="s">
        <v>917</v>
      </c>
      <c r="FA10" s="8" t="s">
        <v>918</v>
      </c>
      <c r="FB10" s="8" t="s">
        <v>919</v>
      </c>
      <c r="FC10" s="8" t="s">
        <v>920</v>
      </c>
      <c r="FD10" s="8" t="s">
        <v>921</v>
      </c>
      <c r="FE10" s="8" t="s">
        <v>922</v>
      </c>
      <c r="FF10" s="8" t="s">
        <v>923</v>
      </c>
      <c r="FG10" s="8" t="s">
        <v>924</v>
      </c>
      <c r="FH10" s="8" t="s">
        <v>925</v>
      </c>
      <c r="FI10" s="8" t="s">
        <v>926</v>
      </c>
      <c r="FJ10" s="8" t="s">
        <v>927</v>
      </c>
      <c r="FK10" s="8" t="s">
        <v>928</v>
      </c>
      <c r="FL10" s="8" t="s">
        <v>929</v>
      </c>
      <c r="FM10" s="8" t="s">
        <v>930</v>
      </c>
      <c r="FN10" s="8" t="s">
        <v>931</v>
      </c>
      <c r="FO10" s="8" t="s">
        <v>932</v>
      </c>
      <c r="FP10" s="8" t="s">
        <v>933</v>
      </c>
      <c r="FQ10" s="8" t="s">
        <v>934</v>
      </c>
      <c r="FR10" s="8" t="s">
        <v>935</v>
      </c>
      <c r="FS10" s="8" t="s">
        <v>936</v>
      </c>
      <c r="FT10" s="8" t="s">
        <v>937</v>
      </c>
      <c r="FU10" s="8" t="s">
        <v>938</v>
      </c>
      <c r="FV10" s="8" t="s">
        <v>939</v>
      </c>
      <c r="FW10" s="8" t="s">
        <v>940</v>
      </c>
      <c r="FX10" s="8" t="s">
        <v>941</v>
      </c>
      <c r="FY10" s="8" t="s">
        <v>942</v>
      </c>
      <c r="FZ10" s="8" t="s">
        <v>943</v>
      </c>
      <c r="GA10" s="8" t="s">
        <v>944</v>
      </c>
      <c r="GB10" s="8" t="s">
        <v>945</v>
      </c>
      <c r="GC10" s="8" t="s">
        <v>946</v>
      </c>
      <c r="GD10" s="8" t="s">
        <v>947</v>
      </c>
      <c r="GE10" s="8" t="s">
        <v>948</v>
      </c>
      <c r="GF10" s="8" t="s">
        <v>949</v>
      </c>
      <c r="GG10" s="8" t="s">
        <v>950</v>
      </c>
      <c r="GH10" s="8" t="s">
        <v>951</v>
      </c>
      <c r="GI10" s="8" t="s">
        <v>952</v>
      </c>
      <c r="GJ10" s="8" t="s">
        <v>953</v>
      </c>
      <c r="GK10" s="8" t="s">
        <v>954</v>
      </c>
      <c r="GL10" s="8" t="s">
        <v>955</v>
      </c>
      <c r="GM10" s="8" t="s">
        <v>956</v>
      </c>
      <c r="GN10" s="8" t="s">
        <v>957</v>
      </c>
      <c r="GO10" s="8" t="s">
        <v>958</v>
      </c>
      <c r="GP10" s="8" t="s">
        <v>959</v>
      </c>
      <c r="GQ10" s="8" t="s">
        <v>960</v>
      </c>
      <c r="GR10" s="8" t="s">
        <v>961</v>
      </c>
      <c r="GS10" s="8" t="s">
        <v>962</v>
      </c>
      <c r="GT10" s="8" t="s">
        <v>963</v>
      </c>
      <c r="GU10" s="8" t="s">
        <v>964</v>
      </c>
      <c r="GV10" s="8" t="s">
        <v>965</v>
      </c>
      <c r="GW10" s="8" t="s">
        <v>966</v>
      </c>
      <c r="GX10" s="8" t="s">
        <v>967</v>
      </c>
      <c r="GY10" s="8" t="s">
        <v>968</v>
      </c>
      <c r="GZ10" s="8" t="s">
        <v>969</v>
      </c>
      <c r="HA10" s="8" t="s">
        <v>970</v>
      </c>
      <c r="HB10" s="8" t="s">
        <v>971</v>
      </c>
      <c r="HC10" s="8" t="s">
        <v>972</v>
      </c>
      <c r="HD10" s="8" t="s">
        <v>973</v>
      </c>
      <c r="HE10" s="8" t="s">
        <v>974</v>
      </c>
      <c r="HF10" s="8" t="s">
        <v>975</v>
      </c>
      <c r="HG10" s="8" t="s">
        <v>976</v>
      </c>
      <c r="HH10" s="8" t="s">
        <v>977</v>
      </c>
      <c r="HI10" s="8" t="s">
        <v>978</v>
      </c>
      <c r="HJ10" s="8" t="s">
        <v>979</v>
      </c>
      <c r="HK10" s="8" t="s">
        <v>980</v>
      </c>
      <c r="HL10" s="8" t="s">
        <v>981</v>
      </c>
      <c r="HM10" s="8" t="s">
        <v>982</v>
      </c>
      <c r="HN10" s="8" t="s">
        <v>983</v>
      </c>
      <c r="HO10" s="8" t="s">
        <v>984</v>
      </c>
      <c r="HP10" s="8" t="s">
        <v>985</v>
      </c>
      <c r="HQ10" s="8" t="s">
        <v>986</v>
      </c>
      <c r="HR10" s="8" t="s">
        <v>987</v>
      </c>
      <c r="HS10" s="8" t="s">
        <v>988</v>
      </c>
      <c r="HT10" s="8" t="s">
        <v>989</v>
      </c>
      <c r="HU10" s="8" t="s">
        <v>990</v>
      </c>
      <c r="HV10" s="8" t="s">
        <v>991</v>
      </c>
      <c r="HW10" s="8" t="s">
        <v>992</v>
      </c>
      <c r="HX10" s="8" t="s">
        <v>993</v>
      </c>
      <c r="HY10" s="8" t="s">
        <v>994</v>
      </c>
      <c r="HZ10" s="8" t="s">
        <v>995</v>
      </c>
      <c r="IA10" s="8" t="s">
        <v>996</v>
      </c>
      <c r="IB10" s="8" t="s">
        <v>997</v>
      </c>
      <c r="IC10" s="8" t="s">
        <v>998</v>
      </c>
      <c r="ID10" s="8" t="s">
        <v>999</v>
      </c>
      <c r="IE10" s="8" t="s">
        <v>1000</v>
      </c>
      <c r="IF10" s="8" t="s">
        <v>1001</v>
      </c>
      <c r="IG10" s="8" t="s">
        <v>1002</v>
      </c>
      <c r="IH10" s="8" t="s">
        <v>1003</v>
      </c>
      <c r="II10" s="8" t="s">
        <v>1004</v>
      </c>
      <c r="IJ10" s="8" t="s">
        <v>1005</v>
      </c>
      <c r="IK10" s="8" t="s">
        <v>1006</v>
      </c>
      <c r="IL10" s="8" t="s">
        <v>1007</v>
      </c>
      <c r="IM10" s="8" t="s">
        <v>1008</v>
      </c>
      <c r="IN10" s="8" t="s">
        <v>1009</v>
      </c>
      <c r="IO10" s="8" t="s">
        <v>1010</v>
      </c>
      <c r="IP10" s="8" t="s">
        <v>1011</v>
      </c>
      <c r="IQ10" s="8" t="s">
        <v>1012</v>
      </c>
    </row>
    <row r="11" spans="1:251">
      <c r="A11" s="10">
        <v>42036</v>
      </c>
      <c r="B11" s="9">
        <v>14.257</v>
      </c>
      <c r="C11" s="9">
        <v>19.155000000000001</v>
      </c>
      <c r="D11" s="9">
        <v>18.504999999999999</v>
      </c>
      <c r="E11" s="9">
        <v>7.5590000000000002</v>
      </c>
      <c r="F11" s="9">
        <v>10.946</v>
      </c>
      <c r="G11" s="9">
        <v>15.125999999999999</v>
      </c>
      <c r="H11" s="9">
        <v>8.6029999999999998</v>
      </c>
      <c r="I11" s="9">
        <v>6.5229999999999997</v>
      </c>
      <c r="J11" s="9">
        <v>10.411</v>
      </c>
      <c r="K11" s="9">
        <v>2.9279999999999999</v>
      </c>
      <c r="L11" s="9">
        <v>7.484</v>
      </c>
      <c r="M11" s="9">
        <v>6.2839999999999998</v>
      </c>
      <c r="N11" s="9">
        <v>2.7090000000000001</v>
      </c>
      <c r="O11" s="9">
        <v>3.5760000000000001</v>
      </c>
      <c r="P11" s="9">
        <v>0</v>
      </c>
      <c r="Q11" s="9">
        <v>0</v>
      </c>
      <c r="R11" s="9">
        <v>0</v>
      </c>
      <c r="S11" s="9">
        <v>3.6429999999999998</v>
      </c>
      <c r="T11" s="9">
        <v>1.498</v>
      </c>
      <c r="U11" s="9">
        <v>2.1440000000000001</v>
      </c>
      <c r="V11" s="9">
        <v>0.53600000000000003</v>
      </c>
      <c r="W11" s="9">
        <v>0</v>
      </c>
      <c r="X11" s="9">
        <v>0.53600000000000003</v>
      </c>
      <c r="Y11" s="9">
        <v>3.1259999999999999</v>
      </c>
      <c r="Z11" s="9">
        <v>1.363</v>
      </c>
      <c r="AA11" s="9">
        <v>1.7629999999999999</v>
      </c>
      <c r="AB11" s="9">
        <v>16.416</v>
      </c>
      <c r="AC11" s="9">
        <v>9.0259999999999998</v>
      </c>
      <c r="AD11" s="9">
        <v>7.39</v>
      </c>
      <c r="AE11" s="9">
        <v>28.271999999999998</v>
      </c>
      <c r="AF11" s="9">
        <v>10.346</v>
      </c>
      <c r="AG11" s="9">
        <v>17.925999999999998</v>
      </c>
      <c r="AH11" s="9">
        <v>161.22399999999999</v>
      </c>
      <c r="AI11" s="9">
        <v>74.040000000000006</v>
      </c>
      <c r="AJ11" s="9">
        <v>87.185000000000002</v>
      </c>
      <c r="AK11" s="9">
        <v>11</v>
      </c>
      <c r="AL11" s="9">
        <v>11</v>
      </c>
      <c r="AM11" s="9">
        <v>10</v>
      </c>
      <c r="AN11" s="9">
        <v>13</v>
      </c>
      <c r="AO11" s="9">
        <v>13</v>
      </c>
      <c r="AP11" s="9">
        <v>13</v>
      </c>
      <c r="AQ11" s="9">
        <v>14</v>
      </c>
      <c r="AR11" s="9">
        <v>13</v>
      </c>
      <c r="AS11" s="9">
        <v>14</v>
      </c>
      <c r="AT11" s="9">
        <v>13.8</v>
      </c>
      <c r="AU11" s="9">
        <v>16</v>
      </c>
      <c r="AV11" s="9">
        <v>12.268000000000001</v>
      </c>
      <c r="AW11" s="9">
        <v>13</v>
      </c>
      <c r="AX11" s="9">
        <v>10.893000000000001</v>
      </c>
      <c r="AY11" s="9">
        <v>13</v>
      </c>
      <c r="AZ11" s="9">
        <v>20</v>
      </c>
      <c r="BA11" s="9">
        <v>20</v>
      </c>
      <c r="BB11" s="9">
        <v>0</v>
      </c>
      <c r="BC11" s="9">
        <v>9.8360000000000003</v>
      </c>
      <c r="BD11" s="9">
        <v>0</v>
      </c>
      <c r="BE11" s="9">
        <v>8.3620000000000001</v>
      </c>
      <c r="BF11" s="9">
        <v>14.417</v>
      </c>
      <c r="BG11" s="9">
        <v>11.98</v>
      </c>
      <c r="BH11" s="9">
        <v>17</v>
      </c>
      <c r="BI11" s="9">
        <v>15.875</v>
      </c>
      <c r="BJ11" s="9">
        <v>21.748000000000001</v>
      </c>
      <c r="BK11" s="9">
        <v>15</v>
      </c>
      <c r="BL11" s="9">
        <v>10</v>
      </c>
      <c r="BM11" s="9">
        <v>11.259</v>
      </c>
      <c r="BN11" s="9">
        <v>10</v>
      </c>
      <c r="BO11" s="9">
        <v>15.59</v>
      </c>
      <c r="BP11" s="9">
        <v>10</v>
      </c>
      <c r="BQ11" s="9">
        <v>16.376999999999999</v>
      </c>
      <c r="BR11" s="9">
        <v>15</v>
      </c>
      <c r="BS11" s="9">
        <v>20</v>
      </c>
      <c r="BT11" s="9">
        <v>8.8879999999999999</v>
      </c>
      <c r="BU11" s="9">
        <v>0</v>
      </c>
      <c r="BV11" s="9">
        <v>0</v>
      </c>
      <c r="BW11" s="9">
        <v>0</v>
      </c>
      <c r="BX11" s="9">
        <v>9.6989999999999998</v>
      </c>
      <c r="BY11" s="9">
        <v>15.920999999999999</v>
      </c>
      <c r="BZ11" s="9">
        <v>7.9530000000000003</v>
      </c>
      <c r="CA11" s="9">
        <v>0</v>
      </c>
      <c r="CB11" s="9">
        <v>0</v>
      </c>
      <c r="CC11" s="9">
        <v>0</v>
      </c>
      <c r="CD11" s="9">
        <v>13.548</v>
      </c>
      <c r="CE11" s="9">
        <v>11.25</v>
      </c>
      <c r="CF11" s="9">
        <v>14.699</v>
      </c>
      <c r="CG11" s="9">
        <v>10.347</v>
      </c>
      <c r="CH11" s="9">
        <v>10</v>
      </c>
      <c r="CI11" s="9">
        <v>15.686999999999999</v>
      </c>
      <c r="CJ11" s="9">
        <v>10</v>
      </c>
      <c r="CK11" s="9">
        <v>13</v>
      </c>
      <c r="CL11" s="9">
        <v>9.89</v>
      </c>
      <c r="CM11" s="9">
        <v>10</v>
      </c>
      <c r="CN11" s="9">
        <v>10</v>
      </c>
      <c r="CO11" s="9">
        <v>10</v>
      </c>
      <c r="CP11" s="9">
        <v>335.00099999999998</v>
      </c>
      <c r="CQ11" s="9">
        <v>116.786</v>
      </c>
      <c r="CR11" s="9">
        <v>218.215</v>
      </c>
      <c r="CS11" s="9">
        <v>174.43899999999999</v>
      </c>
      <c r="CT11" s="9">
        <v>68.400000000000006</v>
      </c>
      <c r="CU11" s="9">
        <v>106.039</v>
      </c>
      <c r="CV11" s="9">
        <v>156.05500000000001</v>
      </c>
      <c r="CW11" s="9">
        <v>62.110999999999997</v>
      </c>
      <c r="CX11" s="9">
        <v>93.944000000000003</v>
      </c>
      <c r="CY11" s="9">
        <v>29.515000000000001</v>
      </c>
      <c r="CZ11" s="9">
        <v>10.009</v>
      </c>
      <c r="DA11" s="9">
        <v>19.506</v>
      </c>
      <c r="DB11" s="9">
        <v>11.212999999999999</v>
      </c>
      <c r="DC11" s="9">
        <v>5.7869999999999999</v>
      </c>
      <c r="DD11" s="9">
        <v>5.4260000000000002</v>
      </c>
      <c r="DE11" s="9">
        <v>0.34399999999999997</v>
      </c>
      <c r="DF11" s="9">
        <v>0</v>
      </c>
      <c r="DG11" s="9">
        <v>0.34399999999999997</v>
      </c>
      <c r="DH11" s="9">
        <v>0.64900000000000002</v>
      </c>
      <c r="DI11" s="9">
        <v>0.64900000000000002</v>
      </c>
      <c r="DJ11" s="9">
        <v>0</v>
      </c>
      <c r="DK11" s="9">
        <v>19.216000000000001</v>
      </c>
      <c r="DL11" s="9">
        <v>9.4939999999999998</v>
      </c>
      <c r="DM11" s="9">
        <v>9.7219999999999995</v>
      </c>
      <c r="DN11" s="9">
        <v>13.119</v>
      </c>
      <c r="DO11" s="9">
        <v>6.1639999999999997</v>
      </c>
      <c r="DP11" s="9">
        <v>6.9550000000000001</v>
      </c>
      <c r="DQ11" s="9">
        <v>21.02</v>
      </c>
      <c r="DR11" s="9">
        <v>12.823</v>
      </c>
      <c r="DS11" s="9">
        <v>8.1969999999999992</v>
      </c>
      <c r="DT11" s="9">
        <v>1.9259999999999999</v>
      </c>
      <c r="DU11" s="9">
        <v>0.83099999999999996</v>
      </c>
      <c r="DV11" s="9">
        <v>1.095</v>
      </c>
      <c r="DW11" s="9">
        <v>4.1920000000000002</v>
      </c>
      <c r="DX11" s="9">
        <v>1.0289999999999999</v>
      </c>
      <c r="DY11" s="9">
        <v>3.1629999999999998</v>
      </c>
      <c r="DZ11" s="9">
        <v>4.3959999999999999</v>
      </c>
      <c r="EA11" s="9">
        <v>1.4850000000000001</v>
      </c>
      <c r="EB11" s="9">
        <v>2.911</v>
      </c>
      <c r="EC11" s="9">
        <v>15.44</v>
      </c>
      <c r="ED11" s="9">
        <v>2.52</v>
      </c>
      <c r="EE11" s="9">
        <v>12.920999999999999</v>
      </c>
      <c r="EF11" s="9">
        <v>9.8369999999999997</v>
      </c>
      <c r="EG11" s="9">
        <v>0.98399999999999999</v>
      </c>
      <c r="EH11" s="9">
        <v>8.8539999999999992</v>
      </c>
      <c r="EI11" s="9">
        <v>6.3529999999999998</v>
      </c>
      <c r="EJ11" s="9">
        <v>3.0470000000000002</v>
      </c>
      <c r="EK11" s="9">
        <v>3.306</v>
      </c>
      <c r="EL11" s="9">
        <v>18.834</v>
      </c>
      <c r="EM11" s="9">
        <v>7.2910000000000004</v>
      </c>
      <c r="EN11" s="9">
        <v>11.544</v>
      </c>
      <c r="EO11" s="9">
        <v>18.384</v>
      </c>
      <c r="EP11" s="9">
        <v>6.2880000000000003</v>
      </c>
      <c r="EQ11" s="9">
        <v>12.095000000000001</v>
      </c>
      <c r="ER11" s="9">
        <v>160.56200000000001</v>
      </c>
      <c r="ES11" s="9">
        <v>48.386000000000003</v>
      </c>
      <c r="ET11" s="9">
        <v>112.176</v>
      </c>
      <c r="EU11" s="9">
        <v>14</v>
      </c>
      <c r="EV11" s="9">
        <v>16</v>
      </c>
      <c r="EW11" s="9">
        <v>12</v>
      </c>
      <c r="EX11" s="9">
        <v>15</v>
      </c>
      <c r="EY11" s="9">
        <v>19.93</v>
      </c>
      <c r="EZ11" s="9">
        <v>14</v>
      </c>
      <c r="FA11" s="9">
        <v>16</v>
      </c>
      <c r="FB11" s="9">
        <v>19</v>
      </c>
      <c r="FC11" s="9">
        <v>14</v>
      </c>
      <c r="FD11" s="9">
        <v>16</v>
      </c>
      <c r="FE11" s="9">
        <v>19.077000000000002</v>
      </c>
      <c r="FF11" s="9">
        <v>14</v>
      </c>
      <c r="FG11" s="9">
        <v>13.776</v>
      </c>
      <c r="FH11" s="9">
        <v>14.532999999999999</v>
      </c>
      <c r="FI11" s="9">
        <v>13.497999999999999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20</v>
      </c>
      <c r="FQ11" s="9">
        <v>20</v>
      </c>
      <c r="FR11" s="9">
        <v>15</v>
      </c>
      <c r="FS11" s="9">
        <v>18</v>
      </c>
      <c r="FT11" s="9">
        <v>18.602</v>
      </c>
      <c r="FU11" s="9">
        <v>17.715</v>
      </c>
      <c r="FV11" s="9">
        <v>18.29</v>
      </c>
      <c r="FW11" s="9">
        <v>20</v>
      </c>
      <c r="FX11" s="9">
        <v>16.45</v>
      </c>
      <c r="FY11" s="9">
        <v>10</v>
      </c>
      <c r="FZ11" s="9">
        <v>10</v>
      </c>
      <c r="GA11" s="9">
        <v>13.034000000000001</v>
      </c>
      <c r="GB11" s="9">
        <v>16.010999999999999</v>
      </c>
      <c r="GC11" s="9">
        <v>23.771000000000001</v>
      </c>
      <c r="GD11" s="9">
        <v>13.456</v>
      </c>
      <c r="GE11" s="9">
        <v>21.286999999999999</v>
      </c>
      <c r="GF11" s="9">
        <v>22.591999999999999</v>
      </c>
      <c r="GG11" s="9">
        <v>20.448</v>
      </c>
      <c r="GH11" s="9">
        <v>10</v>
      </c>
      <c r="GI11" s="9">
        <v>10</v>
      </c>
      <c r="GJ11" s="9">
        <v>10</v>
      </c>
      <c r="GK11" s="9">
        <v>12.204000000000001</v>
      </c>
      <c r="GL11" s="9">
        <v>20.408000000000001</v>
      </c>
      <c r="GM11" s="9">
        <v>12.065</v>
      </c>
      <c r="GN11" s="9">
        <v>13</v>
      </c>
      <c r="GO11" s="9">
        <v>18.193000000000001</v>
      </c>
      <c r="GP11" s="9">
        <v>11.513</v>
      </c>
      <c r="GQ11" s="9">
        <v>15.295</v>
      </c>
      <c r="GR11" s="9">
        <v>18.411000000000001</v>
      </c>
      <c r="GS11" s="9">
        <v>15</v>
      </c>
      <c r="GT11" s="9">
        <v>10</v>
      </c>
      <c r="GU11" s="9">
        <v>20</v>
      </c>
      <c r="GV11" s="9">
        <v>10</v>
      </c>
      <c r="GW11" s="9">
        <v>11</v>
      </c>
      <c r="GX11" s="9">
        <v>15</v>
      </c>
      <c r="GY11" s="9">
        <v>10</v>
      </c>
      <c r="GZ11" s="9">
        <v>268.41000000000003</v>
      </c>
      <c r="HA11" s="9">
        <v>85.691999999999993</v>
      </c>
      <c r="HB11" s="9">
        <v>182.71799999999999</v>
      </c>
      <c r="HC11" s="9">
        <v>130.98699999999999</v>
      </c>
      <c r="HD11" s="9">
        <v>45.658999999999999</v>
      </c>
      <c r="HE11" s="9">
        <v>85.326999999999998</v>
      </c>
      <c r="HF11" s="9">
        <v>116.828</v>
      </c>
      <c r="HG11" s="9">
        <v>39.694000000000003</v>
      </c>
      <c r="HH11" s="9">
        <v>77.134</v>
      </c>
      <c r="HI11" s="9">
        <v>20.055</v>
      </c>
      <c r="HJ11" s="9">
        <v>7.7320000000000002</v>
      </c>
      <c r="HK11" s="9">
        <v>12.323</v>
      </c>
      <c r="HL11" s="9">
        <v>7.1029999999999998</v>
      </c>
      <c r="HM11" s="9">
        <v>2.6659999999999999</v>
      </c>
      <c r="HN11" s="9">
        <v>4.4370000000000003</v>
      </c>
      <c r="HO11" s="9">
        <v>0</v>
      </c>
      <c r="HP11" s="9">
        <v>0</v>
      </c>
      <c r="HQ11" s="9">
        <v>0</v>
      </c>
      <c r="HR11" s="9">
        <v>16.001999999999999</v>
      </c>
      <c r="HS11" s="9">
        <v>8.234</v>
      </c>
      <c r="HT11" s="9">
        <v>7.7679999999999998</v>
      </c>
      <c r="HU11" s="9">
        <v>4.07</v>
      </c>
      <c r="HV11" s="9">
        <v>0.41</v>
      </c>
      <c r="HW11" s="9">
        <v>3.66</v>
      </c>
      <c r="HX11" s="9">
        <v>12.117000000000001</v>
      </c>
      <c r="HY11" s="9">
        <v>3.859</v>
      </c>
      <c r="HZ11" s="9">
        <v>8.2590000000000003</v>
      </c>
      <c r="IA11" s="9">
        <v>18.739000000000001</v>
      </c>
      <c r="IB11" s="9">
        <v>7.9640000000000004</v>
      </c>
      <c r="IC11" s="9">
        <v>10.775</v>
      </c>
      <c r="ID11" s="9">
        <v>1.0469999999999999</v>
      </c>
      <c r="IE11" s="9">
        <v>0.84499999999999997</v>
      </c>
      <c r="IF11" s="9">
        <v>0.20200000000000001</v>
      </c>
      <c r="IG11" s="9">
        <v>5.9669999999999996</v>
      </c>
      <c r="IH11" s="9">
        <v>1.83</v>
      </c>
      <c r="II11" s="9">
        <v>4.1369999999999996</v>
      </c>
      <c r="IJ11" s="9">
        <v>1.85</v>
      </c>
      <c r="IK11" s="9">
        <v>0</v>
      </c>
      <c r="IL11" s="9">
        <v>1.85</v>
      </c>
      <c r="IM11" s="9">
        <v>7.3959999999999999</v>
      </c>
      <c r="IN11" s="9">
        <v>1.337</v>
      </c>
      <c r="IO11" s="9">
        <v>6.0590000000000002</v>
      </c>
      <c r="IP11" s="9">
        <v>5.54</v>
      </c>
      <c r="IQ11" s="9">
        <v>0.435</v>
      </c>
    </row>
    <row r="12" spans="1:251">
      <c r="A12" s="10">
        <v>42401</v>
      </c>
      <c r="B12" s="9">
        <v>9.8469999999999995</v>
      </c>
      <c r="C12" s="9">
        <v>13.69</v>
      </c>
      <c r="D12" s="9">
        <v>13.676</v>
      </c>
      <c r="E12" s="9">
        <v>9.0679999999999996</v>
      </c>
      <c r="F12" s="9">
        <v>4.6079999999999997</v>
      </c>
      <c r="G12" s="9">
        <v>13.18</v>
      </c>
      <c r="H12" s="9">
        <v>7.5069999999999997</v>
      </c>
      <c r="I12" s="9">
        <v>5.673</v>
      </c>
      <c r="J12" s="9">
        <v>7.0430000000000001</v>
      </c>
      <c r="K12" s="9">
        <v>2.6640000000000001</v>
      </c>
      <c r="L12" s="9">
        <v>4.3789999999999996</v>
      </c>
      <c r="M12" s="9">
        <v>4.6050000000000004</v>
      </c>
      <c r="N12" s="9">
        <v>2.7250000000000001</v>
      </c>
      <c r="O12" s="9">
        <v>1.879</v>
      </c>
      <c r="P12" s="9">
        <v>2.19</v>
      </c>
      <c r="Q12" s="9">
        <v>0.67900000000000005</v>
      </c>
      <c r="R12" s="9">
        <v>1.5109999999999999</v>
      </c>
      <c r="S12" s="9">
        <v>10.448</v>
      </c>
      <c r="T12" s="9">
        <v>5.2439999999999998</v>
      </c>
      <c r="U12" s="9">
        <v>5.2039999999999997</v>
      </c>
      <c r="V12" s="9">
        <v>0.40400000000000003</v>
      </c>
      <c r="W12" s="9">
        <v>0</v>
      </c>
      <c r="X12" s="9">
        <v>0.40400000000000003</v>
      </c>
      <c r="Y12" s="9">
        <v>2.61</v>
      </c>
      <c r="Z12" s="9">
        <v>1.609</v>
      </c>
      <c r="AA12" s="9">
        <v>1</v>
      </c>
      <c r="AB12" s="9">
        <v>20.506</v>
      </c>
      <c r="AC12" s="9">
        <v>9.6</v>
      </c>
      <c r="AD12" s="9">
        <v>10.907</v>
      </c>
      <c r="AE12" s="9">
        <v>31.111000000000001</v>
      </c>
      <c r="AF12" s="9">
        <v>11.589</v>
      </c>
      <c r="AG12" s="9">
        <v>19.521999999999998</v>
      </c>
      <c r="AH12" s="9">
        <v>176.54300000000001</v>
      </c>
      <c r="AI12" s="9">
        <v>84.016000000000005</v>
      </c>
      <c r="AJ12" s="9">
        <v>92.527000000000001</v>
      </c>
      <c r="AK12" s="9">
        <v>10</v>
      </c>
      <c r="AL12" s="9">
        <v>12</v>
      </c>
      <c r="AM12" s="9">
        <v>10</v>
      </c>
      <c r="AN12" s="9">
        <v>14</v>
      </c>
      <c r="AO12" s="9">
        <v>14</v>
      </c>
      <c r="AP12" s="9">
        <v>13.741</v>
      </c>
      <c r="AQ12" s="9">
        <v>14</v>
      </c>
      <c r="AR12" s="9">
        <v>14</v>
      </c>
      <c r="AS12" s="9">
        <v>14</v>
      </c>
      <c r="AT12" s="9">
        <v>13.055999999999999</v>
      </c>
      <c r="AU12" s="9">
        <v>13.18</v>
      </c>
      <c r="AV12" s="9">
        <v>12.288</v>
      </c>
      <c r="AW12" s="9">
        <v>16.361999999999998</v>
      </c>
      <c r="AX12" s="9">
        <v>16</v>
      </c>
      <c r="AY12" s="9">
        <v>18.315999999999999</v>
      </c>
      <c r="AZ12" s="9">
        <v>10.851000000000001</v>
      </c>
      <c r="BA12" s="9">
        <v>15.138999999999999</v>
      </c>
      <c r="BB12" s="9">
        <v>10.544</v>
      </c>
      <c r="BC12" s="9">
        <v>8</v>
      </c>
      <c r="BD12" s="9">
        <v>8</v>
      </c>
      <c r="BE12" s="9">
        <v>10.930999999999999</v>
      </c>
      <c r="BF12" s="9">
        <v>16.11</v>
      </c>
      <c r="BG12" s="9">
        <v>13.484999999999999</v>
      </c>
      <c r="BH12" s="9">
        <v>19.957000000000001</v>
      </c>
      <c r="BI12" s="9">
        <v>13.601000000000001</v>
      </c>
      <c r="BJ12" s="9">
        <v>13.959</v>
      </c>
      <c r="BK12" s="9">
        <v>12.287000000000001</v>
      </c>
      <c r="BL12" s="9">
        <v>14</v>
      </c>
      <c r="BM12" s="9">
        <v>10.911</v>
      </c>
      <c r="BN12" s="9">
        <v>14</v>
      </c>
      <c r="BO12" s="9">
        <v>14.323</v>
      </c>
      <c r="BP12" s="9">
        <v>16.805</v>
      </c>
      <c r="BQ12" s="9">
        <v>12.446</v>
      </c>
      <c r="BR12" s="9">
        <v>15.532</v>
      </c>
      <c r="BS12" s="9">
        <v>14.798</v>
      </c>
      <c r="BT12" s="9">
        <v>17.39</v>
      </c>
      <c r="BU12" s="9">
        <v>16.637</v>
      </c>
      <c r="BV12" s="9">
        <v>0</v>
      </c>
      <c r="BW12" s="9">
        <v>14.96</v>
      </c>
      <c r="BX12" s="9">
        <v>7</v>
      </c>
      <c r="BY12" s="9">
        <v>8</v>
      </c>
      <c r="BZ12" s="9">
        <v>7</v>
      </c>
      <c r="CA12" s="9">
        <v>0</v>
      </c>
      <c r="CB12" s="9">
        <v>0</v>
      </c>
      <c r="CC12" s="9">
        <v>0</v>
      </c>
      <c r="CD12" s="9">
        <v>7.92</v>
      </c>
      <c r="CE12" s="9">
        <v>8.59</v>
      </c>
      <c r="CF12" s="9">
        <v>7.4720000000000004</v>
      </c>
      <c r="CG12" s="9">
        <v>15.769</v>
      </c>
      <c r="CH12" s="9">
        <v>18.012</v>
      </c>
      <c r="CI12" s="9">
        <v>13.005000000000001</v>
      </c>
      <c r="CJ12" s="9">
        <v>13</v>
      </c>
      <c r="CK12" s="9">
        <v>14.861000000000001</v>
      </c>
      <c r="CL12" s="9">
        <v>10</v>
      </c>
      <c r="CM12" s="9">
        <v>9</v>
      </c>
      <c r="CN12" s="9">
        <v>9</v>
      </c>
      <c r="CO12" s="9">
        <v>8</v>
      </c>
      <c r="CP12" s="9">
        <v>333.45100000000002</v>
      </c>
      <c r="CQ12" s="9">
        <v>114.218</v>
      </c>
      <c r="CR12" s="9">
        <v>219.233</v>
      </c>
      <c r="CS12" s="9">
        <v>164.95699999999999</v>
      </c>
      <c r="CT12" s="9">
        <v>63.832000000000001</v>
      </c>
      <c r="CU12" s="9">
        <v>101.124</v>
      </c>
      <c r="CV12" s="9">
        <v>143.643</v>
      </c>
      <c r="CW12" s="9">
        <v>55.53</v>
      </c>
      <c r="CX12" s="9">
        <v>88.114000000000004</v>
      </c>
      <c r="CY12" s="9">
        <v>36.137</v>
      </c>
      <c r="CZ12" s="9">
        <v>14.467000000000001</v>
      </c>
      <c r="DA12" s="9">
        <v>21.67</v>
      </c>
      <c r="DB12" s="9">
        <v>15.326000000000001</v>
      </c>
      <c r="DC12" s="9">
        <v>9.4589999999999996</v>
      </c>
      <c r="DD12" s="9">
        <v>5.867</v>
      </c>
      <c r="DE12" s="9">
        <v>0.19600000000000001</v>
      </c>
      <c r="DF12" s="9">
        <v>0</v>
      </c>
      <c r="DG12" s="9">
        <v>0.19600000000000001</v>
      </c>
      <c r="DH12" s="9">
        <v>0.85099999999999998</v>
      </c>
      <c r="DI12" s="9">
        <v>0.379</v>
      </c>
      <c r="DJ12" s="9">
        <v>0.47199999999999998</v>
      </c>
      <c r="DK12" s="9">
        <v>15.622999999999999</v>
      </c>
      <c r="DL12" s="9">
        <v>8.1020000000000003</v>
      </c>
      <c r="DM12" s="9">
        <v>7.5209999999999999</v>
      </c>
      <c r="DN12" s="9">
        <v>8.1129999999999995</v>
      </c>
      <c r="DO12" s="9">
        <v>3.8730000000000002</v>
      </c>
      <c r="DP12" s="9">
        <v>4.24</v>
      </c>
      <c r="DQ12" s="9">
        <v>16.609000000000002</v>
      </c>
      <c r="DR12" s="9">
        <v>6.2779999999999996</v>
      </c>
      <c r="DS12" s="9">
        <v>10.33</v>
      </c>
      <c r="DT12" s="9">
        <v>2.0830000000000002</v>
      </c>
      <c r="DU12" s="9">
        <v>0.13300000000000001</v>
      </c>
      <c r="DV12" s="9">
        <v>1.95</v>
      </c>
      <c r="DW12" s="9">
        <v>7.8529999999999998</v>
      </c>
      <c r="DX12" s="9">
        <v>1.56</v>
      </c>
      <c r="DY12" s="9">
        <v>6.2930000000000001</v>
      </c>
      <c r="DZ12" s="9">
        <v>3.089</v>
      </c>
      <c r="EA12" s="9">
        <v>1.577</v>
      </c>
      <c r="EB12" s="9">
        <v>1.5129999999999999</v>
      </c>
      <c r="EC12" s="9">
        <v>11.038</v>
      </c>
      <c r="ED12" s="9">
        <v>1.9359999999999999</v>
      </c>
      <c r="EE12" s="9">
        <v>9.1020000000000003</v>
      </c>
      <c r="EF12" s="9">
        <v>8.6229999999999993</v>
      </c>
      <c r="EG12" s="9">
        <v>0</v>
      </c>
      <c r="EH12" s="9">
        <v>8.6229999999999993</v>
      </c>
      <c r="EI12" s="9">
        <v>0.51800000000000002</v>
      </c>
      <c r="EJ12" s="9">
        <v>0</v>
      </c>
      <c r="EK12" s="9">
        <v>0.51800000000000002</v>
      </c>
      <c r="EL12" s="9">
        <v>17.582000000000001</v>
      </c>
      <c r="EM12" s="9">
        <v>7.7649999999999997</v>
      </c>
      <c r="EN12" s="9">
        <v>9.8170000000000002</v>
      </c>
      <c r="EO12" s="9">
        <v>21.312999999999999</v>
      </c>
      <c r="EP12" s="9">
        <v>8.3030000000000008</v>
      </c>
      <c r="EQ12" s="9">
        <v>13.010999999999999</v>
      </c>
      <c r="ER12" s="9">
        <v>168.494</v>
      </c>
      <c r="ES12" s="9">
        <v>50.386000000000003</v>
      </c>
      <c r="ET12" s="9">
        <v>118.10899999999999</v>
      </c>
      <c r="EU12" s="9">
        <v>12</v>
      </c>
      <c r="EV12" s="9">
        <v>15</v>
      </c>
      <c r="EW12" s="9">
        <v>10</v>
      </c>
      <c r="EX12" s="9">
        <v>14</v>
      </c>
      <c r="EY12" s="9">
        <v>14.507999999999999</v>
      </c>
      <c r="EZ12" s="9">
        <v>13</v>
      </c>
      <c r="FA12" s="9">
        <v>14</v>
      </c>
      <c r="FB12" s="9">
        <v>14</v>
      </c>
      <c r="FC12" s="9">
        <v>13</v>
      </c>
      <c r="FD12" s="9">
        <v>15</v>
      </c>
      <c r="FE12" s="9">
        <v>15.616</v>
      </c>
      <c r="FF12" s="9">
        <v>15</v>
      </c>
      <c r="FG12" s="9">
        <v>14</v>
      </c>
      <c r="FH12" s="9">
        <v>15.423</v>
      </c>
      <c r="FI12" s="9">
        <v>13.099</v>
      </c>
      <c r="FJ12" s="9">
        <v>0</v>
      </c>
      <c r="FK12" s="9">
        <v>0</v>
      </c>
      <c r="FL12" s="9">
        <v>0</v>
      </c>
      <c r="FM12" s="9">
        <v>8.2270000000000003</v>
      </c>
      <c r="FN12" s="9">
        <v>0</v>
      </c>
      <c r="FO12" s="9">
        <v>0</v>
      </c>
      <c r="FP12" s="9">
        <v>15</v>
      </c>
      <c r="FQ12" s="9">
        <v>12</v>
      </c>
      <c r="FR12" s="9">
        <v>19.187000000000001</v>
      </c>
      <c r="FS12" s="9">
        <v>13</v>
      </c>
      <c r="FT12" s="9">
        <v>15.286</v>
      </c>
      <c r="FU12" s="9">
        <v>8.8640000000000008</v>
      </c>
      <c r="FV12" s="9">
        <v>14.936</v>
      </c>
      <c r="FW12" s="9">
        <v>15</v>
      </c>
      <c r="FX12" s="9">
        <v>13.148999999999999</v>
      </c>
      <c r="FY12" s="9">
        <v>13.914999999999999</v>
      </c>
      <c r="FZ12" s="9">
        <v>0</v>
      </c>
      <c r="GA12" s="9">
        <v>12.907999999999999</v>
      </c>
      <c r="GB12" s="9">
        <v>14.19</v>
      </c>
      <c r="GC12" s="9">
        <v>9.73</v>
      </c>
      <c r="GD12" s="9">
        <v>18.163</v>
      </c>
      <c r="GE12" s="9">
        <v>14.446</v>
      </c>
      <c r="GF12" s="9">
        <v>8.5679999999999996</v>
      </c>
      <c r="GG12" s="9">
        <v>20.166</v>
      </c>
      <c r="GH12" s="9">
        <v>9.9269999999999996</v>
      </c>
      <c r="GI12" s="9">
        <v>9.5609999999999999</v>
      </c>
      <c r="GJ12" s="9">
        <v>9.4269999999999996</v>
      </c>
      <c r="GK12" s="9">
        <v>11.27</v>
      </c>
      <c r="GL12" s="9">
        <v>0</v>
      </c>
      <c r="GM12" s="9">
        <v>11.27</v>
      </c>
      <c r="GN12" s="9">
        <v>0</v>
      </c>
      <c r="GO12" s="9">
        <v>0</v>
      </c>
      <c r="GP12" s="9">
        <v>0</v>
      </c>
      <c r="GQ12" s="9">
        <v>15</v>
      </c>
      <c r="GR12" s="9">
        <v>10.909000000000001</v>
      </c>
      <c r="GS12" s="9">
        <v>15</v>
      </c>
      <c r="GT12" s="9">
        <v>15</v>
      </c>
      <c r="GU12" s="9">
        <v>15</v>
      </c>
      <c r="GV12" s="9">
        <v>13.319000000000001</v>
      </c>
      <c r="GW12" s="9">
        <v>10</v>
      </c>
      <c r="GX12" s="9">
        <v>14.821999999999999</v>
      </c>
      <c r="GY12" s="9">
        <v>10</v>
      </c>
      <c r="GZ12" s="9">
        <v>274.63900000000001</v>
      </c>
      <c r="HA12" s="9">
        <v>94.366</v>
      </c>
      <c r="HB12" s="9">
        <v>180.273</v>
      </c>
      <c r="HC12" s="9">
        <v>140.18600000000001</v>
      </c>
      <c r="HD12" s="9">
        <v>55</v>
      </c>
      <c r="HE12" s="9">
        <v>85.185000000000002</v>
      </c>
      <c r="HF12" s="9">
        <v>121.998</v>
      </c>
      <c r="HG12" s="9">
        <v>48.988999999999997</v>
      </c>
      <c r="HH12" s="9">
        <v>73.009</v>
      </c>
      <c r="HI12" s="9">
        <v>21.768999999999998</v>
      </c>
      <c r="HJ12" s="9">
        <v>9.0399999999999991</v>
      </c>
      <c r="HK12" s="9">
        <v>12.728999999999999</v>
      </c>
      <c r="HL12" s="9">
        <v>9.8970000000000002</v>
      </c>
      <c r="HM12" s="9">
        <v>2.3140000000000001</v>
      </c>
      <c r="HN12" s="9">
        <v>7.5819999999999999</v>
      </c>
      <c r="HO12" s="9">
        <v>0</v>
      </c>
      <c r="HP12" s="9">
        <v>0</v>
      </c>
      <c r="HQ12" s="9">
        <v>0</v>
      </c>
      <c r="HR12" s="9">
        <v>13.010999999999999</v>
      </c>
      <c r="HS12" s="9">
        <v>7.83</v>
      </c>
      <c r="HT12" s="9">
        <v>5.181</v>
      </c>
      <c r="HU12" s="9">
        <v>5.3170000000000002</v>
      </c>
      <c r="HV12" s="9">
        <v>1.8779999999999999</v>
      </c>
      <c r="HW12" s="9">
        <v>3.4380000000000002</v>
      </c>
      <c r="HX12" s="9">
        <v>9.3740000000000006</v>
      </c>
      <c r="HY12" s="9">
        <v>3.5430000000000001</v>
      </c>
      <c r="HZ12" s="9">
        <v>5.8310000000000004</v>
      </c>
      <c r="IA12" s="9">
        <v>19.795999999999999</v>
      </c>
      <c r="IB12" s="9">
        <v>9.4979999999999993</v>
      </c>
      <c r="IC12" s="9">
        <v>10.298</v>
      </c>
      <c r="ID12" s="9">
        <v>2.048</v>
      </c>
      <c r="IE12" s="9">
        <v>0</v>
      </c>
      <c r="IF12" s="9">
        <v>2.048</v>
      </c>
      <c r="IG12" s="9">
        <v>6.6040000000000001</v>
      </c>
      <c r="IH12" s="9">
        <v>4.282</v>
      </c>
      <c r="II12" s="9">
        <v>2.323</v>
      </c>
      <c r="IJ12" s="9">
        <v>4.4470000000000001</v>
      </c>
      <c r="IK12" s="9">
        <v>2.1949999999999998</v>
      </c>
      <c r="IL12" s="9">
        <v>2.2530000000000001</v>
      </c>
      <c r="IM12" s="9">
        <v>6.06</v>
      </c>
      <c r="IN12" s="9">
        <v>0.33100000000000002</v>
      </c>
      <c r="IO12" s="9">
        <v>5.7290000000000001</v>
      </c>
      <c r="IP12" s="9">
        <v>4.9409999999999998</v>
      </c>
      <c r="IQ12" s="9">
        <v>0.53300000000000003</v>
      </c>
    </row>
    <row r="13" spans="1:251">
      <c r="A13" s="10">
        <v>42767</v>
      </c>
      <c r="B13" s="9">
        <v>15.127000000000001</v>
      </c>
      <c r="C13" s="9">
        <v>15.252000000000001</v>
      </c>
      <c r="D13" s="9">
        <v>16.626000000000001</v>
      </c>
      <c r="E13" s="9">
        <v>4.7779999999999996</v>
      </c>
      <c r="F13" s="9">
        <v>11.848000000000001</v>
      </c>
      <c r="G13" s="9">
        <v>8.8620000000000001</v>
      </c>
      <c r="H13" s="9">
        <v>4.2670000000000003</v>
      </c>
      <c r="I13" s="9">
        <v>4.5949999999999998</v>
      </c>
      <c r="J13" s="9">
        <v>9.1170000000000009</v>
      </c>
      <c r="K13" s="9">
        <v>4.7789999999999999</v>
      </c>
      <c r="L13" s="9">
        <v>4.3380000000000001</v>
      </c>
      <c r="M13" s="9">
        <v>2.1819999999999999</v>
      </c>
      <c r="N13" s="9">
        <v>1.1619999999999999</v>
      </c>
      <c r="O13" s="9">
        <v>1.02</v>
      </c>
      <c r="P13" s="9">
        <v>0</v>
      </c>
      <c r="Q13" s="9">
        <v>0</v>
      </c>
      <c r="R13" s="9">
        <v>0</v>
      </c>
      <c r="S13" s="9">
        <v>6.3360000000000003</v>
      </c>
      <c r="T13" s="9">
        <v>2.6</v>
      </c>
      <c r="U13" s="9">
        <v>3.7349999999999999</v>
      </c>
      <c r="V13" s="9">
        <v>2.7050000000000001</v>
      </c>
      <c r="W13" s="9">
        <v>0</v>
      </c>
      <c r="X13" s="9">
        <v>2.7050000000000001</v>
      </c>
      <c r="Y13" s="9">
        <v>0.188</v>
      </c>
      <c r="Z13" s="9">
        <v>0</v>
      </c>
      <c r="AA13" s="9">
        <v>0.188</v>
      </c>
      <c r="AB13" s="9">
        <v>22.209</v>
      </c>
      <c r="AC13" s="9">
        <v>10.686999999999999</v>
      </c>
      <c r="AD13" s="9">
        <v>11.521000000000001</v>
      </c>
      <c r="AE13" s="9">
        <v>20.968</v>
      </c>
      <c r="AF13" s="9">
        <v>10.089</v>
      </c>
      <c r="AG13" s="9">
        <v>10.88</v>
      </c>
      <c r="AH13" s="9">
        <v>201.62899999999999</v>
      </c>
      <c r="AI13" s="9">
        <v>94.137</v>
      </c>
      <c r="AJ13" s="9">
        <v>107.492</v>
      </c>
      <c r="AK13" s="9">
        <v>10</v>
      </c>
      <c r="AL13" s="9">
        <v>10</v>
      </c>
      <c r="AM13" s="9">
        <v>10</v>
      </c>
      <c r="AN13" s="9">
        <v>13</v>
      </c>
      <c r="AO13" s="9">
        <v>15</v>
      </c>
      <c r="AP13" s="9">
        <v>12</v>
      </c>
      <c r="AQ13" s="9">
        <v>14</v>
      </c>
      <c r="AR13" s="9">
        <v>15</v>
      </c>
      <c r="AS13" s="9">
        <v>12.234999999999999</v>
      </c>
      <c r="AT13" s="9">
        <v>15</v>
      </c>
      <c r="AU13" s="9">
        <v>14.423999999999999</v>
      </c>
      <c r="AV13" s="9">
        <v>15</v>
      </c>
      <c r="AW13" s="9">
        <v>14.625</v>
      </c>
      <c r="AX13" s="9">
        <v>14.353999999999999</v>
      </c>
      <c r="AY13" s="9">
        <v>14.645</v>
      </c>
      <c r="AZ13" s="9">
        <v>8.1769999999999996</v>
      </c>
      <c r="BA13" s="9">
        <v>10.593999999999999</v>
      </c>
      <c r="BB13" s="9">
        <v>8.3930000000000007</v>
      </c>
      <c r="BC13" s="9">
        <v>14.868</v>
      </c>
      <c r="BD13" s="9">
        <v>13.391</v>
      </c>
      <c r="BE13" s="9">
        <v>0</v>
      </c>
      <c r="BF13" s="9">
        <v>20</v>
      </c>
      <c r="BG13" s="9">
        <v>20</v>
      </c>
      <c r="BH13" s="9">
        <v>18</v>
      </c>
      <c r="BI13" s="9">
        <v>10</v>
      </c>
      <c r="BJ13" s="9">
        <v>10.162000000000001</v>
      </c>
      <c r="BK13" s="9">
        <v>9.1010000000000009</v>
      </c>
      <c r="BL13" s="9">
        <v>11</v>
      </c>
      <c r="BM13" s="9">
        <v>23.03</v>
      </c>
      <c r="BN13" s="9">
        <v>10</v>
      </c>
      <c r="BO13" s="9">
        <v>15</v>
      </c>
      <c r="BP13" s="9">
        <v>17.446999999999999</v>
      </c>
      <c r="BQ13" s="9">
        <v>15</v>
      </c>
      <c r="BR13" s="9">
        <v>7.681</v>
      </c>
      <c r="BS13" s="9">
        <v>9.3350000000000009</v>
      </c>
      <c r="BT13" s="9">
        <v>6.6050000000000004</v>
      </c>
      <c r="BU13" s="9">
        <v>0</v>
      </c>
      <c r="BV13" s="9">
        <v>0</v>
      </c>
      <c r="BW13" s="9">
        <v>0</v>
      </c>
      <c r="BX13" s="9">
        <v>5</v>
      </c>
      <c r="BY13" s="9">
        <v>5</v>
      </c>
      <c r="BZ13" s="9">
        <v>5</v>
      </c>
      <c r="CA13" s="9">
        <v>13.904</v>
      </c>
      <c r="CB13" s="9">
        <v>0</v>
      </c>
      <c r="CC13" s="9">
        <v>13.904</v>
      </c>
      <c r="CD13" s="9">
        <v>0</v>
      </c>
      <c r="CE13" s="9">
        <v>0</v>
      </c>
      <c r="CF13" s="9">
        <v>0</v>
      </c>
      <c r="CG13" s="9">
        <v>12.638999999999999</v>
      </c>
      <c r="CH13" s="9">
        <v>15</v>
      </c>
      <c r="CI13" s="9">
        <v>10.401999999999999</v>
      </c>
      <c r="CJ13" s="9">
        <v>10</v>
      </c>
      <c r="CK13" s="9">
        <v>11.298</v>
      </c>
      <c r="CL13" s="9">
        <v>10</v>
      </c>
      <c r="CM13" s="9">
        <v>10</v>
      </c>
      <c r="CN13" s="9">
        <v>10</v>
      </c>
      <c r="CO13" s="9">
        <v>10</v>
      </c>
      <c r="CP13" s="9">
        <v>371.31700000000001</v>
      </c>
      <c r="CQ13" s="9">
        <v>134.589</v>
      </c>
      <c r="CR13" s="9">
        <v>236.72800000000001</v>
      </c>
      <c r="CS13" s="9">
        <v>198.12100000000001</v>
      </c>
      <c r="CT13" s="9">
        <v>80.822999999999993</v>
      </c>
      <c r="CU13" s="9">
        <v>117.298</v>
      </c>
      <c r="CV13" s="9">
        <v>177.27500000000001</v>
      </c>
      <c r="CW13" s="9">
        <v>72.001000000000005</v>
      </c>
      <c r="CX13" s="9">
        <v>105.274</v>
      </c>
      <c r="CY13" s="9">
        <v>39.06</v>
      </c>
      <c r="CZ13" s="9">
        <v>15.516999999999999</v>
      </c>
      <c r="DA13" s="9">
        <v>23.542999999999999</v>
      </c>
      <c r="DB13" s="9">
        <v>13.526</v>
      </c>
      <c r="DC13" s="9">
        <v>7.2110000000000003</v>
      </c>
      <c r="DD13" s="9">
        <v>6.3159999999999998</v>
      </c>
      <c r="DE13" s="9">
        <v>0.47099999999999997</v>
      </c>
      <c r="DF13" s="9">
        <v>0</v>
      </c>
      <c r="DG13" s="9">
        <v>0.47099999999999997</v>
      </c>
      <c r="DH13" s="9">
        <v>2.1890000000000001</v>
      </c>
      <c r="DI13" s="9">
        <v>0.82199999999999995</v>
      </c>
      <c r="DJ13" s="9">
        <v>1.3680000000000001</v>
      </c>
      <c r="DK13" s="9">
        <v>19.382000000000001</v>
      </c>
      <c r="DL13" s="9">
        <v>6.7539999999999996</v>
      </c>
      <c r="DM13" s="9">
        <v>12.628</v>
      </c>
      <c r="DN13" s="9">
        <v>8.0609999999999999</v>
      </c>
      <c r="DO13" s="9">
        <v>2.12</v>
      </c>
      <c r="DP13" s="9">
        <v>5.9409999999999998</v>
      </c>
      <c r="DQ13" s="9">
        <v>24.106999999999999</v>
      </c>
      <c r="DR13" s="9">
        <v>13.127000000000001</v>
      </c>
      <c r="DS13" s="9">
        <v>10.981</v>
      </c>
      <c r="DT13" s="9">
        <v>2.016</v>
      </c>
      <c r="DU13" s="9">
        <v>0.74299999999999999</v>
      </c>
      <c r="DV13" s="9">
        <v>1.2729999999999999</v>
      </c>
      <c r="DW13" s="9">
        <v>8.7859999999999996</v>
      </c>
      <c r="DX13" s="9">
        <v>3.6779999999999999</v>
      </c>
      <c r="DY13" s="9">
        <v>5.1079999999999997</v>
      </c>
      <c r="DZ13" s="9">
        <v>6.07</v>
      </c>
      <c r="EA13" s="9">
        <v>4.0679999999999996</v>
      </c>
      <c r="EB13" s="9">
        <v>2.0019999999999998</v>
      </c>
      <c r="EC13" s="9">
        <v>14.521000000000001</v>
      </c>
      <c r="ED13" s="9">
        <v>2.8780000000000001</v>
      </c>
      <c r="EE13" s="9">
        <v>11.643000000000001</v>
      </c>
      <c r="EF13" s="9">
        <v>12.577</v>
      </c>
      <c r="EG13" s="9">
        <v>2.089</v>
      </c>
      <c r="EH13" s="9">
        <v>10.488</v>
      </c>
      <c r="EI13" s="9">
        <v>3.1539999999999999</v>
      </c>
      <c r="EJ13" s="9">
        <v>2.589</v>
      </c>
      <c r="EK13" s="9">
        <v>0.56599999999999995</v>
      </c>
      <c r="EL13" s="9">
        <v>23.350999999999999</v>
      </c>
      <c r="EM13" s="9">
        <v>10.404999999999999</v>
      </c>
      <c r="EN13" s="9">
        <v>12.946</v>
      </c>
      <c r="EO13" s="9">
        <v>20.846</v>
      </c>
      <c r="EP13" s="9">
        <v>8.8230000000000004</v>
      </c>
      <c r="EQ13" s="9">
        <v>12.023999999999999</v>
      </c>
      <c r="ER13" s="9">
        <v>173.196</v>
      </c>
      <c r="ES13" s="9">
        <v>53.765999999999998</v>
      </c>
      <c r="ET13" s="9">
        <v>119.43</v>
      </c>
      <c r="EU13" s="9">
        <v>12</v>
      </c>
      <c r="EV13" s="9">
        <v>15</v>
      </c>
      <c r="EW13" s="9">
        <v>10</v>
      </c>
      <c r="EX13" s="9">
        <v>14</v>
      </c>
      <c r="EY13" s="9">
        <v>16</v>
      </c>
      <c r="EZ13" s="9">
        <v>13</v>
      </c>
      <c r="FA13" s="9">
        <v>14</v>
      </c>
      <c r="FB13" s="9">
        <v>16</v>
      </c>
      <c r="FC13" s="9">
        <v>13</v>
      </c>
      <c r="FD13" s="9">
        <v>15</v>
      </c>
      <c r="FE13" s="9">
        <v>16</v>
      </c>
      <c r="FF13" s="9">
        <v>15</v>
      </c>
      <c r="FG13" s="9">
        <v>12.192</v>
      </c>
      <c r="FH13" s="9">
        <v>12.988</v>
      </c>
      <c r="FI13" s="9">
        <v>11.996</v>
      </c>
      <c r="FJ13" s="9">
        <v>0</v>
      </c>
      <c r="FK13" s="9">
        <v>0</v>
      </c>
      <c r="FL13" s="9">
        <v>0</v>
      </c>
      <c r="FM13" s="9">
        <v>13.962999999999999</v>
      </c>
      <c r="FN13" s="9">
        <v>12.135</v>
      </c>
      <c r="FO13" s="9">
        <v>16.911999999999999</v>
      </c>
      <c r="FP13" s="9">
        <v>13</v>
      </c>
      <c r="FQ13" s="9">
        <v>20.309000000000001</v>
      </c>
      <c r="FR13" s="9">
        <v>12</v>
      </c>
      <c r="FS13" s="9">
        <v>12.246</v>
      </c>
      <c r="FT13" s="9">
        <v>29.565000000000001</v>
      </c>
      <c r="FU13" s="9">
        <v>10</v>
      </c>
      <c r="FV13" s="9">
        <v>15</v>
      </c>
      <c r="FW13" s="9">
        <v>12.606999999999999</v>
      </c>
      <c r="FX13" s="9">
        <v>15.209</v>
      </c>
      <c r="FY13" s="9">
        <v>18.59</v>
      </c>
      <c r="FZ13" s="9">
        <v>17.352</v>
      </c>
      <c r="GA13" s="9">
        <v>20.372</v>
      </c>
      <c r="GB13" s="9">
        <v>22.468</v>
      </c>
      <c r="GC13" s="9">
        <v>23.553999999999998</v>
      </c>
      <c r="GD13" s="9">
        <v>20.765999999999998</v>
      </c>
      <c r="GE13" s="9">
        <v>16.992999999999999</v>
      </c>
      <c r="GF13" s="9">
        <v>18.344000000000001</v>
      </c>
      <c r="GG13" s="9">
        <v>15.801</v>
      </c>
      <c r="GH13" s="9">
        <v>10</v>
      </c>
      <c r="GI13" s="9">
        <v>17.123999999999999</v>
      </c>
      <c r="GJ13" s="9">
        <v>10</v>
      </c>
      <c r="GK13" s="9">
        <v>10</v>
      </c>
      <c r="GL13" s="9">
        <v>13.234</v>
      </c>
      <c r="GM13" s="9">
        <v>10</v>
      </c>
      <c r="GN13" s="9">
        <v>13.106</v>
      </c>
      <c r="GO13" s="9">
        <v>16.047000000000001</v>
      </c>
      <c r="GP13" s="9">
        <v>10</v>
      </c>
      <c r="GQ13" s="9">
        <v>13</v>
      </c>
      <c r="GR13" s="9">
        <v>10.273999999999999</v>
      </c>
      <c r="GS13" s="9">
        <v>15</v>
      </c>
      <c r="GT13" s="9">
        <v>12</v>
      </c>
      <c r="GU13" s="9">
        <v>15</v>
      </c>
      <c r="GV13" s="9">
        <v>10</v>
      </c>
      <c r="GW13" s="9">
        <v>10</v>
      </c>
      <c r="GX13" s="9">
        <v>15</v>
      </c>
      <c r="GY13" s="9">
        <v>10</v>
      </c>
      <c r="GZ13" s="9">
        <v>270.64999999999998</v>
      </c>
      <c r="HA13" s="9">
        <v>92.313000000000002</v>
      </c>
      <c r="HB13" s="9">
        <v>178.33699999999999</v>
      </c>
      <c r="HC13" s="9">
        <v>125.72499999999999</v>
      </c>
      <c r="HD13" s="9">
        <v>49.284999999999997</v>
      </c>
      <c r="HE13" s="9">
        <v>76.44</v>
      </c>
      <c r="HF13" s="9">
        <v>106.883</v>
      </c>
      <c r="HG13" s="9">
        <v>42.808999999999997</v>
      </c>
      <c r="HH13" s="9">
        <v>64.073999999999998</v>
      </c>
      <c r="HI13" s="9">
        <v>18.116</v>
      </c>
      <c r="HJ13" s="9">
        <v>5.9980000000000002</v>
      </c>
      <c r="HK13" s="9">
        <v>12.118</v>
      </c>
      <c r="HL13" s="9">
        <v>5.0199999999999996</v>
      </c>
      <c r="HM13" s="9">
        <v>1.34</v>
      </c>
      <c r="HN13" s="9">
        <v>3.681</v>
      </c>
      <c r="HO13" s="9">
        <v>0</v>
      </c>
      <c r="HP13" s="9">
        <v>0</v>
      </c>
      <c r="HQ13" s="9">
        <v>0</v>
      </c>
      <c r="HR13" s="9">
        <v>13.974</v>
      </c>
      <c r="HS13" s="9">
        <v>6.4349999999999996</v>
      </c>
      <c r="HT13" s="9">
        <v>7.5389999999999997</v>
      </c>
      <c r="HU13" s="9">
        <v>3.7450000000000001</v>
      </c>
      <c r="HV13" s="9">
        <v>0.97799999999999998</v>
      </c>
      <c r="HW13" s="9">
        <v>2.7669999999999999</v>
      </c>
      <c r="HX13" s="9">
        <v>10.669</v>
      </c>
      <c r="HY13" s="9">
        <v>5.048</v>
      </c>
      <c r="HZ13" s="9">
        <v>5.6219999999999999</v>
      </c>
      <c r="IA13" s="9">
        <v>17.568000000000001</v>
      </c>
      <c r="IB13" s="9">
        <v>10.412000000000001</v>
      </c>
      <c r="IC13" s="9">
        <v>7.1559999999999997</v>
      </c>
      <c r="ID13" s="9">
        <v>5.2389999999999999</v>
      </c>
      <c r="IE13" s="9">
        <v>1.92</v>
      </c>
      <c r="IF13" s="9">
        <v>3.319</v>
      </c>
      <c r="IG13" s="9">
        <v>3.4380000000000002</v>
      </c>
      <c r="IH13" s="9">
        <v>0.91700000000000004</v>
      </c>
      <c r="II13" s="9">
        <v>2.5209999999999999</v>
      </c>
      <c r="IJ13" s="9">
        <v>1.569</v>
      </c>
      <c r="IK13" s="9">
        <v>1.0489999999999999</v>
      </c>
      <c r="IL13" s="9">
        <v>0.51900000000000002</v>
      </c>
      <c r="IM13" s="9">
        <v>5.4139999999999997</v>
      </c>
      <c r="IN13" s="9">
        <v>1.0509999999999999</v>
      </c>
      <c r="IO13" s="9">
        <v>4.3630000000000004</v>
      </c>
      <c r="IP13" s="9">
        <v>5.1539999999999999</v>
      </c>
      <c r="IQ13" s="9">
        <v>1.044</v>
      </c>
    </row>
    <row r="14" spans="1:251">
      <c r="A14" s="10">
        <v>43132</v>
      </c>
      <c r="B14" s="9">
        <v>15.961</v>
      </c>
      <c r="C14" s="9">
        <v>17.472000000000001</v>
      </c>
      <c r="D14" s="9">
        <v>14.542999999999999</v>
      </c>
      <c r="E14" s="9">
        <v>4.6550000000000002</v>
      </c>
      <c r="F14" s="9">
        <v>9.8879999999999999</v>
      </c>
      <c r="G14" s="9">
        <v>13.119</v>
      </c>
      <c r="H14" s="9">
        <v>5.5739999999999998</v>
      </c>
      <c r="I14" s="9">
        <v>7.5449999999999999</v>
      </c>
      <c r="J14" s="9">
        <v>8.2910000000000004</v>
      </c>
      <c r="K14" s="9">
        <v>3.504</v>
      </c>
      <c r="L14" s="9">
        <v>4.7869999999999999</v>
      </c>
      <c r="M14" s="9">
        <v>6.7110000000000003</v>
      </c>
      <c r="N14" s="9">
        <v>3.7290000000000001</v>
      </c>
      <c r="O14" s="9">
        <v>2.9820000000000002</v>
      </c>
      <c r="P14" s="9">
        <v>0</v>
      </c>
      <c r="Q14" s="9">
        <v>0</v>
      </c>
      <c r="R14" s="9">
        <v>0</v>
      </c>
      <c r="S14" s="9">
        <v>11.005000000000001</v>
      </c>
      <c r="T14" s="9">
        <v>5.1150000000000002</v>
      </c>
      <c r="U14" s="9">
        <v>5.8890000000000002</v>
      </c>
      <c r="V14" s="9">
        <v>0</v>
      </c>
      <c r="W14" s="9">
        <v>0</v>
      </c>
      <c r="X14" s="9">
        <v>0</v>
      </c>
      <c r="Y14" s="9">
        <v>3.0339999999999998</v>
      </c>
      <c r="Z14" s="9">
        <v>2.3039999999999998</v>
      </c>
      <c r="AA14" s="9">
        <v>0.73099999999999998</v>
      </c>
      <c r="AB14" s="9">
        <v>13.334</v>
      </c>
      <c r="AC14" s="9">
        <v>4.2309999999999999</v>
      </c>
      <c r="AD14" s="9">
        <v>9.1029999999999998</v>
      </c>
      <c r="AE14" s="9">
        <v>27.608000000000001</v>
      </c>
      <c r="AF14" s="9">
        <v>14.086</v>
      </c>
      <c r="AG14" s="9">
        <v>13.523</v>
      </c>
      <c r="AH14" s="9">
        <v>174.16300000000001</v>
      </c>
      <c r="AI14" s="9">
        <v>75.738</v>
      </c>
      <c r="AJ14" s="9">
        <v>98.424999999999997</v>
      </c>
      <c r="AK14" s="9">
        <v>12</v>
      </c>
      <c r="AL14" s="9">
        <v>12</v>
      </c>
      <c r="AM14" s="9">
        <v>10</v>
      </c>
      <c r="AN14" s="9">
        <v>14.933999999999999</v>
      </c>
      <c r="AO14" s="9">
        <v>16</v>
      </c>
      <c r="AP14" s="9">
        <v>13</v>
      </c>
      <c r="AQ14" s="9">
        <v>15</v>
      </c>
      <c r="AR14" s="9">
        <v>16</v>
      </c>
      <c r="AS14" s="9">
        <v>13</v>
      </c>
      <c r="AT14" s="9">
        <v>14.993</v>
      </c>
      <c r="AU14" s="9">
        <v>16</v>
      </c>
      <c r="AV14" s="9">
        <v>13.901</v>
      </c>
      <c r="AW14" s="9">
        <v>17</v>
      </c>
      <c r="AX14" s="9">
        <v>18.559000000000001</v>
      </c>
      <c r="AY14" s="9">
        <v>13.959</v>
      </c>
      <c r="AZ14" s="9">
        <v>10.452999999999999</v>
      </c>
      <c r="BA14" s="9">
        <v>7.7009999999999996</v>
      </c>
      <c r="BB14" s="9">
        <v>14.711</v>
      </c>
      <c r="BC14" s="9">
        <v>11.413</v>
      </c>
      <c r="BD14" s="9">
        <v>7.4039999999999999</v>
      </c>
      <c r="BE14" s="9">
        <v>13.618</v>
      </c>
      <c r="BF14" s="9">
        <v>13.752000000000001</v>
      </c>
      <c r="BG14" s="9">
        <v>15.207000000000001</v>
      </c>
      <c r="BH14" s="9">
        <v>13.003</v>
      </c>
      <c r="BI14" s="9">
        <v>15</v>
      </c>
      <c r="BJ14" s="9">
        <v>17.611999999999998</v>
      </c>
      <c r="BK14" s="9">
        <v>10.804</v>
      </c>
      <c r="BL14" s="9">
        <v>15.42</v>
      </c>
      <c r="BM14" s="9">
        <v>19.922000000000001</v>
      </c>
      <c r="BN14" s="9">
        <v>12</v>
      </c>
      <c r="BO14" s="9">
        <v>18</v>
      </c>
      <c r="BP14" s="9">
        <v>19.388000000000002</v>
      </c>
      <c r="BQ14" s="9">
        <v>15.529</v>
      </c>
      <c r="BR14" s="9">
        <v>14.29</v>
      </c>
      <c r="BS14" s="9">
        <v>13.853999999999999</v>
      </c>
      <c r="BT14" s="9">
        <v>14.96</v>
      </c>
      <c r="BU14" s="9">
        <v>0</v>
      </c>
      <c r="BV14" s="9">
        <v>0</v>
      </c>
      <c r="BW14" s="9">
        <v>0</v>
      </c>
      <c r="BX14" s="9">
        <v>8</v>
      </c>
      <c r="BY14" s="9">
        <v>9</v>
      </c>
      <c r="BZ14" s="9">
        <v>6.0730000000000004</v>
      </c>
      <c r="CA14" s="9">
        <v>0</v>
      </c>
      <c r="CB14" s="9">
        <v>0</v>
      </c>
      <c r="CC14" s="9">
        <v>0</v>
      </c>
      <c r="CD14" s="9">
        <v>23.602</v>
      </c>
      <c r="CE14" s="9">
        <v>24.59</v>
      </c>
      <c r="CF14" s="9">
        <v>12.089</v>
      </c>
      <c r="CG14" s="9">
        <v>14.166</v>
      </c>
      <c r="CH14" s="9">
        <v>20.638000000000002</v>
      </c>
      <c r="CI14" s="9">
        <v>12</v>
      </c>
      <c r="CJ14" s="9">
        <v>14</v>
      </c>
      <c r="CK14" s="9">
        <v>13.856999999999999</v>
      </c>
      <c r="CL14" s="9">
        <v>14</v>
      </c>
      <c r="CM14" s="9">
        <v>10</v>
      </c>
      <c r="CN14" s="9">
        <v>10</v>
      </c>
      <c r="CO14" s="9">
        <v>10</v>
      </c>
      <c r="CP14" s="9">
        <v>366.59500000000003</v>
      </c>
      <c r="CQ14" s="9">
        <v>128.446</v>
      </c>
      <c r="CR14" s="9">
        <v>238.149</v>
      </c>
      <c r="CS14" s="9">
        <v>196.2</v>
      </c>
      <c r="CT14" s="9">
        <v>64.662999999999997</v>
      </c>
      <c r="CU14" s="9">
        <v>131.53700000000001</v>
      </c>
      <c r="CV14" s="9">
        <v>166.631</v>
      </c>
      <c r="CW14" s="9">
        <v>54.408000000000001</v>
      </c>
      <c r="CX14" s="9">
        <v>112.223</v>
      </c>
      <c r="CY14" s="9">
        <v>37.106999999999999</v>
      </c>
      <c r="CZ14" s="9">
        <v>11.606999999999999</v>
      </c>
      <c r="DA14" s="9">
        <v>25.5</v>
      </c>
      <c r="DB14" s="9">
        <v>13.882</v>
      </c>
      <c r="DC14" s="9">
        <v>4.6159999999999997</v>
      </c>
      <c r="DD14" s="9">
        <v>9.2669999999999995</v>
      </c>
      <c r="DE14" s="9">
        <v>0</v>
      </c>
      <c r="DF14" s="9">
        <v>0</v>
      </c>
      <c r="DG14" s="9">
        <v>0</v>
      </c>
      <c r="DH14" s="9">
        <v>4.0609999999999999</v>
      </c>
      <c r="DI14" s="9">
        <v>0.95799999999999996</v>
      </c>
      <c r="DJ14" s="9">
        <v>3.1030000000000002</v>
      </c>
      <c r="DK14" s="9">
        <v>18.318000000000001</v>
      </c>
      <c r="DL14" s="9">
        <v>6.9640000000000004</v>
      </c>
      <c r="DM14" s="9">
        <v>11.353999999999999</v>
      </c>
      <c r="DN14" s="9">
        <v>13.069000000000001</v>
      </c>
      <c r="DO14" s="9">
        <v>5.7169999999999996</v>
      </c>
      <c r="DP14" s="9">
        <v>7.3520000000000003</v>
      </c>
      <c r="DQ14" s="9">
        <v>14.028</v>
      </c>
      <c r="DR14" s="9">
        <v>4.7560000000000002</v>
      </c>
      <c r="DS14" s="9">
        <v>9.2710000000000008</v>
      </c>
      <c r="DT14" s="9">
        <v>4.5629999999999997</v>
      </c>
      <c r="DU14" s="9">
        <v>2.3220000000000001</v>
      </c>
      <c r="DV14" s="9">
        <v>2.2400000000000002</v>
      </c>
      <c r="DW14" s="9">
        <v>10.907999999999999</v>
      </c>
      <c r="DX14" s="9">
        <v>4.3609999999999998</v>
      </c>
      <c r="DY14" s="9">
        <v>6.5460000000000003</v>
      </c>
      <c r="DZ14" s="9">
        <v>4.8360000000000003</v>
      </c>
      <c r="EA14" s="9">
        <v>2.1509999999999998</v>
      </c>
      <c r="EB14" s="9">
        <v>2.6850000000000001</v>
      </c>
      <c r="EC14" s="9">
        <v>15.667</v>
      </c>
      <c r="ED14" s="9">
        <v>4.7450000000000001</v>
      </c>
      <c r="EE14" s="9">
        <v>10.922000000000001</v>
      </c>
      <c r="EF14" s="9">
        <v>10.715</v>
      </c>
      <c r="EG14" s="9">
        <v>0.76500000000000001</v>
      </c>
      <c r="EH14" s="9">
        <v>9.9499999999999993</v>
      </c>
      <c r="EI14" s="9">
        <v>1.4330000000000001</v>
      </c>
      <c r="EJ14" s="9">
        <v>0.14599999999999999</v>
      </c>
      <c r="EK14" s="9">
        <v>1.2869999999999999</v>
      </c>
      <c r="EL14" s="9">
        <v>18.045000000000002</v>
      </c>
      <c r="EM14" s="9">
        <v>5.3010000000000002</v>
      </c>
      <c r="EN14" s="9">
        <v>12.744999999999999</v>
      </c>
      <c r="EO14" s="9">
        <v>29.568999999999999</v>
      </c>
      <c r="EP14" s="9">
        <v>10.255000000000001</v>
      </c>
      <c r="EQ14" s="9">
        <v>19.314</v>
      </c>
      <c r="ER14" s="9">
        <v>170.39500000000001</v>
      </c>
      <c r="ES14" s="9">
        <v>63.783000000000001</v>
      </c>
      <c r="ET14" s="9">
        <v>106.61199999999999</v>
      </c>
      <c r="EU14" s="9">
        <v>12</v>
      </c>
      <c r="EV14" s="9">
        <v>13</v>
      </c>
      <c r="EW14" s="9">
        <v>11</v>
      </c>
      <c r="EX14" s="9">
        <v>12</v>
      </c>
      <c r="EY14" s="9">
        <v>15</v>
      </c>
      <c r="EZ14" s="9">
        <v>11</v>
      </c>
      <c r="FA14" s="9">
        <v>13</v>
      </c>
      <c r="FB14" s="9">
        <v>15</v>
      </c>
      <c r="FC14" s="9">
        <v>12</v>
      </c>
      <c r="FD14" s="9">
        <v>12</v>
      </c>
      <c r="FE14" s="9">
        <v>15</v>
      </c>
      <c r="FF14" s="9">
        <v>11</v>
      </c>
      <c r="FG14" s="9">
        <v>16.925999999999998</v>
      </c>
      <c r="FH14" s="9">
        <v>23.39</v>
      </c>
      <c r="FI14" s="9">
        <v>14.349</v>
      </c>
      <c r="FJ14" s="9">
        <v>0</v>
      </c>
      <c r="FK14" s="9">
        <v>0</v>
      </c>
      <c r="FL14" s="9">
        <v>0</v>
      </c>
      <c r="FM14" s="9">
        <v>9.8810000000000002</v>
      </c>
      <c r="FN14" s="9">
        <v>0</v>
      </c>
      <c r="FO14" s="9">
        <v>20.696000000000002</v>
      </c>
      <c r="FP14" s="9">
        <v>15</v>
      </c>
      <c r="FQ14" s="9">
        <v>15</v>
      </c>
      <c r="FR14" s="9">
        <v>15</v>
      </c>
      <c r="FS14" s="9">
        <v>17.498999999999999</v>
      </c>
      <c r="FT14" s="9">
        <v>16.794</v>
      </c>
      <c r="FU14" s="9">
        <v>19.166</v>
      </c>
      <c r="FV14" s="9">
        <v>18.437999999999999</v>
      </c>
      <c r="FW14" s="9">
        <v>20</v>
      </c>
      <c r="FX14" s="9">
        <v>15.097</v>
      </c>
      <c r="FY14" s="9">
        <v>10</v>
      </c>
      <c r="FZ14" s="9">
        <v>9.6189999999999998</v>
      </c>
      <c r="GA14" s="9">
        <v>10.145</v>
      </c>
      <c r="GB14" s="9">
        <v>12.564</v>
      </c>
      <c r="GC14" s="9">
        <v>13.597</v>
      </c>
      <c r="GD14" s="9">
        <v>11.997999999999999</v>
      </c>
      <c r="GE14" s="9">
        <v>19.677</v>
      </c>
      <c r="GF14" s="9">
        <v>20</v>
      </c>
      <c r="GG14" s="9">
        <v>5.5659999999999998</v>
      </c>
      <c r="GH14" s="9">
        <v>10</v>
      </c>
      <c r="GI14" s="9">
        <v>13.218</v>
      </c>
      <c r="GJ14" s="9">
        <v>10</v>
      </c>
      <c r="GK14" s="9">
        <v>10</v>
      </c>
      <c r="GL14" s="9">
        <v>14.346</v>
      </c>
      <c r="GM14" s="9">
        <v>9.4429999999999996</v>
      </c>
      <c r="GN14" s="9">
        <v>12.366</v>
      </c>
      <c r="GO14" s="9">
        <v>0</v>
      </c>
      <c r="GP14" s="9">
        <v>14.256</v>
      </c>
      <c r="GQ14" s="9">
        <v>16.103999999999999</v>
      </c>
      <c r="GR14" s="9">
        <v>16.545999999999999</v>
      </c>
      <c r="GS14" s="9">
        <v>15</v>
      </c>
      <c r="GT14" s="9">
        <v>10</v>
      </c>
      <c r="GU14" s="9">
        <v>13.814</v>
      </c>
      <c r="GV14" s="9">
        <v>10</v>
      </c>
      <c r="GW14" s="9">
        <v>10</v>
      </c>
      <c r="GX14" s="9">
        <v>11</v>
      </c>
      <c r="GY14" s="9">
        <v>10</v>
      </c>
      <c r="GZ14" s="9">
        <v>290.339</v>
      </c>
      <c r="HA14" s="9">
        <v>95.314999999999998</v>
      </c>
      <c r="HB14" s="9">
        <v>195.024</v>
      </c>
      <c r="HC14" s="9">
        <v>133.57499999999999</v>
      </c>
      <c r="HD14" s="9">
        <v>46.893000000000001</v>
      </c>
      <c r="HE14" s="9">
        <v>86.682000000000002</v>
      </c>
      <c r="HF14" s="9">
        <v>114.637</v>
      </c>
      <c r="HG14" s="9">
        <v>41.034999999999997</v>
      </c>
      <c r="HH14" s="9">
        <v>73.602000000000004</v>
      </c>
      <c r="HI14" s="9">
        <v>26.465</v>
      </c>
      <c r="HJ14" s="9">
        <v>10.209</v>
      </c>
      <c r="HK14" s="9">
        <v>16.257000000000001</v>
      </c>
      <c r="HL14" s="9">
        <v>8.2629999999999999</v>
      </c>
      <c r="HM14" s="9">
        <v>3.33</v>
      </c>
      <c r="HN14" s="9">
        <v>4.9329999999999998</v>
      </c>
      <c r="HO14" s="9">
        <v>0</v>
      </c>
      <c r="HP14" s="9">
        <v>0</v>
      </c>
      <c r="HQ14" s="9">
        <v>0</v>
      </c>
      <c r="HR14" s="9">
        <v>15.581</v>
      </c>
      <c r="HS14" s="9">
        <v>6.89</v>
      </c>
      <c r="HT14" s="9">
        <v>8.6910000000000007</v>
      </c>
      <c r="HU14" s="9">
        <v>1.6240000000000001</v>
      </c>
      <c r="HV14" s="9">
        <v>0.96399999999999997</v>
      </c>
      <c r="HW14" s="9">
        <v>0.66</v>
      </c>
      <c r="HX14" s="9">
        <v>10.311999999999999</v>
      </c>
      <c r="HY14" s="9">
        <v>1.9390000000000001</v>
      </c>
      <c r="HZ14" s="9">
        <v>8.3729999999999993</v>
      </c>
      <c r="IA14" s="9">
        <v>16.853000000000002</v>
      </c>
      <c r="IB14" s="9">
        <v>7.6440000000000001</v>
      </c>
      <c r="IC14" s="9">
        <v>9.2089999999999996</v>
      </c>
      <c r="ID14" s="9">
        <v>3.7170000000000001</v>
      </c>
      <c r="IE14" s="9">
        <v>0.58899999999999997</v>
      </c>
      <c r="IF14" s="9">
        <v>3.1280000000000001</v>
      </c>
      <c r="IG14" s="9">
        <v>3.1669999999999998</v>
      </c>
      <c r="IH14" s="9">
        <v>2.0289999999999999</v>
      </c>
      <c r="II14" s="9">
        <v>1.1379999999999999</v>
      </c>
      <c r="IJ14" s="9">
        <v>2.415</v>
      </c>
      <c r="IK14" s="9">
        <v>1.4419999999999999</v>
      </c>
      <c r="IL14" s="9">
        <v>0.97299999999999998</v>
      </c>
      <c r="IM14" s="9">
        <v>5.6820000000000004</v>
      </c>
      <c r="IN14" s="9">
        <v>0.23</v>
      </c>
      <c r="IO14" s="9">
        <v>5.452</v>
      </c>
      <c r="IP14" s="9">
        <v>6.5979999999999999</v>
      </c>
      <c r="IQ14" s="9">
        <v>0.89900000000000002</v>
      </c>
    </row>
    <row r="15" spans="1:251">
      <c r="A15" s="10">
        <v>43497</v>
      </c>
      <c r="B15" s="9">
        <v>12.977</v>
      </c>
      <c r="C15" s="9">
        <v>22.832999999999998</v>
      </c>
      <c r="D15" s="9">
        <v>12.474</v>
      </c>
      <c r="E15" s="9">
        <v>4.3099999999999996</v>
      </c>
      <c r="F15" s="9">
        <v>8.1639999999999997</v>
      </c>
      <c r="G15" s="9">
        <v>13.061999999999999</v>
      </c>
      <c r="H15" s="9">
        <v>7.3479999999999999</v>
      </c>
      <c r="I15" s="9">
        <v>5.7140000000000004</v>
      </c>
      <c r="J15" s="9">
        <v>4.8440000000000003</v>
      </c>
      <c r="K15" s="9">
        <v>1.841</v>
      </c>
      <c r="L15" s="9">
        <v>3.0030000000000001</v>
      </c>
      <c r="M15" s="9">
        <v>1.829</v>
      </c>
      <c r="N15" s="9">
        <v>0.27100000000000002</v>
      </c>
      <c r="O15" s="9">
        <v>1.5589999999999999</v>
      </c>
      <c r="P15" s="9">
        <v>0</v>
      </c>
      <c r="Q15" s="9">
        <v>0</v>
      </c>
      <c r="R15" s="9">
        <v>0</v>
      </c>
      <c r="S15" s="9">
        <v>10.473000000000001</v>
      </c>
      <c r="T15" s="9">
        <v>2.7890000000000001</v>
      </c>
      <c r="U15" s="9">
        <v>7.6840000000000002</v>
      </c>
      <c r="V15" s="9">
        <v>0.68300000000000005</v>
      </c>
      <c r="W15" s="9">
        <v>0</v>
      </c>
      <c r="X15" s="9">
        <v>0.68300000000000005</v>
      </c>
      <c r="Y15" s="9">
        <v>1.5489999999999999</v>
      </c>
      <c r="Z15" s="9">
        <v>1.079</v>
      </c>
      <c r="AA15" s="9">
        <v>0.46899999999999997</v>
      </c>
      <c r="AB15" s="9">
        <v>17.158000000000001</v>
      </c>
      <c r="AC15" s="9">
        <v>2.4209999999999998</v>
      </c>
      <c r="AD15" s="9">
        <v>14.738</v>
      </c>
      <c r="AE15" s="9">
        <v>22.106000000000002</v>
      </c>
      <c r="AF15" s="9">
        <v>11.907</v>
      </c>
      <c r="AG15" s="9">
        <v>10.199</v>
      </c>
      <c r="AH15" s="9">
        <v>194.619</v>
      </c>
      <c r="AI15" s="9">
        <v>84.906999999999996</v>
      </c>
      <c r="AJ15" s="9">
        <v>109.712</v>
      </c>
      <c r="AK15" s="9">
        <v>10</v>
      </c>
      <c r="AL15" s="9">
        <v>11</v>
      </c>
      <c r="AM15" s="9">
        <v>10</v>
      </c>
      <c r="AN15" s="9">
        <v>13</v>
      </c>
      <c r="AO15" s="9">
        <v>14</v>
      </c>
      <c r="AP15" s="9">
        <v>13</v>
      </c>
      <c r="AQ15" s="9">
        <v>13</v>
      </c>
      <c r="AR15" s="9">
        <v>14</v>
      </c>
      <c r="AS15" s="9">
        <v>13</v>
      </c>
      <c r="AT15" s="9">
        <v>13.532</v>
      </c>
      <c r="AU15" s="9">
        <v>10.742000000000001</v>
      </c>
      <c r="AV15" s="9">
        <v>15.263999999999999</v>
      </c>
      <c r="AW15" s="9">
        <v>15.946</v>
      </c>
      <c r="AX15" s="9">
        <v>16</v>
      </c>
      <c r="AY15" s="9">
        <v>14.944000000000001</v>
      </c>
      <c r="AZ15" s="9">
        <v>10</v>
      </c>
      <c r="BA15" s="9">
        <v>8.8109999999999999</v>
      </c>
      <c r="BB15" s="9">
        <v>11.212</v>
      </c>
      <c r="BC15" s="9">
        <v>22.734000000000002</v>
      </c>
      <c r="BD15" s="9">
        <v>0</v>
      </c>
      <c r="BE15" s="9">
        <v>23.698</v>
      </c>
      <c r="BF15" s="9">
        <v>13.507</v>
      </c>
      <c r="BG15" s="9">
        <v>15</v>
      </c>
      <c r="BH15" s="9">
        <v>12</v>
      </c>
      <c r="BI15" s="9">
        <v>10.212999999999999</v>
      </c>
      <c r="BJ15" s="9">
        <v>15.906000000000001</v>
      </c>
      <c r="BK15" s="9">
        <v>8</v>
      </c>
      <c r="BL15" s="9">
        <v>20</v>
      </c>
      <c r="BM15" s="9">
        <v>23</v>
      </c>
      <c r="BN15" s="9">
        <v>18.062000000000001</v>
      </c>
      <c r="BO15" s="9">
        <v>13.064</v>
      </c>
      <c r="BP15" s="9">
        <v>16.608000000000001</v>
      </c>
      <c r="BQ15" s="9">
        <v>10.964</v>
      </c>
      <c r="BR15" s="9">
        <v>33.451000000000001</v>
      </c>
      <c r="BS15" s="9">
        <v>0</v>
      </c>
      <c r="BT15" s="9">
        <v>34.954000000000001</v>
      </c>
      <c r="BU15" s="9">
        <v>0</v>
      </c>
      <c r="BV15" s="9">
        <v>0</v>
      </c>
      <c r="BW15" s="9">
        <v>0</v>
      </c>
      <c r="BX15" s="9">
        <v>10</v>
      </c>
      <c r="BY15" s="9">
        <v>7.4180000000000001</v>
      </c>
      <c r="BZ15" s="9">
        <v>10</v>
      </c>
      <c r="CA15" s="9">
        <v>0</v>
      </c>
      <c r="CB15" s="9">
        <v>0</v>
      </c>
      <c r="CC15" s="9">
        <v>0</v>
      </c>
      <c r="CD15" s="9">
        <v>14.362</v>
      </c>
      <c r="CE15" s="9">
        <v>16.102</v>
      </c>
      <c r="CF15" s="9">
        <v>0</v>
      </c>
      <c r="CG15" s="9">
        <v>10.06</v>
      </c>
      <c r="CH15" s="9">
        <v>17.75</v>
      </c>
      <c r="CI15" s="9">
        <v>10</v>
      </c>
      <c r="CJ15" s="9">
        <v>11.154999999999999</v>
      </c>
      <c r="CK15" s="9">
        <v>13.398999999999999</v>
      </c>
      <c r="CL15" s="9">
        <v>10.262</v>
      </c>
      <c r="CM15" s="9">
        <v>10</v>
      </c>
      <c r="CN15" s="9">
        <v>9</v>
      </c>
      <c r="CO15" s="9">
        <v>10</v>
      </c>
      <c r="CP15" s="9">
        <v>372.435</v>
      </c>
      <c r="CQ15" s="9">
        <v>138.16999999999999</v>
      </c>
      <c r="CR15" s="9">
        <v>234.26499999999999</v>
      </c>
      <c r="CS15" s="9">
        <v>199.54499999999999</v>
      </c>
      <c r="CT15" s="9">
        <v>82.460999999999999</v>
      </c>
      <c r="CU15" s="9">
        <v>117.084</v>
      </c>
      <c r="CV15" s="9">
        <v>169.255</v>
      </c>
      <c r="CW15" s="9">
        <v>68.299000000000007</v>
      </c>
      <c r="CX15" s="9">
        <v>100.955</v>
      </c>
      <c r="CY15" s="9">
        <v>31.76</v>
      </c>
      <c r="CZ15" s="9">
        <v>14.321999999999999</v>
      </c>
      <c r="DA15" s="9">
        <v>17.437999999999999</v>
      </c>
      <c r="DB15" s="9">
        <v>8.7870000000000008</v>
      </c>
      <c r="DC15" s="9">
        <v>4.6900000000000004</v>
      </c>
      <c r="DD15" s="9">
        <v>4.0970000000000004</v>
      </c>
      <c r="DE15" s="9">
        <v>0</v>
      </c>
      <c r="DF15" s="9">
        <v>0</v>
      </c>
      <c r="DG15" s="9">
        <v>0</v>
      </c>
      <c r="DH15" s="9">
        <v>1.9390000000000001</v>
      </c>
      <c r="DI15" s="9">
        <v>0</v>
      </c>
      <c r="DJ15" s="9">
        <v>1.9390000000000001</v>
      </c>
      <c r="DK15" s="9">
        <v>21.585999999999999</v>
      </c>
      <c r="DL15" s="9">
        <v>9.8840000000000003</v>
      </c>
      <c r="DM15" s="9">
        <v>11.702</v>
      </c>
      <c r="DN15" s="9">
        <v>8.4860000000000007</v>
      </c>
      <c r="DO15" s="9">
        <v>3.4129999999999998</v>
      </c>
      <c r="DP15" s="9">
        <v>5.0720000000000001</v>
      </c>
      <c r="DQ15" s="9">
        <v>17.096</v>
      </c>
      <c r="DR15" s="9">
        <v>8.2140000000000004</v>
      </c>
      <c r="DS15" s="9">
        <v>8.8819999999999997</v>
      </c>
      <c r="DT15" s="9">
        <v>10.09</v>
      </c>
      <c r="DU15" s="9">
        <v>4.375</v>
      </c>
      <c r="DV15" s="9">
        <v>5.7149999999999999</v>
      </c>
      <c r="DW15" s="9">
        <v>5.9450000000000003</v>
      </c>
      <c r="DX15" s="9">
        <v>3.0139999999999998</v>
      </c>
      <c r="DY15" s="9">
        <v>2.931</v>
      </c>
      <c r="DZ15" s="9">
        <v>3.089</v>
      </c>
      <c r="EA15" s="9">
        <v>0.85199999999999998</v>
      </c>
      <c r="EB15" s="9">
        <v>2.2370000000000001</v>
      </c>
      <c r="EC15" s="9">
        <v>15.208</v>
      </c>
      <c r="ED15" s="9">
        <v>1.254</v>
      </c>
      <c r="EE15" s="9">
        <v>13.954000000000001</v>
      </c>
      <c r="EF15" s="9">
        <v>10.191000000000001</v>
      </c>
      <c r="EG15" s="9">
        <v>1.268</v>
      </c>
      <c r="EH15" s="9">
        <v>8.923</v>
      </c>
      <c r="EI15" s="9">
        <v>4.6870000000000003</v>
      </c>
      <c r="EJ15" s="9">
        <v>1.865</v>
      </c>
      <c r="EK15" s="9">
        <v>2.8220000000000001</v>
      </c>
      <c r="EL15" s="9">
        <v>30.391999999999999</v>
      </c>
      <c r="EM15" s="9">
        <v>15.148</v>
      </c>
      <c r="EN15" s="9">
        <v>15.244</v>
      </c>
      <c r="EO15" s="9">
        <v>30.29</v>
      </c>
      <c r="EP15" s="9">
        <v>14.162000000000001</v>
      </c>
      <c r="EQ15" s="9">
        <v>16.128</v>
      </c>
      <c r="ER15" s="9">
        <v>172.89</v>
      </c>
      <c r="ES15" s="9">
        <v>55.709000000000003</v>
      </c>
      <c r="ET15" s="9">
        <v>117.182</v>
      </c>
      <c r="EU15" s="9">
        <v>11</v>
      </c>
      <c r="EV15" s="9">
        <v>13</v>
      </c>
      <c r="EW15" s="9">
        <v>10</v>
      </c>
      <c r="EX15" s="9">
        <v>12</v>
      </c>
      <c r="EY15" s="9">
        <v>14</v>
      </c>
      <c r="EZ15" s="9">
        <v>10.061999999999999</v>
      </c>
      <c r="FA15" s="9">
        <v>13</v>
      </c>
      <c r="FB15" s="9">
        <v>14</v>
      </c>
      <c r="FC15" s="9">
        <v>12</v>
      </c>
      <c r="FD15" s="9">
        <v>15</v>
      </c>
      <c r="FE15" s="9">
        <v>10.728</v>
      </c>
      <c r="FF15" s="9">
        <v>15.631</v>
      </c>
      <c r="FG15" s="9">
        <v>15</v>
      </c>
      <c r="FH15" s="9">
        <v>21.326000000000001</v>
      </c>
      <c r="FI15" s="9">
        <v>10</v>
      </c>
      <c r="FJ15" s="9">
        <v>0</v>
      </c>
      <c r="FK15" s="9">
        <v>0</v>
      </c>
      <c r="FL15" s="9">
        <v>0</v>
      </c>
      <c r="FM15" s="9">
        <v>14.513999999999999</v>
      </c>
      <c r="FN15" s="9">
        <v>0</v>
      </c>
      <c r="FO15" s="9">
        <v>14.513999999999999</v>
      </c>
      <c r="FP15" s="9">
        <v>13</v>
      </c>
      <c r="FQ15" s="9">
        <v>13.137</v>
      </c>
      <c r="FR15" s="9">
        <v>12.829000000000001</v>
      </c>
      <c r="FS15" s="9">
        <v>10</v>
      </c>
      <c r="FT15" s="9">
        <v>10</v>
      </c>
      <c r="FU15" s="9">
        <v>10</v>
      </c>
      <c r="FV15" s="9">
        <v>13</v>
      </c>
      <c r="FW15" s="9">
        <v>14.581</v>
      </c>
      <c r="FX15" s="9">
        <v>10</v>
      </c>
      <c r="FY15" s="9">
        <v>14.747</v>
      </c>
      <c r="FZ15" s="9">
        <v>13.999000000000001</v>
      </c>
      <c r="GA15" s="9">
        <v>20</v>
      </c>
      <c r="GB15" s="9">
        <v>15.662000000000001</v>
      </c>
      <c r="GC15" s="9">
        <v>18</v>
      </c>
      <c r="GD15" s="9">
        <v>11.474</v>
      </c>
      <c r="GE15" s="9">
        <v>10.632999999999999</v>
      </c>
      <c r="GF15" s="9">
        <v>8.9079999999999995</v>
      </c>
      <c r="GG15" s="9">
        <v>12.163</v>
      </c>
      <c r="GH15" s="9">
        <v>8.7520000000000007</v>
      </c>
      <c r="GI15" s="9">
        <v>15.603999999999999</v>
      </c>
      <c r="GJ15" s="9">
        <v>8.8170000000000002</v>
      </c>
      <c r="GK15" s="9">
        <v>16</v>
      </c>
      <c r="GL15" s="9">
        <v>10.29</v>
      </c>
      <c r="GM15" s="9">
        <v>16</v>
      </c>
      <c r="GN15" s="9">
        <v>20.449000000000002</v>
      </c>
      <c r="GO15" s="9">
        <v>21.488</v>
      </c>
      <c r="GP15" s="9">
        <v>21.114000000000001</v>
      </c>
      <c r="GQ15" s="9">
        <v>12</v>
      </c>
      <c r="GR15" s="9">
        <v>10.313000000000001</v>
      </c>
      <c r="GS15" s="9">
        <v>12</v>
      </c>
      <c r="GT15" s="9">
        <v>10</v>
      </c>
      <c r="GU15" s="9">
        <v>13.117000000000001</v>
      </c>
      <c r="GV15" s="9">
        <v>10</v>
      </c>
      <c r="GW15" s="9">
        <v>10</v>
      </c>
      <c r="GX15" s="9">
        <v>10</v>
      </c>
      <c r="GY15" s="9">
        <v>10</v>
      </c>
      <c r="GZ15" s="9">
        <v>264.726</v>
      </c>
      <c r="HA15" s="9">
        <v>93.162000000000006</v>
      </c>
      <c r="HB15" s="9">
        <v>171.56299999999999</v>
      </c>
      <c r="HC15" s="9">
        <v>128.96100000000001</v>
      </c>
      <c r="HD15" s="9">
        <v>47.915999999999997</v>
      </c>
      <c r="HE15" s="9">
        <v>81.046000000000006</v>
      </c>
      <c r="HF15" s="9">
        <v>109.099</v>
      </c>
      <c r="HG15" s="9">
        <v>41.097000000000001</v>
      </c>
      <c r="HH15" s="9">
        <v>68.001999999999995</v>
      </c>
      <c r="HI15" s="9">
        <v>23.404</v>
      </c>
      <c r="HJ15" s="9">
        <v>8.1430000000000007</v>
      </c>
      <c r="HK15" s="9">
        <v>15.260999999999999</v>
      </c>
      <c r="HL15" s="9">
        <v>8.8840000000000003</v>
      </c>
      <c r="HM15" s="9">
        <v>3.379</v>
      </c>
      <c r="HN15" s="9">
        <v>5.5060000000000002</v>
      </c>
      <c r="HO15" s="9">
        <v>0</v>
      </c>
      <c r="HP15" s="9">
        <v>0</v>
      </c>
      <c r="HQ15" s="9">
        <v>0</v>
      </c>
      <c r="HR15" s="9">
        <v>14.667999999999999</v>
      </c>
      <c r="HS15" s="9">
        <v>5.38</v>
      </c>
      <c r="HT15" s="9">
        <v>9.2889999999999997</v>
      </c>
      <c r="HU15" s="9">
        <v>6.0060000000000002</v>
      </c>
      <c r="HV15" s="9">
        <v>2.6419999999999999</v>
      </c>
      <c r="HW15" s="9">
        <v>3.3639999999999999</v>
      </c>
      <c r="HX15" s="9">
        <v>5.5880000000000001</v>
      </c>
      <c r="HY15" s="9">
        <v>3.4460000000000002</v>
      </c>
      <c r="HZ15" s="9">
        <v>2.141</v>
      </c>
      <c r="IA15" s="9">
        <v>7.5970000000000004</v>
      </c>
      <c r="IB15" s="9">
        <v>2.956</v>
      </c>
      <c r="IC15" s="9">
        <v>4.641</v>
      </c>
      <c r="ID15" s="9">
        <v>2.9289999999999998</v>
      </c>
      <c r="IE15" s="9">
        <v>0.63800000000000001</v>
      </c>
      <c r="IF15" s="9">
        <v>2.2919999999999998</v>
      </c>
      <c r="IG15" s="9">
        <v>8.4359999999999999</v>
      </c>
      <c r="IH15" s="9">
        <v>5.7750000000000004</v>
      </c>
      <c r="II15" s="9">
        <v>2.66</v>
      </c>
      <c r="IJ15" s="9">
        <v>4.1909999999999998</v>
      </c>
      <c r="IK15" s="9">
        <v>2.2269999999999999</v>
      </c>
      <c r="IL15" s="9">
        <v>1.9650000000000001</v>
      </c>
      <c r="IM15" s="9">
        <v>7.8810000000000002</v>
      </c>
      <c r="IN15" s="9">
        <v>0.505</v>
      </c>
      <c r="IO15" s="9">
        <v>7.3760000000000003</v>
      </c>
      <c r="IP15" s="9">
        <v>6.7190000000000003</v>
      </c>
      <c r="IQ15" s="9">
        <v>1.353</v>
      </c>
    </row>
    <row r="16" spans="1:251">
      <c r="A16" s="10">
        <v>43862</v>
      </c>
      <c r="B16" s="9">
        <v>16.027000000000001</v>
      </c>
      <c r="C16" s="9">
        <v>19.878</v>
      </c>
      <c r="D16" s="9">
        <v>9.8699999999999992</v>
      </c>
      <c r="E16" s="9">
        <v>5.3559999999999999</v>
      </c>
      <c r="F16" s="9">
        <v>4.5140000000000002</v>
      </c>
      <c r="G16" s="9">
        <v>12.885999999999999</v>
      </c>
      <c r="H16" s="9">
        <v>3.8420000000000001</v>
      </c>
      <c r="I16" s="9">
        <v>9.0440000000000005</v>
      </c>
      <c r="J16" s="9">
        <v>6.306</v>
      </c>
      <c r="K16" s="9">
        <v>4.24</v>
      </c>
      <c r="L16" s="9">
        <v>2.0659999999999998</v>
      </c>
      <c r="M16" s="9">
        <v>1.889</v>
      </c>
      <c r="N16" s="9">
        <v>0.47199999999999998</v>
      </c>
      <c r="O16" s="9">
        <v>1.417</v>
      </c>
      <c r="P16" s="9">
        <v>0</v>
      </c>
      <c r="Q16" s="9">
        <v>0</v>
      </c>
      <c r="R16" s="9">
        <v>0</v>
      </c>
      <c r="S16" s="9">
        <v>6.2279999999999998</v>
      </c>
      <c r="T16" s="9">
        <v>0.26200000000000001</v>
      </c>
      <c r="U16" s="9">
        <v>5.9660000000000002</v>
      </c>
      <c r="V16" s="9">
        <v>0</v>
      </c>
      <c r="W16" s="9">
        <v>0</v>
      </c>
      <c r="X16" s="9">
        <v>0</v>
      </c>
      <c r="Y16" s="9">
        <v>2.4630000000000001</v>
      </c>
      <c r="Z16" s="9">
        <v>1.1559999999999999</v>
      </c>
      <c r="AA16" s="9">
        <v>1.3069999999999999</v>
      </c>
      <c r="AB16" s="9">
        <v>21.23</v>
      </c>
      <c r="AC16" s="9">
        <v>8.4469999999999992</v>
      </c>
      <c r="AD16" s="9">
        <v>12.784000000000001</v>
      </c>
      <c r="AE16" s="9">
        <v>24.222000000000001</v>
      </c>
      <c r="AF16" s="9">
        <v>12.944000000000001</v>
      </c>
      <c r="AG16" s="9">
        <v>11.278</v>
      </c>
      <c r="AH16" s="9">
        <v>207.07599999999999</v>
      </c>
      <c r="AI16" s="9">
        <v>93.947999999999993</v>
      </c>
      <c r="AJ16" s="9">
        <v>113.129</v>
      </c>
      <c r="AK16" s="9">
        <v>10</v>
      </c>
      <c r="AL16" s="9">
        <v>10</v>
      </c>
      <c r="AM16" s="9">
        <v>10</v>
      </c>
      <c r="AN16" s="9">
        <v>14</v>
      </c>
      <c r="AO16" s="9">
        <v>14</v>
      </c>
      <c r="AP16" s="9">
        <v>13</v>
      </c>
      <c r="AQ16" s="9">
        <v>14</v>
      </c>
      <c r="AR16" s="9">
        <v>15</v>
      </c>
      <c r="AS16" s="9">
        <v>13.882</v>
      </c>
      <c r="AT16" s="9">
        <v>15</v>
      </c>
      <c r="AU16" s="9">
        <v>15.718</v>
      </c>
      <c r="AV16" s="9">
        <v>14</v>
      </c>
      <c r="AW16" s="9">
        <v>15</v>
      </c>
      <c r="AX16" s="9">
        <v>23.356999999999999</v>
      </c>
      <c r="AY16" s="9">
        <v>12.936999999999999</v>
      </c>
      <c r="AZ16" s="9">
        <v>12.246</v>
      </c>
      <c r="BA16" s="9">
        <v>8.3439999999999994</v>
      </c>
      <c r="BB16" s="9">
        <v>17.556999999999999</v>
      </c>
      <c r="BC16" s="9">
        <v>8.9849999999999994</v>
      </c>
      <c r="BD16" s="9">
        <v>13.028</v>
      </c>
      <c r="BE16" s="9">
        <v>7.4820000000000002</v>
      </c>
      <c r="BF16" s="9">
        <v>14</v>
      </c>
      <c r="BG16" s="9">
        <v>14</v>
      </c>
      <c r="BH16" s="9">
        <v>13.436</v>
      </c>
      <c r="BI16" s="9">
        <v>16.218</v>
      </c>
      <c r="BJ16" s="9">
        <v>18.873999999999999</v>
      </c>
      <c r="BK16" s="9">
        <v>14</v>
      </c>
      <c r="BL16" s="9">
        <v>16.73</v>
      </c>
      <c r="BM16" s="9">
        <v>15.137</v>
      </c>
      <c r="BN16" s="9">
        <v>17.024000000000001</v>
      </c>
      <c r="BO16" s="9">
        <v>10</v>
      </c>
      <c r="BP16" s="9">
        <v>10</v>
      </c>
      <c r="BQ16" s="9">
        <v>10.382999999999999</v>
      </c>
      <c r="BR16" s="9">
        <v>6.2240000000000002</v>
      </c>
      <c r="BS16" s="9">
        <v>0</v>
      </c>
      <c r="BT16" s="9">
        <v>5</v>
      </c>
      <c r="BU16" s="9">
        <v>0</v>
      </c>
      <c r="BV16" s="9">
        <v>0</v>
      </c>
      <c r="BW16" s="9">
        <v>0</v>
      </c>
      <c r="BX16" s="9">
        <v>6</v>
      </c>
      <c r="BY16" s="9">
        <v>0</v>
      </c>
      <c r="BZ16" s="9">
        <v>6</v>
      </c>
      <c r="CA16" s="9">
        <v>0</v>
      </c>
      <c r="CB16" s="9">
        <v>0</v>
      </c>
      <c r="CC16" s="9">
        <v>0</v>
      </c>
      <c r="CD16" s="9">
        <v>21.677</v>
      </c>
      <c r="CE16" s="9">
        <v>31.795000000000002</v>
      </c>
      <c r="CF16" s="9">
        <v>13.497</v>
      </c>
      <c r="CG16" s="9">
        <v>16</v>
      </c>
      <c r="CH16" s="9">
        <v>15.929</v>
      </c>
      <c r="CI16" s="9">
        <v>15.855</v>
      </c>
      <c r="CJ16" s="9">
        <v>10</v>
      </c>
      <c r="CK16" s="9">
        <v>10</v>
      </c>
      <c r="CL16" s="9">
        <v>12.417</v>
      </c>
      <c r="CM16" s="9">
        <v>10</v>
      </c>
      <c r="CN16" s="9">
        <v>10</v>
      </c>
      <c r="CO16" s="9">
        <v>9.4570000000000007</v>
      </c>
      <c r="CP16" s="9">
        <v>377.42</v>
      </c>
      <c r="CQ16" s="9">
        <v>137.62200000000001</v>
      </c>
      <c r="CR16" s="9">
        <v>239.798</v>
      </c>
      <c r="CS16" s="9">
        <v>198.52</v>
      </c>
      <c r="CT16" s="9">
        <v>74.055000000000007</v>
      </c>
      <c r="CU16" s="9">
        <v>124.465</v>
      </c>
      <c r="CV16" s="9">
        <v>165.691</v>
      </c>
      <c r="CW16" s="9">
        <v>62.744</v>
      </c>
      <c r="CX16" s="9">
        <v>102.947</v>
      </c>
      <c r="CY16" s="9">
        <v>31.141999999999999</v>
      </c>
      <c r="CZ16" s="9">
        <v>13.818</v>
      </c>
      <c r="DA16" s="9">
        <v>17.324000000000002</v>
      </c>
      <c r="DB16" s="9">
        <v>12.055999999999999</v>
      </c>
      <c r="DC16" s="9">
        <v>4.141</v>
      </c>
      <c r="DD16" s="9">
        <v>7.915</v>
      </c>
      <c r="DE16" s="9">
        <v>0.85599999999999998</v>
      </c>
      <c r="DF16" s="9">
        <v>0.85599999999999998</v>
      </c>
      <c r="DG16" s="9">
        <v>0</v>
      </c>
      <c r="DH16" s="9">
        <v>3.105</v>
      </c>
      <c r="DI16" s="9">
        <v>1.4710000000000001</v>
      </c>
      <c r="DJ16" s="9">
        <v>1.6339999999999999</v>
      </c>
      <c r="DK16" s="9">
        <v>18.945</v>
      </c>
      <c r="DL16" s="9">
        <v>7.6550000000000002</v>
      </c>
      <c r="DM16" s="9">
        <v>11.29</v>
      </c>
      <c r="DN16" s="9">
        <v>7.1580000000000004</v>
      </c>
      <c r="DO16" s="9">
        <v>2.9489999999999998</v>
      </c>
      <c r="DP16" s="9">
        <v>4.2089999999999996</v>
      </c>
      <c r="DQ16" s="9">
        <v>10.220000000000001</v>
      </c>
      <c r="DR16" s="9">
        <v>4.92</v>
      </c>
      <c r="DS16" s="9">
        <v>5.3</v>
      </c>
      <c r="DT16" s="9">
        <v>3.585</v>
      </c>
      <c r="DU16" s="9">
        <v>0.47299999999999998</v>
      </c>
      <c r="DV16" s="9">
        <v>3.1120000000000001</v>
      </c>
      <c r="DW16" s="9">
        <v>5.1180000000000003</v>
      </c>
      <c r="DX16" s="9">
        <v>1.0880000000000001</v>
      </c>
      <c r="DY16" s="9">
        <v>4.0309999999999997</v>
      </c>
      <c r="DZ16" s="9">
        <v>6.4669999999999996</v>
      </c>
      <c r="EA16" s="9">
        <v>3.7679999999999998</v>
      </c>
      <c r="EB16" s="9">
        <v>2.6989999999999998</v>
      </c>
      <c r="EC16" s="9">
        <v>13.728</v>
      </c>
      <c r="ED16" s="9">
        <v>2.95</v>
      </c>
      <c r="EE16" s="9">
        <v>10.778</v>
      </c>
      <c r="EF16" s="9">
        <v>23.463000000000001</v>
      </c>
      <c r="EG16" s="9">
        <v>4.2830000000000004</v>
      </c>
      <c r="EH16" s="9">
        <v>19.18</v>
      </c>
      <c r="EI16" s="9">
        <v>3.891</v>
      </c>
      <c r="EJ16" s="9">
        <v>2.331</v>
      </c>
      <c r="EK16" s="9">
        <v>1.56</v>
      </c>
      <c r="EL16" s="9">
        <v>25.957000000000001</v>
      </c>
      <c r="EM16" s="9">
        <v>12.041</v>
      </c>
      <c r="EN16" s="9">
        <v>13.916</v>
      </c>
      <c r="EO16" s="9">
        <v>32.829000000000001</v>
      </c>
      <c r="EP16" s="9">
        <v>11.311999999999999</v>
      </c>
      <c r="EQ16" s="9">
        <v>21.516999999999999</v>
      </c>
      <c r="ER16" s="9">
        <v>178.9</v>
      </c>
      <c r="ES16" s="9">
        <v>63.566000000000003</v>
      </c>
      <c r="ET16" s="9">
        <v>115.333</v>
      </c>
      <c r="EU16" s="9">
        <v>12</v>
      </c>
      <c r="EV16" s="9">
        <v>13</v>
      </c>
      <c r="EW16" s="9">
        <v>11</v>
      </c>
      <c r="EX16" s="9">
        <v>13</v>
      </c>
      <c r="EY16" s="9">
        <v>15</v>
      </c>
      <c r="EZ16" s="9">
        <v>12.920999999999999</v>
      </c>
      <c r="FA16" s="9">
        <v>13</v>
      </c>
      <c r="FB16" s="9">
        <v>15</v>
      </c>
      <c r="FC16" s="9">
        <v>12.019</v>
      </c>
      <c r="FD16" s="9">
        <v>15</v>
      </c>
      <c r="FE16" s="9">
        <v>15</v>
      </c>
      <c r="FF16" s="9">
        <v>15</v>
      </c>
      <c r="FG16" s="9">
        <v>11.156000000000001</v>
      </c>
      <c r="FH16" s="9">
        <v>10</v>
      </c>
      <c r="FI16" s="9">
        <v>12.901</v>
      </c>
      <c r="FJ16" s="9">
        <v>0</v>
      </c>
      <c r="FK16" s="9">
        <v>0</v>
      </c>
      <c r="FL16" s="9">
        <v>0</v>
      </c>
      <c r="FM16" s="9">
        <v>17.111999999999998</v>
      </c>
      <c r="FN16" s="9">
        <v>13.858000000000001</v>
      </c>
      <c r="FO16" s="9">
        <v>20.163</v>
      </c>
      <c r="FP16" s="9">
        <v>10</v>
      </c>
      <c r="FQ16" s="9">
        <v>10</v>
      </c>
      <c r="FR16" s="9">
        <v>11.087999999999999</v>
      </c>
      <c r="FS16" s="9">
        <v>20</v>
      </c>
      <c r="FT16" s="9">
        <v>15.266</v>
      </c>
      <c r="FU16" s="9">
        <v>21.233000000000001</v>
      </c>
      <c r="FV16" s="9">
        <v>12.962</v>
      </c>
      <c r="FW16" s="9">
        <v>16</v>
      </c>
      <c r="FX16" s="9">
        <v>10.111000000000001</v>
      </c>
      <c r="FY16" s="9">
        <v>22.51</v>
      </c>
      <c r="FZ16" s="9">
        <v>0</v>
      </c>
      <c r="GA16" s="9">
        <v>17.239999999999998</v>
      </c>
      <c r="GB16" s="9">
        <v>10.903</v>
      </c>
      <c r="GC16" s="9">
        <v>7.3070000000000004</v>
      </c>
      <c r="GD16" s="9">
        <v>15.676</v>
      </c>
      <c r="GE16" s="9">
        <v>11.154</v>
      </c>
      <c r="GF16" s="9">
        <v>16.908000000000001</v>
      </c>
      <c r="GG16" s="9">
        <v>10</v>
      </c>
      <c r="GH16" s="9">
        <v>10</v>
      </c>
      <c r="GI16" s="9">
        <v>8.1519999999999992</v>
      </c>
      <c r="GJ16" s="9">
        <v>10</v>
      </c>
      <c r="GK16" s="9">
        <v>11.702999999999999</v>
      </c>
      <c r="GL16" s="9">
        <v>22.26</v>
      </c>
      <c r="GM16" s="9">
        <v>10</v>
      </c>
      <c r="GN16" s="9">
        <v>15.238</v>
      </c>
      <c r="GO16" s="9">
        <v>18</v>
      </c>
      <c r="GP16" s="9">
        <v>11.678000000000001</v>
      </c>
      <c r="GQ16" s="9">
        <v>11</v>
      </c>
      <c r="GR16" s="9">
        <v>10</v>
      </c>
      <c r="GS16" s="9">
        <v>12.273999999999999</v>
      </c>
      <c r="GT16" s="9">
        <v>14</v>
      </c>
      <c r="GU16" s="9">
        <v>14.641</v>
      </c>
      <c r="GV16" s="9">
        <v>13.042999999999999</v>
      </c>
      <c r="GW16" s="9">
        <v>10</v>
      </c>
      <c r="GX16" s="9">
        <v>11.31</v>
      </c>
      <c r="GY16" s="9">
        <v>10</v>
      </c>
      <c r="GZ16" s="9">
        <v>301.54300000000001</v>
      </c>
      <c r="HA16" s="9">
        <v>98.938999999999993</v>
      </c>
      <c r="HB16" s="9">
        <v>202.60400000000001</v>
      </c>
      <c r="HC16" s="9">
        <v>149.929</v>
      </c>
      <c r="HD16" s="9">
        <v>54.232999999999997</v>
      </c>
      <c r="HE16" s="9">
        <v>95.695999999999998</v>
      </c>
      <c r="HF16" s="9">
        <v>128.905</v>
      </c>
      <c r="HG16" s="9">
        <v>49.234000000000002</v>
      </c>
      <c r="HH16" s="9">
        <v>79.671000000000006</v>
      </c>
      <c r="HI16" s="9">
        <v>24.46</v>
      </c>
      <c r="HJ16" s="9">
        <v>6.819</v>
      </c>
      <c r="HK16" s="9">
        <v>17.640999999999998</v>
      </c>
      <c r="HL16" s="9">
        <v>6.9139999999999997</v>
      </c>
      <c r="HM16" s="9">
        <v>3.415</v>
      </c>
      <c r="HN16" s="9">
        <v>3.4990000000000001</v>
      </c>
      <c r="HO16" s="9">
        <v>0</v>
      </c>
      <c r="HP16" s="9">
        <v>0</v>
      </c>
      <c r="HQ16" s="9">
        <v>0</v>
      </c>
      <c r="HR16" s="9">
        <v>16.763999999999999</v>
      </c>
      <c r="HS16" s="9">
        <v>5.1950000000000003</v>
      </c>
      <c r="HT16" s="9">
        <v>11.57</v>
      </c>
      <c r="HU16" s="9">
        <v>5.4420000000000002</v>
      </c>
      <c r="HV16" s="9">
        <v>0.65900000000000003</v>
      </c>
      <c r="HW16" s="9">
        <v>4.782</v>
      </c>
      <c r="HX16" s="9">
        <v>8.41</v>
      </c>
      <c r="HY16" s="9">
        <v>5.3049999999999997</v>
      </c>
      <c r="HZ16" s="9">
        <v>3.105</v>
      </c>
      <c r="IA16" s="9">
        <v>19.222999999999999</v>
      </c>
      <c r="IB16" s="9">
        <v>10.659000000000001</v>
      </c>
      <c r="IC16" s="9">
        <v>8.5640000000000001</v>
      </c>
      <c r="ID16" s="9">
        <v>2.7029999999999998</v>
      </c>
      <c r="IE16" s="9">
        <v>0.57499999999999996</v>
      </c>
      <c r="IF16" s="9">
        <v>2.1280000000000001</v>
      </c>
      <c r="IG16" s="9">
        <v>8.9610000000000003</v>
      </c>
      <c r="IH16" s="9">
        <v>4.9240000000000004</v>
      </c>
      <c r="II16" s="9">
        <v>4.0369999999999999</v>
      </c>
      <c r="IJ16" s="9">
        <v>4.1239999999999997</v>
      </c>
      <c r="IK16" s="9">
        <v>2.1040000000000001</v>
      </c>
      <c r="IL16" s="9">
        <v>2.02</v>
      </c>
      <c r="IM16" s="9">
        <v>7</v>
      </c>
      <c r="IN16" s="9">
        <v>0.152</v>
      </c>
      <c r="IO16" s="9">
        <v>6.8479999999999999</v>
      </c>
      <c r="IP16" s="9">
        <v>4.1319999999999997</v>
      </c>
      <c r="IQ16" s="9">
        <v>0</v>
      </c>
    </row>
    <row r="17" spans="1:251">
      <c r="A17" s="10">
        <v>44228</v>
      </c>
      <c r="B17" s="9">
        <v>13.061999999999999</v>
      </c>
      <c r="C17" s="9">
        <v>9.98</v>
      </c>
      <c r="D17" s="9">
        <v>14.311999999999999</v>
      </c>
      <c r="E17" s="9">
        <v>6.4379999999999997</v>
      </c>
      <c r="F17" s="9">
        <v>7.8739999999999997</v>
      </c>
      <c r="G17" s="9">
        <v>9.4060000000000006</v>
      </c>
      <c r="H17" s="9">
        <v>4.3310000000000004</v>
      </c>
      <c r="I17" s="9">
        <v>5.0750000000000002</v>
      </c>
      <c r="J17" s="9">
        <v>5.9279999999999999</v>
      </c>
      <c r="K17" s="9">
        <v>1.8460000000000001</v>
      </c>
      <c r="L17" s="9">
        <v>4.0819999999999999</v>
      </c>
      <c r="M17" s="9">
        <v>1.9410000000000001</v>
      </c>
      <c r="N17" s="9">
        <v>1.0049999999999999</v>
      </c>
      <c r="O17" s="9">
        <v>0.93700000000000006</v>
      </c>
      <c r="P17" s="9">
        <v>0</v>
      </c>
      <c r="Q17" s="9">
        <v>0</v>
      </c>
      <c r="R17" s="9">
        <v>0</v>
      </c>
      <c r="S17" s="9">
        <v>9.8919999999999995</v>
      </c>
      <c r="T17" s="9">
        <v>3.8690000000000002</v>
      </c>
      <c r="U17" s="9">
        <v>6.0229999999999997</v>
      </c>
      <c r="V17" s="9">
        <v>0.156</v>
      </c>
      <c r="W17" s="9">
        <v>0</v>
      </c>
      <c r="X17" s="9">
        <v>0.156</v>
      </c>
      <c r="Y17" s="9">
        <v>1.341</v>
      </c>
      <c r="Z17" s="9">
        <v>0.76700000000000002</v>
      </c>
      <c r="AA17" s="9">
        <v>0.57399999999999995</v>
      </c>
      <c r="AB17" s="9">
        <v>14.694000000000001</v>
      </c>
      <c r="AC17" s="9">
        <v>7.9329999999999998</v>
      </c>
      <c r="AD17" s="9">
        <v>6.7610000000000001</v>
      </c>
      <c r="AE17" s="9">
        <v>23.488</v>
      </c>
      <c r="AF17" s="9">
        <v>12.314</v>
      </c>
      <c r="AG17" s="9">
        <v>11.173</v>
      </c>
      <c r="AH17" s="9">
        <v>172.25200000000001</v>
      </c>
      <c r="AI17" s="9">
        <v>74.144999999999996</v>
      </c>
      <c r="AJ17" s="9">
        <v>98.106999999999999</v>
      </c>
      <c r="AK17" s="9">
        <v>10</v>
      </c>
      <c r="AL17" s="9">
        <v>10</v>
      </c>
      <c r="AM17" s="9">
        <v>10</v>
      </c>
      <c r="AN17" s="9">
        <v>13</v>
      </c>
      <c r="AO17" s="9">
        <v>14</v>
      </c>
      <c r="AP17" s="9">
        <v>12</v>
      </c>
      <c r="AQ17" s="9">
        <v>14</v>
      </c>
      <c r="AR17" s="9">
        <v>15</v>
      </c>
      <c r="AS17" s="9">
        <v>12</v>
      </c>
      <c r="AT17" s="9">
        <v>15</v>
      </c>
      <c r="AU17" s="9">
        <v>15</v>
      </c>
      <c r="AV17" s="9">
        <v>13</v>
      </c>
      <c r="AW17" s="9">
        <v>15</v>
      </c>
      <c r="AX17" s="9">
        <v>12.715</v>
      </c>
      <c r="AY17" s="9">
        <v>15</v>
      </c>
      <c r="AZ17" s="9">
        <v>8.4250000000000007</v>
      </c>
      <c r="BA17" s="9">
        <v>14.06</v>
      </c>
      <c r="BB17" s="9">
        <v>8.7040000000000006</v>
      </c>
      <c r="BC17" s="9">
        <v>14.292999999999999</v>
      </c>
      <c r="BD17" s="9">
        <v>14.292999999999999</v>
      </c>
      <c r="BE17" s="9">
        <v>0</v>
      </c>
      <c r="BF17" s="9">
        <v>12</v>
      </c>
      <c r="BG17" s="9">
        <v>15.01</v>
      </c>
      <c r="BH17" s="9">
        <v>11.337999999999999</v>
      </c>
      <c r="BI17" s="9">
        <v>10</v>
      </c>
      <c r="BJ17" s="9">
        <v>20</v>
      </c>
      <c r="BK17" s="9">
        <v>8</v>
      </c>
      <c r="BL17" s="9">
        <v>18.559999999999999</v>
      </c>
      <c r="BM17" s="9">
        <v>16.922999999999998</v>
      </c>
      <c r="BN17" s="9">
        <v>20</v>
      </c>
      <c r="BO17" s="9">
        <v>15.401</v>
      </c>
      <c r="BP17" s="9">
        <v>12.959</v>
      </c>
      <c r="BQ17" s="9">
        <v>19.443000000000001</v>
      </c>
      <c r="BR17" s="9">
        <v>14</v>
      </c>
      <c r="BS17" s="9">
        <v>14.631</v>
      </c>
      <c r="BT17" s="9">
        <v>12.773999999999999</v>
      </c>
      <c r="BU17" s="9">
        <v>0</v>
      </c>
      <c r="BV17" s="9">
        <v>0</v>
      </c>
      <c r="BW17" s="9">
        <v>0</v>
      </c>
      <c r="BX17" s="9">
        <v>7.5650000000000004</v>
      </c>
      <c r="BY17" s="9">
        <v>19.041</v>
      </c>
      <c r="BZ17" s="9">
        <v>4.843</v>
      </c>
      <c r="CA17" s="9">
        <v>0</v>
      </c>
      <c r="CB17" s="9">
        <v>0</v>
      </c>
      <c r="CC17" s="9">
        <v>0</v>
      </c>
      <c r="CD17" s="9">
        <v>10.148999999999999</v>
      </c>
      <c r="CE17" s="9">
        <v>0</v>
      </c>
      <c r="CF17" s="9">
        <v>0</v>
      </c>
      <c r="CG17" s="9">
        <v>12.685</v>
      </c>
      <c r="CH17" s="9">
        <v>12.164</v>
      </c>
      <c r="CI17" s="9">
        <v>13.363</v>
      </c>
      <c r="CJ17" s="9">
        <v>10</v>
      </c>
      <c r="CK17" s="9">
        <v>10</v>
      </c>
      <c r="CL17" s="9">
        <v>11.451000000000001</v>
      </c>
      <c r="CM17" s="9">
        <v>10</v>
      </c>
      <c r="CN17" s="9">
        <v>10</v>
      </c>
      <c r="CO17" s="9">
        <v>10</v>
      </c>
      <c r="CP17" s="9">
        <v>354.15699999999998</v>
      </c>
      <c r="CQ17" s="9">
        <v>129.85</v>
      </c>
      <c r="CR17" s="9">
        <v>224.30699999999999</v>
      </c>
      <c r="CS17" s="9">
        <v>183.33600000000001</v>
      </c>
      <c r="CT17" s="9">
        <v>70.284000000000006</v>
      </c>
      <c r="CU17" s="9">
        <v>113.05200000000001</v>
      </c>
      <c r="CV17" s="9">
        <v>151.29300000000001</v>
      </c>
      <c r="CW17" s="9">
        <v>58.432000000000002</v>
      </c>
      <c r="CX17" s="9">
        <v>92.861000000000004</v>
      </c>
      <c r="CY17" s="9">
        <v>36.459000000000003</v>
      </c>
      <c r="CZ17" s="9">
        <v>12.768000000000001</v>
      </c>
      <c r="DA17" s="9">
        <v>23.690999999999999</v>
      </c>
      <c r="DB17" s="9">
        <v>9.5429999999999993</v>
      </c>
      <c r="DC17" s="9">
        <v>5.16</v>
      </c>
      <c r="DD17" s="9">
        <v>4.383</v>
      </c>
      <c r="DE17" s="9">
        <v>0.51300000000000001</v>
      </c>
      <c r="DF17" s="9">
        <v>0.51300000000000001</v>
      </c>
      <c r="DG17" s="9">
        <v>0</v>
      </c>
      <c r="DH17" s="9">
        <v>0</v>
      </c>
      <c r="DI17" s="9">
        <v>0</v>
      </c>
      <c r="DJ17" s="9">
        <v>0</v>
      </c>
      <c r="DK17" s="9">
        <v>13.99</v>
      </c>
      <c r="DL17" s="9">
        <v>8.0120000000000005</v>
      </c>
      <c r="DM17" s="9">
        <v>5.9779999999999998</v>
      </c>
      <c r="DN17" s="9">
        <v>5.9960000000000004</v>
      </c>
      <c r="DO17" s="9">
        <v>3.5609999999999999</v>
      </c>
      <c r="DP17" s="9">
        <v>2.4350000000000001</v>
      </c>
      <c r="DQ17" s="9">
        <v>18.690000000000001</v>
      </c>
      <c r="DR17" s="9">
        <v>8.4369999999999994</v>
      </c>
      <c r="DS17" s="9">
        <v>10.253</v>
      </c>
      <c r="DT17" s="9">
        <v>8.7080000000000002</v>
      </c>
      <c r="DU17" s="9">
        <v>3.1579999999999999</v>
      </c>
      <c r="DV17" s="9">
        <v>5.5510000000000002</v>
      </c>
      <c r="DW17" s="9">
        <v>7.766</v>
      </c>
      <c r="DX17" s="9">
        <v>3.4049999999999998</v>
      </c>
      <c r="DY17" s="9">
        <v>4.3600000000000003</v>
      </c>
      <c r="DZ17" s="9">
        <v>2.8690000000000002</v>
      </c>
      <c r="EA17" s="9">
        <v>1.101</v>
      </c>
      <c r="EB17" s="9">
        <v>1.768</v>
      </c>
      <c r="EC17" s="9">
        <v>8.6750000000000007</v>
      </c>
      <c r="ED17" s="9">
        <v>1.002</v>
      </c>
      <c r="EE17" s="9">
        <v>7.6740000000000004</v>
      </c>
      <c r="EF17" s="9">
        <v>10.704000000000001</v>
      </c>
      <c r="EG17" s="9">
        <v>1.9419999999999999</v>
      </c>
      <c r="EH17" s="9">
        <v>8.7620000000000005</v>
      </c>
      <c r="EI17" s="9">
        <v>2.3029999999999999</v>
      </c>
      <c r="EJ17" s="9">
        <v>8.2000000000000003E-2</v>
      </c>
      <c r="EK17" s="9">
        <v>2.2210000000000001</v>
      </c>
      <c r="EL17" s="9">
        <v>25.077999999999999</v>
      </c>
      <c r="EM17" s="9">
        <v>9.2919999999999998</v>
      </c>
      <c r="EN17" s="9">
        <v>15.786</v>
      </c>
      <c r="EO17" s="9">
        <v>32.042999999999999</v>
      </c>
      <c r="EP17" s="9">
        <v>11.852</v>
      </c>
      <c r="EQ17" s="9">
        <v>20.190999999999999</v>
      </c>
      <c r="ER17" s="9">
        <v>170.82</v>
      </c>
      <c r="ES17" s="9">
        <v>59.566000000000003</v>
      </c>
      <c r="ET17" s="9">
        <v>111.255</v>
      </c>
      <c r="EU17" s="9">
        <v>12</v>
      </c>
      <c r="EV17" s="9">
        <v>14</v>
      </c>
      <c r="EW17" s="9">
        <v>11</v>
      </c>
      <c r="EX17" s="9">
        <v>13</v>
      </c>
      <c r="EY17" s="9">
        <v>14.307</v>
      </c>
      <c r="EZ17" s="9">
        <v>13</v>
      </c>
      <c r="FA17" s="9">
        <v>14</v>
      </c>
      <c r="FB17" s="9">
        <v>15</v>
      </c>
      <c r="FC17" s="9">
        <v>13</v>
      </c>
      <c r="FD17" s="9">
        <v>14.638999999999999</v>
      </c>
      <c r="FE17" s="9">
        <v>12.654</v>
      </c>
      <c r="FF17" s="9">
        <v>15</v>
      </c>
      <c r="FG17" s="9">
        <v>11.682</v>
      </c>
      <c r="FH17" s="9">
        <v>15.1</v>
      </c>
      <c r="FI17" s="9">
        <v>9.3780000000000001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14.724</v>
      </c>
      <c r="FQ17" s="9">
        <v>14.901999999999999</v>
      </c>
      <c r="FR17" s="9">
        <v>14.246</v>
      </c>
      <c r="FS17" s="9">
        <v>20</v>
      </c>
      <c r="FT17" s="9">
        <v>20</v>
      </c>
      <c r="FU17" s="9">
        <v>18.367000000000001</v>
      </c>
      <c r="FV17" s="9">
        <v>15.513</v>
      </c>
      <c r="FW17" s="9">
        <v>22.963000000000001</v>
      </c>
      <c r="FX17" s="9">
        <v>13</v>
      </c>
      <c r="FY17" s="9">
        <v>9.5850000000000009</v>
      </c>
      <c r="FZ17" s="9">
        <v>9.5760000000000005</v>
      </c>
      <c r="GA17" s="9">
        <v>8.8010000000000002</v>
      </c>
      <c r="GB17" s="9">
        <v>13</v>
      </c>
      <c r="GC17" s="9">
        <v>12.984999999999999</v>
      </c>
      <c r="GD17" s="9">
        <v>13</v>
      </c>
      <c r="GE17" s="9">
        <v>14.518000000000001</v>
      </c>
      <c r="GF17" s="9">
        <v>17.768999999999998</v>
      </c>
      <c r="GG17" s="9">
        <v>15</v>
      </c>
      <c r="GH17" s="9">
        <v>10</v>
      </c>
      <c r="GI17" s="9">
        <v>12.996</v>
      </c>
      <c r="GJ17" s="9">
        <v>10</v>
      </c>
      <c r="GK17" s="9">
        <v>14.808999999999999</v>
      </c>
      <c r="GL17" s="9">
        <v>30.67</v>
      </c>
      <c r="GM17" s="9">
        <v>10.631</v>
      </c>
      <c r="GN17" s="9">
        <v>20.454000000000001</v>
      </c>
      <c r="GO17" s="9">
        <v>0</v>
      </c>
      <c r="GP17" s="9">
        <v>20.77</v>
      </c>
      <c r="GQ17" s="9">
        <v>14</v>
      </c>
      <c r="GR17" s="9">
        <v>14</v>
      </c>
      <c r="GS17" s="9">
        <v>14.712999999999999</v>
      </c>
      <c r="GT17" s="9">
        <v>12</v>
      </c>
      <c r="GU17" s="9">
        <v>13</v>
      </c>
      <c r="GV17" s="9">
        <v>11.173999999999999</v>
      </c>
      <c r="GW17" s="9">
        <v>10</v>
      </c>
      <c r="GX17" s="9">
        <v>13</v>
      </c>
      <c r="GY17" s="9">
        <v>10</v>
      </c>
      <c r="GZ17" s="9">
        <v>258.59100000000001</v>
      </c>
      <c r="HA17" s="9">
        <v>97.936999999999998</v>
      </c>
      <c r="HB17" s="9">
        <v>160.654</v>
      </c>
      <c r="HC17" s="9">
        <v>123.751</v>
      </c>
      <c r="HD17" s="9">
        <v>47.893000000000001</v>
      </c>
      <c r="HE17" s="9">
        <v>75.858000000000004</v>
      </c>
      <c r="HF17" s="9">
        <v>107.239</v>
      </c>
      <c r="HG17" s="9">
        <v>44.350999999999999</v>
      </c>
      <c r="HH17" s="9">
        <v>62.887999999999998</v>
      </c>
      <c r="HI17" s="9">
        <v>21.951000000000001</v>
      </c>
      <c r="HJ17" s="9">
        <v>8.39</v>
      </c>
      <c r="HK17" s="9">
        <v>13.561</v>
      </c>
      <c r="HL17" s="9">
        <v>3.14</v>
      </c>
      <c r="HM17" s="9">
        <v>0.66800000000000004</v>
      </c>
      <c r="HN17" s="9">
        <v>2.472</v>
      </c>
      <c r="HO17" s="9">
        <v>0</v>
      </c>
      <c r="HP17" s="9">
        <v>0</v>
      </c>
      <c r="HQ17" s="9">
        <v>0</v>
      </c>
      <c r="HR17" s="9">
        <v>9.0039999999999996</v>
      </c>
      <c r="HS17" s="9">
        <v>5.2050000000000001</v>
      </c>
      <c r="HT17" s="9">
        <v>3.7989999999999999</v>
      </c>
      <c r="HU17" s="9">
        <v>4.5540000000000003</v>
      </c>
      <c r="HV17" s="9">
        <v>1.496</v>
      </c>
      <c r="HW17" s="9">
        <v>3.0569999999999999</v>
      </c>
      <c r="HX17" s="9">
        <v>10.933999999999999</v>
      </c>
      <c r="HY17" s="9">
        <v>5.2249999999999996</v>
      </c>
      <c r="HZ17" s="9">
        <v>5.71</v>
      </c>
      <c r="IA17" s="9">
        <v>16.193999999999999</v>
      </c>
      <c r="IB17" s="9">
        <v>7.9749999999999996</v>
      </c>
      <c r="IC17" s="9">
        <v>8.2189999999999994</v>
      </c>
      <c r="ID17" s="9">
        <v>4.4939999999999998</v>
      </c>
      <c r="IE17" s="9">
        <v>1.032</v>
      </c>
      <c r="IF17" s="9">
        <v>3.4620000000000002</v>
      </c>
      <c r="IG17" s="9">
        <v>6.0049999999999999</v>
      </c>
      <c r="IH17" s="9">
        <v>2.1659999999999999</v>
      </c>
      <c r="II17" s="9">
        <v>3.839</v>
      </c>
      <c r="IJ17" s="9">
        <v>4.2350000000000003</v>
      </c>
      <c r="IK17" s="9">
        <v>2.1709999999999998</v>
      </c>
      <c r="IL17" s="9">
        <v>2.0640000000000001</v>
      </c>
      <c r="IM17" s="9">
        <v>3.339</v>
      </c>
      <c r="IN17" s="9">
        <v>0.28799999999999998</v>
      </c>
      <c r="IO17" s="9">
        <v>3.0510000000000002</v>
      </c>
      <c r="IP17" s="9">
        <v>6.9950000000000001</v>
      </c>
      <c r="IQ17" s="9">
        <v>0.97399999999999998</v>
      </c>
    </row>
    <row r="18" spans="1:251">
      <c r="A18" s="10">
        <v>44593</v>
      </c>
      <c r="B18" s="9">
        <v>7.1289999999999996</v>
      </c>
      <c r="C18" s="9">
        <v>9.23</v>
      </c>
      <c r="D18" s="9">
        <v>7.5650000000000004</v>
      </c>
      <c r="E18" s="9">
        <v>3.7789999999999999</v>
      </c>
      <c r="F18" s="9">
        <v>3.786</v>
      </c>
      <c r="G18" s="9">
        <v>9.1150000000000002</v>
      </c>
      <c r="H18" s="9">
        <v>2.6659999999999999</v>
      </c>
      <c r="I18" s="9">
        <v>6.4489999999999998</v>
      </c>
      <c r="J18" s="9">
        <v>7.1779999999999999</v>
      </c>
      <c r="K18" s="9">
        <v>1.276</v>
      </c>
      <c r="L18" s="9">
        <v>5.9029999999999996</v>
      </c>
      <c r="M18" s="9">
        <v>5.6369999999999996</v>
      </c>
      <c r="N18" s="9">
        <v>1.5429999999999999</v>
      </c>
      <c r="O18" s="9">
        <v>4.0940000000000003</v>
      </c>
      <c r="P18" s="9">
        <v>0</v>
      </c>
      <c r="Q18" s="9">
        <v>0</v>
      </c>
      <c r="R18" s="9">
        <v>0</v>
      </c>
      <c r="S18" s="9">
        <v>7.9039999999999999</v>
      </c>
      <c r="T18" s="9">
        <v>4.7350000000000003</v>
      </c>
      <c r="U18" s="9">
        <v>3.169</v>
      </c>
      <c r="V18" s="9">
        <v>0.44600000000000001</v>
      </c>
      <c r="W18" s="9">
        <v>0.44600000000000001</v>
      </c>
      <c r="X18" s="9">
        <v>0</v>
      </c>
      <c r="Y18" s="9">
        <v>1.353</v>
      </c>
      <c r="Z18" s="9">
        <v>1.353</v>
      </c>
      <c r="AA18" s="9">
        <v>0</v>
      </c>
      <c r="AB18" s="9">
        <v>20.814</v>
      </c>
      <c r="AC18" s="9">
        <v>8.5009999999999994</v>
      </c>
      <c r="AD18" s="9">
        <v>12.314</v>
      </c>
      <c r="AE18" s="9">
        <v>18.535</v>
      </c>
      <c r="AF18" s="9">
        <v>8.3610000000000007</v>
      </c>
      <c r="AG18" s="9">
        <v>10.173999999999999</v>
      </c>
      <c r="AH18" s="9">
        <v>161.363</v>
      </c>
      <c r="AI18" s="9">
        <v>72.658000000000001</v>
      </c>
      <c r="AJ18" s="9">
        <v>88.704999999999998</v>
      </c>
      <c r="AK18" s="9">
        <v>10</v>
      </c>
      <c r="AL18" s="9">
        <v>10</v>
      </c>
      <c r="AM18" s="9">
        <v>10</v>
      </c>
      <c r="AN18" s="9">
        <v>12</v>
      </c>
      <c r="AO18" s="9">
        <v>13</v>
      </c>
      <c r="AP18" s="9">
        <v>10</v>
      </c>
      <c r="AQ18" s="9">
        <v>13</v>
      </c>
      <c r="AR18" s="9">
        <v>14</v>
      </c>
      <c r="AS18" s="9">
        <v>11.821999999999999</v>
      </c>
      <c r="AT18" s="9">
        <v>15</v>
      </c>
      <c r="AU18" s="9">
        <v>16.045000000000002</v>
      </c>
      <c r="AV18" s="9">
        <v>14.241</v>
      </c>
      <c r="AW18" s="9">
        <v>13.942</v>
      </c>
      <c r="AX18" s="9">
        <v>22.428999999999998</v>
      </c>
      <c r="AY18" s="9">
        <v>11</v>
      </c>
      <c r="AZ18" s="9">
        <v>6.55</v>
      </c>
      <c r="BA18" s="9">
        <v>0</v>
      </c>
      <c r="BB18" s="9">
        <v>6.056</v>
      </c>
      <c r="BC18" s="9">
        <v>10.145</v>
      </c>
      <c r="BD18" s="9">
        <v>0</v>
      </c>
      <c r="BE18" s="9">
        <v>10.145</v>
      </c>
      <c r="BF18" s="9">
        <v>14</v>
      </c>
      <c r="BG18" s="9">
        <v>13.484</v>
      </c>
      <c r="BH18" s="9">
        <v>14</v>
      </c>
      <c r="BI18" s="9">
        <v>14.381</v>
      </c>
      <c r="BJ18" s="9">
        <v>16.815999999999999</v>
      </c>
      <c r="BK18" s="9">
        <v>10.416</v>
      </c>
      <c r="BL18" s="9">
        <v>17.949000000000002</v>
      </c>
      <c r="BM18" s="9">
        <v>14.696999999999999</v>
      </c>
      <c r="BN18" s="9">
        <v>18</v>
      </c>
      <c r="BO18" s="9">
        <v>15</v>
      </c>
      <c r="BP18" s="9">
        <v>17.004999999999999</v>
      </c>
      <c r="BQ18" s="9">
        <v>14.856999999999999</v>
      </c>
      <c r="BR18" s="9">
        <v>10</v>
      </c>
      <c r="BS18" s="9">
        <v>10</v>
      </c>
      <c r="BT18" s="9">
        <v>7.899</v>
      </c>
      <c r="BU18" s="9">
        <v>0</v>
      </c>
      <c r="BV18" s="9">
        <v>0</v>
      </c>
      <c r="BW18" s="9">
        <v>0</v>
      </c>
      <c r="BX18" s="9">
        <v>8.7609999999999992</v>
      </c>
      <c r="BY18" s="9">
        <v>8.8510000000000009</v>
      </c>
      <c r="BZ18" s="9">
        <v>9.0169999999999995</v>
      </c>
      <c r="CA18" s="9">
        <v>0</v>
      </c>
      <c r="CB18" s="9">
        <v>0</v>
      </c>
      <c r="CC18" s="9">
        <v>0</v>
      </c>
      <c r="CD18" s="9">
        <v>22.954000000000001</v>
      </c>
      <c r="CE18" s="9">
        <v>22.954000000000001</v>
      </c>
      <c r="CF18" s="9">
        <v>0</v>
      </c>
      <c r="CG18" s="9">
        <v>10</v>
      </c>
      <c r="CH18" s="9">
        <v>12</v>
      </c>
      <c r="CI18" s="9">
        <v>10</v>
      </c>
      <c r="CJ18" s="9">
        <v>10</v>
      </c>
      <c r="CK18" s="9">
        <v>8</v>
      </c>
      <c r="CL18" s="9">
        <v>10</v>
      </c>
      <c r="CM18" s="9">
        <v>10</v>
      </c>
      <c r="CN18" s="9">
        <v>10</v>
      </c>
      <c r="CO18" s="9">
        <v>9</v>
      </c>
      <c r="CP18" s="9">
        <v>291.67099999999999</v>
      </c>
      <c r="CQ18" s="9">
        <v>108.648</v>
      </c>
      <c r="CR18" s="9">
        <v>183.024</v>
      </c>
      <c r="CS18" s="9">
        <v>131.43600000000001</v>
      </c>
      <c r="CT18" s="9">
        <v>47.603000000000002</v>
      </c>
      <c r="CU18" s="9">
        <v>83.834000000000003</v>
      </c>
      <c r="CV18" s="9">
        <v>110.93300000000001</v>
      </c>
      <c r="CW18" s="9">
        <v>41.350999999999999</v>
      </c>
      <c r="CX18" s="9">
        <v>69.581999999999994</v>
      </c>
      <c r="CY18" s="9">
        <v>15.829000000000001</v>
      </c>
      <c r="CZ18" s="9">
        <v>6.7069999999999999</v>
      </c>
      <c r="DA18" s="9">
        <v>9.1219999999999999</v>
      </c>
      <c r="DB18" s="9">
        <v>8.09</v>
      </c>
      <c r="DC18" s="9">
        <v>4.0369999999999999</v>
      </c>
      <c r="DD18" s="9">
        <v>4.0529999999999999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9.16</v>
      </c>
      <c r="DL18" s="9">
        <v>5.1760000000000002</v>
      </c>
      <c r="DM18" s="9">
        <v>3.984</v>
      </c>
      <c r="DN18" s="9">
        <v>5.0679999999999996</v>
      </c>
      <c r="DO18" s="9">
        <v>2.798</v>
      </c>
      <c r="DP18" s="9">
        <v>2.2690000000000001</v>
      </c>
      <c r="DQ18" s="9">
        <v>11.871</v>
      </c>
      <c r="DR18" s="9">
        <v>1.331</v>
      </c>
      <c r="DS18" s="9">
        <v>10.54</v>
      </c>
      <c r="DT18" s="9">
        <v>4.0670000000000002</v>
      </c>
      <c r="DU18" s="9">
        <v>0.67100000000000004</v>
      </c>
      <c r="DV18" s="9">
        <v>3.3959999999999999</v>
      </c>
      <c r="DW18" s="9">
        <v>5.4569999999999999</v>
      </c>
      <c r="DX18" s="9">
        <v>2.0550000000000002</v>
      </c>
      <c r="DY18" s="9">
        <v>3.4009999999999998</v>
      </c>
      <c r="DZ18" s="9">
        <v>2.6160000000000001</v>
      </c>
      <c r="EA18" s="9">
        <v>1.5189999999999999</v>
      </c>
      <c r="EB18" s="9">
        <v>1.097</v>
      </c>
      <c r="EC18" s="9">
        <v>13.715999999999999</v>
      </c>
      <c r="ED18" s="9">
        <v>3.7050000000000001</v>
      </c>
      <c r="EE18" s="9">
        <v>10.010999999999999</v>
      </c>
      <c r="EF18" s="9">
        <v>11.894</v>
      </c>
      <c r="EG18" s="9">
        <v>2.2330000000000001</v>
      </c>
      <c r="EH18" s="9">
        <v>9.6620000000000008</v>
      </c>
      <c r="EI18" s="9">
        <v>1.6779999999999999</v>
      </c>
      <c r="EJ18" s="9">
        <v>0.69699999999999995</v>
      </c>
      <c r="EK18" s="9">
        <v>0.98099999999999998</v>
      </c>
      <c r="EL18" s="9">
        <v>21.488</v>
      </c>
      <c r="EM18" s="9">
        <v>10.422000000000001</v>
      </c>
      <c r="EN18" s="9">
        <v>11.066000000000001</v>
      </c>
      <c r="EO18" s="9">
        <v>20.504000000000001</v>
      </c>
      <c r="EP18" s="9">
        <v>6.2519999999999998</v>
      </c>
      <c r="EQ18" s="9">
        <v>14.252000000000001</v>
      </c>
      <c r="ER18" s="9">
        <v>160.23500000000001</v>
      </c>
      <c r="ES18" s="9">
        <v>61.045000000000002</v>
      </c>
      <c r="ET18" s="9">
        <v>99.19</v>
      </c>
      <c r="EU18" s="9">
        <v>10</v>
      </c>
      <c r="EV18" s="9">
        <v>13</v>
      </c>
      <c r="EW18" s="9">
        <v>10</v>
      </c>
      <c r="EX18" s="9">
        <v>13</v>
      </c>
      <c r="EY18" s="9">
        <v>15</v>
      </c>
      <c r="EZ18" s="9">
        <v>12.013999999999999</v>
      </c>
      <c r="FA18" s="9">
        <v>13</v>
      </c>
      <c r="FB18" s="9">
        <v>15</v>
      </c>
      <c r="FC18" s="9">
        <v>12</v>
      </c>
      <c r="FD18" s="9">
        <v>12.961</v>
      </c>
      <c r="FE18" s="9">
        <v>14.36</v>
      </c>
      <c r="FF18" s="9">
        <v>10</v>
      </c>
      <c r="FG18" s="9">
        <v>15</v>
      </c>
      <c r="FH18" s="9">
        <v>16.11</v>
      </c>
      <c r="FI18" s="9">
        <v>15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14.132</v>
      </c>
      <c r="FQ18" s="9">
        <v>12.7</v>
      </c>
      <c r="FR18" s="9">
        <v>15</v>
      </c>
      <c r="FS18" s="9">
        <v>15</v>
      </c>
      <c r="FT18" s="9">
        <v>15</v>
      </c>
      <c r="FU18" s="9">
        <v>15</v>
      </c>
      <c r="FV18" s="9">
        <v>13</v>
      </c>
      <c r="FW18" s="9">
        <v>9.9390000000000001</v>
      </c>
      <c r="FX18" s="9">
        <v>13</v>
      </c>
      <c r="FY18" s="9">
        <v>10</v>
      </c>
      <c r="FZ18" s="9">
        <v>18.669</v>
      </c>
      <c r="GA18" s="9">
        <v>10</v>
      </c>
      <c r="GB18" s="9">
        <v>10.32</v>
      </c>
      <c r="GC18" s="9">
        <v>22.466000000000001</v>
      </c>
      <c r="GD18" s="9">
        <v>7.5620000000000003</v>
      </c>
      <c r="GE18" s="9">
        <v>20</v>
      </c>
      <c r="GF18" s="9">
        <v>20.073</v>
      </c>
      <c r="GG18" s="9">
        <v>16.492999999999999</v>
      </c>
      <c r="GH18" s="9">
        <v>10</v>
      </c>
      <c r="GI18" s="9">
        <v>23.747</v>
      </c>
      <c r="GJ18" s="9">
        <v>9.2880000000000003</v>
      </c>
      <c r="GK18" s="9">
        <v>9.5589999999999993</v>
      </c>
      <c r="GL18" s="9">
        <v>8</v>
      </c>
      <c r="GM18" s="9">
        <v>13.911</v>
      </c>
      <c r="GN18" s="9">
        <v>16.733000000000001</v>
      </c>
      <c r="GO18" s="9">
        <v>0</v>
      </c>
      <c r="GP18" s="9">
        <v>18.053000000000001</v>
      </c>
      <c r="GQ18" s="9">
        <v>12.954000000000001</v>
      </c>
      <c r="GR18" s="9">
        <v>10</v>
      </c>
      <c r="GS18" s="9">
        <v>15</v>
      </c>
      <c r="GT18" s="9">
        <v>14.738</v>
      </c>
      <c r="GU18" s="9">
        <v>15</v>
      </c>
      <c r="GV18" s="9">
        <v>13.231</v>
      </c>
      <c r="GW18" s="9">
        <v>10</v>
      </c>
      <c r="GX18" s="9">
        <v>12</v>
      </c>
      <c r="GY18" s="9">
        <v>10</v>
      </c>
      <c r="GZ18" s="9">
        <v>197.727</v>
      </c>
      <c r="HA18" s="9">
        <v>68.739000000000004</v>
      </c>
      <c r="HB18" s="9">
        <v>128.988</v>
      </c>
      <c r="HC18" s="9">
        <v>90.04</v>
      </c>
      <c r="HD18" s="9">
        <v>38.625</v>
      </c>
      <c r="HE18" s="9">
        <v>51.415999999999997</v>
      </c>
      <c r="HF18" s="9">
        <v>77.757999999999996</v>
      </c>
      <c r="HG18" s="9">
        <v>31.837</v>
      </c>
      <c r="HH18" s="9">
        <v>45.920999999999999</v>
      </c>
      <c r="HI18" s="9">
        <v>6.7140000000000004</v>
      </c>
      <c r="HJ18" s="9">
        <v>3.6749999999999998</v>
      </c>
      <c r="HK18" s="9">
        <v>3.0390000000000001</v>
      </c>
      <c r="HL18" s="9">
        <v>4.7930000000000001</v>
      </c>
      <c r="HM18" s="9">
        <v>1.2869999999999999</v>
      </c>
      <c r="HN18" s="9">
        <v>3.5059999999999998</v>
      </c>
      <c r="HO18" s="9">
        <v>0</v>
      </c>
      <c r="HP18" s="9">
        <v>0</v>
      </c>
      <c r="HQ18" s="9">
        <v>0</v>
      </c>
      <c r="HR18" s="9">
        <v>10.916</v>
      </c>
      <c r="HS18" s="9">
        <v>2.9449999999999998</v>
      </c>
      <c r="HT18" s="9">
        <v>7.9710000000000001</v>
      </c>
      <c r="HU18" s="9">
        <v>2.0019999999999998</v>
      </c>
      <c r="HV18" s="9">
        <v>1.2430000000000001</v>
      </c>
      <c r="HW18" s="9">
        <v>0.75900000000000001</v>
      </c>
      <c r="HX18" s="9">
        <v>5.7830000000000004</v>
      </c>
      <c r="HY18" s="9">
        <v>3.4750000000000001</v>
      </c>
      <c r="HZ18" s="9">
        <v>2.3079999999999998</v>
      </c>
      <c r="IA18" s="9">
        <v>14.326000000000001</v>
      </c>
      <c r="IB18" s="9">
        <v>7.8710000000000004</v>
      </c>
      <c r="IC18" s="9">
        <v>6.4550000000000001</v>
      </c>
      <c r="ID18" s="9">
        <v>2.64</v>
      </c>
      <c r="IE18" s="9">
        <v>1.0269999999999999</v>
      </c>
      <c r="IF18" s="9">
        <v>1.6120000000000001</v>
      </c>
      <c r="IG18" s="9">
        <v>8.1859999999999999</v>
      </c>
      <c r="IH18" s="9">
        <v>4.0129999999999999</v>
      </c>
      <c r="II18" s="9">
        <v>4.173</v>
      </c>
      <c r="IJ18" s="9">
        <v>0</v>
      </c>
      <c r="IK18" s="9">
        <v>0</v>
      </c>
      <c r="IL18" s="9">
        <v>0</v>
      </c>
      <c r="IM18" s="9">
        <v>3.4329999999999998</v>
      </c>
      <c r="IN18" s="9">
        <v>1.837</v>
      </c>
      <c r="IO18" s="9">
        <v>1.5960000000000001</v>
      </c>
      <c r="IP18" s="9">
        <v>6.2590000000000003</v>
      </c>
      <c r="IQ18" s="9">
        <v>0.89600000000000002</v>
      </c>
    </row>
    <row r="19" spans="1:251">
      <c r="A19" s="10">
        <v>44958</v>
      </c>
      <c r="B19" s="9">
        <v>6.8470000000000004</v>
      </c>
      <c r="C19" s="9">
        <v>7.7910000000000004</v>
      </c>
      <c r="D19" s="9">
        <v>6.3949999999999996</v>
      </c>
      <c r="E19" s="9">
        <v>1.9059999999999999</v>
      </c>
      <c r="F19" s="9">
        <v>4.4880000000000004</v>
      </c>
      <c r="G19" s="9">
        <v>8.3130000000000006</v>
      </c>
      <c r="H19" s="9">
        <v>3.7970000000000002</v>
      </c>
      <c r="I19" s="9">
        <v>4.516</v>
      </c>
      <c r="J19" s="9">
        <v>10.430999999999999</v>
      </c>
      <c r="K19" s="9">
        <v>5.1710000000000003</v>
      </c>
      <c r="L19" s="9">
        <v>5.26</v>
      </c>
      <c r="M19" s="9">
        <v>3.9369999999999998</v>
      </c>
      <c r="N19" s="9">
        <v>0.68899999999999995</v>
      </c>
      <c r="O19" s="9">
        <v>3.2469999999999999</v>
      </c>
      <c r="P19" s="9">
        <v>0</v>
      </c>
      <c r="Q19" s="9">
        <v>0</v>
      </c>
      <c r="R19" s="9">
        <v>0</v>
      </c>
      <c r="S19" s="9">
        <v>11.656000000000001</v>
      </c>
      <c r="T19" s="9">
        <v>3.7919999999999998</v>
      </c>
      <c r="U19" s="9">
        <v>7.8630000000000004</v>
      </c>
      <c r="V19" s="9">
        <v>2.923</v>
      </c>
      <c r="W19" s="9">
        <v>1.6240000000000001</v>
      </c>
      <c r="X19" s="9">
        <v>1.3</v>
      </c>
      <c r="Y19" s="9">
        <v>1.8169999999999999</v>
      </c>
      <c r="Z19" s="9">
        <v>0.92900000000000005</v>
      </c>
      <c r="AA19" s="9">
        <v>0.88900000000000001</v>
      </c>
      <c r="AB19" s="9">
        <v>18.954000000000001</v>
      </c>
      <c r="AC19" s="9">
        <v>9.5619999999999994</v>
      </c>
      <c r="AD19" s="9">
        <v>9.3930000000000007</v>
      </c>
      <c r="AE19" s="9">
        <v>28.155000000000001</v>
      </c>
      <c r="AF19" s="9">
        <v>8.1839999999999993</v>
      </c>
      <c r="AG19" s="9">
        <v>19.971</v>
      </c>
      <c r="AH19" s="9">
        <v>170.077</v>
      </c>
      <c r="AI19" s="9">
        <v>81.792000000000002</v>
      </c>
      <c r="AJ19" s="9">
        <v>88.284999999999997</v>
      </c>
      <c r="AK19" s="9">
        <v>10</v>
      </c>
      <c r="AL19" s="9">
        <v>10</v>
      </c>
      <c r="AM19" s="9">
        <v>10</v>
      </c>
      <c r="AN19" s="9">
        <v>10.676</v>
      </c>
      <c r="AO19" s="9">
        <v>12</v>
      </c>
      <c r="AP19" s="9">
        <v>10</v>
      </c>
      <c r="AQ19" s="9">
        <v>11</v>
      </c>
      <c r="AR19" s="9">
        <v>12.301</v>
      </c>
      <c r="AS19" s="9">
        <v>11</v>
      </c>
      <c r="AT19" s="9">
        <v>13.115</v>
      </c>
      <c r="AU19" s="9">
        <v>16.077000000000002</v>
      </c>
      <c r="AV19" s="9">
        <v>10</v>
      </c>
      <c r="AW19" s="9">
        <v>11.894</v>
      </c>
      <c r="AX19" s="9">
        <v>9.9380000000000006</v>
      </c>
      <c r="AY19" s="9">
        <v>16</v>
      </c>
      <c r="AZ19" s="9">
        <v>13.827999999999999</v>
      </c>
      <c r="BA19" s="9">
        <v>12.55</v>
      </c>
      <c r="BB19" s="9">
        <v>17.123000000000001</v>
      </c>
      <c r="BC19" s="9">
        <v>0</v>
      </c>
      <c r="BD19" s="9">
        <v>0</v>
      </c>
      <c r="BE19" s="9">
        <v>0</v>
      </c>
      <c r="BF19" s="9">
        <v>10.464</v>
      </c>
      <c r="BG19" s="9">
        <v>11.388</v>
      </c>
      <c r="BH19" s="9">
        <v>10.680999999999999</v>
      </c>
      <c r="BI19" s="9">
        <v>8</v>
      </c>
      <c r="BJ19" s="9">
        <v>10.375</v>
      </c>
      <c r="BK19" s="9">
        <v>8</v>
      </c>
      <c r="BL19" s="9">
        <v>15.637</v>
      </c>
      <c r="BM19" s="9">
        <v>19.311</v>
      </c>
      <c r="BN19" s="9">
        <v>11.666</v>
      </c>
      <c r="BO19" s="9">
        <v>15</v>
      </c>
      <c r="BP19" s="9">
        <v>15.662000000000001</v>
      </c>
      <c r="BQ19" s="9">
        <v>12.298</v>
      </c>
      <c r="BR19" s="9">
        <v>15.478</v>
      </c>
      <c r="BS19" s="9">
        <v>34.433999999999997</v>
      </c>
      <c r="BT19" s="9">
        <v>14.023</v>
      </c>
      <c r="BU19" s="9">
        <v>0</v>
      </c>
      <c r="BV19" s="9">
        <v>0</v>
      </c>
      <c r="BW19" s="9">
        <v>0</v>
      </c>
      <c r="BX19" s="9">
        <v>10.654</v>
      </c>
      <c r="BY19" s="9">
        <v>10</v>
      </c>
      <c r="BZ19" s="9">
        <v>14.321999999999999</v>
      </c>
      <c r="CA19" s="9">
        <v>10.712999999999999</v>
      </c>
      <c r="CB19" s="9">
        <v>9.6470000000000002</v>
      </c>
      <c r="CC19" s="9">
        <v>0</v>
      </c>
      <c r="CD19" s="9">
        <v>10.847</v>
      </c>
      <c r="CE19" s="9">
        <v>0</v>
      </c>
      <c r="CF19" s="9">
        <v>11.523</v>
      </c>
      <c r="CG19" s="9">
        <v>10.865</v>
      </c>
      <c r="CH19" s="9">
        <v>11.487</v>
      </c>
      <c r="CI19" s="9">
        <v>10.532</v>
      </c>
      <c r="CJ19" s="9">
        <v>10</v>
      </c>
      <c r="CK19" s="9">
        <v>10</v>
      </c>
      <c r="CL19" s="9">
        <v>10</v>
      </c>
      <c r="CM19" s="9">
        <v>8</v>
      </c>
      <c r="CN19" s="9">
        <v>8</v>
      </c>
      <c r="CO19" s="9">
        <v>8</v>
      </c>
      <c r="CP19" s="9">
        <v>253.53200000000001</v>
      </c>
      <c r="CQ19" s="9">
        <v>99.85</v>
      </c>
      <c r="CR19" s="9">
        <v>153.68199999999999</v>
      </c>
      <c r="CS19" s="9">
        <v>126.495</v>
      </c>
      <c r="CT19" s="9">
        <v>50.716000000000001</v>
      </c>
      <c r="CU19" s="9">
        <v>75.778999999999996</v>
      </c>
      <c r="CV19" s="9">
        <v>106.17100000000001</v>
      </c>
      <c r="CW19" s="9">
        <v>41.710999999999999</v>
      </c>
      <c r="CX19" s="9">
        <v>64.459999999999994</v>
      </c>
      <c r="CY19" s="9">
        <v>11.4</v>
      </c>
      <c r="CZ19" s="9">
        <v>3.6150000000000002</v>
      </c>
      <c r="DA19" s="9">
        <v>7.7839999999999998</v>
      </c>
      <c r="DB19" s="9">
        <v>9.4540000000000006</v>
      </c>
      <c r="DC19" s="9">
        <v>3.9209999999999998</v>
      </c>
      <c r="DD19" s="9">
        <v>5.5330000000000004</v>
      </c>
      <c r="DE19" s="9">
        <v>0</v>
      </c>
      <c r="DF19" s="9">
        <v>0</v>
      </c>
      <c r="DG19" s="9">
        <v>0</v>
      </c>
      <c r="DH19" s="9">
        <v>0</v>
      </c>
      <c r="DI19" s="9">
        <v>0</v>
      </c>
      <c r="DJ19" s="9">
        <v>0</v>
      </c>
      <c r="DK19" s="9">
        <v>7.9039999999999999</v>
      </c>
      <c r="DL19" s="9">
        <v>2.4809999999999999</v>
      </c>
      <c r="DM19" s="9">
        <v>5.423</v>
      </c>
      <c r="DN19" s="9">
        <v>1.738</v>
      </c>
      <c r="DO19" s="9">
        <v>0</v>
      </c>
      <c r="DP19" s="9">
        <v>1.738</v>
      </c>
      <c r="DQ19" s="9">
        <v>11.794</v>
      </c>
      <c r="DR19" s="9">
        <v>6.9859999999999998</v>
      </c>
      <c r="DS19" s="9">
        <v>4.8079999999999998</v>
      </c>
      <c r="DT19" s="9">
        <v>4.1639999999999997</v>
      </c>
      <c r="DU19" s="9">
        <v>3.1150000000000002</v>
      </c>
      <c r="DV19" s="9">
        <v>1.0489999999999999</v>
      </c>
      <c r="DW19" s="9">
        <v>7.0309999999999997</v>
      </c>
      <c r="DX19" s="9">
        <v>3.5840000000000001</v>
      </c>
      <c r="DY19" s="9">
        <v>3.4470000000000001</v>
      </c>
      <c r="DZ19" s="9">
        <v>3.214</v>
      </c>
      <c r="EA19" s="9">
        <v>2.1309999999999998</v>
      </c>
      <c r="EB19" s="9">
        <v>1.083</v>
      </c>
      <c r="EC19" s="9">
        <v>10.39</v>
      </c>
      <c r="ED19" s="9">
        <v>3.3340000000000001</v>
      </c>
      <c r="EE19" s="9">
        <v>7.056</v>
      </c>
      <c r="EF19" s="9">
        <v>12.391</v>
      </c>
      <c r="EG19" s="9">
        <v>3.2</v>
      </c>
      <c r="EH19" s="9">
        <v>9.1910000000000007</v>
      </c>
      <c r="EI19" s="9">
        <v>1.0069999999999999</v>
      </c>
      <c r="EJ19" s="9">
        <v>0</v>
      </c>
      <c r="EK19" s="9">
        <v>1.0069999999999999</v>
      </c>
      <c r="EL19" s="9">
        <v>25.684000000000001</v>
      </c>
      <c r="EM19" s="9">
        <v>9.3439999999999994</v>
      </c>
      <c r="EN19" s="9">
        <v>16.341000000000001</v>
      </c>
      <c r="EO19" s="9">
        <v>20.324000000000002</v>
      </c>
      <c r="EP19" s="9">
        <v>9.0050000000000008</v>
      </c>
      <c r="EQ19" s="9">
        <v>11.319000000000001</v>
      </c>
      <c r="ER19" s="9">
        <v>127.03700000000001</v>
      </c>
      <c r="ES19" s="9">
        <v>49.134</v>
      </c>
      <c r="ET19" s="9">
        <v>77.903000000000006</v>
      </c>
      <c r="EU19" s="9">
        <v>10</v>
      </c>
      <c r="EV19" s="9">
        <v>14</v>
      </c>
      <c r="EW19" s="9">
        <v>10</v>
      </c>
      <c r="EX19" s="9">
        <v>12</v>
      </c>
      <c r="EY19" s="9">
        <v>15</v>
      </c>
      <c r="EZ19" s="9">
        <v>10</v>
      </c>
      <c r="FA19" s="9">
        <v>12.573</v>
      </c>
      <c r="FB19" s="9">
        <v>15.25</v>
      </c>
      <c r="FC19" s="9">
        <v>10</v>
      </c>
      <c r="FD19" s="9">
        <v>17.457000000000001</v>
      </c>
      <c r="FE19" s="9">
        <v>22</v>
      </c>
      <c r="FF19" s="9">
        <v>12</v>
      </c>
      <c r="FG19" s="9">
        <v>13</v>
      </c>
      <c r="FH19" s="9">
        <v>19.376000000000001</v>
      </c>
      <c r="FI19" s="9">
        <v>9.82</v>
      </c>
      <c r="FJ19" s="9">
        <v>0</v>
      </c>
      <c r="FK19" s="9">
        <v>0</v>
      </c>
      <c r="FL19" s="9">
        <v>0</v>
      </c>
      <c r="FM19" s="9">
        <v>0</v>
      </c>
      <c r="FN19" s="9">
        <v>0</v>
      </c>
      <c r="FO19" s="9">
        <v>0</v>
      </c>
      <c r="FP19" s="9">
        <v>12.489000000000001</v>
      </c>
      <c r="FQ19" s="9">
        <v>18.940999999999999</v>
      </c>
      <c r="FR19" s="9">
        <v>10</v>
      </c>
      <c r="FS19" s="9">
        <v>8.5069999999999997</v>
      </c>
      <c r="FT19" s="9">
        <v>0</v>
      </c>
      <c r="FU19" s="9">
        <v>8.5069999999999997</v>
      </c>
      <c r="FV19" s="9">
        <v>14.035</v>
      </c>
      <c r="FW19" s="9">
        <v>14.686</v>
      </c>
      <c r="FX19" s="9">
        <v>10.664999999999999</v>
      </c>
      <c r="FY19" s="9">
        <v>18</v>
      </c>
      <c r="FZ19" s="9">
        <v>19.268999999999998</v>
      </c>
      <c r="GA19" s="9">
        <v>11.734999999999999</v>
      </c>
      <c r="GB19" s="9">
        <v>13.792999999999999</v>
      </c>
      <c r="GC19" s="9">
        <v>18.956</v>
      </c>
      <c r="GD19" s="9">
        <v>5.9</v>
      </c>
      <c r="GE19" s="9">
        <v>15.226000000000001</v>
      </c>
      <c r="GF19" s="9">
        <v>15.815</v>
      </c>
      <c r="GG19" s="9">
        <v>8.9160000000000004</v>
      </c>
      <c r="GH19" s="9">
        <v>12</v>
      </c>
      <c r="GI19" s="9">
        <v>15.734</v>
      </c>
      <c r="GJ19" s="9">
        <v>10.749000000000001</v>
      </c>
      <c r="GK19" s="9">
        <v>10.401</v>
      </c>
      <c r="GL19" s="9">
        <v>20</v>
      </c>
      <c r="GM19" s="9">
        <v>8.9190000000000005</v>
      </c>
      <c r="GN19" s="9">
        <v>20.143999999999998</v>
      </c>
      <c r="GO19" s="9">
        <v>0</v>
      </c>
      <c r="GP19" s="9">
        <v>20.143999999999998</v>
      </c>
      <c r="GQ19" s="9">
        <v>10</v>
      </c>
      <c r="GR19" s="9">
        <v>10</v>
      </c>
      <c r="GS19" s="9">
        <v>12</v>
      </c>
      <c r="GT19" s="9">
        <v>10</v>
      </c>
      <c r="GU19" s="9">
        <v>11.708</v>
      </c>
      <c r="GV19" s="9">
        <v>10</v>
      </c>
      <c r="GW19" s="9">
        <v>10</v>
      </c>
      <c r="GX19" s="9">
        <v>11</v>
      </c>
      <c r="GY19" s="9">
        <v>10</v>
      </c>
      <c r="GZ19" s="9">
        <v>189.14599999999999</v>
      </c>
      <c r="HA19" s="9">
        <v>64.619</v>
      </c>
      <c r="HB19" s="9">
        <v>124.527</v>
      </c>
      <c r="HC19" s="9">
        <v>88.244</v>
      </c>
      <c r="HD19" s="9">
        <v>28.155999999999999</v>
      </c>
      <c r="HE19" s="9">
        <v>60.088000000000001</v>
      </c>
      <c r="HF19" s="9">
        <v>75.468999999999994</v>
      </c>
      <c r="HG19" s="9">
        <v>23.652000000000001</v>
      </c>
      <c r="HH19" s="9">
        <v>51.817</v>
      </c>
      <c r="HI19" s="9">
        <v>5.6310000000000002</v>
      </c>
      <c r="HJ19" s="9">
        <v>1.835</v>
      </c>
      <c r="HK19" s="9">
        <v>3.7970000000000002</v>
      </c>
      <c r="HL19" s="9">
        <v>4.7880000000000003</v>
      </c>
      <c r="HM19" s="9">
        <v>1.742</v>
      </c>
      <c r="HN19" s="9">
        <v>3.0459999999999998</v>
      </c>
      <c r="HO19" s="9">
        <v>0</v>
      </c>
      <c r="HP19" s="9">
        <v>0</v>
      </c>
      <c r="HQ19" s="9">
        <v>0</v>
      </c>
      <c r="HR19" s="9">
        <v>9.4510000000000005</v>
      </c>
      <c r="HS19" s="9">
        <v>3.1219999999999999</v>
      </c>
      <c r="HT19" s="9">
        <v>6.3289999999999997</v>
      </c>
      <c r="HU19" s="9">
        <v>3.4420000000000002</v>
      </c>
      <c r="HV19" s="9">
        <v>1.417</v>
      </c>
      <c r="HW19" s="9">
        <v>2.0249999999999999</v>
      </c>
      <c r="HX19" s="9">
        <v>3.7280000000000002</v>
      </c>
      <c r="HY19" s="9">
        <v>2.2709999999999999</v>
      </c>
      <c r="HZ19" s="9">
        <v>1.4570000000000001</v>
      </c>
      <c r="IA19" s="9">
        <v>6.6890000000000001</v>
      </c>
      <c r="IB19" s="9">
        <v>2.6080000000000001</v>
      </c>
      <c r="IC19" s="9">
        <v>4.0810000000000004</v>
      </c>
      <c r="ID19" s="9">
        <v>2.79</v>
      </c>
      <c r="IE19" s="9">
        <v>1.1619999999999999</v>
      </c>
      <c r="IF19" s="9">
        <v>1.629</v>
      </c>
      <c r="IG19" s="9">
        <v>6.3819999999999997</v>
      </c>
      <c r="IH19" s="9">
        <v>2.2170000000000001</v>
      </c>
      <c r="II19" s="9">
        <v>4.1639999999999997</v>
      </c>
      <c r="IJ19" s="9">
        <v>0.69599999999999995</v>
      </c>
      <c r="IK19" s="9">
        <v>0.69599999999999995</v>
      </c>
      <c r="IL19" s="9">
        <v>0</v>
      </c>
      <c r="IM19" s="9">
        <v>6.4660000000000002</v>
      </c>
      <c r="IN19" s="9">
        <v>0</v>
      </c>
      <c r="IO19" s="9">
        <v>6.4660000000000002</v>
      </c>
      <c r="IP19" s="9">
        <v>9.0380000000000003</v>
      </c>
      <c r="IQ19" s="9">
        <v>0.62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1013</v>
      </c>
      <c r="C1" s="3" t="s">
        <v>1014</v>
      </c>
      <c r="D1" s="3" t="s">
        <v>1015</v>
      </c>
      <c r="E1" s="3" t="s">
        <v>1016</v>
      </c>
      <c r="F1" s="3" t="s">
        <v>1017</v>
      </c>
      <c r="G1" s="3" t="s">
        <v>1018</v>
      </c>
      <c r="H1" s="3" t="s">
        <v>1019</v>
      </c>
      <c r="I1" s="3" t="s">
        <v>1020</v>
      </c>
      <c r="J1" s="3" t="s">
        <v>1021</v>
      </c>
      <c r="K1" s="3" t="s">
        <v>1022</v>
      </c>
      <c r="L1" s="3" t="s">
        <v>1023</v>
      </c>
      <c r="M1" s="3" t="s">
        <v>1024</v>
      </c>
      <c r="N1" s="3" t="s">
        <v>1025</v>
      </c>
      <c r="O1" s="3" t="s">
        <v>1026</v>
      </c>
      <c r="P1" s="3" t="s">
        <v>1027</v>
      </c>
      <c r="Q1" s="3" t="s">
        <v>1028</v>
      </c>
      <c r="R1" s="3" t="s">
        <v>1029</v>
      </c>
      <c r="S1" s="3" t="s">
        <v>1030</v>
      </c>
      <c r="T1" s="3" t="s">
        <v>1031</v>
      </c>
      <c r="U1" s="3" t="s">
        <v>1032</v>
      </c>
      <c r="V1" s="3" t="s">
        <v>1033</v>
      </c>
      <c r="W1" s="3" t="s">
        <v>1034</v>
      </c>
      <c r="X1" s="3" t="s">
        <v>1035</v>
      </c>
      <c r="Y1" s="3" t="s">
        <v>1036</v>
      </c>
      <c r="Z1" s="3" t="s">
        <v>1037</v>
      </c>
      <c r="AA1" s="3" t="s">
        <v>1038</v>
      </c>
      <c r="AB1" s="3" t="s">
        <v>1039</v>
      </c>
      <c r="AC1" s="3" t="s">
        <v>1040</v>
      </c>
      <c r="AD1" s="3" t="s">
        <v>1041</v>
      </c>
      <c r="AE1" s="3" t="s">
        <v>1042</v>
      </c>
      <c r="AF1" s="3" t="s">
        <v>1043</v>
      </c>
      <c r="AG1" s="3" t="s">
        <v>1044</v>
      </c>
      <c r="AH1" s="3" t="s">
        <v>1045</v>
      </c>
      <c r="AI1" s="3" t="s">
        <v>1046</v>
      </c>
      <c r="AJ1" s="3" t="s">
        <v>1047</v>
      </c>
      <c r="AK1" s="3" t="s">
        <v>1048</v>
      </c>
      <c r="AL1" s="3" t="s">
        <v>1049</v>
      </c>
      <c r="AM1" s="3" t="s">
        <v>1050</v>
      </c>
      <c r="AN1" s="3" t="s">
        <v>1051</v>
      </c>
      <c r="AO1" s="3" t="s">
        <v>1052</v>
      </c>
      <c r="AP1" s="3" t="s">
        <v>1053</v>
      </c>
      <c r="AQ1" s="3" t="s">
        <v>1054</v>
      </c>
      <c r="AR1" s="3" t="s">
        <v>1055</v>
      </c>
      <c r="AS1" s="3" t="s">
        <v>1056</v>
      </c>
      <c r="AT1" s="3" t="s">
        <v>1057</v>
      </c>
      <c r="AU1" s="3" t="s">
        <v>1058</v>
      </c>
      <c r="AV1" s="3" t="s">
        <v>1059</v>
      </c>
      <c r="AW1" s="3" t="s">
        <v>1060</v>
      </c>
      <c r="AX1" s="3" t="s">
        <v>1061</v>
      </c>
      <c r="AY1" s="3" t="s">
        <v>1062</v>
      </c>
      <c r="AZ1" s="3" t="s">
        <v>1063</v>
      </c>
      <c r="BA1" s="3" t="s">
        <v>1064</v>
      </c>
      <c r="BB1" s="3" t="s">
        <v>1065</v>
      </c>
      <c r="BC1" s="3" t="s">
        <v>1066</v>
      </c>
      <c r="BD1" s="3" t="s">
        <v>1067</v>
      </c>
      <c r="BE1" s="3" t="s">
        <v>1068</v>
      </c>
      <c r="BF1" s="3" t="s">
        <v>1069</v>
      </c>
      <c r="BG1" s="3" t="s">
        <v>1070</v>
      </c>
      <c r="BH1" s="3" t="s">
        <v>1071</v>
      </c>
      <c r="BI1" s="3" t="s">
        <v>1072</v>
      </c>
      <c r="BJ1" s="3" t="s">
        <v>1073</v>
      </c>
      <c r="BK1" s="3" t="s">
        <v>1074</v>
      </c>
      <c r="BL1" s="3" t="s">
        <v>1075</v>
      </c>
      <c r="BM1" s="3" t="s">
        <v>1076</v>
      </c>
      <c r="BN1" s="3" t="s">
        <v>1077</v>
      </c>
      <c r="BO1" s="3" t="s">
        <v>1078</v>
      </c>
      <c r="BP1" s="3" t="s">
        <v>1079</v>
      </c>
      <c r="BQ1" s="3" t="s">
        <v>1080</v>
      </c>
      <c r="BR1" s="3" t="s">
        <v>1081</v>
      </c>
      <c r="BS1" s="3" t="s">
        <v>1082</v>
      </c>
      <c r="BT1" s="3" t="s">
        <v>1083</v>
      </c>
      <c r="BU1" s="3" t="s">
        <v>1084</v>
      </c>
      <c r="BV1" s="3" t="s">
        <v>1085</v>
      </c>
      <c r="BW1" s="3" t="s">
        <v>1086</v>
      </c>
      <c r="BX1" s="3" t="s">
        <v>1087</v>
      </c>
      <c r="BY1" s="3" t="s">
        <v>1088</v>
      </c>
      <c r="BZ1" s="3" t="s">
        <v>1089</v>
      </c>
      <c r="CA1" s="3" t="s">
        <v>1090</v>
      </c>
      <c r="CB1" s="3" t="s">
        <v>1091</v>
      </c>
      <c r="CC1" s="3" t="s">
        <v>1092</v>
      </c>
      <c r="CD1" s="3" t="s">
        <v>1093</v>
      </c>
      <c r="CE1" s="3" t="s">
        <v>1094</v>
      </c>
      <c r="CF1" s="3" t="s">
        <v>1095</v>
      </c>
      <c r="CG1" s="3" t="s">
        <v>1096</v>
      </c>
      <c r="CH1" s="3" t="s">
        <v>1097</v>
      </c>
      <c r="CI1" s="3" t="s">
        <v>1098</v>
      </c>
      <c r="CJ1" s="3" t="s">
        <v>1099</v>
      </c>
      <c r="CK1" s="3" t="s">
        <v>1100</v>
      </c>
      <c r="CL1" s="3" t="s">
        <v>1101</v>
      </c>
      <c r="CM1" s="3" t="s">
        <v>1102</v>
      </c>
      <c r="CN1" s="3" t="s">
        <v>1103</v>
      </c>
      <c r="CO1" s="3" t="s">
        <v>1104</v>
      </c>
      <c r="CP1" s="3" t="s">
        <v>1105</v>
      </c>
      <c r="CQ1" s="3" t="s">
        <v>1106</v>
      </c>
      <c r="CR1" s="3" t="s">
        <v>1107</v>
      </c>
      <c r="CS1" s="3" t="s">
        <v>1108</v>
      </c>
      <c r="CT1" s="3" t="s">
        <v>1109</v>
      </c>
      <c r="CU1" s="3" t="s">
        <v>1110</v>
      </c>
      <c r="CV1" s="3" t="s">
        <v>1111</v>
      </c>
      <c r="CW1" s="3" t="s">
        <v>1112</v>
      </c>
      <c r="CX1" s="3" t="s">
        <v>1113</v>
      </c>
      <c r="CY1" s="3" t="s">
        <v>1114</v>
      </c>
      <c r="CZ1" s="3" t="s">
        <v>1115</v>
      </c>
      <c r="DA1" s="3" t="s">
        <v>1116</v>
      </c>
      <c r="DB1" s="3" t="s">
        <v>1117</v>
      </c>
      <c r="DC1" s="3" t="s">
        <v>1118</v>
      </c>
      <c r="DD1" s="3" t="s">
        <v>1119</v>
      </c>
      <c r="DE1" s="3" t="s">
        <v>1120</v>
      </c>
      <c r="DF1" s="3" t="s">
        <v>1121</v>
      </c>
      <c r="DG1" s="3" t="s">
        <v>1122</v>
      </c>
      <c r="DH1" s="3" t="s">
        <v>1123</v>
      </c>
      <c r="DI1" s="3" t="s">
        <v>1124</v>
      </c>
      <c r="DJ1" s="3" t="s">
        <v>1125</v>
      </c>
      <c r="DK1" s="3" t="s">
        <v>1126</v>
      </c>
      <c r="DL1" s="3" t="s">
        <v>1127</v>
      </c>
      <c r="DM1" s="3" t="s">
        <v>1128</v>
      </c>
      <c r="DN1" s="3" t="s">
        <v>1129</v>
      </c>
      <c r="DO1" s="3" t="s">
        <v>1130</v>
      </c>
      <c r="DP1" s="3" t="s">
        <v>1131</v>
      </c>
      <c r="DQ1" s="3" t="s">
        <v>1132</v>
      </c>
      <c r="DR1" s="3" t="s">
        <v>1133</v>
      </c>
      <c r="DS1" s="3" t="s">
        <v>1134</v>
      </c>
      <c r="DT1" s="3" t="s">
        <v>1135</v>
      </c>
      <c r="DU1" s="3" t="s">
        <v>1136</v>
      </c>
      <c r="DV1" s="3" t="s">
        <v>1137</v>
      </c>
      <c r="DW1" s="3" t="s">
        <v>1138</v>
      </c>
      <c r="DX1" s="3" t="s">
        <v>1139</v>
      </c>
      <c r="DY1" s="3" t="s">
        <v>1140</v>
      </c>
      <c r="DZ1" s="3" t="s">
        <v>1141</v>
      </c>
      <c r="EA1" s="3" t="s">
        <v>1142</v>
      </c>
      <c r="EB1" s="3" t="s">
        <v>1143</v>
      </c>
      <c r="EC1" s="3" t="s">
        <v>1144</v>
      </c>
      <c r="ED1" s="3" t="s">
        <v>1145</v>
      </c>
      <c r="EE1" s="3" t="s">
        <v>1146</v>
      </c>
      <c r="EF1" s="3" t="s">
        <v>1147</v>
      </c>
      <c r="EG1" s="3" t="s">
        <v>1148</v>
      </c>
      <c r="EH1" s="3" t="s">
        <v>1149</v>
      </c>
      <c r="EI1" s="3" t="s">
        <v>1150</v>
      </c>
      <c r="EJ1" s="3" t="s">
        <v>1151</v>
      </c>
      <c r="EK1" s="3" t="s">
        <v>1152</v>
      </c>
      <c r="EL1" s="3" t="s">
        <v>1153</v>
      </c>
      <c r="EM1" s="3" t="s">
        <v>1154</v>
      </c>
      <c r="EN1" s="3" t="s">
        <v>1155</v>
      </c>
      <c r="EO1" s="3" t="s">
        <v>1156</v>
      </c>
      <c r="EP1" s="3" t="s">
        <v>1157</v>
      </c>
      <c r="EQ1" s="3" t="s">
        <v>1158</v>
      </c>
      <c r="ER1" s="3" t="s">
        <v>1159</v>
      </c>
      <c r="ES1" s="3" t="s">
        <v>1160</v>
      </c>
      <c r="ET1" s="3" t="s">
        <v>1161</v>
      </c>
      <c r="EU1" s="3" t="s">
        <v>1162</v>
      </c>
      <c r="EV1" s="3" t="s">
        <v>1163</v>
      </c>
      <c r="EW1" s="3" t="s">
        <v>1164</v>
      </c>
      <c r="EX1" s="3" t="s">
        <v>1165</v>
      </c>
      <c r="EY1" s="3" t="s">
        <v>1166</v>
      </c>
      <c r="EZ1" s="3" t="s">
        <v>1167</v>
      </c>
      <c r="FA1" s="3" t="s">
        <v>1168</v>
      </c>
      <c r="FB1" s="3" t="s">
        <v>1169</v>
      </c>
      <c r="FC1" s="3" t="s">
        <v>1170</v>
      </c>
      <c r="FD1" s="3" t="s">
        <v>1171</v>
      </c>
      <c r="FE1" s="3" t="s">
        <v>1172</v>
      </c>
      <c r="FF1" s="3" t="s">
        <v>1173</v>
      </c>
      <c r="FG1" s="3" t="s">
        <v>1174</v>
      </c>
      <c r="FH1" s="3" t="s">
        <v>1175</v>
      </c>
      <c r="FI1" s="3" t="s">
        <v>1176</v>
      </c>
      <c r="FJ1" s="3" t="s">
        <v>1177</v>
      </c>
      <c r="FK1" s="3" t="s">
        <v>1178</v>
      </c>
      <c r="FL1" s="3" t="s">
        <v>1179</v>
      </c>
      <c r="FM1" s="3" t="s">
        <v>1180</v>
      </c>
      <c r="FN1" s="3" t="s">
        <v>1181</v>
      </c>
      <c r="FO1" s="3" t="s">
        <v>1182</v>
      </c>
      <c r="FP1" s="3" t="s">
        <v>1183</v>
      </c>
      <c r="FQ1" s="3" t="s">
        <v>1184</v>
      </c>
      <c r="FR1" s="3" t="s">
        <v>1185</v>
      </c>
      <c r="FS1" s="3" t="s">
        <v>1186</v>
      </c>
      <c r="FT1" s="3" t="s">
        <v>1187</v>
      </c>
      <c r="FU1" s="3" t="s">
        <v>1188</v>
      </c>
      <c r="FV1" s="3" t="s">
        <v>1189</v>
      </c>
      <c r="FW1" s="3" t="s">
        <v>1190</v>
      </c>
      <c r="FX1" s="3" t="s">
        <v>1191</v>
      </c>
      <c r="FY1" s="3" t="s">
        <v>1192</v>
      </c>
      <c r="FZ1" s="3" t="s">
        <v>1193</v>
      </c>
      <c r="GA1" s="3" t="s">
        <v>1194</v>
      </c>
      <c r="GB1" s="3" t="s">
        <v>1195</v>
      </c>
      <c r="GC1" s="3" t="s">
        <v>1196</v>
      </c>
      <c r="GD1" s="3" t="s">
        <v>1197</v>
      </c>
      <c r="GE1" s="3" t="s">
        <v>1198</v>
      </c>
      <c r="GF1" s="3" t="s">
        <v>1199</v>
      </c>
      <c r="GG1" s="3" t="s">
        <v>1200</v>
      </c>
      <c r="GH1" s="3" t="s">
        <v>1201</v>
      </c>
      <c r="GI1" s="3" t="s">
        <v>1202</v>
      </c>
      <c r="GJ1" s="3" t="s">
        <v>1203</v>
      </c>
      <c r="GK1" s="3" t="s">
        <v>1204</v>
      </c>
      <c r="GL1" s="3" t="s">
        <v>1205</v>
      </c>
      <c r="GM1" s="3" t="s">
        <v>1206</v>
      </c>
      <c r="GN1" s="3" t="s">
        <v>1207</v>
      </c>
      <c r="GO1" s="3" t="s">
        <v>1208</v>
      </c>
      <c r="GP1" s="3" t="s">
        <v>1209</v>
      </c>
      <c r="GQ1" s="3" t="s">
        <v>1210</v>
      </c>
      <c r="GR1" s="3" t="s">
        <v>1211</v>
      </c>
      <c r="GS1" s="3" t="s">
        <v>1212</v>
      </c>
      <c r="GT1" s="3" t="s">
        <v>1213</v>
      </c>
      <c r="GU1" s="3" t="s">
        <v>1214</v>
      </c>
      <c r="GV1" s="3" t="s">
        <v>1215</v>
      </c>
      <c r="GW1" s="3" t="s">
        <v>1216</v>
      </c>
      <c r="GX1" s="3" t="s">
        <v>1217</v>
      </c>
      <c r="GY1" s="3" t="s">
        <v>1218</v>
      </c>
      <c r="GZ1" s="3" t="s">
        <v>1219</v>
      </c>
      <c r="HA1" s="3" t="s">
        <v>1220</v>
      </c>
      <c r="HB1" s="3" t="s">
        <v>1221</v>
      </c>
      <c r="HC1" s="3" t="s">
        <v>1222</v>
      </c>
      <c r="HD1" s="3" t="s">
        <v>1223</v>
      </c>
      <c r="HE1" s="3" t="s">
        <v>1224</v>
      </c>
      <c r="HF1" s="3" t="s">
        <v>1225</v>
      </c>
      <c r="HG1" s="3" t="s">
        <v>1226</v>
      </c>
      <c r="HH1" s="3" t="s">
        <v>1227</v>
      </c>
      <c r="HI1" s="3" t="s">
        <v>1228</v>
      </c>
      <c r="HJ1" s="3" t="s">
        <v>1229</v>
      </c>
      <c r="HK1" s="3" t="s">
        <v>1230</v>
      </c>
      <c r="HL1" s="3" t="s">
        <v>1231</v>
      </c>
      <c r="HM1" s="3" t="s">
        <v>1232</v>
      </c>
      <c r="HN1" s="3" t="s">
        <v>1233</v>
      </c>
      <c r="HO1" s="3" t="s">
        <v>1234</v>
      </c>
      <c r="HP1" s="3" t="s">
        <v>1235</v>
      </c>
      <c r="HQ1" s="3" t="s">
        <v>1236</v>
      </c>
      <c r="HR1" s="3" t="s">
        <v>1237</v>
      </c>
      <c r="HS1" s="3" t="s">
        <v>1238</v>
      </c>
      <c r="HT1" s="3" t="s">
        <v>1239</v>
      </c>
      <c r="HU1" s="3" t="s">
        <v>1240</v>
      </c>
      <c r="HV1" s="3" t="s">
        <v>1241</v>
      </c>
      <c r="HW1" s="3" t="s">
        <v>1242</v>
      </c>
      <c r="HX1" s="3" t="s">
        <v>1243</v>
      </c>
      <c r="HY1" s="3" t="s">
        <v>1244</v>
      </c>
      <c r="HZ1" s="3" t="s">
        <v>1245</v>
      </c>
      <c r="IA1" s="3" t="s">
        <v>1246</v>
      </c>
      <c r="IB1" s="3" t="s">
        <v>1247</v>
      </c>
      <c r="IC1" s="3" t="s">
        <v>1248</v>
      </c>
      <c r="ID1" s="3" t="s">
        <v>1249</v>
      </c>
      <c r="IE1" s="3" t="s">
        <v>1250</v>
      </c>
      <c r="IF1" s="3" t="s">
        <v>1251</v>
      </c>
      <c r="IG1" s="3" t="s">
        <v>1252</v>
      </c>
      <c r="IH1" s="3" t="s">
        <v>1253</v>
      </c>
      <c r="II1" s="3" t="s">
        <v>1254</v>
      </c>
      <c r="IJ1" s="3" t="s">
        <v>1255</v>
      </c>
      <c r="IK1" s="3" t="s">
        <v>1256</v>
      </c>
      <c r="IL1" s="3" t="s">
        <v>1257</v>
      </c>
      <c r="IM1" s="3" t="s">
        <v>1258</v>
      </c>
      <c r="IN1" s="3" t="s">
        <v>1259</v>
      </c>
      <c r="IO1" s="3" t="s">
        <v>1260</v>
      </c>
      <c r="IP1" s="3" t="s">
        <v>1261</v>
      </c>
      <c r="IQ1" s="3" t="s">
        <v>1262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1263</v>
      </c>
      <c r="C10" s="8" t="s">
        <v>1264</v>
      </c>
      <c r="D10" s="8" t="s">
        <v>1265</v>
      </c>
      <c r="E10" s="8" t="s">
        <v>1266</v>
      </c>
      <c r="F10" s="8" t="s">
        <v>1267</v>
      </c>
      <c r="G10" s="8" t="s">
        <v>1268</v>
      </c>
      <c r="H10" s="8" t="s">
        <v>1269</v>
      </c>
      <c r="I10" s="8" t="s">
        <v>1270</v>
      </c>
      <c r="J10" s="8" t="s">
        <v>1271</v>
      </c>
      <c r="K10" s="8" t="s">
        <v>1272</v>
      </c>
      <c r="L10" s="8" t="s">
        <v>1273</v>
      </c>
      <c r="M10" s="8" t="s">
        <v>1274</v>
      </c>
      <c r="N10" s="8" t="s">
        <v>1275</v>
      </c>
      <c r="O10" s="8" t="s">
        <v>1276</v>
      </c>
      <c r="P10" s="8" t="s">
        <v>1277</v>
      </c>
      <c r="Q10" s="8" t="s">
        <v>1278</v>
      </c>
      <c r="R10" s="8" t="s">
        <v>1279</v>
      </c>
      <c r="S10" s="8" t="s">
        <v>1280</v>
      </c>
      <c r="T10" s="8" t="s">
        <v>1281</v>
      </c>
      <c r="U10" s="8" t="s">
        <v>1282</v>
      </c>
      <c r="V10" s="8" t="s">
        <v>1283</v>
      </c>
      <c r="W10" s="8" t="s">
        <v>1284</v>
      </c>
      <c r="X10" s="8" t="s">
        <v>1285</v>
      </c>
      <c r="Y10" s="8" t="s">
        <v>1286</v>
      </c>
      <c r="Z10" s="8" t="s">
        <v>1287</v>
      </c>
      <c r="AA10" s="8" t="s">
        <v>1288</v>
      </c>
      <c r="AB10" s="8" t="s">
        <v>1289</v>
      </c>
      <c r="AC10" s="8" t="s">
        <v>1290</v>
      </c>
      <c r="AD10" s="8" t="s">
        <v>1291</v>
      </c>
      <c r="AE10" s="8" t="s">
        <v>1292</v>
      </c>
      <c r="AF10" s="8" t="s">
        <v>1293</v>
      </c>
      <c r="AG10" s="8" t="s">
        <v>1294</v>
      </c>
      <c r="AH10" s="8" t="s">
        <v>1295</v>
      </c>
      <c r="AI10" s="8" t="s">
        <v>1296</v>
      </c>
      <c r="AJ10" s="8" t="s">
        <v>1297</v>
      </c>
      <c r="AK10" s="8" t="s">
        <v>1298</v>
      </c>
      <c r="AL10" s="8" t="s">
        <v>1299</v>
      </c>
      <c r="AM10" s="8" t="s">
        <v>1300</v>
      </c>
      <c r="AN10" s="8" t="s">
        <v>1301</v>
      </c>
      <c r="AO10" s="8" t="s">
        <v>1302</v>
      </c>
      <c r="AP10" s="8" t="s">
        <v>1303</v>
      </c>
      <c r="AQ10" s="8" t="s">
        <v>1304</v>
      </c>
      <c r="AR10" s="8" t="s">
        <v>1305</v>
      </c>
      <c r="AS10" s="8" t="s">
        <v>1306</v>
      </c>
      <c r="AT10" s="8" t="s">
        <v>1307</v>
      </c>
      <c r="AU10" s="8" t="s">
        <v>1308</v>
      </c>
      <c r="AV10" s="8" t="s">
        <v>1309</v>
      </c>
      <c r="AW10" s="8" t="s">
        <v>1310</v>
      </c>
      <c r="AX10" s="8" t="s">
        <v>1311</v>
      </c>
      <c r="AY10" s="8" t="s">
        <v>1312</v>
      </c>
      <c r="AZ10" s="8" t="s">
        <v>1313</v>
      </c>
      <c r="BA10" s="8" t="s">
        <v>1314</v>
      </c>
      <c r="BB10" s="8" t="s">
        <v>1315</v>
      </c>
      <c r="BC10" s="8" t="s">
        <v>1316</v>
      </c>
      <c r="BD10" s="8" t="s">
        <v>1317</v>
      </c>
      <c r="BE10" s="8" t="s">
        <v>1318</v>
      </c>
      <c r="BF10" s="8" t="s">
        <v>1319</v>
      </c>
      <c r="BG10" s="8" t="s">
        <v>1320</v>
      </c>
      <c r="BH10" s="8" t="s">
        <v>1321</v>
      </c>
      <c r="BI10" s="8" t="s">
        <v>1322</v>
      </c>
      <c r="BJ10" s="8" t="s">
        <v>1323</v>
      </c>
      <c r="BK10" s="8" t="s">
        <v>1324</v>
      </c>
      <c r="BL10" s="8" t="s">
        <v>1325</v>
      </c>
      <c r="BM10" s="8" t="s">
        <v>1326</v>
      </c>
      <c r="BN10" s="8" t="s">
        <v>1327</v>
      </c>
      <c r="BO10" s="8" t="s">
        <v>1328</v>
      </c>
      <c r="BP10" s="8" t="s">
        <v>1329</v>
      </c>
      <c r="BQ10" s="8" t="s">
        <v>1330</v>
      </c>
      <c r="BR10" s="8" t="s">
        <v>1331</v>
      </c>
      <c r="BS10" s="8" t="s">
        <v>1332</v>
      </c>
      <c r="BT10" s="8" t="s">
        <v>1333</v>
      </c>
      <c r="BU10" s="8" t="s">
        <v>1334</v>
      </c>
      <c r="BV10" s="8" t="s">
        <v>1335</v>
      </c>
      <c r="BW10" s="8" t="s">
        <v>1336</v>
      </c>
      <c r="BX10" s="8" t="s">
        <v>1337</v>
      </c>
      <c r="BY10" s="8" t="s">
        <v>1338</v>
      </c>
      <c r="BZ10" s="8" t="s">
        <v>1339</v>
      </c>
      <c r="CA10" s="8" t="s">
        <v>1340</v>
      </c>
      <c r="CB10" s="8" t="s">
        <v>1341</v>
      </c>
      <c r="CC10" s="8" t="s">
        <v>1342</v>
      </c>
      <c r="CD10" s="8" t="s">
        <v>1343</v>
      </c>
      <c r="CE10" s="8" t="s">
        <v>1344</v>
      </c>
      <c r="CF10" s="8" t="s">
        <v>1345</v>
      </c>
      <c r="CG10" s="8" t="s">
        <v>1346</v>
      </c>
      <c r="CH10" s="8" t="s">
        <v>1347</v>
      </c>
      <c r="CI10" s="8" t="s">
        <v>1348</v>
      </c>
      <c r="CJ10" s="8" t="s">
        <v>1349</v>
      </c>
      <c r="CK10" s="8" t="s">
        <v>1350</v>
      </c>
      <c r="CL10" s="8" t="s">
        <v>1351</v>
      </c>
      <c r="CM10" s="8" t="s">
        <v>1352</v>
      </c>
      <c r="CN10" s="8" t="s">
        <v>1353</v>
      </c>
      <c r="CO10" s="8" t="s">
        <v>1354</v>
      </c>
      <c r="CP10" s="8" t="s">
        <v>1355</v>
      </c>
      <c r="CQ10" s="8" t="s">
        <v>1356</v>
      </c>
      <c r="CR10" s="8" t="s">
        <v>1357</v>
      </c>
      <c r="CS10" s="8" t="s">
        <v>1358</v>
      </c>
      <c r="CT10" s="8" t="s">
        <v>1359</v>
      </c>
      <c r="CU10" s="8" t="s">
        <v>1360</v>
      </c>
      <c r="CV10" s="8" t="s">
        <v>1361</v>
      </c>
      <c r="CW10" s="8" t="s">
        <v>1362</v>
      </c>
      <c r="CX10" s="8" t="s">
        <v>1363</v>
      </c>
      <c r="CY10" s="8" t="s">
        <v>1364</v>
      </c>
      <c r="CZ10" s="8" t="s">
        <v>1365</v>
      </c>
      <c r="DA10" s="8" t="s">
        <v>1366</v>
      </c>
      <c r="DB10" s="8" t="s">
        <v>1367</v>
      </c>
      <c r="DC10" s="8" t="s">
        <v>1368</v>
      </c>
      <c r="DD10" s="8" t="s">
        <v>1369</v>
      </c>
      <c r="DE10" s="8" t="s">
        <v>1370</v>
      </c>
      <c r="DF10" s="8" t="s">
        <v>1371</v>
      </c>
      <c r="DG10" s="8" t="s">
        <v>1372</v>
      </c>
      <c r="DH10" s="8" t="s">
        <v>1373</v>
      </c>
      <c r="DI10" s="8" t="s">
        <v>1374</v>
      </c>
      <c r="DJ10" s="8" t="s">
        <v>1375</v>
      </c>
      <c r="DK10" s="8" t="s">
        <v>1376</v>
      </c>
      <c r="DL10" s="8" t="s">
        <v>1377</v>
      </c>
      <c r="DM10" s="8" t="s">
        <v>1378</v>
      </c>
      <c r="DN10" s="8" t="s">
        <v>1379</v>
      </c>
      <c r="DO10" s="8" t="s">
        <v>1380</v>
      </c>
      <c r="DP10" s="8" t="s">
        <v>1381</v>
      </c>
      <c r="DQ10" s="8" t="s">
        <v>1382</v>
      </c>
      <c r="DR10" s="8" t="s">
        <v>1383</v>
      </c>
      <c r="DS10" s="8" t="s">
        <v>1384</v>
      </c>
      <c r="DT10" s="8" t="s">
        <v>1385</v>
      </c>
      <c r="DU10" s="8" t="s">
        <v>1386</v>
      </c>
      <c r="DV10" s="8" t="s">
        <v>1387</v>
      </c>
      <c r="DW10" s="8" t="s">
        <v>1388</v>
      </c>
      <c r="DX10" s="8" t="s">
        <v>1389</v>
      </c>
      <c r="DY10" s="8" t="s">
        <v>1390</v>
      </c>
      <c r="DZ10" s="8" t="s">
        <v>1391</v>
      </c>
      <c r="EA10" s="8" t="s">
        <v>1392</v>
      </c>
      <c r="EB10" s="8" t="s">
        <v>1393</v>
      </c>
      <c r="EC10" s="8" t="s">
        <v>1394</v>
      </c>
      <c r="ED10" s="8" t="s">
        <v>1395</v>
      </c>
      <c r="EE10" s="8" t="s">
        <v>1396</v>
      </c>
      <c r="EF10" s="8" t="s">
        <v>1397</v>
      </c>
      <c r="EG10" s="8" t="s">
        <v>1398</v>
      </c>
      <c r="EH10" s="8" t="s">
        <v>1399</v>
      </c>
      <c r="EI10" s="8" t="s">
        <v>1400</v>
      </c>
      <c r="EJ10" s="8" t="s">
        <v>1401</v>
      </c>
      <c r="EK10" s="8" t="s">
        <v>1402</v>
      </c>
      <c r="EL10" s="8" t="s">
        <v>1403</v>
      </c>
      <c r="EM10" s="8" t="s">
        <v>1404</v>
      </c>
      <c r="EN10" s="8" t="s">
        <v>1405</v>
      </c>
      <c r="EO10" s="8" t="s">
        <v>1406</v>
      </c>
      <c r="EP10" s="8" t="s">
        <v>1407</v>
      </c>
      <c r="EQ10" s="8" t="s">
        <v>1408</v>
      </c>
      <c r="ER10" s="8" t="s">
        <v>1409</v>
      </c>
      <c r="ES10" s="8" t="s">
        <v>1410</v>
      </c>
      <c r="ET10" s="8" t="s">
        <v>1411</v>
      </c>
      <c r="EU10" s="8" t="s">
        <v>1412</v>
      </c>
      <c r="EV10" s="8" t="s">
        <v>1413</v>
      </c>
      <c r="EW10" s="8" t="s">
        <v>1414</v>
      </c>
      <c r="EX10" s="8" t="s">
        <v>1415</v>
      </c>
      <c r="EY10" s="8" t="s">
        <v>1416</v>
      </c>
      <c r="EZ10" s="8" t="s">
        <v>1417</v>
      </c>
      <c r="FA10" s="8" t="s">
        <v>1418</v>
      </c>
      <c r="FB10" s="8" t="s">
        <v>1419</v>
      </c>
      <c r="FC10" s="8" t="s">
        <v>1420</v>
      </c>
      <c r="FD10" s="8" t="s">
        <v>1421</v>
      </c>
      <c r="FE10" s="8" t="s">
        <v>1422</v>
      </c>
      <c r="FF10" s="8" t="s">
        <v>1423</v>
      </c>
      <c r="FG10" s="8" t="s">
        <v>1424</v>
      </c>
      <c r="FH10" s="8" t="s">
        <v>1425</v>
      </c>
      <c r="FI10" s="8" t="s">
        <v>1426</v>
      </c>
      <c r="FJ10" s="8" t="s">
        <v>1427</v>
      </c>
      <c r="FK10" s="8" t="s">
        <v>1428</v>
      </c>
      <c r="FL10" s="8" t="s">
        <v>1429</v>
      </c>
      <c r="FM10" s="8" t="s">
        <v>1430</v>
      </c>
      <c r="FN10" s="8" t="s">
        <v>1431</v>
      </c>
      <c r="FO10" s="8" t="s">
        <v>1432</v>
      </c>
      <c r="FP10" s="8" t="s">
        <v>1433</v>
      </c>
      <c r="FQ10" s="8" t="s">
        <v>1434</v>
      </c>
      <c r="FR10" s="8" t="s">
        <v>1435</v>
      </c>
      <c r="FS10" s="8" t="s">
        <v>1436</v>
      </c>
      <c r="FT10" s="8" t="s">
        <v>1437</v>
      </c>
      <c r="FU10" s="8" t="s">
        <v>1438</v>
      </c>
      <c r="FV10" s="8" t="s">
        <v>1439</v>
      </c>
      <c r="FW10" s="8" t="s">
        <v>1440</v>
      </c>
      <c r="FX10" s="8" t="s">
        <v>1441</v>
      </c>
      <c r="FY10" s="8" t="s">
        <v>1442</v>
      </c>
      <c r="FZ10" s="8" t="s">
        <v>1443</v>
      </c>
      <c r="GA10" s="8" t="s">
        <v>1444</v>
      </c>
      <c r="GB10" s="8" t="s">
        <v>1445</v>
      </c>
      <c r="GC10" s="8" t="s">
        <v>1446</v>
      </c>
      <c r="GD10" s="8" t="s">
        <v>1447</v>
      </c>
      <c r="GE10" s="8" t="s">
        <v>1448</v>
      </c>
      <c r="GF10" s="8" t="s">
        <v>1449</v>
      </c>
      <c r="GG10" s="8" t="s">
        <v>1450</v>
      </c>
      <c r="GH10" s="8" t="s">
        <v>1451</v>
      </c>
      <c r="GI10" s="8" t="s">
        <v>1452</v>
      </c>
      <c r="GJ10" s="8" t="s">
        <v>1453</v>
      </c>
      <c r="GK10" s="8" t="s">
        <v>1454</v>
      </c>
      <c r="GL10" s="8" t="s">
        <v>1455</v>
      </c>
      <c r="GM10" s="8" t="s">
        <v>1456</v>
      </c>
      <c r="GN10" s="8" t="s">
        <v>1457</v>
      </c>
      <c r="GO10" s="8" t="s">
        <v>1458</v>
      </c>
      <c r="GP10" s="8" t="s">
        <v>1459</v>
      </c>
      <c r="GQ10" s="8" t="s">
        <v>1460</v>
      </c>
      <c r="GR10" s="8" t="s">
        <v>1461</v>
      </c>
      <c r="GS10" s="8" t="s">
        <v>1462</v>
      </c>
      <c r="GT10" s="8" t="s">
        <v>1463</v>
      </c>
      <c r="GU10" s="8" t="s">
        <v>1464</v>
      </c>
      <c r="GV10" s="8" t="s">
        <v>1465</v>
      </c>
      <c r="GW10" s="8" t="s">
        <v>1466</v>
      </c>
      <c r="GX10" s="8" t="s">
        <v>1467</v>
      </c>
      <c r="GY10" s="8" t="s">
        <v>1468</v>
      </c>
      <c r="GZ10" s="8" t="s">
        <v>1469</v>
      </c>
      <c r="HA10" s="8" t="s">
        <v>1470</v>
      </c>
      <c r="HB10" s="8" t="s">
        <v>1471</v>
      </c>
      <c r="HC10" s="8" t="s">
        <v>1472</v>
      </c>
      <c r="HD10" s="8" t="s">
        <v>1473</v>
      </c>
      <c r="HE10" s="8" t="s">
        <v>1474</v>
      </c>
      <c r="HF10" s="8" t="s">
        <v>1475</v>
      </c>
      <c r="HG10" s="8" t="s">
        <v>1476</v>
      </c>
      <c r="HH10" s="8" t="s">
        <v>1477</v>
      </c>
      <c r="HI10" s="8" t="s">
        <v>1478</v>
      </c>
      <c r="HJ10" s="8" t="s">
        <v>1479</v>
      </c>
      <c r="HK10" s="8" t="s">
        <v>1480</v>
      </c>
      <c r="HL10" s="8" t="s">
        <v>1481</v>
      </c>
      <c r="HM10" s="8" t="s">
        <v>1482</v>
      </c>
      <c r="HN10" s="8" t="s">
        <v>1483</v>
      </c>
      <c r="HO10" s="8" t="s">
        <v>1484</v>
      </c>
      <c r="HP10" s="8" t="s">
        <v>1485</v>
      </c>
      <c r="HQ10" s="8" t="s">
        <v>1486</v>
      </c>
      <c r="HR10" s="8" t="s">
        <v>1487</v>
      </c>
      <c r="HS10" s="8" t="s">
        <v>1488</v>
      </c>
      <c r="HT10" s="8" t="s">
        <v>1489</v>
      </c>
      <c r="HU10" s="8" t="s">
        <v>1490</v>
      </c>
      <c r="HV10" s="8" t="s">
        <v>1491</v>
      </c>
      <c r="HW10" s="8" t="s">
        <v>1492</v>
      </c>
      <c r="HX10" s="8" t="s">
        <v>1493</v>
      </c>
      <c r="HY10" s="8" t="s">
        <v>1494</v>
      </c>
      <c r="HZ10" s="8" t="s">
        <v>1495</v>
      </c>
      <c r="IA10" s="8" t="s">
        <v>1496</v>
      </c>
      <c r="IB10" s="8" t="s">
        <v>1497</v>
      </c>
      <c r="IC10" s="8" t="s">
        <v>1498</v>
      </c>
      <c r="ID10" s="8" t="s">
        <v>1499</v>
      </c>
      <c r="IE10" s="8" t="s">
        <v>1500</v>
      </c>
      <c r="IF10" s="8" t="s">
        <v>1501</v>
      </c>
      <c r="IG10" s="8" t="s">
        <v>1502</v>
      </c>
      <c r="IH10" s="8" t="s">
        <v>1503</v>
      </c>
      <c r="II10" s="8" t="s">
        <v>1504</v>
      </c>
      <c r="IJ10" s="8" t="s">
        <v>1505</v>
      </c>
      <c r="IK10" s="8" t="s">
        <v>1506</v>
      </c>
      <c r="IL10" s="8" t="s">
        <v>1507</v>
      </c>
      <c r="IM10" s="8" t="s">
        <v>1508</v>
      </c>
      <c r="IN10" s="8" t="s">
        <v>1509</v>
      </c>
      <c r="IO10" s="8" t="s">
        <v>1510</v>
      </c>
      <c r="IP10" s="8" t="s">
        <v>1511</v>
      </c>
      <c r="IQ10" s="8" t="s">
        <v>1512</v>
      </c>
    </row>
    <row r="11" spans="1:251">
      <c r="A11" s="10">
        <v>42036</v>
      </c>
      <c r="B11" s="9">
        <v>5.1050000000000004</v>
      </c>
      <c r="C11" s="9">
        <v>6.14</v>
      </c>
      <c r="D11" s="9">
        <v>2.1030000000000002</v>
      </c>
      <c r="E11" s="9">
        <v>4.0369999999999999</v>
      </c>
      <c r="F11" s="9">
        <v>10.802</v>
      </c>
      <c r="G11" s="9">
        <v>2.2810000000000001</v>
      </c>
      <c r="H11" s="9">
        <v>8.5210000000000008</v>
      </c>
      <c r="I11" s="9">
        <v>14.159000000000001</v>
      </c>
      <c r="J11" s="9">
        <v>5.9660000000000002</v>
      </c>
      <c r="K11" s="9">
        <v>8.1929999999999996</v>
      </c>
      <c r="L11" s="9">
        <v>137.423</v>
      </c>
      <c r="M11" s="9">
        <v>40.031999999999996</v>
      </c>
      <c r="N11" s="9">
        <v>97.391000000000005</v>
      </c>
      <c r="O11" s="9">
        <v>11</v>
      </c>
      <c r="P11" s="9">
        <v>15</v>
      </c>
      <c r="Q11" s="9">
        <v>10</v>
      </c>
      <c r="R11" s="9">
        <v>13</v>
      </c>
      <c r="S11" s="9">
        <v>20</v>
      </c>
      <c r="T11" s="9">
        <v>10</v>
      </c>
      <c r="U11" s="9">
        <v>14</v>
      </c>
      <c r="V11" s="9">
        <v>20</v>
      </c>
      <c r="W11" s="9">
        <v>10</v>
      </c>
      <c r="X11" s="9">
        <v>15.161</v>
      </c>
      <c r="Y11" s="9">
        <v>18.946000000000002</v>
      </c>
      <c r="Z11" s="9">
        <v>11.391</v>
      </c>
      <c r="AA11" s="9">
        <v>20</v>
      </c>
      <c r="AB11" s="9">
        <v>24.359000000000002</v>
      </c>
      <c r="AC11" s="9">
        <v>13.731</v>
      </c>
      <c r="AD11" s="9">
        <v>0</v>
      </c>
      <c r="AE11" s="9">
        <v>0</v>
      </c>
      <c r="AF11" s="9">
        <v>0</v>
      </c>
      <c r="AG11" s="9">
        <v>14</v>
      </c>
      <c r="AH11" s="9">
        <v>25.41</v>
      </c>
      <c r="AI11" s="9">
        <v>10</v>
      </c>
      <c r="AJ11" s="9">
        <v>14.521000000000001</v>
      </c>
      <c r="AK11" s="9">
        <v>0</v>
      </c>
      <c r="AL11" s="9">
        <v>13.225</v>
      </c>
      <c r="AM11" s="9">
        <v>16</v>
      </c>
      <c r="AN11" s="9">
        <v>22.960999999999999</v>
      </c>
      <c r="AO11" s="9">
        <v>11.717000000000001</v>
      </c>
      <c r="AP11" s="9">
        <v>12</v>
      </c>
      <c r="AQ11" s="9">
        <v>14.358000000000001</v>
      </c>
      <c r="AR11" s="9">
        <v>10</v>
      </c>
      <c r="AS11" s="9">
        <v>25.146000000000001</v>
      </c>
      <c r="AT11" s="9">
        <v>0</v>
      </c>
      <c r="AU11" s="9">
        <v>6.0529999999999999</v>
      </c>
      <c r="AV11" s="9">
        <v>16.466000000000001</v>
      </c>
      <c r="AW11" s="9">
        <v>20</v>
      </c>
      <c r="AX11" s="9">
        <v>13.972</v>
      </c>
      <c r="AY11" s="9">
        <v>14.337</v>
      </c>
      <c r="AZ11" s="9">
        <v>0</v>
      </c>
      <c r="BA11" s="9">
        <v>14.337</v>
      </c>
      <c r="BB11" s="9">
        <v>8</v>
      </c>
      <c r="BC11" s="9">
        <v>16.715</v>
      </c>
      <c r="BD11" s="9">
        <v>8</v>
      </c>
      <c r="BE11" s="9">
        <v>10</v>
      </c>
      <c r="BF11" s="9">
        <v>0</v>
      </c>
      <c r="BG11" s="9">
        <v>10</v>
      </c>
      <c r="BH11" s="9">
        <v>14.715</v>
      </c>
      <c r="BI11" s="9">
        <v>19.731000000000002</v>
      </c>
      <c r="BJ11" s="9">
        <v>14.002000000000001</v>
      </c>
      <c r="BK11" s="9">
        <v>10.852</v>
      </c>
      <c r="BL11" s="9">
        <v>11.529</v>
      </c>
      <c r="BM11" s="9">
        <v>10.722</v>
      </c>
      <c r="BN11" s="9">
        <v>10</v>
      </c>
      <c r="BO11" s="9">
        <v>14.24</v>
      </c>
      <c r="BP11" s="9">
        <v>10</v>
      </c>
      <c r="BQ11" s="9">
        <v>10</v>
      </c>
      <c r="BR11" s="9">
        <v>11</v>
      </c>
      <c r="BS11" s="9">
        <v>10</v>
      </c>
      <c r="BT11" s="9">
        <v>20.114999999999998</v>
      </c>
      <c r="BU11" s="9">
        <v>12.429</v>
      </c>
      <c r="BV11" s="9">
        <v>7.6849999999999996</v>
      </c>
      <c r="BW11" s="9">
        <v>8.3140000000000001</v>
      </c>
      <c r="BX11" s="9">
        <v>5.9210000000000003</v>
      </c>
      <c r="BY11" s="9">
        <v>2.3929999999999998</v>
      </c>
      <c r="BZ11" s="9">
        <v>7.1520000000000001</v>
      </c>
      <c r="CA11" s="9">
        <v>4.7590000000000003</v>
      </c>
      <c r="CB11" s="9">
        <v>2.3929999999999998</v>
      </c>
      <c r="CC11" s="9">
        <v>0.90600000000000003</v>
      </c>
      <c r="CD11" s="9">
        <v>0.54300000000000004</v>
      </c>
      <c r="CE11" s="9">
        <v>0.36199999999999999</v>
      </c>
      <c r="CF11" s="9">
        <v>0.60699999999999998</v>
      </c>
      <c r="CG11" s="9">
        <v>0.29499999999999998</v>
      </c>
      <c r="CH11" s="9">
        <v>0.313</v>
      </c>
      <c r="CI11" s="9">
        <v>0</v>
      </c>
      <c r="CJ11" s="9">
        <v>0</v>
      </c>
      <c r="CK11" s="9">
        <v>0</v>
      </c>
      <c r="CL11" s="9">
        <v>2.0059999999999998</v>
      </c>
      <c r="CM11" s="9">
        <v>1.1579999999999999</v>
      </c>
      <c r="CN11" s="9">
        <v>0.84799999999999998</v>
      </c>
      <c r="CO11" s="9">
        <v>0</v>
      </c>
      <c r="CP11" s="9">
        <v>0</v>
      </c>
      <c r="CQ11" s="9">
        <v>0</v>
      </c>
      <c r="CR11" s="9">
        <v>1.1739999999999999</v>
      </c>
      <c r="CS11" s="9">
        <v>1.1739999999999999</v>
      </c>
      <c r="CT11" s="9">
        <v>0</v>
      </c>
      <c r="CU11" s="9">
        <v>1.06</v>
      </c>
      <c r="CV11" s="9">
        <v>0.997</v>
      </c>
      <c r="CW11" s="9">
        <v>6.3E-2</v>
      </c>
      <c r="CX11" s="9">
        <v>0</v>
      </c>
      <c r="CY11" s="9">
        <v>0</v>
      </c>
      <c r="CZ11" s="9">
        <v>0</v>
      </c>
      <c r="DA11" s="9">
        <v>0.32400000000000001</v>
      </c>
      <c r="DB11" s="9">
        <v>0</v>
      </c>
      <c r="DC11" s="9">
        <v>0.32400000000000001</v>
      </c>
      <c r="DD11" s="9">
        <v>0</v>
      </c>
      <c r="DE11" s="9">
        <v>0</v>
      </c>
      <c r="DF11" s="9">
        <v>0</v>
      </c>
      <c r="DG11" s="9">
        <v>0</v>
      </c>
      <c r="DH11" s="9">
        <v>0</v>
      </c>
      <c r="DI11" s="9">
        <v>0</v>
      </c>
      <c r="DJ11" s="9">
        <v>0</v>
      </c>
      <c r="DK11" s="9">
        <v>0</v>
      </c>
      <c r="DL11" s="9">
        <v>0</v>
      </c>
      <c r="DM11" s="9">
        <v>0</v>
      </c>
      <c r="DN11" s="9">
        <v>0</v>
      </c>
      <c r="DO11" s="9">
        <v>0</v>
      </c>
      <c r="DP11" s="9">
        <v>1.0740000000000001</v>
      </c>
      <c r="DQ11" s="9">
        <v>0.59199999999999997</v>
      </c>
      <c r="DR11" s="9">
        <v>0.48299999999999998</v>
      </c>
      <c r="DS11" s="9">
        <v>1.1619999999999999</v>
      </c>
      <c r="DT11" s="9">
        <v>1.1619999999999999</v>
      </c>
      <c r="DU11" s="9">
        <v>0</v>
      </c>
      <c r="DV11" s="9">
        <v>11.801</v>
      </c>
      <c r="DW11" s="9">
        <v>6.5090000000000003</v>
      </c>
      <c r="DX11" s="9">
        <v>5.2919999999999998</v>
      </c>
      <c r="DY11" s="9">
        <v>8.9740000000000002</v>
      </c>
      <c r="DZ11" s="9">
        <v>10</v>
      </c>
      <c r="EA11" s="9">
        <v>7.3659999999999997</v>
      </c>
      <c r="EB11" s="9">
        <v>9.4179999999999993</v>
      </c>
      <c r="EC11" s="9">
        <v>9.8079999999999998</v>
      </c>
      <c r="ED11" s="9">
        <v>3.7690000000000001</v>
      </c>
      <c r="EE11" s="9">
        <v>8.4740000000000002</v>
      </c>
      <c r="EF11" s="9">
        <v>8.8510000000000009</v>
      </c>
      <c r="EG11" s="9">
        <v>3.7690000000000001</v>
      </c>
      <c r="EH11" s="9">
        <v>26.001000000000001</v>
      </c>
      <c r="EI11" s="9">
        <v>0</v>
      </c>
      <c r="EJ11" s="9">
        <v>0</v>
      </c>
      <c r="EK11" s="9">
        <v>12.705</v>
      </c>
      <c r="EL11" s="9">
        <v>0</v>
      </c>
      <c r="EM11" s="9">
        <v>0</v>
      </c>
      <c r="EN11" s="9">
        <v>0</v>
      </c>
      <c r="EO11" s="9">
        <v>0</v>
      </c>
      <c r="EP11" s="9">
        <v>0</v>
      </c>
      <c r="EQ11" s="9">
        <v>8.5190000000000001</v>
      </c>
      <c r="ER11" s="9">
        <v>8.1340000000000003</v>
      </c>
      <c r="ES11" s="9">
        <v>9.577</v>
      </c>
      <c r="ET11" s="9">
        <v>0</v>
      </c>
      <c r="EU11" s="9">
        <v>0</v>
      </c>
      <c r="EV11" s="9">
        <v>0</v>
      </c>
      <c r="EW11" s="9">
        <v>12.010999999999999</v>
      </c>
      <c r="EX11" s="9">
        <v>12.010999999999999</v>
      </c>
      <c r="EY11" s="9">
        <v>0</v>
      </c>
      <c r="EZ11" s="9">
        <v>9.5879999999999992</v>
      </c>
      <c r="FA11" s="9">
        <v>13.223000000000001</v>
      </c>
      <c r="FB11" s="9">
        <v>0</v>
      </c>
      <c r="FC11" s="9">
        <v>0</v>
      </c>
      <c r="FD11" s="9">
        <v>0</v>
      </c>
      <c r="FE11" s="9">
        <v>0</v>
      </c>
      <c r="FF11" s="9">
        <v>0</v>
      </c>
      <c r="FG11" s="9">
        <v>0</v>
      </c>
      <c r="FH11" s="9">
        <v>0</v>
      </c>
      <c r="FI11" s="9">
        <v>0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0</v>
      </c>
      <c r="FQ11" s="9">
        <v>0</v>
      </c>
      <c r="FR11" s="9">
        <v>0</v>
      </c>
      <c r="FS11" s="9">
        <v>0</v>
      </c>
      <c r="FT11" s="9">
        <v>0</v>
      </c>
      <c r="FU11" s="9">
        <v>5.7530000000000001</v>
      </c>
      <c r="FV11" s="9">
        <v>0</v>
      </c>
      <c r="FW11" s="9">
        <v>0</v>
      </c>
      <c r="FX11" s="9">
        <v>16.835000000000001</v>
      </c>
      <c r="FY11" s="9">
        <v>16.835000000000001</v>
      </c>
      <c r="FZ11" s="9">
        <v>0</v>
      </c>
      <c r="GA11" s="9">
        <v>8</v>
      </c>
      <c r="GB11" s="9">
        <v>10</v>
      </c>
      <c r="GC11" s="9">
        <v>7.8630000000000004</v>
      </c>
      <c r="GD11" s="9">
        <v>286.69299999999998</v>
      </c>
      <c r="GE11" s="9">
        <v>108.114</v>
      </c>
      <c r="GF11" s="9">
        <v>178.578</v>
      </c>
      <c r="GG11" s="9">
        <v>158.66399999999999</v>
      </c>
      <c r="GH11" s="9">
        <v>66.808999999999997</v>
      </c>
      <c r="GI11" s="9">
        <v>91.855000000000004</v>
      </c>
      <c r="GJ11" s="9">
        <v>137.73699999999999</v>
      </c>
      <c r="GK11" s="9">
        <v>56.591999999999999</v>
      </c>
      <c r="GL11" s="9">
        <v>81.144999999999996</v>
      </c>
      <c r="GM11" s="9">
        <v>25.567</v>
      </c>
      <c r="GN11" s="9">
        <v>11.791</v>
      </c>
      <c r="GO11" s="9">
        <v>13.775</v>
      </c>
      <c r="GP11" s="9">
        <v>9.09</v>
      </c>
      <c r="GQ11" s="9">
        <v>4.5650000000000004</v>
      </c>
      <c r="GR11" s="9">
        <v>4.524</v>
      </c>
      <c r="GS11" s="9">
        <v>0.438</v>
      </c>
      <c r="GT11" s="9">
        <v>0.438</v>
      </c>
      <c r="GU11" s="9">
        <v>0</v>
      </c>
      <c r="GV11" s="9">
        <v>10.022</v>
      </c>
      <c r="GW11" s="9">
        <v>4.5110000000000001</v>
      </c>
      <c r="GX11" s="9">
        <v>5.5110000000000001</v>
      </c>
      <c r="GY11" s="9">
        <v>15.483000000000001</v>
      </c>
      <c r="GZ11" s="9">
        <v>7.7030000000000003</v>
      </c>
      <c r="HA11" s="9">
        <v>7.78</v>
      </c>
      <c r="HB11" s="9">
        <v>18.369</v>
      </c>
      <c r="HC11" s="9">
        <v>6.9409999999999998</v>
      </c>
      <c r="HD11" s="9">
        <v>11.427</v>
      </c>
      <c r="HE11" s="9">
        <v>13.472</v>
      </c>
      <c r="HF11" s="9">
        <v>6.9489999999999998</v>
      </c>
      <c r="HG11" s="9">
        <v>6.5229999999999997</v>
      </c>
      <c r="HH11" s="9">
        <v>2.8809999999999998</v>
      </c>
      <c r="HI11" s="9">
        <v>0.67</v>
      </c>
      <c r="HJ11" s="9">
        <v>2.21</v>
      </c>
      <c r="HK11" s="9">
        <v>4.4210000000000003</v>
      </c>
      <c r="HL11" s="9">
        <v>1.0620000000000001</v>
      </c>
      <c r="HM11" s="9">
        <v>3.359</v>
      </c>
      <c r="HN11" s="9">
        <v>1.256</v>
      </c>
      <c r="HO11" s="9">
        <v>0</v>
      </c>
      <c r="HP11" s="9">
        <v>1.256</v>
      </c>
      <c r="HQ11" s="9">
        <v>10.766</v>
      </c>
      <c r="HR11" s="9">
        <v>2.3450000000000002</v>
      </c>
      <c r="HS11" s="9">
        <v>8.4209999999999994</v>
      </c>
      <c r="HT11" s="9">
        <v>5.1559999999999997</v>
      </c>
      <c r="HU11" s="9">
        <v>0</v>
      </c>
      <c r="HV11" s="9">
        <v>5.1559999999999997</v>
      </c>
      <c r="HW11" s="9">
        <v>7.875</v>
      </c>
      <c r="HX11" s="9">
        <v>3.7759999999999998</v>
      </c>
      <c r="HY11" s="9">
        <v>4.0999999999999996</v>
      </c>
      <c r="HZ11" s="9">
        <v>12.942</v>
      </c>
      <c r="IA11" s="9">
        <v>5.8390000000000004</v>
      </c>
      <c r="IB11" s="9">
        <v>7.1029999999999998</v>
      </c>
      <c r="IC11" s="9">
        <v>20.928000000000001</v>
      </c>
      <c r="ID11" s="9">
        <v>10.217000000000001</v>
      </c>
      <c r="IE11" s="9">
        <v>10.71</v>
      </c>
      <c r="IF11" s="9">
        <v>128.02799999999999</v>
      </c>
      <c r="IG11" s="9">
        <v>41.305</v>
      </c>
      <c r="IH11" s="9">
        <v>86.722999999999999</v>
      </c>
      <c r="II11" s="9">
        <v>13</v>
      </c>
      <c r="IJ11" s="9">
        <v>15</v>
      </c>
      <c r="IK11" s="9">
        <v>10</v>
      </c>
      <c r="IL11" s="9">
        <v>15</v>
      </c>
      <c r="IM11" s="9">
        <v>20</v>
      </c>
      <c r="IN11" s="9">
        <v>13</v>
      </c>
      <c r="IO11" s="9">
        <v>15</v>
      </c>
      <c r="IP11" s="9">
        <v>20</v>
      </c>
      <c r="IQ11" s="9">
        <v>14</v>
      </c>
    </row>
    <row r="12" spans="1:251">
      <c r="A12" s="10">
        <v>42401</v>
      </c>
      <c r="B12" s="9">
        <v>4.4080000000000004</v>
      </c>
      <c r="C12" s="9">
        <v>2.04</v>
      </c>
      <c r="D12" s="9">
        <v>0.50900000000000001</v>
      </c>
      <c r="E12" s="9">
        <v>1.5309999999999999</v>
      </c>
      <c r="F12" s="9">
        <v>16.693999999999999</v>
      </c>
      <c r="G12" s="9">
        <v>7.0350000000000001</v>
      </c>
      <c r="H12" s="9">
        <v>9.6590000000000007</v>
      </c>
      <c r="I12" s="9">
        <v>18.187999999999999</v>
      </c>
      <c r="J12" s="9">
        <v>6.0119999999999996</v>
      </c>
      <c r="K12" s="9">
        <v>12.176</v>
      </c>
      <c r="L12" s="9">
        <v>134.453</v>
      </c>
      <c r="M12" s="9">
        <v>39.366</v>
      </c>
      <c r="N12" s="9">
        <v>95.087000000000003</v>
      </c>
      <c r="O12" s="9">
        <v>10.167999999999999</v>
      </c>
      <c r="P12" s="9">
        <v>15</v>
      </c>
      <c r="Q12" s="9">
        <v>10</v>
      </c>
      <c r="R12" s="9">
        <v>14</v>
      </c>
      <c r="S12" s="9">
        <v>15</v>
      </c>
      <c r="T12" s="9">
        <v>11</v>
      </c>
      <c r="U12" s="9">
        <v>14</v>
      </c>
      <c r="V12" s="9">
        <v>15</v>
      </c>
      <c r="W12" s="9">
        <v>11</v>
      </c>
      <c r="X12" s="9">
        <v>14</v>
      </c>
      <c r="Y12" s="9">
        <v>20.126999999999999</v>
      </c>
      <c r="Z12" s="9">
        <v>10.766</v>
      </c>
      <c r="AA12" s="9">
        <v>18</v>
      </c>
      <c r="AB12" s="9">
        <v>21.495000000000001</v>
      </c>
      <c r="AC12" s="9">
        <v>17.277000000000001</v>
      </c>
      <c r="AD12" s="9">
        <v>0</v>
      </c>
      <c r="AE12" s="9">
        <v>0</v>
      </c>
      <c r="AF12" s="9">
        <v>0</v>
      </c>
      <c r="AG12" s="9">
        <v>13.417</v>
      </c>
      <c r="AH12" s="9">
        <v>15.539</v>
      </c>
      <c r="AI12" s="9">
        <v>12</v>
      </c>
      <c r="AJ12" s="9">
        <v>14</v>
      </c>
      <c r="AK12" s="9">
        <v>20</v>
      </c>
      <c r="AL12" s="9">
        <v>9.2490000000000006</v>
      </c>
      <c r="AM12" s="9">
        <v>15</v>
      </c>
      <c r="AN12" s="9">
        <v>14.605</v>
      </c>
      <c r="AO12" s="9">
        <v>15</v>
      </c>
      <c r="AP12" s="9">
        <v>13.657</v>
      </c>
      <c r="AQ12" s="9">
        <v>15</v>
      </c>
      <c r="AR12" s="9">
        <v>10</v>
      </c>
      <c r="AS12" s="9">
        <v>9.8670000000000009</v>
      </c>
      <c r="AT12" s="9">
        <v>0</v>
      </c>
      <c r="AU12" s="9">
        <v>9.8670000000000009</v>
      </c>
      <c r="AV12" s="9">
        <v>10</v>
      </c>
      <c r="AW12" s="9">
        <v>10</v>
      </c>
      <c r="AX12" s="9">
        <v>10</v>
      </c>
      <c r="AY12" s="9">
        <v>17.568000000000001</v>
      </c>
      <c r="AZ12" s="9">
        <v>21.468</v>
      </c>
      <c r="BA12" s="9">
        <v>15.614000000000001</v>
      </c>
      <c r="BB12" s="9">
        <v>10.356999999999999</v>
      </c>
      <c r="BC12" s="9">
        <v>0</v>
      </c>
      <c r="BD12" s="9">
        <v>10.884</v>
      </c>
      <c r="BE12" s="9">
        <v>14.723000000000001</v>
      </c>
      <c r="BF12" s="9">
        <v>0</v>
      </c>
      <c r="BG12" s="9">
        <v>15.628</v>
      </c>
      <c r="BH12" s="9">
        <v>10</v>
      </c>
      <c r="BI12" s="9">
        <v>0</v>
      </c>
      <c r="BJ12" s="9">
        <v>10</v>
      </c>
      <c r="BK12" s="9">
        <v>14</v>
      </c>
      <c r="BL12" s="9">
        <v>15</v>
      </c>
      <c r="BM12" s="9">
        <v>9.4670000000000005</v>
      </c>
      <c r="BN12" s="9">
        <v>11</v>
      </c>
      <c r="BO12" s="9">
        <v>15.855</v>
      </c>
      <c r="BP12" s="9">
        <v>10</v>
      </c>
      <c r="BQ12" s="9">
        <v>10</v>
      </c>
      <c r="BR12" s="9">
        <v>13</v>
      </c>
      <c r="BS12" s="9">
        <v>9.1929999999999996</v>
      </c>
      <c r="BT12" s="9">
        <v>20.106000000000002</v>
      </c>
      <c r="BU12" s="9">
        <v>13.534000000000001</v>
      </c>
      <c r="BV12" s="9">
        <v>6.5730000000000004</v>
      </c>
      <c r="BW12" s="9">
        <v>5.819</v>
      </c>
      <c r="BX12" s="9">
        <v>2.9569999999999999</v>
      </c>
      <c r="BY12" s="9">
        <v>2.8620000000000001</v>
      </c>
      <c r="BZ12" s="9">
        <v>5.27</v>
      </c>
      <c r="CA12" s="9">
        <v>2.4079999999999999</v>
      </c>
      <c r="CB12" s="9">
        <v>2.8620000000000001</v>
      </c>
      <c r="CC12" s="9">
        <v>0.64300000000000002</v>
      </c>
      <c r="CD12" s="9">
        <v>0</v>
      </c>
      <c r="CE12" s="9">
        <v>0.64300000000000002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2.0960000000000001</v>
      </c>
      <c r="CM12" s="9">
        <v>0.79200000000000004</v>
      </c>
      <c r="CN12" s="9">
        <v>1.304</v>
      </c>
      <c r="CO12" s="9">
        <v>0</v>
      </c>
      <c r="CP12" s="9">
        <v>0</v>
      </c>
      <c r="CQ12" s="9">
        <v>0</v>
      </c>
      <c r="CR12" s="9">
        <v>0</v>
      </c>
      <c r="CS12" s="9">
        <v>0</v>
      </c>
      <c r="CT12" s="9">
        <v>0</v>
      </c>
      <c r="CU12" s="9">
        <v>0.55400000000000005</v>
      </c>
      <c r="CV12" s="9">
        <v>0.55400000000000005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0</v>
      </c>
      <c r="DH12" s="9">
        <v>0</v>
      </c>
      <c r="DI12" s="9">
        <v>0</v>
      </c>
      <c r="DJ12" s="9">
        <v>0.50700000000000001</v>
      </c>
      <c r="DK12" s="9">
        <v>0.50700000000000001</v>
      </c>
      <c r="DL12" s="9">
        <v>0</v>
      </c>
      <c r="DM12" s="9">
        <v>0.318</v>
      </c>
      <c r="DN12" s="9">
        <v>0.318</v>
      </c>
      <c r="DO12" s="9">
        <v>0</v>
      </c>
      <c r="DP12" s="9">
        <v>1.151</v>
      </c>
      <c r="DQ12" s="9">
        <v>0.23599999999999999</v>
      </c>
      <c r="DR12" s="9">
        <v>0.91500000000000004</v>
      </c>
      <c r="DS12" s="9">
        <v>0.55000000000000004</v>
      </c>
      <c r="DT12" s="9">
        <v>0.55000000000000004</v>
      </c>
      <c r="DU12" s="9">
        <v>0</v>
      </c>
      <c r="DV12" s="9">
        <v>14.287000000000001</v>
      </c>
      <c r="DW12" s="9">
        <v>10.576000000000001</v>
      </c>
      <c r="DX12" s="9">
        <v>3.7109999999999999</v>
      </c>
      <c r="DY12" s="9">
        <v>10</v>
      </c>
      <c r="DZ12" s="9">
        <v>13.818</v>
      </c>
      <c r="EA12" s="9">
        <v>7</v>
      </c>
      <c r="EB12" s="9">
        <v>10</v>
      </c>
      <c r="EC12" s="9">
        <v>19.178000000000001</v>
      </c>
      <c r="ED12" s="9">
        <v>6.8259999999999996</v>
      </c>
      <c r="EE12" s="9">
        <v>10</v>
      </c>
      <c r="EF12" s="9">
        <v>18.547000000000001</v>
      </c>
      <c r="EG12" s="9">
        <v>6.8259999999999996</v>
      </c>
      <c r="EH12" s="9">
        <v>0</v>
      </c>
      <c r="EI12" s="9">
        <v>0</v>
      </c>
      <c r="EJ12" s="9">
        <v>0</v>
      </c>
      <c r="EK12" s="9">
        <v>0</v>
      </c>
      <c r="EL12" s="9">
        <v>0</v>
      </c>
      <c r="EM12" s="9">
        <v>0</v>
      </c>
      <c r="EN12" s="9">
        <v>0</v>
      </c>
      <c r="EO12" s="9">
        <v>0</v>
      </c>
      <c r="EP12" s="9">
        <v>0</v>
      </c>
      <c r="EQ12" s="9">
        <v>10.583</v>
      </c>
      <c r="ER12" s="9">
        <v>14.403</v>
      </c>
      <c r="ES12" s="9">
        <v>7.8280000000000003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</v>
      </c>
      <c r="FG12" s="9">
        <v>0</v>
      </c>
      <c r="FH12" s="9">
        <v>0</v>
      </c>
      <c r="FI12" s="9">
        <v>0</v>
      </c>
      <c r="FJ12" s="9">
        <v>0</v>
      </c>
      <c r="FK12" s="9">
        <v>0</v>
      </c>
      <c r="FL12" s="9">
        <v>0</v>
      </c>
      <c r="FM12" s="9">
        <v>0</v>
      </c>
      <c r="FN12" s="9">
        <v>0</v>
      </c>
      <c r="FO12" s="9">
        <v>0</v>
      </c>
      <c r="FP12" s="9">
        <v>0</v>
      </c>
      <c r="FQ12" s="9">
        <v>0</v>
      </c>
      <c r="FR12" s="9">
        <v>0</v>
      </c>
      <c r="FS12" s="9">
        <v>0</v>
      </c>
      <c r="FT12" s="9">
        <v>0</v>
      </c>
      <c r="FU12" s="9">
        <v>5.8220000000000001</v>
      </c>
      <c r="FV12" s="9">
        <v>0</v>
      </c>
      <c r="FW12" s="9">
        <v>5.0469999999999997</v>
      </c>
      <c r="FX12" s="9">
        <v>0</v>
      </c>
      <c r="FY12" s="9">
        <v>0</v>
      </c>
      <c r="FZ12" s="9">
        <v>0</v>
      </c>
      <c r="GA12" s="9">
        <v>10</v>
      </c>
      <c r="GB12" s="9">
        <v>12</v>
      </c>
      <c r="GC12" s="9">
        <v>7.085</v>
      </c>
      <c r="GD12" s="9">
        <v>292.80700000000002</v>
      </c>
      <c r="GE12" s="9">
        <v>113.58799999999999</v>
      </c>
      <c r="GF12" s="9">
        <v>179.21799999999999</v>
      </c>
      <c r="GG12" s="9">
        <v>148.268</v>
      </c>
      <c r="GH12" s="9">
        <v>60.301000000000002</v>
      </c>
      <c r="GI12" s="9">
        <v>87.966999999999999</v>
      </c>
      <c r="GJ12" s="9">
        <v>127.80800000000001</v>
      </c>
      <c r="GK12" s="9">
        <v>53.866999999999997</v>
      </c>
      <c r="GL12" s="9">
        <v>73.941000000000003</v>
      </c>
      <c r="GM12" s="9">
        <v>28.170999999999999</v>
      </c>
      <c r="GN12" s="9">
        <v>13.388</v>
      </c>
      <c r="GO12" s="9">
        <v>14.782999999999999</v>
      </c>
      <c r="GP12" s="9">
        <v>7.3959999999999999</v>
      </c>
      <c r="GQ12" s="9">
        <v>4.0170000000000003</v>
      </c>
      <c r="GR12" s="9">
        <v>3.379</v>
      </c>
      <c r="GS12" s="9">
        <v>0.56799999999999995</v>
      </c>
      <c r="GT12" s="9">
        <v>0.56799999999999995</v>
      </c>
      <c r="GU12" s="9">
        <v>0</v>
      </c>
      <c r="GV12" s="9">
        <v>4.226</v>
      </c>
      <c r="GW12" s="9">
        <v>3.488</v>
      </c>
      <c r="GX12" s="9">
        <v>0.73799999999999999</v>
      </c>
      <c r="GY12" s="9">
        <v>11.912000000000001</v>
      </c>
      <c r="GZ12" s="9">
        <v>3.125</v>
      </c>
      <c r="HA12" s="9">
        <v>8.7870000000000008</v>
      </c>
      <c r="HB12" s="9">
        <v>10.738</v>
      </c>
      <c r="HC12" s="9">
        <v>5.173</v>
      </c>
      <c r="HD12" s="9">
        <v>5.5650000000000004</v>
      </c>
      <c r="HE12" s="9">
        <v>15.138999999999999</v>
      </c>
      <c r="HF12" s="9">
        <v>7.1820000000000004</v>
      </c>
      <c r="HG12" s="9">
        <v>7.9580000000000002</v>
      </c>
      <c r="HH12" s="9">
        <v>4.22</v>
      </c>
      <c r="HI12" s="9">
        <v>1.4750000000000001</v>
      </c>
      <c r="HJ12" s="9">
        <v>2.7450000000000001</v>
      </c>
      <c r="HK12" s="9">
        <v>9.4450000000000003</v>
      </c>
      <c r="HL12" s="9">
        <v>3.8559999999999999</v>
      </c>
      <c r="HM12" s="9">
        <v>5.59</v>
      </c>
      <c r="HN12" s="9">
        <v>5.1349999999999998</v>
      </c>
      <c r="HO12" s="9">
        <v>2.1949999999999998</v>
      </c>
      <c r="HP12" s="9">
        <v>2.9409999999999998</v>
      </c>
      <c r="HQ12" s="9">
        <v>6.5410000000000004</v>
      </c>
      <c r="HR12" s="9">
        <v>2.4980000000000002</v>
      </c>
      <c r="HS12" s="9">
        <v>4.0430000000000001</v>
      </c>
      <c r="HT12" s="9">
        <v>5.2249999999999996</v>
      </c>
      <c r="HU12" s="9">
        <v>1.04</v>
      </c>
      <c r="HV12" s="9">
        <v>4.1849999999999996</v>
      </c>
      <c r="HW12" s="9">
        <v>0.55500000000000005</v>
      </c>
      <c r="HX12" s="9">
        <v>0</v>
      </c>
      <c r="HY12" s="9">
        <v>0.55500000000000005</v>
      </c>
      <c r="HZ12" s="9">
        <v>18.535</v>
      </c>
      <c r="IA12" s="9">
        <v>5.8620000000000001</v>
      </c>
      <c r="IB12" s="9">
        <v>12.673</v>
      </c>
      <c r="IC12" s="9">
        <v>20.46</v>
      </c>
      <c r="ID12" s="9">
        <v>6.4340000000000002</v>
      </c>
      <c r="IE12" s="9">
        <v>14.026</v>
      </c>
      <c r="IF12" s="9">
        <v>144.53800000000001</v>
      </c>
      <c r="IG12" s="9">
        <v>53.286999999999999</v>
      </c>
      <c r="IH12" s="9">
        <v>91.251999999999995</v>
      </c>
      <c r="II12" s="9">
        <v>11.428000000000001</v>
      </c>
      <c r="IJ12" s="9">
        <v>14</v>
      </c>
      <c r="IK12" s="9">
        <v>10</v>
      </c>
      <c r="IL12" s="9">
        <v>14</v>
      </c>
      <c r="IM12" s="9">
        <v>15</v>
      </c>
      <c r="IN12" s="9">
        <v>11.972</v>
      </c>
      <c r="IO12" s="9">
        <v>14</v>
      </c>
      <c r="IP12" s="9">
        <v>14.073</v>
      </c>
      <c r="IQ12" s="9">
        <v>12</v>
      </c>
    </row>
    <row r="13" spans="1:251">
      <c r="A13" s="10">
        <v>42767</v>
      </c>
      <c r="B13" s="9">
        <v>4.1100000000000003</v>
      </c>
      <c r="C13" s="9">
        <v>1</v>
      </c>
      <c r="D13" s="9">
        <v>0.51800000000000002</v>
      </c>
      <c r="E13" s="9">
        <v>0.48199999999999998</v>
      </c>
      <c r="F13" s="9">
        <v>15.977</v>
      </c>
      <c r="G13" s="9">
        <v>6.0990000000000002</v>
      </c>
      <c r="H13" s="9">
        <v>9.8780000000000001</v>
      </c>
      <c r="I13" s="9">
        <v>18.841999999999999</v>
      </c>
      <c r="J13" s="9">
        <v>6.476</v>
      </c>
      <c r="K13" s="9">
        <v>12.366</v>
      </c>
      <c r="L13" s="9">
        <v>144.92599999999999</v>
      </c>
      <c r="M13" s="9">
        <v>43.027999999999999</v>
      </c>
      <c r="N13" s="9">
        <v>101.89700000000001</v>
      </c>
      <c r="O13" s="9">
        <v>10</v>
      </c>
      <c r="P13" s="9">
        <v>15</v>
      </c>
      <c r="Q13" s="9">
        <v>10</v>
      </c>
      <c r="R13" s="9">
        <v>12</v>
      </c>
      <c r="S13" s="9">
        <v>15</v>
      </c>
      <c r="T13" s="9">
        <v>10</v>
      </c>
      <c r="U13" s="9">
        <v>13</v>
      </c>
      <c r="V13" s="9">
        <v>15</v>
      </c>
      <c r="W13" s="9">
        <v>10</v>
      </c>
      <c r="X13" s="9">
        <v>13</v>
      </c>
      <c r="Y13" s="9">
        <v>14.613</v>
      </c>
      <c r="Z13" s="9">
        <v>10</v>
      </c>
      <c r="AA13" s="9">
        <v>14.262</v>
      </c>
      <c r="AB13" s="9">
        <v>15</v>
      </c>
      <c r="AC13" s="9">
        <v>11.714</v>
      </c>
      <c r="AD13" s="9">
        <v>0</v>
      </c>
      <c r="AE13" s="9">
        <v>0</v>
      </c>
      <c r="AF13" s="9">
        <v>0</v>
      </c>
      <c r="AG13" s="9">
        <v>14</v>
      </c>
      <c r="AH13" s="9">
        <v>12.141999999999999</v>
      </c>
      <c r="AI13" s="9">
        <v>14.593999999999999</v>
      </c>
      <c r="AJ13" s="9">
        <v>16.763000000000002</v>
      </c>
      <c r="AK13" s="9">
        <v>29.327999999999999</v>
      </c>
      <c r="AL13" s="9">
        <v>15.471</v>
      </c>
      <c r="AM13" s="9">
        <v>10</v>
      </c>
      <c r="AN13" s="9">
        <v>10.683</v>
      </c>
      <c r="AO13" s="9">
        <v>10.144</v>
      </c>
      <c r="AP13" s="9">
        <v>13</v>
      </c>
      <c r="AQ13" s="9">
        <v>15.002000000000001</v>
      </c>
      <c r="AR13" s="9">
        <v>10</v>
      </c>
      <c r="AS13" s="9">
        <v>13.05</v>
      </c>
      <c r="AT13" s="9">
        <v>20.954000000000001</v>
      </c>
      <c r="AU13" s="9">
        <v>10.425000000000001</v>
      </c>
      <c r="AV13" s="9">
        <v>14.930999999999999</v>
      </c>
      <c r="AW13" s="9">
        <v>10.143000000000001</v>
      </c>
      <c r="AX13" s="9">
        <v>14.146000000000001</v>
      </c>
      <c r="AY13" s="9">
        <v>15</v>
      </c>
      <c r="AZ13" s="9">
        <v>15</v>
      </c>
      <c r="BA13" s="9">
        <v>0</v>
      </c>
      <c r="BB13" s="9">
        <v>8</v>
      </c>
      <c r="BC13" s="9">
        <v>11.656000000000001</v>
      </c>
      <c r="BD13" s="9">
        <v>7.0220000000000002</v>
      </c>
      <c r="BE13" s="9">
        <v>11.766</v>
      </c>
      <c r="BF13" s="9">
        <v>12.621</v>
      </c>
      <c r="BG13" s="9">
        <v>10.58</v>
      </c>
      <c r="BH13" s="9">
        <v>12.071999999999999</v>
      </c>
      <c r="BI13" s="9">
        <v>0</v>
      </c>
      <c r="BJ13" s="9">
        <v>0</v>
      </c>
      <c r="BK13" s="9">
        <v>10</v>
      </c>
      <c r="BL13" s="9">
        <v>10</v>
      </c>
      <c r="BM13" s="9">
        <v>9.6969999999999992</v>
      </c>
      <c r="BN13" s="9">
        <v>10</v>
      </c>
      <c r="BO13" s="9">
        <v>18</v>
      </c>
      <c r="BP13" s="9">
        <v>8.8620000000000001</v>
      </c>
      <c r="BQ13" s="9">
        <v>10</v>
      </c>
      <c r="BR13" s="9">
        <v>13</v>
      </c>
      <c r="BS13" s="9">
        <v>10</v>
      </c>
      <c r="BT13" s="9">
        <v>18.14</v>
      </c>
      <c r="BU13" s="9">
        <v>11.414</v>
      </c>
      <c r="BV13" s="9">
        <v>6.726</v>
      </c>
      <c r="BW13" s="9">
        <v>4.1500000000000004</v>
      </c>
      <c r="BX13" s="9">
        <v>2.37</v>
      </c>
      <c r="BY13" s="9">
        <v>1.78</v>
      </c>
      <c r="BZ13" s="9">
        <v>1.9930000000000001</v>
      </c>
      <c r="CA13" s="9">
        <v>1.075</v>
      </c>
      <c r="CB13" s="9">
        <v>0.91800000000000004</v>
      </c>
      <c r="CC13" s="9">
        <v>0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0.252</v>
      </c>
      <c r="CJ13" s="9">
        <v>0</v>
      </c>
      <c r="CK13" s="9">
        <v>0.252</v>
      </c>
      <c r="CL13" s="9">
        <v>0.90500000000000003</v>
      </c>
      <c r="CM13" s="9">
        <v>0.45500000000000002</v>
      </c>
      <c r="CN13" s="9">
        <v>0.45</v>
      </c>
      <c r="CO13" s="9">
        <v>0</v>
      </c>
      <c r="CP13" s="9">
        <v>0</v>
      </c>
      <c r="CQ13" s="9">
        <v>0</v>
      </c>
      <c r="CR13" s="9">
        <v>0.62</v>
      </c>
      <c r="CS13" s="9">
        <v>0.62</v>
      </c>
      <c r="CT13" s="9">
        <v>0</v>
      </c>
      <c r="CU13" s="9">
        <v>0.216</v>
      </c>
      <c r="CV13" s="9">
        <v>0</v>
      </c>
      <c r="CW13" s="9">
        <v>0.216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9">
        <v>0</v>
      </c>
      <c r="DF13" s="9">
        <v>0</v>
      </c>
      <c r="DG13" s="9">
        <v>0</v>
      </c>
      <c r="DH13" s="9">
        <v>0</v>
      </c>
      <c r="DI13" s="9">
        <v>0</v>
      </c>
      <c r="DJ13" s="9">
        <v>0</v>
      </c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2.157</v>
      </c>
      <c r="DT13" s="9">
        <v>1.2949999999999999</v>
      </c>
      <c r="DU13" s="9">
        <v>0.86299999999999999</v>
      </c>
      <c r="DV13" s="9">
        <v>13.99</v>
      </c>
      <c r="DW13" s="9">
        <v>9.0449999999999999</v>
      </c>
      <c r="DX13" s="9">
        <v>4.9450000000000003</v>
      </c>
      <c r="DY13" s="9">
        <v>9.3919999999999995</v>
      </c>
      <c r="DZ13" s="9">
        <v>10</v>
      </c>
      <c r="EA13" s="9">
        <v>7</v>
      </c>
      <c r="EB13" s="9">
        <v>10.574</v>
      </c>
      <c r="EC13" s="9">
        <v>10.457000000000001</v>
      </c>
      <c r="ED13" s="9">
        <v>11.625</v>
      </c>
      <c r="EE13" s="9">
        <v>15.942</v>
      </c>
      <c r="EF13" s="9">
        <v>17.800999999999998</v>
      </c>
      <c r="EG13" s="9">
        <v>12.62</v>
      </c>
      <c r="EH13" s="9">
        <v>0</v>
      </c>
      <c r="EI13" s="9">
        <v>0</v>
      </c>
      <c r="EJ13" s="9">
        <v>0</v>
      </c>
      <c r="EK13" s="9">
        <v>0</v>
      </c>
      <c r="EL13" s="9">
        <v>0</v>
      </c>
      <c r="EM13" s="9">
        <v>0</v>
      </c>
      <c r="EN13" s="9">
        <v>0</v>
      </c>
      <c r="EO13" s="9">
        <v>0</v>
      </c>
      <c r="EP13" s="9">
        <v>0</v>
      </c>
      <c r="EQ13" s="9">
        <v>13.263999999999999</v>
      </c>
      <c r="ER13" s="9">
        <v>13.54</v>
      </c>
      <c r="ES13" s="9">
        <v>9.3260000000000005</v>
      </c>
      <c r="ET13" s="9">
        <v>0</v>
      </c>
      <c r="EU13" s="9">
        <v>0</v>
      </c>
      <c r="EV13" s="9">
        <v>0</v>
      </c>
      <c r="EW13" s="9">
        <v>0</v>
      </c>
      <c r="EX13" s="9">
        <v>0</v>
      </c>
      <c r="EY13" s="9">
        <v>0</v>
      </c>
      <c r="EZ13" s="9">
        <v>0</v>
      </c>
      <c r="FA13" s="9">
        <v>0</v>
      </c>
      <c r="FB13" s="9">
        <v>0</v>
      </c>
      <c r="FC13" s="9">
        <v>0</v>
      </c>
      <c r="FD13" s="9">
        <v>0</v>
      </c>
      <c r="FE13" s="9">
        <v>0</v>
      </c>
      <c r="FF13" s="9">
        <v>0</v>
      </c>
      <c r="FG13" s="9">
        <v>0</v>
      </c>
      <c r="FH13" s="9">
        <v>0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</v>
      </c>
      <c r="FP13" s="9">
        <v>0</v>
      </c>
      <c r="FQ13" s="9">
        <v>0</v>
      </c>
      <c r="FR13" s="9">
        <v>0</v>
      </c>
      <c r="FS13" s="9">
        <v>0</v>
      </c>
      <c r="FT13" s="9">
        <v>0</v>
      </c>
      <c r="FU13" s="9">
        <v>0</v>
      </c>
      <c r="FV13" s="9">
        <v>0</v>
      </c>
      <c r="FW13" s="9">
        <v>0</v>
      </c>
      <c r="FX13" s="9">
        <v>7.3860000000000001</v>
      </c>
      <c r="FY13" s="9">
        <v>7.41</v>
      </c>
      <c r="FZ13" s="9">
        <v>9.8420000000000005</v>
      </c>
      <c r="GA13" s="9">
        <v>9.3119999999999994</v>
      </c>
      <c r="GB13" s="9">
        <v>10</v>
      </c>
      <c r="GC13" s="9">
        <v>7</v>
      </c>
      <c r="GD13" s="9">
        <v>301.79399999999998</v>
      </c>
      <c r="GE13" s="9">
        <v>122.101</v>
      </c>
      <c r="GF13" s="9">
        <v>179.69399999999999</v>
      </c>
      <c r="GG13" s="9">
        <v>128.679</v>
      </c>
      <c r="GH13" s="9">
        <v>57.322000000000003</v>
      </c>
      <c r="GI13" s="9">
        <v>71.358000000000004</v>
      </c>
      <c r="GJ13" s="9">
        <v>113.82299999999999</v>
      </c>
      <c r="GK13" s="9">
        <v>51.567999999999998</v>
      </c>
      <c r="GL13" s="9">
        <v>62.255000000000003</v>
      </c>
      <c r="GM13" s="9">
        <v>19.34</v>
      </c>
      <c r="GN13" s="9">
        <v>6.8440000000000003</v>
      </c>
      <c r="GO13" s="9">
        <v>12.496</v>
      </c>
      <c r="GP13" s="9">
        <v>8.0039999999999996</v>
      </c>
      <c r="GQ13" s="9">
        <v>5.7670000000000003</v>
      </c>
      <c r="GR13" s="9">
        <v>2.2370000000000001</v>
      </c>
      <c r="GS13" s="9">
        <v>0.76600000000000001</v>
      </c>
      <c r="GT13" s="9">
        <v>0</v>
      </c>
      <c r="GU13" s="9">
        <v>0.76600000000000001</v>
      </c>
      <c r="GV13" s="9">
        <v>7.0640000000000001</v>
      </c>
      <c r="GW13" s="9">
        <v>4.2510000000000003</v>
      </c>
      <c r="GX13" s="9">
        <v>2.8130000000000002</v>
      </c>
      <c r="GY13" s="9">
        <v>11.696</v>
      </c>
      <c r="GZ13" s="9">
        <v>6.1059999999999999</v>
      </c>
      <c r="HA13" s="9">
        <v>5.59</v>
      </c>
      <c r="HB13" s="9">
        <v>8.8140000000000001</v>
      </c>
      <c r="HC13" s="9">
        <v>5.59</v>
      </c>
      <c r="HD13" s="9">
        <v>3.2240000000000002</v>
      </c>
      <c r="HE13" s="9">
        <v>18.561</v>
      </c>
      <c r="HF13" s="9">
        <v>9.8629999999999995</v>
      </c>
      <c r="HG13" s="9">
        <v>8.6980000000000004</v>
      </c>
      <c r="HH13" s="9">
        <v>1.6439999999999999</v>
      </c>
      <c r="HI13" s="9">
        <v>0</v>
      </c>
      <c r="HJ13" s="9">
        <v>1.6439999999999999</v>
      </c>
      <c r="HK13" s="9">
        <v>4.5659999999999998</v>
      </c>
      <c r="HL13" s="9">
        <v>1.9490000000000001</v>
      </c>
      <c r="HM13" s="9">
        <v>2.617</v>
      </c>
      <c r="HN13" s="9">
        <v>2.1110000000000002</v>
      </c>
      <c r="HO13" s="9">
        <v>1.4630000000000001</v>
      </c>
      <c r="HP13" s="9">
        <v>0.64800000000000002</v>
      </c>
      <c r="HQ13" s="9">
        <v>5.5609999999999999</v>
      </c>
      <c r="HR13" s="9">
        <v>0.83599999999999997</v>
      </c>
      <c r="HS13" s="9">
        <v>4.7240000000000002</v>
      </c>
      <c r="HT13" s="9">
        <v>7.8550000000000004</v>
      </c>
      <c r="HU13" s="9">
        <v>1.2090000000000001</v>
      </c>
      <c r="HV13" s="9">
        <v>6.6459999999999999</v>
      </c>
      <c r="HW13" s="9">
        <v>1.5009999999999999</v>
      </c>
      <c r="HX13" s="9">
        <v>1.0189999999999999</v>
      </c>
      <c r="HY13" s="9">
        <v>0.48199999999999998</v>
      </c>
      <c r="HZ13" s="9">
        <v>16.338999999999999</v>
      </c>
      <c r="IA13" s="9">
        <v>6.67</v>
      </c>
      <c r="IB13" s="9">
        <v>9.6690000000000005</v>
      </c>
      <c r="IC13" s="9">
        <v>14.856</v>
      </c>
      <c r="ID13" s="9">
        <v>5.7530000000000001</v>
      </c>
      <c r="IE13" s="9">
        <v>9.1029999999999998</v>
      </c>
      <c r="IF13" s="9">
        <v>173.11500000000001</v>
      </c>
      <c r="IG13" s="9">
        <v>64.778999999999996</v>
      </c>
      <c r="IH13" s="9">
        <v>108.336</v>
      </c>
      <c r="II13" s="9">
        <v>10</v>
      </c>
      <c r="IJ13" s="9">
        <v>12</v>
      </c>
      <c r="IK13" s="9">
        <v>10</v>
      </c>
      <c r="IL13" s="9">
        <v>14</v>
      </c>
      <c r="IM13" s="9">
        <v>15</v>
      </c>
      <c r="IN13" s="9">
        <v>13</v>
      </c>
      <c r="IO13" s="9">
        <v>14</v>
      </c>
      <c r="IP13" s="9">
        <v>15</v>
      </c>
      <c r="IQ13" s="9">
        <v>13</v>
      </c>
    </row>
    <row r="14" spans="1:251">
      <c r="A14" s="10">
        <v>43132</v>
      </c>
      <c r="B14" s="9">
        <v>5.6989999999999998</v>
      </c>
      <c r="C14" s="9">
        <v>1.5680000000000001</v>
      </c>
      <c r="D14" s="9">
        <v>0</v>
      </c>
      <c r="E14" s="9">
        <v>1.5680000000000001</v>
      </c>
      <c r="F14" s="9">
        <v>12.393000000000001</v>
      </c>
      <c r="G14" s="9">
        <v>4.8719999999999999</v>
      </c>
      <c r="H14" s="9">
        <v>7.5209999999999999</v>
      </c>
      <c r="I14" s="9">
        <v>18.937999999999999</v>
      </c>
      <c r="J14" s="9">
        <v>5.8579999999999997</v>
      </c>
      <c r="K14" s="9">
        <v>13.08</v>
      </c>
      <c r="L14" s="9">
        <v>156.76499999999999</v>
      </c>
      <c r="M14" s="9">
        <v>48.421999999999997</v>
      </c>
      <c r="N14" s="9">
        <v>108.342</v>
      </c>
      <c r="O14" s="9">
        <v>10</v>
      </c>
      <c r="P14" s="9">
        <v>11.212999999999999</v>
      </c>
      <c r="Q14" s="9">
        <v>10</v>
      </c>
      <c r="R14" s="9">
        <v>12</v>
      </c>
      <c r="S14" s="9">
        <v>14.348000000000001</v>
      </c>
      <c r="T14" s="9">
        <v>11</v>
      </c>
      <c r="U14" s="9">
        <v>13</v>
      </c>
      <c r="V14" s="9">
        <v>15</v>
      </c>
      <c r="W14" s="9">
        <v>12</v>
      </c>
      <c r="X14" s="9">
        <v>12.96</v>
      </c>
      <c r="Y14" s="9">
        <v>22</v>
      </c>
      <c r="Z14" s="9">
        <v>10</v>
      </c>
      <c r="AA14" s="9">
        <v>12</v>
      </c>
      <c r="AB14" s="9">
        <v>25.891999999999999</v>
      </c>
      <c r="AC14" s="9">
        <v>10</v>
      </c>
      <c r="AD14" s="9">
        <v>0</v>
      </c>
      <c r="AE14" s="9">
        <v>0</v>
      </c>
      <c r="AF14" s="9">
        <v>0</v>
      </c>
      <c r="AG14" s="9">
        <v>13</v>
      </c>
      <c r="AH14" s="9">
        <v>13</v>
      </c>
      <c r="AI14" s="9">
        <v>12.281000000000001</v>
      </c>
      <c r="AJ14" s="9">
        <v>19.943000000000001</v>
      </c>
      <c r="AK14" s="9">
        <v>20.699000000000002</v>
      </c>
      <c r="AL14" s="9">
        <v>24.571000000000002</v>
      </c>
      <c r="AM14" s="9">
        <v>11.037000000000001</v>
      </c>
      <c r="AN14" s="9">
        <v>12.81</v>
      </c>
      <c r="AO14" s="9">
        <v>10.689</v>
      </c>
      <c r="AP14" s="9">
        <v>13</v>
      </c>
      <c r="AQ14" s="9">
        <v>15</v>
      </c>
      <c r="AR14" s="9">
        <v>13</v>
      </c>
      <c r="AS14" s="9">
        <v>14.163</v>
      </c>
      <c r="AT14" s="9">
        <v>0</v>
      </c>
      <c r="AU14" s="9">
        <v>14</v>
      </c>
      <c r="AV14" s="9">
        <v>15</v>
      </c>
      <c r="AW14" s="9">
        <v>18.233000000000001</v>
      </c>
      <c r="AX14" s="9">
        <v>9.7639999999999993</v>
      </c>
      <c r="AY14" s="9">
        <v>20.012</v>
      </c>
      <c r="AZ14" s="9">
        <v>19.975000000000001</v>
      </c>
      <c r="BA14" s="9">
        <v>16.094000000000001</v>
      </c>
      <c r="BB14" s="9">
        <v>14.224</v>
      </c>
      <c r="BC14" s="9">
        <v>9.0719999999999992</v>
      </c>
      <c r="BD14" s="9">
        <v>15.002000000000001</v>
      </c>
      <c r="BE14" s="9">
        <v>8</v>
      </c>
      <c r="BF14" s="9">
        <v>0</v>
      </c>
      <c r="BG14" s="9">
        <v>12.853999999999999</v>
      </c>
      <c r="BH14" s="9">
        <v>7.45</v>
      </c>
      <c r="BI14" s="9">
        <v>0</v>
      </c>
      <c r="BJ14" s="9">
        <v>7.45</v>
      </c>
      <c r="BK14" s="9">
        <v>10</v>
      </c>
      <c r="BL14" s="9">
        <v>10</v>
      </c>
      <c r="BM14" s="9">
        <v>14</v>
      </c>
      <c r="BN14" s="9">
        <v>10</v>
      </c>
      <c r="BO14" s="9">
        <v>7.4989999999999997</v>
      </c>
      <c r="BP14" s="9">
        <v>10</v>
      </c>
      <c r="BQ14" s="9">
        <v>10</v>
      </c>
      <c r="BR14" s="9">
        <v>10</v>
      </c>
      <c r="BS14" s="9">
        <v>8</v>
      </c>
      <c r="BT14" s="9">
        <v>23.765000000000001</v>
      </c>
      <c r="BU14" s="9">
        <v>15.090999999999999</v>
      </c>
      <c r="BV14" s="9">
        <v>8.673</v>
      </c>
      <c r="BW14" s="9">
        <v>6.8940000000000001</v>
      </c>
      <c r="BX14" s="9">
        <v>5.5730000000000004</v>
      </c>
      <c r="BY14" s="9">
        <v>1.321</v>
      </c>
      <c r="BZ14" s="9">
        <v>5.05</v>
      </c>
      <c r="CA14" s="9">
        <v>4.5129999999999999</v>
      </c>
      <c r="CB14" s="9">
        <v>0.53700000000000003</v>
      </c>
      <c r="CC14" s="9">
        <v>0.81799999999999995</v>
      </c>
      <c r="CD14" s="9">
        <v>0.62</v>
      </c>
      <c r="CE14" s="9">
        <v>0.19700000000000001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1.9159999999999999</v>
      </c>
      <c r="CM14" s="9">
        <v>1.5760000000000001</v>
      </c>
      <c r="CN14" s="9">
        <v>0.34</v>
      </c>
      <c r="CO14" s="9">
        <v>0</v>
      </c>
      <c r="CP14" s="9">
        <v>0</v>
      </c>
      <c r="CQ14" s="9">
        <v>0</v>
      </c>
      <c r="CR14" s="9">
        <v>0.496</v>
      </c>
      <c r="CS14" s="9">
        <v>0.496</v>
      </c>
      <c r="CT14" s="9">
        <v>0</v>
      </c>
      <c r="CU14" s="9">
        <v>0.97699999999999998</v>
      </c>
      <c r="CV14" s="9">
        <v>0.97699999999999998</v>
      </c>
      <c r="CW14" s="9">
        <v>0</v>
      </c>
      <c r="CX14" s="9">
        <v>0</v>
      </c>
      <c r="CY14" s="9">
        <v>0</v>
      </c>
      <c r="CZ14" s="9">
        <v>0</v>
      </c>
      <c r="DA14" s="9">
        <v>0.4</v>
      </c>
      <c r="DB14" s="9">
        <v>0.4</v>
      </c>
      <c r="DC14" s="9">
        <v>0</v>
      </c>
      <c r="DD14" s="9">
        <v>0</v>
      </c>
      <c r="DE14" s="9">
        <v>0</v>
      </c>
      <c r="DF14" s="9">
        <v>0</v>
      </c>
      <c r="DG14" s="9">
        <v>0</v>
      </c>
      <c r="DH14" s="9">
        <v>0</v>
      </c>
      <c r="DI14" s="9">
        <v>0</v>
      </c>
      <c r="DJ14" s="9">
        <v>0</v>
      </c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0.443</v>
      </c>
      <c r="DQ14" s="9">
        <v>0.443</v>
      </c>
      <c r="DR14" s="9">
        <v>0</v>
      </c>
      <c r="DS14" s="9">
        <v>1.8440000000000001</v>
      </c>
      <c r="DT14" s="9">
        <v>1.06</v>
      </c>
      <c r="DU14" s="9">
        <v>0.78400000000000003</v>
      </c>
      <c r="DV14" s="9">
        <v>16.87</v>
      </c>
      <c r="DW14" s="9">
        <v>9.5180000000000007</v>
      </c>
      <c r="DX14" s="9">
        <v>7.3520000000000003</v>
      </c>
      <c r="DY14" s="9">
        <v>10</v>
      </c>
      <c r="DZ14" s="9">
        <v>10</v>
      </c>
      <c r="EA14" s="9">
        <v>9.8239999999999998</v>
      </c>
      <c r="EB14" s="9">
        <v>14.521000000000001</v>
      </c>
      <c r="EC14" s="9">
        <v>14.625</v>
      </c>
      <c r="ED14" s="9">
        <v>12.118</v>
      </c>
      <c r="EE14" s="9">
        <v>15.031000000000001</v>
      </c>
      <c r="EF14" s="9">
        <v>14.718</v>
      </c>
      <c r="EG14" s="9">
        <v>23.291</v>
      </c>
      <c r="EH14" s="9">
        <v>6.2060000000000004</v>
      </c>
      <c r="EI14" s="9">
        <v>0</v>
      </c>
      <c r="EJ14" s="9">
        <v>0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21.222999999999999</v>
      </c>
      <c r="ER14" s="9">
        <v>19.265000000000001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</v>
      </c>
      <c r="EZ14" s="9">
        <v>5.8159999999999998</v>
      </c>
      <c r="FA14" s="9">
        <v>5.8159999999999998</v>
      </c>
      <c r="FB14" s="9">
        <v>0</v>
      </c>
      <c r="FC14" s="9">
        <v>0</v>
      </c>
      <c r="FD14" s="9">
        <v>0</v>
      </c>
      <c r="FE14" s="9">
        <v>0</v>
      </c>
      <c r="FF14" s="9">
        <v>0</v>
      </c>
      <c r="FG14" s="9">
        <v>0</v>
      </c>
      <c r="FH14" s="9">
        <v>0</v>
      </c>
      <c r="FI14" s="9">
        <v>0</v>
      </c>
      <c r="FJ14" s="9">
        <v>0</v>
      </c>
      <c r="FK14" s="9">
        <v>0</v>
      </c>
      <c r="FL14" s="9">
        <v>0</v>
      </c>
      <c r="FM14" s="9">
        <v>0</v>
      </c>
      <c r="FN14" s="9">
        <v>0</v>
      </c>
      <c r="FO14" s="9">
        <v>0</v>
      </c>
      <c r="FP14" s="9">
        <v>0</v>
      </c>
      <c r="FQ14" s="9">
        <v>0</v>
      </c>
      <c r="FR14" s="9">
        <v>0</v>
      </c>
      <c r="FS14" s="9">
        <v>0</v>
      </c>
      <c r="FT14" s="9">
        <v>0</v>
      </c>
      <c r="FU14" s="9">
        <v>0</v>
      </c>
      <c r="FV14" s="9">
        <v>0</v>
      </c>
      <c r="FW14" s="9">
        <v>0</v>
      </c>
      <c r="FX14" s="9">
        <v>9.8520000000000003</v>
      </c>
      <c r="FY14" s="9">
        <v>13.053000000000001</v>
      </c>
      <c r="FZ14" s="9">
        <v>11.407</v>
      </c>
      <c r="GA14" s="9">
        <v>9.9269999999999996</v>
      </c>
      <c r="GB14" s="9">
        <v>10</v>
      </c>
      <c r="GC14" s="9">
        <v>9.4700000000000006</v>
      </c>
      <c r="GD14" s="9">
        <v>326.13499999999999</v>
      </c>
      <c r="GE14" s="9">
        <v>124.9</v>
      </c>
      <c r="GF14" s="9">
        <v>201.23500000000001</v>
      </c>
      <c r="GG14" s="9">
        <v>164.90899999999999</v>
      </c>
      <c r="GH14" s="9">
        <v>63.145000000000003</v>
      </c>
      <c r="GI14" s="9">
        <v>101.764</v>
      </c>
      <c r="GJ14" s="9">
        <v>143.768</v>
      </c>
      <c r="GK14" s="9">
        <v>52.844999999999999</v>
      </c>
      <c r="GL14" s="9">
        <v>90.921999999999997</v>
      </c>
      <c r="GM14" s="9">
        <v>32.328000000000003</v>
      </c>
      <c r="GN14" s="9">
        <v>11.11</v>
      </c>
      <c r="GO14" s="9">
        <v>21.218</v>
      </c>
      <c r="GP14" s="9">
        <v>8.2080000000000002</v>
      </c>
      <c r="GQ14" s="9">
        <v>3.5779999999999998</v>
      </c>
      <c r="GR14" s="9">
        <v>4.6310000000000002</v>
      </c>
      <c r="GS14" s="9">
        <v>2.2589999999999999</v>
      </c>
      <c r="GT14" s="9">
        <v>1.155</v>
      </c>
      <c r="GU14" s="9">
        <v>1.1040000000000001</v>
      </c>
      <c r="GV14" s="9">
        <v>9.7010000000000005</v>
      </c>
      <c r="GW14" s="9">
        <v>4.6120000000000001</v>
      </c>
      <c r="GX14" s="9">
        <v>5.0890000000000004</v>
      </c>
      <c r="GY14" s="9">
        <v>19.175999999999998</v>
      </c>
      <c r="GZ14" s="9">
        <v>10.417</v>
      </c>
      <c r="HA14" s="9">
        <v>8.7590000000000003</v>
      </c>
      <c r="HB14" s="9">
        <v>7.8789999999999996</v>
      </c>
      <c r="HC14" s="9">
        <v>1.867</v>
      </c>
      <c r="HD14" s="9">
        <v>6.0110000000000001</v>
      </c>
      <c r="HE14" s="9">
        <v>15.195</v>
      </c>
      <c r="HF14" s="9">
        <v>5.0880000000000001</v>
      </c>
      <c r="HG14" s="9">
        <v>10.106999999999999</v>
      </c>
      <c r="HH14" s="9">
        <v>4.7460000000000004</v>
      </c>
      <c r="HI14" s="9">
        <v>2.6320000000000001</v>
      </c>
      <c r="HJ14" s="9">
        <v>2.1139999999999999</v>
      </c>
      <c r="HK14" s="9">
        <v>9.4049999999999994</v>
      </c>
      <c r="HL14" s="9">
        <v>3.6629999999999998</v>
      </c>
      <c r="HM14" s="9">
        <v>5.742</v>
      </c>
      <c r="HN14" s="9">
        <v>1.669</v>
      </c>
      <c r="HO14" s="9">
        <v>0.66100000000000003</v>
      </c>
      <c r="HP14" s="9">
        <v>1.008</v>
      </c>
      <c r="HQ14" s="9">
        <v>10.717000000000001</v>
      </c>
      <c r="HR14" s="9">
        <v>3.7949999999999999</v>
      </c>
      <c r="HS14" s="9">
        <v>6.9219999999999997</v>
      </c>
      <c r="HT14" s="9">
        <v>6.9169999999999998</v>
      </c>
      <c r="HU14" s="9">
        <v>0</v>
      </c>
      <c r="HV14" s="9">
        <v>6.9169999999999998</v>
      </c>
      <c r="HW14" s="9">
        <v>1.252</v>
      </c>
      <c r="HX14" s="9">
        <v>0</v>
      </c>
      <c r="HY14" s="9">
        <v>1.252</v>
      </c>
      <c r="HZ14" s="9">
        <v>14.315</v>
      </c>
      <c r="IA14" s="9">
        <v>4.266</v>
      </c>
      <c r="IB14" s="9">
        <v>10.048999999999999</v>
      </c>
      <c r="IC14" s="9">
        <v>21.140999999999998</v>
      </c>
      <c r="ID14" s="9">
        <v>10.3</v>
      </c>
      <c r="IE14" s="9">
        <v>10.842000000000001</v>
      </c>
      <c r="IF14" s="9">
        <v>161.226</v>
      </c>
      <c r="IG14" s="9">
        <v>61.755000000000003</v>
      </c>
      <c r="IH14" s="9">
        <v>99.471000000000004</v>
      </c>
      <c r="II14" s="9">
        <v>10</v>
      </c>
      <c r="IJ14" s="9">
        <v>12</v>
      </c>
      <c r="IK14" s="9">
        <v>10</v>
      </c>
      <c r="IL14" s="9">
        <v>13</v>
      </c>
      <c r="IM14" s="9">
        <v>15</v>
      </c>
      <c r="IN14" s="9">
        <v>12</v>
      </c>
      <c r="IO14" s="9">
        <v>13</v>
      </c>
      <c r="IP14" s="9">
        <v>15</v>
      </c>
      <c r="IQ14" s="9">
        <v>12</v>
      </c>
    </row>
    <row r="15" spans="1:251">
      <c r="A15" s="10">
        <v>43497</v>
      </c>
      <c r="B15" s="9">
        <v>5.3659999999999997</v>
      </c>
      <c r="C15" s="9">
        <v>0</v>
      </c>
      <c r="D15" s="9">
        <v>0</v>
      </c>
      <c r="E15" s="9">
        <v>0</v>
      </c>
      <c r="F15" s="9">
        <v>12.795</v>
      </c>
      <c r="G15" s="9">
        <v>4.6529999999999996</v>
      </c>
      <c r="H15" s="9">
        <v>8.1419999999999995</v>
      </c>
      <c r="I15" s="9">
        <v>19.861999999999998</v>
      </c>
      <c r="J15" s="9">
        <v>6.819</v>
      </c>
      <c r="K15" s="9">
        <v>13.042999999999999</v>
      </c>
      <c r="L15" s="9">
        <v>135.76400000000001</v>
      </c>
      <c r="M15" s="9">
        <v>45.246000000000002</v>
      </c>
      <c r="N15" s="9">
        <v>90.518000000000001</v>
      </c>
      <c r="O15" s="9">
        <v>10.788</v>
      </c>
      <c r="P15" s="9">
        <v>14</v>
      </c>
      <c r="Q15" s="9">
        <v>10</v>
      </c>
      <c r="R15" s="9">
        <v>12</v>
      </c>
      <c r="S15" s="9">
        <v>15.24</v>
      </c>
      <c r="T15" s="9">
        <v>10</v>
      </c>
      <c r="U15" s="9">
        <v>13</v>
      </c>
      <c r="V15" s="9">
        <v>18</v>
      </c>
      <c r="W15" s="9">
        <v>12</v>
      </c>
      <c r="X15" s="9">
        <v>10</v>
      </c>
      <c r="Y15" s="9">
        <v>14.07</v>
      </c>
      <c r="Z15" s="9">
        <v>10</v>
      </c>
      <c r="AA15" s="9">
        <v>13.769</v>
      </c>
      <c r="AB15" s="9">
        <v>15.991</v>
      </c>
      <c r="AC15" s="9">
        <v>10.083</v>
      </c>
      <c r="AD15" s="9">
        <v>0</v>
      </c>
      <c r="AE15" s="9">
        <v>0</v>
      </c>
      <c r="AF15" s="9">
        <v>0</v>
      </c>
      <c r="AG15" s="9">
        <v>16.956</v>
      </c>
      <c r="AH15" s="9">
        <v>17.087</v>
      </c>
      <c r="AI15" s="9">
        <v>17.550999999999998</v>
      </c>
      <c r="AJ15" s="9">
        <v>15.523</v>
      </c>
      <c r="AK15" s="9">
        <v>20</v>
      </c>
      <c r="AL15" s="9">
        <v>7.3540000000000001</v>
      </c>
      <c r="AM15" s="9">
        <v>10.651</v>
      </c>
      <c r="AN15" s="9">
        <v>16.555</v>
      </c>
      <c r="AO15" s="9">
        <v>9.4039999999999999</v>
      </c>
      <c r="AP15" s="9">
        <v>14.282</v>
      </c>
      <c r="AQ15" s="9">
        <v>21.29</v>
      </c>
      <c r="AR15" s="9">
        <v>12.256</v>
      </c>
      <c r="AS15" s="9">
        <v>12.734999999999999</v>
      </c>
      <c r="AT15" s="9">
        <v>0</v>
      </c>
      <c r="AU15" s="9">
        <v>13.544</v>
      </c>
      <c r="AV15" s="9">
        <v>23.036999999999999</v>
      </c>
      <c r="AW15" s="9">
        <v>26.132999999999999</v>
      </c>
      <c r="AX15" s="9">
        <v>16.27</v>
      </c>
      <c r="AY15" s="9">
        <v>16.937999999999999</v>
      </c>
      <c r="AZ15" s="9">
        <v>19.172999999999998</v>
      </c>
      <c r="BA15" s="9">
        <v>14.606999999999999</v>
      </c>
      <c r="BB15" s="9">
        <v>11.041</v>
      </c>
      <c r="BC15" s="9">
        <v>0</v>
      </c>
      <c r="BD15" s="9">
        <v>11.343999999999999</v>
      </c>
      <c r="BE15" s="9">
        <v>12.861000000000001</v>
      </c>
      <c r="BF15" s="9">
        <v>15.5</v>
      </c>
      <c r="BG15" s="9">
        <v>12</v>
      </c>
      <c r="BH15" s="9">
        <v>0</v>
      </c>
      <c r="BI15" s="9">
        <v>0</v>
      </c>
      <c r="BJ15" s="9">
        <v>0</v>
      </c>
      <c r="BK15" s="9">
        <v>12.567</v>
      </c>
      <c r="BL15" s="9">
        <v>12.423999999999999</v>
      </c>
      <c r="BM15" s="9">
        <v>12.685</v>
      </c>
      <c r="BN15" s="9">
        <v>10</v>
      </c>
      <c r="BO15" s="9">
        <v>10</v>
      </c>
      <c r="BP15" s="9">
        <v>10</v>
      </c>
      <c r="BQ15" s="9">
        <v>10</v>
      </c>
      <c r="BR15" s="9">
        <v>10.959</v>
      </c>
      <c r="BS15" s="9">
        <v>10</v>
      </c>
      <c r="BT15" s="9">
        <v>23.082000000000001</v>
      </c>
      <c r="BU15" s="9">
        <v>15.426</v>
      </c>
      <c r="BV15" s="9">
        <v>7.657</v>
      </c>
      <c r="BW15" s="9">
        <v>8.2059999999999995</v>
      </c>
      <c r="BX15" s="9">
        <v>6.7809999999999997</v>
      </c>
      <c r="BY15" s="9">
        <v>1.425</v>
      </c>
      <c r="BZ15" s="9">
        <v>7.79</v>
      </c>
      <c r="CA15" s="9">
        <v>6.3650000000000002</v>
      </c>
      <c r="CB15" s="9">
        <v>1.425</v>
      </c>
      <c r="CC15" s="9">
        <v>1.379</v>
      </c>
      <c r="CD15" s="9">
        <v>0.56100000000000005</v>
      </c>
      <c r="CE15" s="9">
        <v>0.81899999999999995</v>
      </c>
      <c r="CF15" s="9">
        <v>0.44800000000000001</v>
      </c>
      <c r="CG15" s="9">
        <v>0</v>
      </c>
      <c r="CH15" s="9">
        <v>0.44800000000000001</v>
      </c>
      <c r="CI15" s="9">
        <v>0</v>
      </c>
      <c r="CJ15" s="9">
        <v>0</v>
      </c>
      <c r="CK15" s="9">
        <v>0</v>
      </c>
      <c r="CL15" s="9">
        <v>1.21</v>
      </c>
      <c r="CM15" s="9">
        <v>1.21</v>
      </c>
      <c r="CN15" s="9">
        <v>0</v>
      </c>
      <c r="CO15" s="9">
        <v>0</v>
      </c>
      <c r="CP15" s="9">
        <v>0</v>
      </c>
      <c r="CQ15" s="9">
        <v>0</v>
      </c>
      <c r="CR15" s="9">
        <v>0</v>
      </c>
      <c r="CS15" s="9">
        <v>0</v>
      </c>
      <c r="CT15" s="9">
        <v>0</v>
      </c>
      <c r="CU15" s="9">
        <v>2.9369999999999998</v>
      </c>
      <c r="CV15" s="9">
        <v>2.9369999999999998</v>
      </c>
      <c r="CW15" s="9">
        <v>0</v>
      </c>
      <c r="CX15" s="9">
        <v>0</v>
      </c>
      <c r="CY15" s="9">
        <v>0</v>
      </c>
      <c r="CZ15" s="9">
        <v>0</v>
      </c>
      <c r="DA15" s="9">
        <v>0.53800000000000003</v>
      </c>
      <c r="DB15" s="9">
        <v>0.38</v>
      </c>
      <c r="DC15" s="9">
        <v>0.158</v>
      </c>
      <c r="DD15" s="9">
        <v>0</v>
      </c>
      <c r="DE15" s="9">
        <v>0</v>
      </c>
      <c r="DF15" s="9">
        <v>0</v>
      </c>
      <c r="DG15" s="9">
        <v>0</v>
      </c>
      <c r="DH15" s="9">
        <v>0</v>
      </c>
      <c r="DI15" s="9">
        <v>0</v>
      </c>
      <c r="DJ15" s="9">
        <v>0.378</v>
      </c>
      <c r="DK15" s="9">
        <v>0.378</v>
      </c>
      <c r="DL15" s="9">
        <v>0</v>
      </c>
      <c r="DM15" s="9">
        <v>0</v>
      </c>
      <c r="DN15" s="9">
        <v>0</v>
      </c>
      <c r="DO15" s="9">
        <v>0</v>
      </c>
      <c r="DP15" s="9">
        <v>0.89900000000000002</v>
      </c>
      <c r="DQ15" s="9">
        <v>0.89900000000000002</v>
      </c>
      <c r="DR15" s="9">
        <v>0</v>
      </c>
      <c r="DS15" s="9">
        <v>0.41599999999999998</v>
      </c>
      <c r="DT15" s="9">
        <v>0.41599999999999998</v>
      </c>
      <c r="DU15" s="9">
        <v>0</v>
      </c>
      <c r="DV15" s="9">
        <v>14.875999999999999</v>
      </c>
      <c r="DW15" s="9">
        <v>8.6449999999999996</v>
      </c>
      <c r="DX15" s="9">
        <v>6.2309999999999999</v>
      </c>
      <c r="DY15" s="9">
        <v>10.031000000000001</v>
      </c>
      <c r="DZ15" s="9">
        <v>11</v>
      </c>
      <c r="EA15" s="9">
        <v>10</v>
      </c>
      <c r="EB15" s="9">
        <v>15</v>
      </c>
      <c r="EC15" s="9">
        <v>15</v>
      </c>
      <c r="ED15" s="9">
        <v>12</v>
      </c>
      <c r="EE15" s="9">
        <v>15.505000000000001</v>
      </c>
      <c r="EF15" s="9">
        <v>15.99</v>
      </c>
      <c r="EG15" s="9">
        <v>12</v>
      </c>
      <c r="EH15" s="9">
        <v>10.121</v>
      </c>
      <c r="EI15" s="9">
        <v>5.2779999999999996</v>
      </c>
      <c r="EJ15" s="9">
        <v>11.336</v>
      </c>
      <c r="EK15" s="9">
        <v>0</v>
      </c>
      <c r="EL15" s="9">
        <v>0</v>
      </c>
      <c r="EM15" s="9">
        <v>0</v>
      </c>
      <c r="EN15" s="9">
        <v>0</v>
      </c>
      <c r="EO15" s="9">
        <v>0</v>
      </c>
      <c r="EP15" s="9">
        <v>0</v>
      </c>
      <c r="EQ15" s="9">
        <v>13.358000000000001</v>
      </c>
      <c r="ER15" s="9">
        <v>13.358000000000001</v>
      </c>
      <c r="ES15" s="9">
        <v>0</v>
      </c>
      <c r="ET15" s="9">
        <v>0</v>
      </c>
      <c r="EU15" s="9">
        <v>0</v>
      </c>
      <c r="EV15" s="9">
        <v>0</v>
      </c>
      <c r="EW15" s="9">
        <v>0</v>
      </c>
      <c r="EX15" s="9">
        <v>0</v>
      </c>
      <c r="EY15" s="9">
        <v>0</v>
      </c>
      <c r="EZ15" s="9">
        <v>20.559000000000001</v>
      </c>
      <c r="FA15" s="9">
        <v>20.559000000000001</v>
      </c>
      <c r="FB15" s="9">
        <v>0</v>
      </c>
      <c r="FC15" s="9">
        <v>0</v>
      </c>
      <c r="FD15" s="9">
        <v>0</v>
      </c>
      <c r="FE15" s="9">
        <v>0</v>
      </c>
      <c r="FF15" s="9">
        <v>7.0579999999999998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</v>
      </c>
      <c r="FM15" s="9">
        <v>0</v>
      </c>
      <c r="FN15" s="9">
        <v>0</v>
      </c>
      <c r="FO15" s="9">
        <v>0</v>
      </c>
      <c r="FP15" s="9">
        <v>0</v>
      </c>
      <c r="FQ15" s="9">
        <v>0</v>
      </c>
      <c r="FR15" s="9">
        <v>0</v>
      </c>
      <c r="FS15" s="9">
        <v>0</v>
      </c>
      <c r="FT15" s="9">
        <v>0</v>
      </c>
      <c r="FU15" s="9">
        <v>0</v>
      </c>
      <c r="FV15" s="9">
        <v>0</v>
      </c>
      <c r="FW15" s="9">
        <v>0</v>
      </c>
      <c r="FX15" s="9">
        <v>0</v>
      </c>
      <c r="FY15" s="9">
        <v>0</v>
      </c>
      <c r="FZ15" s="9">
        <v>0</v>
      </c>
      <c r="GA15" s="9">
        <v>10</v>
      </c>
      <c r="GB15" s="9">
        <v>10</v>
      </c>
      <c r="GC15" s="9">
        <v>9.8580000000000005</v>
      </c>
      <c r="GD15" s="9">
        <v>294.87400000000002</v>
      </c>
      <c r="GE15" s="9">
        <v>120.137</v>
      </c>
      <c r="GF15" s="9">
        <v>174.738</v>
      </c>
      <c r="GG15" s="9">
        <v>147.977</v>
      </c>
      <c r="GH15" s="9">
        <v>60.197000000000003</v>
      </c>
      <c r="GI15" s="9">
        <v>87.78</v>
      </c>
      <c r="GJ15" s="9">
        <v>124.544</v>
      </c>
      <c r="GK15" s="9">
        <v>47.915999999999997</v>
      </c>
      <c r="GL15" s="9">
        <v>76.628</v>
      </c>
      <c r="GM15" s="9">
        <v>21.864000000000001</v>
      </c>
      <c r="GN15" s="9">
        <v>9.1210000000000004</v>
      </c>
      <c r="GO15" s="9">
        <v>12.743</v>
      </c>
      <c r="GP15" s="9">
        <v>8.5380000000000003</v>
      </c>
      <c r="GQ15" s="9">
        <v>3.7120000000000002</v>
      </c>
      <c r="GR15" s="9">
        <v>4.8259999999999996</v>
      </c>
      <c r="GS15" s="9">
        <v>1.3149999999999999</v>
      </c>
      <c r="GT15" s="9">
        <v>0.75700000000000001</v>
      </c>
      <c r="GU15" s="9">
        <v>0.55900000000000005</v>
      </c>
      <c r="GV15" s="9">
        <v>6.226</v>
      </c>
      <c r="GW15" s="9">
        <v>1.165</v>
      </c>
      <c r="GX15" s="9">
        <v>5.0609999999999999</v>
      </c>
      <c r="GY15" s="9">
        <v>17.361999999999998</v>
      </c>
      <c r="GZ15" s="9">
        <v>5.83</v>
      </c>
      <c r="HA15" s="9">
        <v>11.531000000000001</v>
      </c>
      <c r="HB15" s="9">
        <v>7.3780000000000001</v>
      </c>
      <c r="HC15" s="9">
        <v>3.4910000000000001</v>
      </c>
      <c r="HD15" s="9">
        <v>3.887</v>
      </c>
      <c r="HE15" s="9">
        <v>8.24</v>
      </c>
      <c r="HF15" s="9">
        <v>4.577</v>
      </c>
      <c r="HG15" s="9">
        <v>3.6629999999999998</v>
      </c>
      <c r="HH15" s="9">
        <v>6.4459999999999997</v>
      </c>
      <c r="HI15" s="9">
        <v>3.2050000000000001</v>
      </c>
      <c r="HJ15" s="9">
        <v>3.242</v>
      </c>
      <c r="HK15" s="9">
        <v>5.32</v>
      </c>
      <c r="HL15" s="9">
        <v>2.0579999999999998</v>
      </c>
      <c r="HM15" s="9">
        <v>3.2629999999999999</v>
      </c>
      <c r="HN15" s="9">
        <v>2.08</v>
      </c>
      <c r="HO15" s="9">
        <v>0.60399999999999998</v>
      </c>
      <c r="HP15" s="9">
        <v>1.4750000000000001</v>
      </c>
      <c r="HQ15" s="9">
        <v>12.545999999999999</v>
      </c>
      <c r="HR15" s="9">
        <v>2.3439999999999999</v>
      </c>
      <c r="HS15" s="9">
        <v>10.201000000000001</v>
      </c>
      <c r="HT15" s="9">
        <v>5.0670000000000002</v>
      </c>
      <c r="HU15" s="9">
        <v>1.984</v>
      </c>
      <c r="HV15" s="9">
        <v>3.0830000000000002</v>
      </c>
      <c r="HW15" s="9">
        <v>1.079</v>
      </c>
      <c r="HX15" s="9">
        <v>1.079</v>
      </c>
      <c r="HY15" s="9">
        <v>0</v>
      </c>
      <c r="HZ15" s="9">
        <v>21.082000000000001</v>
      </c>
      <c r="IA15" s="9">
        <v>7.9889999999999999</v>
      </c>
      <c r="IB15" s="9">
        <v>13.093999999999999</v>
      </c>
      <c r="IC15" s="9">
        <v>23.434000000000001</v>
      </c>
      <c r="ID15" s="9">
        <v>12.282</v>
      </c>
      <c r="IE15" s="9">
        <v>11.151999999999999</v>
      </c>
      <c r="IF15" s="9">
        <v>146.89699999999999</v>
      </c>
      <c r="IG15" s="9">
        <v>59.939</v>
      </c>
      <c r="IH15" s="9">
        <v>86.956999999999994</v>
      </c>
      <c r="II15" s="9">
        <v>10</v>
      </c>
      <c r="IJ15" s="9">
        <v>12.231999999999999</v>
      </c>
      <c r="IK15" s="9">
        <v>10</v>
      </c>
      <c r="IL15" s="9">
        <v>13</v>
      </c>
      <c r="IM15" s="9">
        <v>17</v>
      </c>
      <c r="IN15" s="9">
        <v>10.657999999999999</v>
      </c>
      <c r="IO15" s="9">
        <v>13</v>
      </c>
      <c r="IP15" s="9">
        <v>17.977</v>
      </c>
      <c r="IQ15" s="9">
        <v>11.407999999999999</v>
      </c>
    </row>
    <row r="16" spans="1:251">
      <c r="A16" s="10">
        <v>43862</v>
      </c>
      <c r="B16" s="9">
        <v>4.1319999999999997</v>
      </c>
      <c r="C16" s="9">
        <v>1.5049999999999999</v>
      </c>
      <c r="D16" s="9">
        <v>0.65</v>
      </c>
      <c r="E16" s="9">
        <v>0.85499999999999998</v>
      </c>
      <c r="F16" s="9">
        <v>19.266999999999999</v>
      </c>
      <c r="G16" s="9">
        <v>8.7769999999999992</v>
      </c>
      <c r="H16" s="9">
        <v>10.49</v>
      </c>
      <c r="I16" s="9">
        <v>21.024000000000001</v>
      </c>
      <c r="J16" s="9">
        <v>4.9989999999999997</v>
      </c>
      <c r="K16" s="9">
        <v>16.024999999999999</v>
      </c>
      <c r="L16" s="9">
        <v>151.613</v>
      </c>
      <c r="M16" s="9">
        <v>44.706000000000003</v>
      </c>
      <c r="N16" s="9">
        <v>106.908</v>
      </c>
      <c r="O16" s="9">
        <v>10</v>
      </c>
      <c r="P16" s="9">
        <v>15</v>
      </c>
      <c r="Q16" s="9">
        <v>10</v>
      </c>
      <c r="R16" s="9">
        <v>12</v>
      </c>
      <c r="S16" s="9">
        <v>15</v>
      </c>
      <c r="T16" s="9">
        <v>10</v>
      </c>
      <c r="U16" s="9">
        <v>13</v>
      </c>
      <c r="V16" s="9">
        <v>15</v>
      </c>
      <c r="W16" s="9">
        <v>10</v>
      </c>
      <c r="X16" s="9">
        <v>12.99</v>
      </c>
      <c r="Y16" s="9">
        <v>14.616</v>
      </c>
      <c r="Z16" s="9">
        <v>10</v>
      </c>
      <c r="AA16" s="9">
        <v>12.824</v>
      </c>
      <c r="AB16" s="9">
        <v>20.533999999999999</v>
      </c>
      <c r="AC16" s="9">
        <v>9.56</v>
      </c>
      <c r="AD16" s="9">
        <v>0</v>
      </c>
      <c r="AE16" s="9">
        <v>0</v>
      </c>
      <c r="AF16" s="9">
        <v>0</v>
      </c>
      <c r="AG16" s="9">
        <v>15.32</v>
      </c>
      <c r="AH16" s="9">
        <v>18.248999999999999</v>
      </c>
      <c r="AI16" s="9">
        <v>14</v>
      </c>
      <c r="AJ16" s="9">
        <v>10</v>
      </c>
      <c r="AK16" s="9">
        <v>8.3729999999999993</v>
      </c>
      <c r="AL16" s="9">
        <v>10</v>
      </c>
      <c r="AM16" s="9">
        <v>15</v>
      </c>
      <c r="AN16" s="9">
        <v>18</v>
      </c>
      <c r="AO16" s="9">
        <v>14</v>
      </c>
      <c r="AP16" s="9">
        <v>11.051</v>
      </c>
      <c r="AQ16" s="9">
        <v>14</v>
      </c>
      <c r="AR16" s="9">
        <v>8</v>
      </c>
      <c r="AS16" s="9">
        <v>9.8360000000000003</v>
      </c>
      <c r="AT16" s="9">
        <v>0</v>
      </c>
      <c r="AU16" s="9">
        <v>12.923</v>
      </c>
      <c r="AV16" s="9">
        <v>9.6419999999999995</v>
      </c>
      <c r="AW16" s="9">
        <v>7</v>
      </c>
      <c r="AX16" s="9">
        <v>11.551</v>
      </c>
      <c r="AY16" s="9">
        <v>18.411999999999999</v>
      </c>
      <c r="AZ16" s="9">
        <v>21.61</v>
      </c>
      <c r="BA16" s="9">
        <v>14.548999999999999</v>
      </c>
      <c r="BB16" s="9">
        <v>14</v>
      </c>
      <c r="BC16" s="9">
        <v>0</v>
      </c>
      <c r="BD16" s="9">
        <v>14</v>
      </c>
      <c r="BE16" s="9">
        <v>7.1989999999999998</v>
      </c>
      <c r="BF16" s="9">
        <v>0</v>
      </c>
      <c r="BG16" s="9">
        <v>7.1989999999999998</v>
      </c>
      <c r="BH16" s="9">
        <v>7</v>
      </c>
      <c r="BI16" s="9">
        <v>12.318</v>
      </c>
      <c r="BJ16" s="9">
        <v>7.97</v>
      </c>
      <c r="BK16" s="9">
        <v>10</v>
      </c>
      <c r="BL16" s="9">
        <v>15</v>
      </c>
      <c r="BM16" s="9">
        <v>8</v>
      </c>
      <c r="BN16" s="9">
        <v>10</v>
      </c>
      <c r="BO16" s="9">
        <v>15</v>
      </c>
      <c r="BP16" s="9">
        <v>8</v>
      </c>
      <c r="BQ16" s="9">
        <v>10</v>
      </c>
      <c r="BR16" s="9">
        <v>14.951000000000001</v>
      </c>
      <c r="BS16" s="9">
        <v>8</v>
      </c>
      <c r="BT16" s="9">
        <v>22.530999999999999</v>
      </c>
      <c r="BU16" s="9">
        <v>14.195</v>
      </c>
      <c r="BV16" s="9">
        <v>8.3360000000000003</v>
      </c>
      <c r="BW16" s="9">
        <v>8.6720000000000006</v>
      </c>
      <c r="BX16" s="9">
        <v>5.9189999999999996</v>
      </c>
      <c r="BY16" s="9">
        <v>2.7530000000000001</v>
      </c>
      <c r="BZ16" s="9">
        <v>7.6020000000000003</v>
      </c>
      <c r="CA16" s="9">
        <v>4.8490000000000002</v>
      </c>
      <c r="CB16" s="9">
        <v>2.7530000000000001</v>
      </c>
      <c r="CC16" s="9">
        <v>1.218</v>
      </c>
      <c r="CD16" s="9">
        <v>0.52800000000000002</v>
      </c>
      <c r="CE16" s="9">
        <v>0.69099999999999995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2.4079999999999999</v>
      </c>
      <c r="CM16" s="9">
        <v>0.77400000000000002</v>
      </c>
      <c r="CN16" s="9">
        <v>1.6339999999999999</v>
      </c>
      <c r="CO16" s="9">
        <v>0</v>
      </c>
      <c r="CP16" s="9">
        <v>0</v>
      </c>
      <c r="CQ16" s="9">
        <v>0</v>
      </c>
      <c r="CR16" s="9">
        <v>0</v>
      </c>
      <c r="CS16" s="9">
        <v>0</v>
      </c>
      <c r="CT16" s="9">
        <v>0</v>
      </c>
      <c r="CU16" s="9">
        <v>2.661</v>
      </c>
      <c r="CV16" s="9">
        <v>2.661</v>
      </c>
      <c r="CW16" s="9">
        <v>0</v>
      </c>
      <c r="CX16" s="9">
        <v>0.46700000000000003</v>
      </c>
      <c r="CY16" s="9">
        <v>0.46700000000000003</v>
      </c>
      <c r="CZ16" s="9">
        <v>0</v>
      </c>
      <c r="DA16" s="9">
        <v>0</v>
      </c>
      <c r="DB16" s="9">
        <v>0</v>
      </c>
      <c r="DC16" s="9">
        <v>0</v>
      </c>
      <c r="DD16" s="9">
        <v>0</v>
      </c>
      <c r="DE16" s="9">
        <v>0</v>
      </c>
      <c r="DF16" s="9">
        <v>0</v>
      </c>
      <c r="DG16" s="9">
        <v>0</v>
      </c>
      <c r="DH16" s="9">
        <v>0</v>
      </c>
      <c r="DI16" s="9">
        <v>0</v>
      </c>
      <c r="DJ16" s="9">
        <v>0.124</v>
      </c>
      <c r="DK16" s="9">
        <v>0.124</v>
      </c>
      <c r="DL16" s="9">
        <v>0</v>
      </c>
      <c r="DM16" s="9">
        <v>0</v>
      </c>
      <c r="DN16" s="9">
        <v>0</v>
      </c>
      <c r="DO16" s="9">
        <v>0</v>
      </c>
      <c r="DP16" s="9">
        <v>0.72299999999999998</v>
      </c>
      <c r="DQ16" s="9">
        <v>0.29599999999999999</v>
      </c>
      <c r="DR16" s="9">
        <v>0.42799999999999999</v>
      </c>
      <c r="DS16" s="9">
        <v>1.07</v>
      </c>
      <c r="DT16" s="9">
        <v>1.07</v>
      </c>
      <c r="DU16" s="9">
        <v>0</v>
      </c>
      <c r="DV16" s="9">
        <v>13.859</v>
      </c>
      <c r="DW16" s="9">
        <v>8.2750000000000004</v>
      </c>
      <c r="DX16" s="9">
        <v>5.5839999999999996</v>
      </c>
      <c r="DY16" s="9">
        <v>10</v>
      </c>
      <c r="DZ16" s="9">
        <v>13.067</v>
      </c>
      <c r="EA16" s="9">
        <v>8</v>
      </c>
      <c r="EB16" s="9">
        <v>15</v>
      </c>
      <c r="EC16" s="9">
        <v>15</v>
      </c>
      <c r="ED16" s="9">
        <v>14.148999999999999</v>
      </c>
      <c r="EE16" s="9">
        <v>15</v>
      </c>
      <c r="EF16" s="9">
        <v>15</v>
      </c>
      <c r="EG16" s="9">
        <v>14.148999999999999</v>
      </c>
      <c r="EH16" s="9">
        <v>15.579000000000001</v>
      </c>
      <c r="EI16" s="9">
        <v>0</v>
      </c>
      <c r="EJ16" s="9">
        <v>12.504</v>
      </c>
      <c r="EK16" s="9">
        <v>0</v>
      </c>
      <c r="EL16" s="9">
        <v>0</v>
      </c>
      <c r="EM16" s="9">
        <v>0</v>
      </c>
      <c r="EN16" s="9">
        <v>0</v>
      </c>
      <c r="EO16" s="9">
        <v>0</v>
      </c>
      <c r="EP16" s="9">
        <v>0</v>
      </c>
      <c r="EQ16" s="9">
        <v>14.632</v>
      </c>
      <c r="ER16" s="9">
        <v>0</v>
      </c>
      <c r="ES16" s="9">
        <v>12.010999999999999</v>
      </c>
      <c r="ET16" s="9">
        <v>0</v>
      </c>
      <c r="EU16" s="9">
        <v>0</v>
      </c>
      <c r="EV16" s="9">
        <v>0</v>
      </c>
      <c r="EW16" s="9">
        <v>0</v>
      </c>
      <c r="EX16" s="9">
        <v>0</v>
      </c>
      <c r="EY16" s="9">
        <v>0</v>
      </c>
      <c r="EZ16" s="9">
        <v>15</v>
      </c>
      <c r="FA16" s="9">
        <v>15</v>
      </c>
      <c r="FB16" s="9">
        <v>0</v>
      </c>
      <c r="FC16" s="9">
        <v>0</v>
      </c>
      <c r="FD16" s="9">
        <v>0</v>
      </c>
      <c r="FE16" s="9">
        <v>0</v>
      </c>
      <c r="FF16" s="9">
        <v>0</v>
      </c>
      <c r="FG16" s="9">
        <v>0</v>
      </c>
      <c r="FH16" s="9">
        <v>0</v>
      </c>
      <c r="FI16" s="9">
        <v>0</v>
      </c>
      <c r="FJ16" s="9">
        <v>0</v>
      </c>
      <c r="FK16" s="9">
        <v>0</v>
      </c>
      <c r="FL16" s="9">
        <v>0</v>
      </c>
      <c r="FM16" s="9">
        <v>0</v>
      </c>
      <c r="FN16" s="9">
        <v>0</v>
      </c>
      <c r="FO16" s="9">
        <v>0</v>
      </c>
      <c r="FP16" s="9">
        <v>0</v>
      </c>
      <c r="FQ16" s="9">
        <v>0</v>
      </c>
      <c r="FR16" s="9">
        <v>0</v>
      </c>
      <c r="FS16" s="9">
        <v>0</v>
      </c>
      <c r="FT16" s="9">
        <v>0</v>
      </c>
      <c r="FU16" s="9">
        <v>14.409000000000001</v>
      </c>
      <c r="FV16" s="9">
        <v>0</v>
      </c>
      <c r="FW16" s="9">
        <v>0</v>
      </c>
      <c r="FX16" s="9">
        <v>6.4660000000000002</v>
      </c>
      <c r="FY16" s="9">
        <v>6.4660000000000002</v>
      </c>
      <c r="FZ16" s="9">
        <v>0</v>
      </c>
      <c r="GA16" s="9">
        <v>8</v>
      </c>
      <c r="GB16" s="9">
        <v>10.801</v>
      </c>
      <c r="GC16" s="9">
        <v>7</v>
      </c>
      <c r="GD16" s="9">
        <v>328.286</v>
      </c>
      <c r="GE16" s="9">
        <v>120.66</v>
      </c>
      <c r="GF16" s="9">
        <v>207.62700000000001</v>
      </c>
      <c r="GG16" s="9">
        <v>161.136</v>
      </c>
      <c r="GH16" s="9">
        <v>58.11</v>
      </c>
      <c r="GI16" s="9">
        <v>103.026</v>
      </c>
      <c r="GJ16" s="9">
        <v>137.26</v>
      </c>
      <c r="GK16" s="9">
        <v>51.965000000000003</v>
      </c>
      <c r="GL16" s="9">
        <v>85.295000000000002</v>
      </c>
      <c r="GM16" s="9">
        <v>27.225000000000001</v>
      </c>
      <c r="GN16" s="9">
        <v>10.647</v>
      </c>
      <c r="GO16" s="9">
        <v>16.577999999999999</v>
      </c>
      <c r="GP16" s="9">
        <v>9.7690000000000001</v>
      </c>
      <c r="GQ16" s="9">
        <v>3.5259999999999998</v>
      </c>
      <c r="GR16" s="9">
        <v>6.2430000000000003</v>
      </c>
      <c r="GS16" s="9">
        <v>2.3159999999999998</v>
      </c>
      <c r="GT16" s="9">
        <v>0.85599999999999998</v>
      </c>
      <c r="GU16" s="9">
        <v>1.4590000000000001</v>
      </c>
      <c r="GV16" s="9">
        <v>6.4829999999999997</v>
      </c>
      <c r="GW16" s="9">
        <v>0.89700000000000002</v>
      </c>
      <c r="GX16" s="9">
        <v>5.5860000000000003</v>
      </c>
      <c r="GY16" s="9">
        <v>20.536000000000001</v>
      </c>
      <c r="GZ16" s="9">
        <v>8.0079999999999991</v>
      </c>
      <c r="HA16" s="9">
        <v>12.529</v>
      </c>
      <c r="HB16" s="9">
        <v>9.4280000000000008</v>
      </c>
      <c r="HC16" s="9">
        <v>6.0279999999999996</v>
      </c>
      <c r="HD16" s="9">
        <v>3.4</v>
      </c>
      <c r="HE16" s="9">
        <v>13.259</v>
      </c>
      <c r="HF16" s="9">
        <v>7.3860000000000001</v>
      </c>
      <c r="HG16" s="9">
        <v>5.8739999999999997</v>
      </c>
      <c r="HH16" s="9">
        <v>2.66</v>
      </c>
      <c r="HI16" s="9">
        <v>0.82499999999999996</v>
      </c>
      <c r="HJ16" s="9">
        <v>1.835</v>
      </c>
      <c r="HK16" s="9">
        <v>3.4460000000000002</v>
      </c>
      <c r="HL16" s="9">
        <v>0.495</v>
      </c>
      <c r="HM16" s="9">
        <v>2.9510000000000001</v>
      </c>
      <c r="HN16" s="9">
        <v>1.9670000000000001</v>
      </c>
      <c r="HO16" s="9">
        <v>0.67500000000000004</v>
      </c>
      <c r="HP16" s="9">
        <v>1.2929999999999999</v>
      </c>
      <c r="HQ16" s="9">
        <v>11.141</v>
      </c>
      <c r="HR16" s="9">
        <v>0.60399999999999998</v>
      </c>
      <c r="HS16" s="9">
        <v>10.536</v>
      </c>
      <c r="HT16" s="9">
        <v>6.2750000000000004</v>
      </c>
      <c r="HU16" s="9">
        <v>1.67</v>
      </c>
      <c r="HV16" s="9">
        <v>4.6050000000000004</v>
      </c>
      <c r="HW16" s="9">
        <v>2.7709999999999999</v>
      </c>
      <c r="HX16" s="9">
        <v>1.4950000000000001</v>
      </c>
      <c r="HY16" s="9">
        <v>1.276</v>
      </c>
      <c r="HZ16" s="9">
        <v>19.984000000000002</v>
      </c>
      <c r="IA16" s="9">
        <v>8.8539999999999992</v>
      </c>
      <c r="IB16" s="9">
        <v>11.13</v>
      </c>
      <c r="IC16" s="9">
        <v>23.876000000000001</v>
      </c>
      <c r="ID16" s="9">
        <v>6.1449999999999996</v>
      </c>
      <c r="IE16" s="9">
        <v>17.731000000000002</v>
      </c>
      <c r="IF16" s="9">
        <v>167.15</v>
      </c>
      <c r="IG16" s="9">
        <v>62.55</v>
      </c>
      <c r="IH16" s="9">
        <v>104.6</v>
      </c>
      <c r="II16" s="9">
        <v>10</v>
      </c>
      <c r="IJ16" s="9">
        <v>14</v>
      </c>
      <c r="IK16" s="9">
        <v>10</v>
      </c>
      <c r="IL16" s="9">
        <v>13</v>
      </c>
      <c r="IM16" s="9">
        <v>15</v>
      </c>
      <c r="IN16" s="9">
        <v>12.172000000000001</v>
      </c>
      <c r="IO16" s="9">
        <v>14</v>
      </c>
      <c r="IP16" s="9">
        <v>15</v>
      </c>
      <c r="IQ16" s="9">
        <v>12</v>
      </c>
    </row>
    <row r="17" spans="1:251">
      <c r="A17" s="10">
        <v>44228</v>
      </c>
      <c r="B17" s="9">
        <v>6.0209999999999999</v>
      </c>
      <c r="C17" s="9">
        <v>1.208</v>
      </c>
      <c r="D17" s="9">
        <v>0</v>
      </c>
      <c r="E17" s="9">
        <v>1.208</v>
      </c>
      <c r="F17" s="9">
        <v>15.185</v>
      </c>
      <c r="G17" s="9">
        <v>8.76</v>
      </c>
      <c r="H17" s="9">
        <v>6.4249999999999998</v>
      </c>
      <c r="I17" s="9">
        <v>16.512</v>
      </c>
      <c r="J17" s="9">
        <v>3.5419999999999998</v>
      </c>
      <c r="K17" s="9">
        <v>12.97</v>
      </c>
      <c r="L17" s="9">
        <v>134.84100000000001</v>
      </c>
      <c r="M17" s="9">
        <v>50.043999999999997</v>
      </c>
      <c r="N17" s="9">
        <v>84.796999999999997</v>
      </c>
      <c r="O17" s="9">
        <v>10</v>
      </c>
      <c r="P17" s="9">
        <v>15</v>
      </c>
      <c r="Q17" s="9">
        <v>10</v>
      </c>
      <c r="R17" s="9">
        <v>13</v>
      </c>
      <c r="S17" s="9">
        <v>17.059999999999999</v>
      </c>
      <c r="T17" s="9">
        <v>10</v>
      </c>
      <c r="U17" s="9">
        <v>14</v>
      </c>
      <c r="V17" s="9">
        <v>17</v>
      </c>
      <c r="W17" s="9">
        <v>11</v>
      </c>
      <c r="X17" s="9">
        <v>12.282</v>
      </c>
      <c r="Y17" s="9">
        <v>11.943</v>
      </c>
      <c r="Z17" s="9">
        <v>12.817</v>
      </c>
      <c r="AA17" s="9">
        <v>14.534000000000001</v>
      </c>
      <c r="AB17" s="9">
        <v>16.95</v>
      </c>
      <c r="AC17" s="9">
        <v>12.923999999999999</v>
      </c>
      <c r="AD17" s="9">
        <v>0</v>
      </c>
      <c r="AE17" s="9">
        <v>0</v>
      </c>
      <c r="AF17" s="9">
        <v>0</v>
      </c>
      <c r="AG17" s="9">
        <v>20</v>
      </c>
      <c r="AH17" s="9">
        <v>20</v>
      </c>
      <c r="AI17" s="9">
        <v>19.245000000000001</v>
      </c>
      <c r="AJ17" s="9">
        <v>20.655000000000001</v>
      </c>
      <c r="AK17" s="9">
        <v>25.103999999999999</v>
      </c>
      <c r="AL17" s="9">
        <v>12.167</v>
      </c>
      <c r="AM17" s="9">
        <v>11.435</v>
      </c>
      <c r="AN17" s="9">
        <v>11.281000000000001</v>
      </c>
      <c r="AO17" s="9">
        <v>12.288</v>
      </c>
      <c r="AP17" s="9">
        <v>14.698</v>
      </c>
      <c r="AQ17" s="9">
        <v>18</v>
      </c>
      <c r="AR17" s="9">
        <v>9.7530000000000001</v>
      </c>
      <c r="AS17" s="9">
        <v>7.8239999999999998</v>
      </c>
      <c r="AT17" s="9">
        <v>0</v>
      </c>
      <c r="AU17" s="9">
        <v>7.1849999999999996</v>
      </c>
      <c r="AV17" s="9">
        <v>11.897</v>
      </c>
      <c r="AW17" s="9">
        <v>9.9629999999999992</v>
      </c>
      <c r="AX17" s="9">
        <v>12.759</v>
      </c>
      <c r="AY17" s="9">
        <v>14.548999999999999</v>
      </c>
      <c r="AZ17" s="9">
        <v>16.268999999999998</v>
      </c>
      <c r="BA17" s="9">
        <v>12.664</v>
      </c>
      <c r="BB17" s="9">
        <v>6</v>
      </c>
      <c r="BC17" s="9">
        <v>0</v>
      </c>
      <c r="BD17" s="9">
        <v>6</v>
      </c>
      <c r="BE17" s="9">
        <v>13.173</v>
      </c>
      <c r="BF17" s="9">
        <v>8.4290000000000003</v>
      </c>
      <c r="BG17" s="9">
        <v>13.412000000000001</v>
      </c>
      <c r="BH17" s="9">
        <v>20.053999999999998</v>
      </c>
      <c r="BI17" s="9">
        <v>0</v>
      </c>
      <c r="BJ17" s="9">
        <v>20.053999999999998</v>
      </c>
      <c r="BK17" s="9">
        <v>15</v>
      </c>
      <c r="BL17" s="9">
        <v>20</v>
      </c>
      <c r="BM17" s="9">
        <v>8</v>
      </c>
      <c r="BN17" s="9">
        <v>10</v>
      </c>
      <c r="BO17" s="9">
        <v>20.405000000000001</v>
      </c>
      <c r="BP17" s="9">
        <v>10</v>
      </c>
      <c r="BQ17" s="9">
        <v>10</v>
      </c>
      <c r="BR17" s="9">
        <v>13.875999999999999</v>
      </c>
      <c r="BS17" s="9">
        <v>10</v>
      </c>
      <c r="BT17" s="9">
        <v>34.155000000000001</v>
      </c>
      <c r="BU17" s="9">
        <v>16.95</v>
      </c>
      <c r="BV17" s="9">
        <v>17.206</v>
      </c>
      <c r="BW17" s="9">
        <v>8.9779999999999998</v>
      </c>
      <c r="BX17" s="9">
        <v>4.2670000000000003</v>
      </c>
      <c r="BY17" s="9">
        <v>4.7110000000000003</v>
      </c>
      <c r="BZ17" s="9">
        <v>7.94</v>
      </c>
      <c r="CA17" s="9">
        <v>3.4249999999999998</v>
      </c>
      <c r="CB17" s="9">
        <v>4.5149999999999997</v>
      </c>
      <c r="CC17" s="9">
        <v>0.51</v>
      </c>
      <c r="CD17" s="9">
        <v>0.51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1.83</v>
      </c>
      <c r="CM17" s="9">
        <v>0.48599999999999999</v>
      </c>
      <c r="CN17" s="9">
        <v>1.343</v>
      </c>
      <c r="CO17" s="9">
        <v>0.54100000000000004</v>
      </c>
      <c r="CP17" s="9">
        <v>0.54100000000000004</v>
      </c>
      <c r="CQ17" s="9">
        <v>0</v>
      </c>
      <c r="CR17" s="9">
        <v>0.251</v>
      </c>
      <c r="CS17" s="9">
        <v>0</v>
      </c>
      <c r="CT17" s="9">
        <v>0.251</v>
      </c>
      <c r="CU17" s="9">
        <v>1.5840000000000001</v>
      </c>
      <c r="CV17" s="9">
        <v>0.72199999999999998</v>
      </c>
      <c r="CW17" s="9">
        <v>0.86099999999999999</v>
      </c>
      <c r="CX17" s="9">
        <v>0</v>
      </c>
      <c r="CY17" s="9">
        <v>0</v>
      </c>
      <c r="CZ17" s="9">
        <v>0</v>
      </c>
      <c r="DA17" s="9">
        <v>0</v>
      </c>
      <c r="DB17" s="9">
        <v>0</v>
      </c>
      <c r="DC17" s="9">
        <v>0</v>
      </c>
      <c r="DD17" s="9">
        <v>0</v>
      </c>
      <c r="DE17" s="9">
        <v>0</v>
      </c>
      <c r="DF17" s="9">
        <v>0</v>
      </c>
      <c r="DG17" s="9">
        <v>0</v>
      </c>
      <c r="DH17" s="9">
        <v>0</v>
      </c>
      <c r="DI17" s="9">
        <v>0</v>
      </c>
      <c r="DJ17" s="9">
        <v>0</v>
      </c>
      <c r="DK17" s="9">
        <v>0</v>
      </c>
      <c r="DL17" s="9">
        <v>0</v>
      </c>
      <c r="DM17" s="9">
        <v>0</v>
      </c>
      <c r="DN17" s="9">
        <v>0</v>
      </c>
      <c r="DO17" s="9">
        <v>0</v>
      </c>
      <c r="DP17" s="9">
        <v>3.2240000000000002</v>
      </c>
      <c r="DQ17" s="9">
        <v>1.1639999999999999</v>
      </c>
      <c r="DR17" s="9">
        <v>2.0590000000000002</v>
      </c>
      <c r="DS17" s="9">
        <v>1.038</v>
      </c>
      <c r="DT17" s="9">
        <v>0.84199999999999997</v>
      </c>
      <c r="DU17" s="9">
        <v>0.19600000000000001</v>
      </c>
      <c r="DV17" s="9">
        <v>25.177</v>
      </c>
      <c r="DW17" s="9">
        <v>12.683</v>
      </c>
      <c r="DX17" s="9">
        <v>12.494</v>
      </c>
      <c r="DY17" s="9">
        <v>9</v>
      </c>
      <c r="DZ17" s="9">
        <v>10</v>
      </c>
      <c r="EA17" s="9">
        <v>8</v>
      </c>
      <c r="EB17" s="9">
        <v>13.452</v>
      </c>
      <c r="EC17" s="9">
        <v>13.987</v>
      </c>
      <c r="ED17" s="9">
        <v>13.105</v>
      </c>
      <c r="EE17" s="9">
        <v>13.723000000000001</v>
      </c>
      <c r="EF17" s="9">
        <v>14.353999999999999</v>
      </c>
      <c r="EG17" s="9">
        <v>13.3</v>
      </c>
      <c r="EH17" s="9">
        <v>17.527999999999999</v>
      </c>
      <c r="EI17" s="9">
        <v>17.527999999999999</v>
      </c>
      <c r="EJ17" s="9">
        <v>0</v>
      </c>
      <c r="EK17" s="9">
        <v>0</v>
      </c>
      <c r="EL17" s="9">
        <v>0</v>
      </c>
      <c r="EM17" s="9">
        <v>0</v>
      </c>
      <c r="EN17" s="9">
        <v>0</v>
      </c>
      <c r="EO17" s="9">
        <v>0</v>
      </c>
      <c r="EP17" s="9">
        <v>0</v>
      </c>
      <c r="EQ17" s="9">
        <v>7</v>
      </c>
      <c r="ER17" s="9">
        <v>0</v>
      </c>
      <c r="ES17" s="9">
        <v>6.3470000000000004</v>
      </c>
      <c r="ET17" s="9">
        <v>0</v>
      </c>
      <c r="EU17" s="9">
        <v>0</v>
      </c>
      <c r="EV17" s="9">
        <v>0</v>
      </c>
      <c r="EW17" s="9">
        <v>14.457000000000001</v>
      </c>
      <c r="EX17" s="9">
        <v>0</v>
      </c>
      <c r="EY17" s="9">
        <v>14.457000000000001</v>
      </c>
      <c r="EZ17" s="9">
        <v>16.015000000000001</v>
      </c>
      <c r="FA17" s="9">
        <v>18.742000000000001</v>
      </c>
      <c r="FB17" s="9">
        <v>16.257000000000001</v>
      </c>
      <c r="FC17" s="9">
        <v>0</v>
      </c>
      <c r="FD17" s="9">
        <v>0</v>
      </c>
      <c r="FE17" s="9">
        <v>0</v>
      </c>
      <c r="FF17" s="9">
        <v>0</v>
      </c>
      <c r="FG17" s="9">
        <v>0</v>
      </c>
      <c r="FH17" s="9">
        <v>0</v>
      </c>
      <c r="FI17" s="9">
        <v>0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0</v>
      </c>
      <c r="FQ17" s="9">
        <v>0</v>
      </c>
      <c r="FR17" s="9">
        <v>0</v>
      </c>
      <c r="FS17" s="9">
        <v>0</v>
      </c>
      <c r="FT17" s="9">
        <v>0</v>
      </c>
      <c r="FU17" s="9">
        <v>14.035</v>
      </c>
      <c r="FV17" s="9">
        <v>10.95</v>
      </c>
      <c r="FW17" s="9">
        <v>13.59</v>
      </c>
      <c r="FX17" s="9">
        <v>9.548</v>
      </c>
      <c r="FY17" s="9">
        <v>11.18</v>
      </c>
      <c r="FZ17" s="9">
        <v>0</v>
      </c>
      <c r="GA17" s="9">
        <v>8</v>
      </c>
      <c r="GB17" s="9">
        <v>8.8829999999999991</v>
      </c>
      <c r="GC17" s="9">
        <v>7</v>
      </c>
      <c r="GD17" s="9">
        <v>297.601</v>
      </c>
      <c r="GE17" s="9">
        <v>123.779</v>
      </c>
      <c r="GF17" s="9">
        <v>173.822</v>
      </c>
      <c r="GG17" s="9">
        <v>133.547</v>
      </c>
      <c r="GH17" s="9">
        <v>54.832000000000001</v>
      </c>
      <c r="GI17" s="9">
        <v>78.715000000000003</v>
      </c>
      <c r="GJ17" s="9">
        <v>115.39700000000001</v>
      </c>
      <c r="GK17" s="9">
        <v>48.381</v>
      </c>
      <c r="GL17" s="9">
        <v>67.015000000000001</v>
      </c>
      <c r="GM17" s="9">
        <v>26.195</v>
      </c>
      <c r="GN17" s="9">
        <v>9.5730000000000004</v>
      </c>
      <c r="GO17" s="9">
        <v>16.622</v>
      </c>
      <c r="GP17" s="9">
        <v>5.98</v>
      </c>
      <c r="GQ17" s="9">
        <v>2.839</v>
      </c>
      <c r="GR17" s="9">
        <v>3.141</v>
      </c>
      <c r="GS17" s="9">
        <v>0</v>
      </c>
      <c r="GT17" s="9">
        <v>0</v>
      </c>
      <c r="GU17" s="9">
        <v>0</v>
      </c>
      <c r="GV17" s="9">
        <v>5.673</v>
      </c>
      <c r="GW17" s="9">
        <v>4.0199999999999996</v>
      </c>
      <c r="GX17" s="9">
        <v>1.6539999999999999</v>
      </c>
      <c r="GY17" s="9">
        <v>13.247999999999999</v>
      </c>
      <c r="GZ17" s="9">
        <v>4.8479999999999999</v>
      </c>
      <c r="HA17" s="9">
        <v>8.4</v>
      </c>
      <c r="HB17" s="9">
        <v>10.446</v>
      </c>
      <c r="HC17" s="9">
        <v>4.5999999999999996</v>
      </c>
      <c r="HD17" s="9">
        <v>5.8449999999999998</v>
      </c>
      <c r="HE17" s="9">
        <v>14.494</v>
      </c>
      <c r="HF17" s="9">
        <v>7.44</v>
      </c>
      <c r="HG17" s="9">
        <v>7.0549999999999997</v>
      </c>
      <c r="HH17" s="9">
        <v>6.5170000000000003</v>
      </c>
      <c r="HI17" s="9">
        <v>2.7810000000000001</v>
      </c>
      <c r="HJ17" s="9">
        <v>3.7360000000000002</v>
      </c>
      <c r="HK17" s="9">
        <v>4.1859999999999999</v>
      </c>
      <c r="HL17" s="9">
        <v>1.1399999999999999</v>
      </c>
      <c r="HM17" s="9">
        <v>3.0459999999999998</v>
      </c>
      <c r="HN17" s="9">
        <v>3.3130000000000002</v>
      </c>
      <c r="HO17" s="9">
        <v>1.6990000000000001</v>
      </c>
      <c r="HP17" s="9">
        <v>1.6140000000000001</v>
      </c>
      <c r="HQ17" s="9">
        <v>5.1710000000000003</v>
      </c>
      <c r="HR17" s="9">
        <v>0.64300000000000002</v>
      </c>
      <c r="HS17" s="9">
        <v>4.5279999999999996</v>
      </c>
      <c r="HT17" s="9">
        <v>4.75</v>
      </c>
      <c r="HU17" s="9">
        <v>0.53300000000000003</v>
      </c>
      <c r="HV17" s="9">
        <v>4.2169999999999996</v>
      </c>
      <c r="HW17" s="9">
        <v>0.57399999999999995</v>
      </c>
      <c r="HX17" s="9">
        <v>0</v>
      </c>
      <c r="HY17" s="9">
        <v>0.57399999999999995</v>
      </c>
      <c r="HZ17" s="9">
        <v>14.85</v>
      </c>
      <c r="IA17" s="9">
        <v>8.2650000000000006</v>
      </c>
      <c r="IB17" s="9">
        <v>6.585</v>
      </c>
      <c r="IC17" s="9">
        <v>18.149999999999999</v>
      </c>
      <c r="ID17" s="9">
        <v>6.45</v>
      </c>
      <c r="IE17" s="9">
        <v>11.7</v>
      </c>
      <c r="IF17" s="9">
        <v>164.054</v>
      </c>
      <c r="IG17" s="9">
        <v>68.947999999999993</v>
      </c>
      <c r="IH17" s="9">
        <v>95.106999999999999</v>
      </c>
      <c r="II17" s="9">
        <v>11</v>
      </c>
      <c r="IJ17" s="9">
        <v>12</v>
      </c>
      <c r="IK17" s="9">
        <v>10</v>
      </c>
      <c r="IL17" s="9">
        <v>14</v>
      </c>
      <c r="IM17" s="9">
        <v>15</v>
      </c>
      <c r="IN17" s="9">
        <v>13.54</v>
      </c>
      <c r="IO17" s="9">
        <v>15</v>
      </c>
      <c r="IP17" s="9">
        <v>15</v>
      </c>
      <c r="IQ17" s="9">
        <v>14</v>
      </c>
    </row>
    <row r="18" spans="1:251">
      <c r="A18" s="10">
        <v>44593</v>
      </c>
      <c r="B18" s="9">
        <v>5.3630000000000004</v>
      </c>
      <c r="C18" s="9">
        <v>2.7709999999999999</v>
      </c>
      <c r="D18" s="9">
        <v>0.79400000000000004</v>
      </c>
      <c r="E18" s="9">
        <v>1.9770000000000001</v>
      </c>
      <c r="F18" s="9">
        <v>9.9350000000000005</v>
      </c>
      <c r="G18" s="9">
        <v>2.774</v>
      </c>
      <c r="H18" s="9">
        <v>7.1609999999999996</v>
      </c>
      <c r="I18" s="9">
        <v>12.282</v>
      </c>
      <c r="J18" s="9">
        <v>6.7880000000000003</v>
      </c>
      <c r="K18" s="9">
        <v>5.4939999999999998</v>
      </c>
      <c r="L18" s="9">
        <v>107.68600000000001</v>
      </c>
      <c r="M18" s="9">
        <v>30.114000000000001</v>
      </c>
      <c r="N18" s="9">
        <v>77.572000000000003</v>
      </c>
      <c r="O18" s="9">
        <v>10</v>
      </c>
      <c r="P18" s="9">
        <v>10</v>
      </c>
      <c r="Q18" s="9">
        <v>10</v>
      </c>
      <c r="R18" s="9">
        <v>10</v>
      </c>
      <c r="S18" s="9">
        <v>13</v>
      </c>
      <c r="T18" s="9">
        <v>10</v>
      </c>
      <c r="U18" s="9">
        <v>10</v>
      </c>
      <c r="V18" s="9">
        <v>13.215999999999999</v>
      </c>
      <c r="W18" s="9">
        <v>10</v>
      </c>
      <c r="X18" s="9">
        <v>12</v>
      </c>
      <c r="Y18" s="9">
        <v>23.763000000000002</v>
      </c>
      <c r="Z18" s="9">
        <v>9.2430000000000003</v>
      </c>
      <c r="AA18" s="9">
        <v>7</v>
      </c>
      <c r="AB18" s="9">
        <v>6.0119999999999996</v>
      </c>
      <c r="AC18" s="9">
        <v>7</v>
      </c>
      <c r="AD18" s="9">
        <v>0</v>
      </c>
      <c r="AE18" s="9">
        <v>0</v>
      </c>
      <c r="AF18" s="9">
        <v>0</v>
      </c>
      <c r="AG18" s="9">
        <v>10</v>
      </c>
      <c r="AH18" s="9">
        <v>18.056999999999999</v>
      </c>
      <c r="AI18" s="9">
        <v>9.9329999999999998</v>
      </c>
      <c r="AJ18" s="9">
        <v>10</v>
      </c>
      <c r="AK18" s="9">
        <v>9.0969999999999995</v>
      </c>
      <c r="AL18" s="9">
        <v>11.696</v>
      </c>
      <c r="AM18" s="9">
        <v>10</v>
      </c>
      <c r="AN18" s="9">
        <v>10</v>
      </c>
      <c r="AO18" s="9">
        <v>11.824</v>
      </c>
      <c r="AP18" s="9">
        <v>10</v>
      </c>
      <c r="AQ18" s="9">
        <v>13.307</v>
      </c>
      <c r="AR18" s="9">
        <v>10</v>
      </c>
      <c r="AS18" s="9">
        <v>10</v>
      </c>
      <c r="AT18" s="9">
        <v>11.609</v>
      </c>
      <c r="AU18" s="9">
        <v>9.1489999999999991</v>
      </c>
      <c r="AV18" s="9">
        <v>15</v>
      </c>
      <c r="AW18" s="9">
        <v>18.367999999999999</v>
      </c>
      <c r="AX18" s="9">
        <v>15</v>
      </c>
      <c r="AY18" s="9">
        <v>0</v>
      </c>
      <c r="AZ18" s="9">
        <v>0</v>
      </c>
      <c r="BA18" s="9">
        <v>0</v>
      </c>
      <c r="BB18" s="9">
        <v>19.905999999999999</v>
      </c>
      <c r="BC18" s="9">
        <v>19.645</v>
      </c>
      <c r="BD18" s="9">
        <v>16.670999999999999</v>
      </c>
      <c r="BE18" s="9">
        <v>9</v>
      </c>
      <c r="BF18" s="9">
        <v>18.091999999999999</v>
      </c>
      <c r="BG18" s="9">
        <v>9</v>
      </c>
      <c r="BH18" s="9">
        <v>8.0280000000000005</v>
      </c>
      <c r="BI18" s="9">
        <v>13.89</v>
      </c>
      <c r="BJ18" s="9">
        <v>5.3769999999999998</v>
      </c>
      <c r="BK18" s="9">
        <v>9.327</v>
      </c>
      <c r="BL18" s="9">
        <v>17.209</v>
      </c>
      <c r="BM18" s="9">
        <v>8.5220000000000002</v>
      </c>
      <c r="BN18" s="9">
        <v>10</v>
      </c>
      <c r="BO18" s="9">
        <v>10</v>
      </c>
      <c r="BP18" s="9">
        <v>9.3339999999999996</v>
      </c>
      <c r="BQ18" s="9">
        <v>10</v>
      </c>
      <c r="BR18" s="9">
        <v>10</v>
      </c>
      <c r="BS18" s="9">
        <v>10</v>
      </c>
      <c r="BT18" s="9">
        <v>15.563000000000001</v>
      </c>
      <c r="BU18" s="9">
        <v>8.9359999999999999</v>
      </c>
      <c r="BV18" s="9">
        <v>6.6280000000000001</v>
      </c>
      <c r="BW18" s="9">
        <v>3.3530000000000002</v>
      </c>
      <c r="BX18" s="9">
        <v>2.6389999999999998</v>
      </c>
      <c r="BY18" s="9">
        <v>0.71399999999999997</v>
      </c>
      <c r="BZ18" s="9">
        <v>3.3530000000000002</v>
      </c>
      <c r="CA18" s="9">
        <v>2.6389999999999998</v>
      </c>
      <c r="CB18" s="9">
        <v>0.71399999999999997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1.984</v>
      </c>
      <c r="CM18" s="9">
        <v>1.5840000000000001</v>
      </c>
      <c r="CN18" s="9">
        <v>0.40100000000000002</v>
      </c>
      <c r="CO18" s="9">
        <v>0</v>
      </c>
      <c r="CP18" s="9">
        <v>0</v>
      </c>
      <c r="CQ18" s="9">
        <v>0</v>
      </c>
      <c r="CR18" s="9">
        <v>0</v>
      </c>
      <c r="CS18" s="9">
        <v>0</v>
      </c>
      <c r="CT18" s="9">
        <v>0</v>
      </c>
      <c r="CU18" s="9">
        <v>1.2949999999999999</v>
      </c>
      <c r="CV18" s="9">
        <v>0.98199999999999998</v>
      </c>
      <c r="CW18" s="9">
        <v>0.313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0</v>
      </c>
      <c r="DD18" s="9">
        <v>0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0</v>
      </c>
      <c r="DL18" s="9">
        <v>0</v>
      </c>
      <c r="DM18" s="9">
        <v>7.2999999999999995E-2</v>
      </c>
      <c r="DN18" s="9">
        <v>7.2999999999999995E-2</v>
      </c>
      <c r="DO18" s="9">
        <v>0</v>
      </c>
      <c r="DP18" s="9">
        <v>0</v>
      </c>
      <c r="DQ18" s="9">
        <v>0</v>
      </c>
      <c r="DR18" s="9">
        <v>0</v>
      </c>
      <c r="DS18" s="9">
        <v>0</v>
      </c>
      <c r="DT18" s="9">
        <v>0</v>
      </c>
      <c r="DU18" s="9">
        <v>0</v>
      </c>
      <c r="DV18" s="9">
        <v>12.211</v>
      </c>
      <c r="DW18" s="9">
        <v>6.2969999999999997</v>
      </c>
      <c r="DX18" s="9">
        <v>5.9139999999999997</v>
      </c>
      <c r="DY18" s="9">
        <v>8</v>
      </c>
      <c r="DZ18" s="9">
        <v>10</v>
      </c>
      <c r="EA18" s="9">
        <v>7.0810000000000004</v>
      </c>
      <c r="EB18" s="9">
        <v>10</v>
      </c>
      <c r="EC18" s="9">
        <v>10</v>
      </c>
      <c r="ED18" s="9">
        <v>10.706</v>
      </c>
      <c r="EE18" s="9">
        <v>10</v>
      </c>
      <c r="EF18" s="9">
        <v>10</v>
      </c>
      <c r="EG18" s="9">
        <v>10.706</v>
      </c>
      <c r="EH18" s="9">
        <v>0</v>
      </c>
      <c r="EI18" s="9">
        <v>0</v>
      </c>
      <c r="EJ18" s="9">
        <v>0</v>
      </c>
      <c r="EK18" s="9">
        <v>0</v>
      </c>
      <c r="EL18" s="9">
        <v>0</v>
      </c>
      <c r="EM18" s="9">
        <v>0</v>
      </c>
      <c r="EN18" s="9">
        <v>0</v>
      </c>
      <c r="EO18" s="9">
        <v>0</v>
      </c>
      <c r="EP18" s="9">
        <v>0</v>
      </c>
      <c r="EQ18" s="9">
        <v>11.922000000000001</v>
      </c>
      <c r="ER18" s="9">
        <v>12.679</v>
      </c>
      <c r="ES18" s="9">
        <v>0</v>
      </c>
      <c r="ET18" s="9">
        <v>0</v>
      </c>
      <c r="EU18" s="9">
        <v>0</v>
      </c>
      <c r="EV18" s="9">
        <v>0</v>
      </c>
      <c r="EW18" s="9">
        <v>0</v>
      </c>
      <c r="EX18" s="9">
        <v>0</v>
      </c>
      <c r="EY18" s="9">
        <v>0</v>
      </c>
      <c r="EZ18" s="9">
        <v>9.6489999999999991</v>
      </c>
      <c r="FA18" s="9">
        <v>9.01</v>
      </c>
      <c r="FB18" s="9">
        <v>0</v>
      </c>
      <c r="FC18" s="9">
        <v>0</v>
      </c>
      <c r="FD18" s="9">
        <v>0</v>
      </c>
      <c r="FE18" s="9">
        <v>0</v>
      </c>
      <c r="FF18" s="9">
        <v>0</v>
      </c>
      <c r="FG18" s="9">
        <v>0</v>
      </c>
      <c r="FH18" s="9">
        <v>0</v>
      </c>
      <c r="FI18" s="9">
        <v>0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0</v>
      </c>
      <c r="FQ18" s="9">
        <v>0</v>
      </c>
      <c r="FR18" s="9">
        <v>0</v>
      </c>
      <c r="FS18" s="9">
        <v>0</v>
      </c>
      <c r="FT18" s="9">
        <v>0</v>
      </c>
      <c r="FU18" s="9">
        <v>0</v>
      </c>
      <c r="FV18" s="9">
        <v>0</v>
      </c>
      <c r="FW18" s="9">
        <v>0</v>
      </c>
      <c r="FX18" s="9">
        <v>0</v>
      </c>
      <c r="FY18" s="9">
        <v>0</v>
      </c>
      <c r="FZ18" s="9">
        <v>0</v>
      </c>
      <c r="GA18" s="9">
        <v>8</v>
      </c>
      <c r="GB18" s="9">
        <v>9.7789999999999999</v>
      </c>
      <c r="GC18" s="9">
        <v>7.1559999999999997</v>
      </c>
      <c r="GD18" s="9">
        <v>232.636</v>
      </c>
      <c r="GE18" s="9">
        <v>100.008</v>
      </c>
      <c r="GF18" s="9">
        <v>132.62799999999999</v>
      </c>
      <c r="GG18" s="9">
        <v>97.887</v>
      </c>
      <c r="GH18" s="9">
        <v>45.170999999999999</v>
      </c>
      <c r="GI18" s="9">
        <v>52.716999999999999</v>
      </c>
      <c r="GJ18" s="9">
        <v>85.350999999999999</v>
      </c>
      <c r="GK18" s="9">
        <v>37.476999999999997</v>
      </c>
      <c r="GL18" s="9">
        <v>47.872999999999998</v>
      </c>
      <c r="GM18" s="9">
        <v>10.090999999999999</v>
      </c>
      <c r="GN18" s="9">
        <v>7.7409999999999997</v>
      </c>
      <c r="GO18" s="9">
        <v>2.35</v>
      </c>
      <c r="GP18" s="9">
        <v>5.7140000000000004</v>
      </c>
      <c r="GQ18" s="9">
        <v>3.43</v>
      </c>
      <c r="GR18" s="9">
        <v>2.2839999999999998</v>
      </c>
      <c r="GS18" s="9">
        <v>0</v>
      </c>
      <c r="GT18" s="9">
        <v>0</v>
      </c>
      <c r="GU18" s="9">
        <v>0</v>
      </c>
      <c r="GV18" s="9">
        <v>4.5449999999999999</v>
      </c>
      <c r="GW18" s="9">
        <v>1.341</v>
      </c>
      <c r="GX18" s="9">
        <v>3.2040000000000002</v>
      </c>
      <c r="GY18" s="9">
        <v>8.8689999999999998</v>
      </c>
      <c r="GZ18" s="9">
        <v>3.9460000000000002</v>
      </c>
      <c r="HA18" s="9">
        <v>4.923</v>
      </c>
      <c r="HB18" s="9">
        <v>8.2590000000000003</v>
      </c>
      <c r="HC18" s="9">
        <v>4.3659999999999997</v>
      </c>
      <c r="HD18" s="9">
        <v>3.8929999999999998</v>
      </c>
      <c r="HE18" s="9">
        <v>8.5619999999999994</v>
      </c>
      <c r="HF18" s="9">
        <v>2.157</v>
      </c>
      <c r="HG18" s="9">
        <v>6.4050000000000002</v>
      </c>
      <c r="HH18" s="9">
        <v>3.5790000000000002</v>
      </c>
      <c r="HI18" s="9">
        <v>0.81399999999999995</v>
      </c>
      <c r="HJ18" s="9">
        <v>2.766</v>
      </c>
      <c r="HK18" s="9">
        <v>5.7030000000000003</v>
      </c>
      <c r="HL18" s="9">
        <v>2.35</v>
      </c>
      <c r="HM18" s="9">
        <v>3.3530000000000002</v>
      </c>
      <c r="HN18" s="9">
        <v>2.0419999999999998</v>
      </c>
      <c r="HO18" s="9">
        <v>1.401</v>
      </c>
      <c r="HP18" s="9">
        <v>0.64100000000000001</v>
      </c>
      <c r="HQ18" s="9">
        <v>5.1420000000000003</v>
      </c>
      <c r="HR18" s="9">
        <v>2.0089999999999999</v>
      </c>
      <c r="HS18" s="9">
        <v>3.133</v>
      </c>
      <c r="HT18" s="9">
        <v>7.4930000000000003</v>
      </c>
      <c r="HU18" s="9">
        <v>0.69199999999999995</v>
      </c>
      <c r="HV18" s="9">
        <v>6.8010000000000002</v>
      </c>
      <c r="HW18" s="9">
        <v>1.4239999999999999</v>
      </c>
      <c r="HX18" s="9">
        <v>1.4239999999999999</v>
      </c>
      <c r="HY18" s="9">
        <v>0</v>
      </c>
      <c r="HZ18" s="9">
        <v>13.926</v>
      </c>
      <c r="IA18" s="9">
        <v>5.8070000000000004</v>
      </c>
      <c r="IB18" s="9">
        <v>8.1199999999999992</v>
      </c>
      <c r="IC18" s="9">
        <v>12.537000000000001</v>
      </c>
      <c r="ID18" s="9">
        <v>7.6929999999999996</v>
      </c>
      <c r="IE18" s="9">
        <v>4.8440000000000003</v>
      </c>
      <c r="IF18" s="9">
        <v>134.749</v>
      </c>
      <c r="IG18" s="9">
        <v>54.837000000000003</v>
      </c>
      <c r="IH18" s="9">
        <v>79.912000000000006</v>
      </c>
      <c r="II18" s="9">
        <v>10</v>
      </c>
      <c r="IJ18" s="9">
        <v>14</v>
      </c>
      <c r="IK18" s="9">
        <v>10</v>
      </c>
      <c r="IL18" s="9">
        <v>14</v>
      </c>
      <c r="IM18" s="9">
        <v>15</v>
      </c>
      <c r="IN18" s="9">
        <v>12</v>
      </c>
      <c r="IO18" s="9">
        <v>14</v>
      </c>
      <c r="IP18" s="9">
        <v>15</v>
      </c>
      <c r="IQ18" s="9">
        <v>11.945</v>
      </c>
    </row>
    <row r="19" spans="1:251">
      <c r="A19" s="10">
        <v>44958</v>
      </c>
      <c r="B19" s="9">
        <v>8.4179999999999993</v>
      </c>
      <c r="C19" s="9">
        <v>0</v>
      </c>
      <c r="D19" s="9">
        <v>0</v>
      </c>
      <c r="E19" s="9">
        <v>0</v>
      </c>
      <c r="F19" s="9">
        <v>16.369</v>
      </c>
      <c r="G19" s="9">
        <v>5.9619999999999997</v>
      </c>
      <c r="H19" s="9">
        <v>10.406000000000001</v>
      </c>
      <c r="I19" s="9">
        <v>12.775</v>
      </c>
      <c r="J19" s="9">
        <v>4.5039999999999996</v>
      </c>
      <c r="K19" s="9">
        <v>8.2710000000000008</v>
      </c>
      <c r="L19" s="9">
        <v>100.902</v>
      </c>
      <c r="M19" s="9">
        <v>36.463999999999999</v>
      </c>
      <c r="N19" s="9">
        <v>64.438000000000002</v>
      </c>
      <c r="O19" s="9">
        <v>10</v>
      </c>
      <c r="P19" s="9">
        <v>10</v>
      </c>
      <c r="Q19" s="9">
        <v>10</v>
      </c>
      <c r="R19" s="9">
        <v>10</v>
      </c>
      <c r="S19" s="9">
        <v>10.946999999999999</v>
      </c>
      <c r="T19" s="9">
        <v>10</v>
      </c>
      <c r="U19" s="9">
        <v>10</v>
      </c>
      <c r="V19" s="9">
        <v>10.468999999999999</v>
      </c>
      <c r="W19" s="9">
        <v>10</v>
      </c>
      <c r="X19" s="9">
        <v>10</v>
      </c>
      <c r="Y19" s="9">
        <v>11.077</v>
      </c>
      <c r="Z19" s="9">
        <v>10</v>
      </c>
      <c r="AA19" s="9">
        <v>10.727</v>
      </c>
      <c r="AB19" s="9">
        <v>16.433</v>
      </c>
      <c r="AC19" s="9">
        <v>9.7989999999999995</v>
      </c>
      <c r="AD19" s="9">
        <v>0</v>
      </c>
      <c r="AE19" s="9">
        <v>0</v>
      </c>
      <c r="AF19" s="9">
        <v>0</v>
      </c>
      <c r="AG19" s="9">
        <v>9</v>
      </c>
      <c r="AH19" s="9">
        <v>13.654</v>
      </c>
      <c r="AI19" s="9">
        <v>8.3369999999999997</v>
      </c>
      <c r="AJ19" s="9">
        <v>14.942</v>
      </c>
      <c r="AK19" s="9">
        <v>15.755000000000001</v>
      </c>
      <c r="AL19" s="9">
        <v>15.516999999999999</v>
      </c>
      <c r="AM19" s="9">
        <v>20.009</v>
      </c>
      <c r="AN19" s="9">
        <v>18.521999999999998</v>
      </c>
      <c r="AO19" s="9">
        <v>18.420000000000002</v>
      </c>
      <c r="AP19" s="9">
        <v>15</v>
      </c>
      <c r="AQ19" s="9">
        <v>15.194000000000001</v>
      </c>
      <c r="AR19" s="9">
        <v>14.935</v>
      </c>
      <c r="AS19" s="9">
        <v>7.9569999999999999</v>
      </c>
      <c r="AT19" s="9">
        <v>12.776</v>
      </c>
      <c r="AU19" s="9">
        <v>6.3769999999999998</v>
      </c>
      <c r="AV19" s="9">
        <v>6.157</v>
      </c>
      <c r="AW19" s="9">
        <v>8.202</v>
      </c>
      <c r="AX19" s="9">
        <v>4.96</v>
      </c>
      <c r="AY19" s="9">
        <v>0</v>
      </c>
      <c r="AZ19" s="9">
        <v>0</v>
      </c>
      <c r="BA19" s="9">
        <v>0</v>
      </c>
      <c r="BB19" s="9">
        <v>10.59</v>
      </c>
      <c r="BC19" s="9">
        <v>0</v>
      </c>
      <c r="BD19" s="9">
        <v>10.59</v>
      </c>
      <c r="BE19" s="9">
        <v>9.7189999999999994</v>
      </c>
      <c r="BF19" s="9">
        <v>0</v>
      </c>
      <c r="BG19" s="9">
        <v>9.0879999999999992</v>
      </c>
      <c r="BH19" s="9">
        <v>0</v>
      </c>
      <c r="BI19" s="9">
        <v>0</v>
      </c>
      <c r="BJ19" s="9">
        <v>0</v>
      </c>
      <c r="BK19" s="9">
        <v>10</v>
      </c>
      <c r="BL19" s="9">
        <v>6.2149999999999999</v>
      </c>
      <c r="BM19" s="9">
        <v>10</v>
      </c>
      <c r="BN19" s="9">
        <v>8</v>
      </c>
      <c r="BO19" s="9">
        <v>11.223000000000001</v>
      </c>
      <c r="BP19" s="9">
        <v>7</v>
      </c>
      <c r="BQ19" s="9">
        <v>10</v>
      </c>
      <c r="BR19" s="9">
        <v>10</v>
      </c>
      <c r="BS19" s="9">
        <v>9</v>
      </c>
      <c r="BT19" s="9">
        <v>34.905000000000001</v>
      </c>
      <c r="BU19" s="9">
        <v>19.413</v>
      </c>
      <c r="BV19" s="9">
        <v>15.492000000000001</v>
      </c>
      <c r="BW19" s="9">
        <v>13.548</v>
      </c>
      <c r="BX19" s="9">
        <v>5.8120000000000003</v>
      </c>
      <c r="BY19" s="9">
        <v>7.7359999999999998</v>
      </c>
      <c r="BZ19" s="9">
        <v>12.898999999999999</v>
      </c>
      <c r="CA19" s="9">
        <v>5.8120000000000003</v>
      </c>
      <c r="CB19" s="9">
        <v>7.0869999999999997</v>
      </c>
      <c r="CC19" s="9">
        <v>0.74199999999999999</v>
      </c>
      <c r="CD19" s="9">
        <v>0</v>
      </c>
      <c r="CE19" s="9">
        <v>0.74199999999999999</v>
      </c>
      <c r="CF19" s="9">
        <v>0.64600000000000002</v>
      </c>
      <c r="CG19" s="9">
        <v>0</v>
      </c>
      <c r="CH19" s="9">
        <v>0.64600000000000002</v>
      </c>
      <c r="CI19" s="9">
        <v>0</v>
      </c>
      <c r="CJ19" s="9">
        <v>0</v>
      </c>
      <c r="CK19" s="9">
        <v>0</v>
      </c>
      <c r="CL19" s="9">
        <v>4.0030000000000001</v>
      </c>
      <c r="CM19" s="9">
        <v>1.61</v>
      </c>
      <c r="CN19" s="9">
        <v>2.3929999999999998</v>
      </c>
      <c r="CO19" s="9">
        <v>0</v>
      </c>
      <c r="CP19" s="9">
        <v>0</v>
      </c>
      <c r="CQ19" s="9">
        <v>0</v>
      </c>
      <c r="CR19" s="9">
        <v>0.434</v>
      </c>
      <c r="CS19" s="9">
        <v>0.434</v>
      </c>
      <c r="CT19" s="9">
        <v>0</v>
      </c>
      <c r="CU19" s="9">
        <v>1.861</v>
      </c>
      <c r="CV19" s="9">
        <v>1.2729999999999999</v>
      </c>
      <c r="CW19" s="9">
        <v>0.58799999999999997</v>
      </c>
      <c r="CX19" s="9">
        <v>0.623</v>
      </c>
      <c r="CY19" s="9">
        <v>0</v>
      </c>
      <c r="CZ19" s="9">
        <v>0.623</v>
      </c>
      <c r="DA19" s="9">
        <v>0.182</v>
      </c>
      <c r="DB19" s="9">
        <v>0.182</v>
      </c>
      <c r="DC19" s="9">
        <v>0</v>
      </c>
      <c r="DD19" s="9">
        <v>0</v>
      </c>
      <c r="DE19" s="9">
        <v>0</v>
      </c>
      <c r="DF19" s="9">
        <v>0</v>
      </c>
      <c r="DG19" s="9">
        <v>0</v>
      </c>
      <c r="DH19" s="9">
        <v>0</v>
      </c>
      <c r="DI19" s="9">
        <v>0</v>
      </c>
      <c r="DJ19" s="9">
        <v>0.86599999999999999</v>
      </c>
      <c r="DK19" s="9">
        <v>0</v>
      </c>
      <c r="DL19" s="9">
        <v>0.86599999999999999</v>
      </c>
      <c r="DM19" s="9">
        <v>0</v>
      </c>
      <c r="DN19" s="9">
        <v>0</v>
      </c>
      <c r="DO19" s="9">
        <v>0</v>
      </c>
      <c r="DP19" s="9">
        <v>3.5419999999999998</v>
      </c>
      <c r="DQ19" s="9">
        <v>2.3119999999999998</v>
      </c>
      <c r="DR19" s="9">
        <v>1.2290000000000001</v>
      </c>
      <c r="DS19" s="9">
        <v>0.64900000000000002</v>
      </c>
      <c r="DT19" s="9">
        <v>0</v>
      </c>
      <c r="DU19" s="9">
        <v>0.64900000000000002</v>
      </c>
      <c r="DV19" s="9">
        <v>21.356999999999999</v>
      </c>
      <c r="DW19" s="9">
        <v>13.601000000000001</v>
      </c>
      <c r="DX19" s="9">
        <v>7.7560000000000002</v>
      </c>
      <c r="DY19" s="9">
        <v>10</v>
      </c>
      <c r="DZ19" s="9">
        <v>10</v>
      </c>
      <c r="EA19" s="9">
        <v>10</v>
      </c>
      <c r="EB19" s="9">
        <v>12</v>
      </c>
      <c r="EC19" s="9">
        <v>12.91</v>
      </c>
      <c r="ED19" s="9">
        <v>11.798999999999999</v>
      </c>
      <c r="EE19" s="9">
        <v>11.714</v>
      </c>
      <c r="EF19" s="9">
        <v>12.91</v>
      </c>
      <c r="EG19" s="9">
        <v>10.859</v>
      </c>
      <c r="EH19" s="9">
        <v>15.625</v>
      </c>
      <c r="EI19" s="9">
        <v>0</v>
      </c>
      <c r="EJ19" s="9">
        <v>15.625</v>
      </c>
      <c r="EK19" s="9">
        <v>0</v>
      </c>
      <c r="EL19" s="9">
        <v>0</v>
      </c>
      <c r="EM19" s="9">
        <v>0</v>
      </c>
      <c r="EN19" s="9">
        <v>0</v>
      </c>
      <c r="EO19" s="9">
        <v>0</v>
      </c>
      <c r="EP19" s="9">
        <v>0</v>
      </c>
      <c r="EQ19" s="9">
        <v>7.6970000000000001</v>
      </c>
      <c r="ER19" s="9">
        <v>6.056</v>
      </c>
      <c r="ES19" s="9">
        <v>8.6940000000000008</v>
      </c>
      <c r="ET19" s="9">
        <v>0</v>
      </c>
      <c r="EU19" s="9">
        <v>0</v>
      </c>
      <c r="EV19" s="9">
        <v>0</v>
      </c>
      <c r="EW19" s="9">
        <v>0</v>
      </c>
      <c r="EX19" s="9">
        <v>0</v>
      </c>
      <c r="EY19" s="9">
        <v>0</v>
      </c>
      <c r="EZ19" s="9">
        <v>11.175000000000001</v>
      </c>
      <c r="FA19" s="9">
        <v>13.022</v>
      </c>
      <c r="FB19" s="9">
        <v>0</v>
      </c>
      <c r="FC19" s="9">
        <v>0</v>
      </c>
      <c r="FD19" s="9">
        <v>0</v>
      </c>
      <c r="FE19" s="9">
        <v>0</v>
      </c>
      <c r="FF19" s="9">
        <v>0</v>
      </c>
      <c r="FG19" s="9">
        <v>0</v>
      </c>
      <c r="FH19" s="9">
        <v>0</v>
      </c>
      <c r="FI19" s="9">
        <v>0</v>
      </c>
      <c r="FJ19" s="9">
        <v>0</v>
      </c>
      <c r="FK19" s="9">
        <v>0</v>
      </c>
      <c r="FL19" s="9">
        <v>0</v>
      </c>
      <c r="FM19" s="9">
        <v>0</v>
      </c>
      <c r="FN19" s="9">
        <v>0</v>
      </c>
      <c r="FO19" s="9">
        <v>0</v>
      </c>
      <c r="FP19" s="9">
        <v>0</v>
      </c>
      <c r="FQ19" s="9">
        <v>0</v>
      </c>
      <c r="FR19" s="9">
        <v>0</v>
      </c>
      <c r="FS19" s="9">
        <v>0</v>
      </c>
      <c r="FT19" s="9">
        <v>0</v>
      </c>
      <c r="FU19" s="9">
        <v>12</v>
      </c>
      <c r="FV19" s="9">
        <v>19.271000000000001</v>
      </c>
      <c r="FW19" s="9">
        <v>12</v>
      </c>
      <c r="FX19" s="9">
        <v>0</v>
      </c>
      <c r="FY19" s="9">
        <v>0</v>
      </c>
      <c r="FZ19" s="9">
        <v>0</v>
      </c>
      <c r="GA19" s="9">
        <v>10</v>
      </c>
      <c r="GB19" s="9">
        <v>10</v>
      </c>
      <c r="GC19" s="9">
        <v>8</v>
      </c>
      <c r="GD19" s="9">
        <v>237.63300000000001</v>
      </c>
      <c r="GE19" s="9">
        <v>101.777</v>
      </c>
      <c r="GF19" s="9">
        <v>135.85599999999999</v>
      </c>
      <c r="GG19" s="9">
        <v>122.77</v>
      </c>
      <c r="GH19" s="9">
        <v>49.209000000000003</v>
      </c>
      <c r="GI19" s="9">
        <v>73.561000000000007</v>
      </c>
      <c r="GJ19" s="9">
        <v>103.90600000000001</v>
      </c>
      <c r="GK19" s="9">
        <v>43.088000000000001</v>
      </c>
      <c r="GL19" s="9">
        <v>60.817</v>
      </c>
      <c r="GM19" s="9">
        <v>7.1</v>
      </c>
      <c r="GN19" s="9">
        <v>4.3499999999999996</v>
      </c>
      <c r="GO19" s="9">
        <v>2.75</v>
      </c>
      <c r="GP19" s="9">
        <v>11.099</v>
      </c>
      <c r="GQ19" s="9">
        <v>6.6740000000000004</v>
      </c>
      <c r="GR19" s="9">
        <v>4.4249999999999998</v>
      </c>
      <c r="GS19" s="9">
        <v>0.60099999999999998</v>
      </c>
      <c r="GT19" s="9">
        <v>0</v>
      </c>
      <c r="GU19" s="9">
        <v>0.60099999999999998</v>
      </c>
      <c r="GV19" s="9">
        <v>5.4720000000000004</v>
      </c>
      <c r="GW19" s="9">
        <v>1.4730000000000001</v>
      </c>
      <c r="GX19" s="9">
        <v>4</v>
      </c>
      <c r="GY19" s="9">
        <v>5.9420000000000002</v>
      </c>
      <c r="GZ19" s="9">
        <v>2.2989999999999999</v>
      </c>
      <c r="HA19" s="9">
        <v>3.6429999999999998</v>
      </c>
      <c r="HB19" s="9">
        <v>5.8079999999999998</v>
      </c>
      <c r="HC19" s="9">
        <v>2.0910000000000002</v>
      </c>
      <c r="HD19" s="9">
        <v>3.7170000000000001</v>
      </c>
      <c r="HE19" s="9">
        <v>9.8889999999999993</v>
      </c>
      <c r="HF19" s="9">
        <v>5.0720000000000001</v>
      </c>
      <c r="HG19" s="9">
        <v>4.8159999999999998</v>
      </c>
      <c r="HH19" s="9">
        <v>5.0970000000000004</v>
      </c>
      <c r="HI19" s="9">
        <v>3.931</v>
      </c>
      <c r="HJ19" s="9">
        <v>1.165</v>
      </c>
      <c r="HK19" s="9">
        <v>4.1440000000000001</v>
      </c>
      <c r="HL19" s="9">
        <v>0.81599999999999995</v>
      </c>
      <c r="HM19" s="9">
        <v>3.3279999999999998</v>
      </c>
      <c r="HN19" s="9">
        <v>1.357</v>
      </c>
      <c r="HO19" s="9">
        <v>0.69599999999999995</v>
      </c>
      <c r="HP19" s="9">
        <v>0.66100000000000003</v>
      </c>
      <c r="HQ19" s="9">
        <v>11.664</v>
      </c>
      <c r="HR19" s="9">
        <v>1.853</v>
      </c>
      <c r="HS19" s="9">
        <v>9.8109999999999999</v>
      </c>
      <c r="HT19" s="9">
        <v>8.7420000000000009</v>
      </c>
      <c r="HU19" s="9">
        <v>1.786</v>
      </c>
      <c r="HV19" s="9">
        <v>6.9560000000000004</v>
      </c>
      <c r="HW19" s="9">
        <v>1.3089999999999999</v>
      </c>
      <c r="HX19" s="9">
        <v>0</v>
      </c>
      <c r="HY19" s="9">
        <v>1.3089999999999999</v>
      </c>
      <c r="HZ19" s="9">
        <v>25.683</v>
      </c>
      <c r="IA19" s="9">
        <v>12.045999999999999</v>
      </c>
      <c r="IB19" s="9">
        <v>13.637</v>
      </c>
      <c r="IC19" s="9">
        <v>18.864000000000001</v>
      </c>
      <c r="ID19" s="9">
        <v>6.1210000000000004</v>
      </c>
      <c r="IE19" s="9">
        <v>12.743</v>
      </c>
      <c r="IF19" s="9">
        <v>114.863</v>
      </c>
      <c r="IG19" s="9">
        <v>52.567</v>
      </c>
      <c r="IH19" s="9">
        <v>62.295999999999999</v>
      </c>
      <c r="II19" s="9">
        <v>10</v>
      </c>
      <c r="IJ19" s="9">
        <v>12</v>
      </c>
      <c r="IK19" s="9">
        <v>10</v>
      </c>
      <c r="IL19" s="9">
        <v>13</v>
      </c>
      <c r="IM19" s="9">
        <v>15</v>
      </c>
      <c r="IN19" s="9">
        <v>10.99</v>
      </c>
      <c r="IO19" s="9">
        <v>13</v>
      </c>
      <c r="IP19" s="9">
        <v>14</v>
      </c>
      <c r="IQ19" s="9">
        <v>11.284000000000001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1513</v>
      </c>
      <c r="C1" s="3" t="s">
        <v>1514</v>
      </c>
      <c r="D1" s="3" t="s">
        <v>1515</v>
      </c>
      <c r="E1" s="3" t="s">
        <v>1516</v>
      </c>
      <c r="F1" s="3" t="s">
        <v>1517</v>
      </c>
      <c r="G1" s="3" t="s">
        <v>1518</v>
      </c>
      <c r="H1" s="3" t="s">
        <v>1519</v>
      </c>
      <c r="I1" s="3" t="s">
        <v>1520</v>
      </c>
      <c r="J1" s="3" t="s">
        <v>1521</v>
      </c>
      <c r="K1" s="3" t="s">
        <v>1522</v>
      </c>
      <c r="L1" s="3" t="s">
        <v>1523</v>
      </c>
      <c r="M1" s="3" t="s">
        <v>1524</v>
      </c>
      <c r="N1" s="3" t="s">
        <v>1525</v>
      </c>
      <c r="O1" s="3" t="s">
        <v>1526</v>
      </c>
      <c r="P1" s="3" t="s">
        <v>1527</v>
      </c>
      <c r="Q1" s="3" t="s">
        <v>1528</v>
      </c>
      <c r="R1" s="3" t="s">
        <v>1529</v>
      </c>
      <c r="S1" s="3" t="s">
        <v>1530</v>
      </c>
      <c r="T1" s="3" t="s">
        <v>1531</v>
      </c>
      <c r="U1" s="3" t="s">
        <v>1532</v>
      </c>
      <c r="V1" s="3" t="s">
        <v>1533</v>
      </c>
      <c r="W1" s="3" t="s">
        <v>1534</v>
      </c>
      <c r="X1" s="3" t="s">
        <v>1535</v>
      </c>
      <c r="Y1" s="3" t="s">
        <v>1536</v>
      </c>
      <c r="Z1" s="3" t="s">
        <v>1537</v>
      </c>
      <c r="AA1" s="3" t="s">
        <v>1538</v>
      </c>
      <c r="AB1" s="3" t="s">
        <v>1539</v>
      </c>
      <c r="AC1" s="3" t="s">
        <v>1540</v>
      </c>
      <c r="AD1" s="3" t="s">
        <v>1541</v>
      </c>
      <c r="AE1" s="3" t="s">
        <v>1542</v>
      </c>
      <c r="AF1" s="3" t="s">
        <v>1543</v>
      </c>
      <c r="AG1" s="3" t="s">
        <v>1544</v>
      </c>
      <c r="AH1" s="3" t="s">
        <v>1545</v>
      </c>
      <c r="AI1" s="3" t="s">
        <v>1546</v>
      </c>
      <c r="AJ1" s="3" t="s">
        <v>1547</v>
      </c>
      <c r="AK1" s="3" t="s">
        <v>1548</v>
      </c>
      <c r="AL1" s="3" t="s">
        <v>1549</v>
      </c>
      <c r="AM1" s="3" t="s">
        <v>1550</v>
      </c>
      <c r="AN1" s="3" t="s">
        <v>1551</v>
      </c>
      <c r="AO1" s="3" t="s">
        <v>1552</v>
      </c>
      <c r="AP1" s="3" t="s">
        <v>1553</v>
      </c>
      <c r="AQ1" s="3" t="s">
        <v>1554</v>
      </c>
      <c r="AR1" s="3" t="s">
        <v>1555</v>
      </c>
      <c r="AS1" s="3" t="s">
        <v>1556</v>
      </c>
      <c r="AT1" s="3" t="s">
        <v>1557</v>
      </c>
      <c r="AU1" s="3" t="s">
        <v>1558</v>
      </c>
      <c r="AV1" s="3" t="s">
        <v>1559</v>
      </c>
      <c r="AW1" s="3" t="s">
        <v>1560</v>
      </c>
      <c r="AX1" s="3" t="s">
        <v>1561</v>
      </c>
      <c r="AY1" s="3" t="s">
        <v>1562</v>
      </c>
      <c r="AZ1" s="3" t="s">
        <v>1563</v>
      </c>
      <c r="BA1" s="3" t="s">
        <v>1564</v>
      </c>
      <c r="BB1" s="3" t="s">
        <v>1565</v>
      </c>
      <c r="BC1" s="3" t="s">
        <v>1566</v>
      </c>
      <c r="BD1" s="3" t="s">
        <v>1567</v>
      </c>
      <c r="BE1" s="3" t="s">
        <v>1568</v>
      </c>
      <c r="BF1" s="3" t="s">
        <v>1569</v>
      </c>
      <c r="BG1" s="3" t="s">
        <v>1570</v>
      </c>
      <c r="BH1" s="3" t="s">
        <v>1571</v>
      </c>
      <c r="BI1" s="3" t="s">
        <v>1572</v>
      </c>
      <c r="BJ1" s="3" t="s">
        <v>1573</v>
      </c>
      <c r="BK1" s="3" t="s">
        <v>1574</v>
      </c>
      <c r="BL1" s="3" t="s">
        <v>1575</v>
      </c>
      <c r="BM1" s="3" t="s">
        <v>1576</v>
      </c>
      <c r="BN1" s="3" t="s">
        <v>1577</v>
      </c>
      <c r="BO1" s="3" t="s">
        <v>1578</v>
      </c>
      <c r="BP1" s="3" t="s">
        <v>1579</v>
      </c>
      <c r="BQ1" s="3" t="s">
        <v>1580</v>
      </c>
      <c r="BR1" s="3" t="s">
        <v>1581</v>
      </c>
      <c r="BS1" s="3" t="s">
        <v>1582</v>
      </c>
      <c r="BT1" s="3" t="s">
        <v>1583</v>
      </c>
      <c r="BU1" s="3" t="s">
        <v>1584</v>
      </c>
      <c r="BV1" s="3" t="s">
        <v>1585</v>
      </c>
      <c r="BW1" s="3" t="s">
        <v>1586</v>
      </c>
      <c r="BX1" s="3" t="s">
        <v>1587</v>
      </c>
      <c r="BY1" s="3" t="s">
        <v>1588</v>
      </c>
      <c r="BZ1" s="3" t="s">
        <v>1589</v>
      </c>
      <c r="CA1" s="3" t="s">
        <v>1590</v>
      </c>
      <c r="CB1" s="3" t="s">
        <v>1591</v>
      </c>
      <c r="CC1" s="3" t="s">
        <v>1592</v>
      </c>
      <c r="CD1" s="3" t="s">
        <v>1593</v>
      </c>
      <c r="CE1" s="3" t="s">
        <v>1594</v>
      </c>
      <c r="CF1" s="3" t="s">
        <v>1595</v>
      </c>
      <c r="CG1" s="3" t="s">
        <v>1596</v>
      </c>
      <c r="CH1" s="3" t="s">
        <v>1597</v>
      </c>
      <c r="CI1" s="3" t="s">
        <v>1598</v>
      </c>
      <c r="CJ1" s="3" t="s">
        <v>1599</v>
      </c>
      <c r="CK1" s="3" t="s">
        <v>1600</v>
      </c>
      <c r="CL1" s="3" t="s">
        <v>1601</v>
      </c>
      <c r="CM1" s="3" t="s">
        <v>1602</v>
      </c>
      <c r="CN1" s="3" t="s">
        <v>1603</v>
      </c>
      <c r="CO1" s="3" t="s">
        <v>1604</v>
      </c>
      <c r="CP1" s="3" t="s">
        <v>1605</v>
      </c>
      <c r="CQ1" s="3" t="s">
        <v>1606</v>
      </c>
      <c r="CR1" s="3" t="s">
        <v>1607</v>
      </c>
      <c r="CS1" s="3" t="s">
        <v>1608</v>
      </c>
      <c r="CT1" s="3" t="s">
        <v>1609</v>
      </c>
      <c r="CU1" s="3" t="s">
        <v>1610</v>
      </c>
      <c r="CV1" s="3" t="s">
        <v>1611</v>
      </c>
      <c r="CW1" s="3" t="s">
        <v>1612</v>
      </c>
      <c r="CX1" s="3" t="s">
        <v>1613</v>
      </c>
      <c r="CY1" s="3" t="s">
        <v>1614</v>
      </c>
      <c r="CZ1" s="3" t="s">
        <v>1615</v>
      </c>
      <c r="DA1" s="3" t="s">
        <v>1616</v>
      </c>
      <c r="DB1" s="3" t="s">
        <v>1617</v>
      </c>
      <c r="DC1" s="3" t="s">
        <v>1618</v>
      </c>
      <c r="DD1" s="3" t="s">
        <v>1619</v>
      </c>
      <c r="DE1" s="3" t="s">
        <v>1620</v>
      </c>
      <c r="DF1" s="3" t="s">
        <v>1621</v>
      </c>
      <c r="DG1" s="3" t="s">
        <v>1622</v>
      </c>
      <c r="DH1" s="3" t="s">
        <v>1623</v>
      </c>
      <c r="DI1" s="3" t="s">
        <v>1624</v>
      </c>
      <c r="DJ1" s="3" t="s">
        <v>1625</v>
      </c>
      <c r="DK1" s="3" t="s">
        <v>1626</v>
      </c>
      <c r="DL1" s="3" t="s">
        <v>1627</v>
      </c>
      <c r="DM1" s="3" t="s">
        <v>1628</v>
      </c>
      <c r="DN1" s="3" t="s">
        <v>1629</v>
      </c>
      <c r="DO1" s="3" t="s">
        <v>1630</v>
      </c>
      <c r="DP1" s="3" t="s">
        <v>1631</v>
      </c>
      <c r="DQ1" s="3" t="s">
        <v>1632</v>
      </c>
      <c r="DR1" s="3" t="s">
        <v>1633</v>
      </c>
      <c r="DS1" s="3" t="s">
        <v>1634</v>
      </c>
      <c r="DT1" s="3" t="s">
        <v>1635</v>
      </c>
      <c r="DU1" s="3" t="s">
        <v>1636</v>
      </c>
      <c r="DV1" s="3" t="s">
        <v>1637</v>
      </c>
      <c r="DW1" s="3" t="s">
        <v>1638</v>
      </c>
      <c r="DX1" s="3" t="s">
        <v>1639</v>
      </c>
      <c r="DY1" s="3" t="s">
        <v>1640</v>
      </c>
      <c r="DZ1" s="3" t="s">
        <v>1641</v>
      </c>
      <c r="EA1" s="3" t="s">
        <v>1642</v>
      </c>
      <c r="EB1" s="3" t="s">
        <v>1643</v>
      </c>
      <c r="EC1" s="3" t="s">
        <v>1644</v>
      </c>
      <c r="ED1" s="3" t="s">
        <v>1645</v>
      </c>
      <c r="EE1" s="3" t="s">
        <v>1646</v>
      </c>
      <c r="EF1" s="3" t="s">
        <v>1647</v>
      </c>
      <c r="EG1" s="3" t="s">
        <v>1648</v>
      </c>
      <c r="EH1" s="3" t="s">
        <v>1649</v>
      </c>
      <c r="EI1" s="3" t="s">
        <v>1650</v>
      </c>
      <c r="EJ1" s="3" t="s">
        <v>1651</v>
      </c>
      <c r="EK1" s="3" t="s">
        <v>1652</v>
      </c>
      <c r="EL1" s="3" t="s">
        <v>1653</v>
      </c>
      <c r="EM1" s="3" t="s">
        <v>1654</v>
      </c>
      <c r="EN1" s="3" t="s">
        <v>1655</v>
      </c>
      <c r="EO1" s="3" t="s">
        <v>1656</v>
      </c>
      <c r="EP1" s="3" t="s">
        <v>1657</v>
      </c>
      <c r="EQ1" s="3" t="s">
        <v>1658</v>
      </c>
      <c r="ER1" s="3" t="s">
        <v>1659</v>
      </c>
      <c r="ES1" s="3" t="s">
        <v>1660</v>
      </c>
      <c r="ET1" s="3" t="s">
        <v>1661</v>
      </c>
      <c r="EU1" s="3" t="s">
        <v>1662</v>
      </c>
      <c r="EV1" s="3" t="s">
        <v>1663</v>
      </c>
      <c r="EW1" s="3" t="s">
        <v>1664</v>
      </c>
      <c r="EX1" s="3" t="s">
        <v>1665</v>
      </c>
      <c r="EY1" s="3" t="s">
        <v>1666</v>
      </c>
      <c r="EZ1" s="3" t="s">
        <v>1667</v>
      </c>
      <c r="FA1" s="3" t="s">
        <v>1668</v>
      </c>
      <c r="FB1" s="3" t="s">
        <v>1669</v>
      </c>
      <c r="FC1" s="3" t="s">
        <v>1670</v>
      </c>
      <c r="FD1" s="3" t="s">
        <v>1671</v>
      </c>
      <c r="FE1" s="3" t="s">
        <v>1672</v>
      </c>
      <c r="FF1" s="3" t="s">
        <v>1673</v>
      </c>
      <c r="FG1" s="3" t="s">
        <v>1674</v>
      </c>
      <c r="FH1" s="3" t="s">
        <v>1675</v>
      </c>
      <c r="FI1" s="3" t="s">
        <v>1676</v>
      </c>
      <c r="FJ1" s="3" t="s">
        <v>1677</v>
      </c>
      <c r="FK1" s="3" t="s">
        <v>1678</v>
      </c>
      <c r="FL1" s="3" t="s">
        <v>1679</v>
      </c>
      <c r="FM1" s="3" t="s">
        <v>1680</v>
      </c>
      <c r="FN1" s="3" t="s">
        <v>1681</v>
      </c>
      <c r="FO1" s="3" t="s">
        <v>1682</v>
      </c>
      <c r="FP1" s="3" t="s">
        <v>1683</v>
      </c>
      <c r="FQ1" s="3" t="s">
        <v>1684</v>
      </c>
      <c r="FR1" s="3" t="s">
        <v>1685</v>
      </c>
      <c r="FS1" s="3" t="s">
        <v>1686</v>
      </c>
      <c r="FT1" s="3" t="s">
        <v>1687</v>
      </c>
      <c r="FU1" s="3" t="s">
        <v>1688</v>
      </c>
      <c r="FV1" s="3" t="s">
        <v>1689</v>
      </c>
      <c r="FW1" s="3" t="s">
        <v>1690</v>
      </c>
      <c r="FX1" s="3" t="s">
        <v>1691</v>
      </c>
      <c r="FY1" s="3" t="s">
        <v>1692</v>
      </c>
      <c r="FZ1" s="3" t="s">
        <v>1693</v>
      </c>
      <c r="GA1" s="3" t="s">
        <v>1694</v>
      </c>
      <c r="GB1" s="3" t="s">
        <v>1695</v>
      </c>
      <c r="GC1" s="3" t="s">
        <v>1696</v>
      </c>
      <c r="GD1" s="3" t="s">
        <v>1697</v>
      </c>
      <c r="GE1" s="3" t="s">
        <v>1698</v>
      </c>
      <c r="GF1" s="3" t="s">
        <v>1699</v>
      </c>
      <c r="GG1" s="3" t="s">
        <v>1700</v>
      </c>
      <c r="GH1" s="3" t="s">
        <v>1701</v>
      </c>
      <c r="GI1" s="3" t="s">
        <v>1702</v>
      </c>
      <c r="GJ1" s="3" t="s">
        <v>1703</v>
      </c>
      <c r="GK1" s="3" t="s">
        <v>1704</v>
      </c>
      <c r="GL1" s="3" t="s">
        <v>1705</v>
      </c>
      <c r="GM1" s="3" t="s">
        <v>1706</v>
      </c>
      <c r="GN1" s="3" t="s">
        <v>1707</v>
      </c>
      <c r="GO1" s="3" t="s">
        <v>1708</v>
      </c>
      <c r="GP1" s="3" t="s">
        <v>1709</v>
      </c>
      <c r="GQ1" s="3" t="s">
        <v>1710</v>
      </c>
      <c r="GR1" s="3" t="s">
        <v>1711</v>
      </c>
      <c r="GS1" s="3" t="s">
        <v>1712</v>
      </c>
      <c r="GT1" s="3" t="s">
        <v>1713</v>
      </c>
      <c r="GU1" s="3" t="s">
        <v>1714</v>
      </c>
      <c r="GV1" s="3" t="s">
        <v>1715</v>
      </c>
      <c r="GW1" s="3" t="s">
        <v>1716</v>
      </c>
      <c r="GX1" s="3" t="s">
        <v>1717</v>
      </c>
      <c r="GY1" s="3" t="s">
        <v>1718</v>
      </c>
      <c r="GZ1" s="3" t="s">
        <v>1719</v>
      </c>
      <c r="HA1" s="3" t="s">
        <v>1720</v>
      </c>
      <c r="HB1" s="3" t="s">
        <v>1721</v>
      </c>
      <c r="HC1" s="3" t="s">
        <v>1722</v>
      </c>
      <c r="HD1" s="3" t="s">
        <v>1723</v>
      </c>
      <c r="HE1" s="3" t="s">
        <v>1724</v>
      </c>
      <c r="HF1" s="3" t="s">
        <v>1725</v>
      </c>
      <c r="HG1" s="3" t="s">
        <v>1726</v>
      </c>
      <c r="HH1" s="3" t="s">
        <v>1727</v>
      </c>
      <c r="HI1" s="3" t="s">
        <v>1728</v>
      </c>
      <c r="HJ1" s="3" t="s">
        <v>1729</v>
      </c>
      <c r="HK1" s="3" t="s">
        <v>1730</v>
      </c>
      <c r="HL1" s="3" t="s">
        <v>1731</v>
      </c>
      <c r="HM1" s="3" t="s">
        <v>1732</v>
      </c>
      <c r="HN1" s="3" t="s">
        <v>1733</v>
      </c>
      <c r="HO1" s="3" t="s">
        <v>1734</v>
      </c>
      <c r="HP1" s="3" t="s">
        <v>1735</v>
      </c>
      <c r="HQ1" s="3" t="s">
        <v>1736</v>
      </c>
      <c r="HR1" s="3" t="s">
        <v>1737</v>
      </c>
      <c r="HS1" s="3" t="s">
        <v>1738</v>
      </c>
      <c r="HT1" s="3" t="s">
        <v>1739</v>
      </c>
      <c r="HU1" s="3" t="s">
        <v>1740</v>
      </c>
      <c r="HV1" s="3" t="s">
        <v>1741</v>
      </c>
      <c r="HW1" s="3" t="s">
        <v>1742</v>
      </c>
      <c r="HX1" s="3" t="s">
        <v>1743</v>
      </c>
      <c r="HY1" s="3" t="s">
        <v>1744</v>
      </c>
      <c r="HZ1" s="3" t="s">
        <v>1745</v>
      </c>
      <c r="IA1" s="3" t="s">
        <v>1746</v>
      </c>
      <c r="IB1" s="3" t="s">
        <v>1747</v>
      </c>
      <c r="IC1" s="3" t="s">
        <v>1748</v>
      </c>
      <c r="ID1" s="3" t="s">
        <v>1749</v>
      </c>
      <c r="IE1" s="3" t="s">
        <v>1750</v>
      </c>
      <c r="IF1" s="3" t="s">
        <v>1751</v>
      </c>
      <c r="IG1" s="3" t="s">
        <v>1752</v>
      </c>
      <c r="IH1" s="3" t="s">
        <v>1753</v>
      </c>
      <c r="II1" s="3" t="s">
        <v>1754</v>
      </c>
      <c r="IJ1" s="3" t="s">
        <v>1755</v>
      </c>
      <c r="IK1" s="3" t="s">
        <v>1756</v>
      </c>
      <c r="IL1" s="3" t="s">
        <v>1757</v>
      </c>
      <c r="IM1" s="3" t="s">
        <v>1758</v>
      </c>
      <c r="IN1" s="3" t="s">
        <v>1759</v>
      </c>
      <c r="IO1" s="3" t="s">
        <v>1760</v>
      </c>
      <c r="IP1" s="3" t="s">
        <v>1761</v>
      </c>
      <c r="IQ1" s="3" t="s">
        <v>1762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1763</v>
      </c>
      <c r="C10" s="8" t="s">
        <v>1764</v>
      </c>
      <c r="D10" s="8" t="s">
        <v>1765</v>
      </c>
      <c r="E10" s="8" t="s">
        <v>1766</v>
      </c>
      <c r="F10" s="8" t="s">
        <v>1767</v>
      </c>
      <c r="G10" s="8" t="s">
        <v>1768</v>
      </c>
      <c r="H10" s="8" t="s">
        <v>1769</v>
      </c>
      <c r="I10" s="8" t="s">
        <v>1770</v>
      </c>
      <c r="J10" s="8" t="s">
        <v>1771</v>
      </c>
      <c r="K10" s="8" t="s">
        <v>1772</v>
      </c>
      <c r="L10" s="8" t="s">
        <v>1773</v>
      </c>
      <c r="M10" s="8" t="s">
        <v>1774</v>
      </c>
      <c r="N10" s="8" t="s">
        <v>1775</v>
      </c>
      <c r="O10" s="8" t="s">
        <v>1776</v>
      </c>
      <c r="P10" s="8" t="s">
        <v>1777</v>
      </c>
      <c r="Q10" s="8" t="s">
        <v>1778</v>
      </c>
      <c r="R10" s="8" t="s">
        <v>1779</v>
      </c>
      <c r="S10" s="8" t="s">
        <v>1780</v>
      </c>
      <c r="T10" s="8" t="s">
        <v>1781</v>
      </c>
      <c r="U10" s="8" t="s">
        <v>1782</v>
      </c>
      <c r="V10" s="8" t="s">
        <v>1783</v>
      </c>
      <c r="W10" s="8" t="s">
        <v>1784</v>
      </c>
      <c r="X10" s="8" t="s">
        <v>1785</v>
      </c>
      <c r="Y10" s="8" t="s">
        <v>1786</v>
      </c>
      <c r="Z10" s="8" t="s">
        <v>1787</v>
      </c>
      <c r="AA10" s="8" t="s">
        <v>1788</v>
      </c>
      <c r="AB10" s="8" t="s">
        <v>1789</v>
      </c>
      <c r="AC10" s="8" t="s">
        <v>1790</v>
      </c>
      <c r="AD10" s="8" t="s">
        <v>1791</v>
      </c>
      <c r="AE10" s="8" t="s">
        <v>1792</v>
      </c>
      <c r="AF10" s="8" t="s">
        <v>1793</v>
      </c>
      <c r="AG10" s="8" t="s">
        <v>1794</v>
      </c>
      <c r="AH10" s="8" t="s">
        <v>1795</v>
      </c>
      <c r="AI10" s="8" t="s">
        <v>1796</v>
      </c>
      <c r="AJ10" s="8" t="s">
        <v>1797</v>
      </c>
      <c r="AK10" s="8" t="s">
        <v>1798</v>
      </c>
      <c r="AL10" s="8" t="s">
        <v>1799</v>
      </c>
      <c r="AM10" s="8" t="s">
        <v>1800</v>
      </c>
      <c r="AN10" s="8" t="s">
        <v>1801</v>
      </c>
      <c r="AO10" s="8" t="s">
        <v>1802</v>
      </c>
      <c r="AP10" s="8" t="s">
        <v>1803</v>
      </c>
      <c r="AQ10" s="8" t="s">
        <v>1804</v>
      </c>
      <c r="AR10" s="8" t="s">
        <v>1805</v>
      </c>
      <c r="AS10" s="8" t="s">
        <v>1806</v>
      </c>
      <c r="AT10" s="8" t="s">
        <v>1807</v>
      </c>
      <c r="AU10" s="8" t="s">
        <v>1808</v>
      </c>
      <c r="AV10" s="8" t="s">
        <v>1809</v>
      </c>
      <c r="AW10" s="8" t="s">
        <v>1810</v>
      </c>
      <c r="AX10" s="8" t="s">
        <v>1811</v>
      </c>
      <c r="AY10" s="8" t="s">
        <v>1812</v>
      </c>
      <c r="AZ10" s="8" t="s">
        <v>1813</v>
      </c>
      <c r="BA10" s="8" t="s">
        <v>1814</v>
      </c>
      <c r="BB10" s="8" t="s">
        <v>1815</v>
      </c>
      <c r="BC10" s="8" t="s">
        <v>1816</v>
      </c>
      <c r="BD10" s="8" t="s">
        <v>1817</v>
      </c>
      <c r="BE10" s="8" t="s">
        <v>1818</v>
      </c>
      <c r="BF10" s="8" t="s">
        <v>1819</v>
      </c>
      <c r="BG10" s="8" t="s">
        <v>1820</v>
      </c>
      <c r="BH10" s="8" t="s">
        <v>1821</v>
      </c>
      <c r="BI10" s="8" t="s">
        <v>1822</v>
      </c>
      <c r="BJ10" s="8" t="s">
        <v>1823</v>
      </c>
      <c r="BK10" s="8" t="s">
        <v>1824</v>
      </c>
      <c r="BL10" s="8" t="s">
        <v>1825</v>
      </c>
      <c r="BM10" s="8" t="s">
        <v>1826</v>
      </c>
      <c r="BN10" s="8" t="s">
        <v>1827</v>
      </c>
      <c r="BO10" s="8" t="s">
        <v>1828</v>
      </c>
      <c r="BP10" s="8" t="s">
        <v>1829</v>
      </c>
      <c r="BQ10" s="8" t="s">
        <v>1830</v>
      </c>
      <c r="BR10" s="8" t="s">
        <v>1831</v>
      </c>
      <c r="BS10" s="8" t="s">
        <v>1832</v>
      </c>
      <c r="BT10" s="8" t="s">
        <v>1833</v>
      </c>
      <c r="BU10" s="8" t="s">
        <v>1834</v>
      </c>
      <c r="BV10" s="8" t="s">
        <v>1835</v>
      </c>
      <c r="BW10" s="8" t="s">
        <v>1836</v>
      </c>
      <c r="BX10" s="8" t="s">
        <v>1837</v>
      </c>
      <c r="BY10" s="8" t="s">
        <v>1838</v>
      </c>
      <c r="BZ10" s="8" t="s">
        <v>1839</v>
      </c>
      <c r="CA10" s="8" t="s">
        <v>1840</v>
      </c>
      <c r="CB10" s="8" t="s">
        <v>1841</v>
      </c>
      <c r="CC10" s="8" t="s">
        <v>1842</v>
      </c>
      <c r="CD10" s="8" t="s">
        <v>1843</v>
      </c>
      <c r="CE10" s="8" t="s">
        <v>1844</v>
      </c>
      <c r="CF10" s="8" t="s">
        <v>1845</v>
      </c>
      <c r="CG10" s="8" t="s">
        <v>1846</v>
      </c>
      <c r="CH10" s="8" t="s">
        <v>1847</v>
      </c>
      <c r="CI10" s="8" t="s">
        <v>1848</v>
      </c>
      <c r="CJ10" s="8" t="s">
        <v>1849</v>
      </c>
      <c r="CK10" s="8" t="s">
        <v>1850</v>
      </c>
      <c r="CL10" s="8" t="s">
        <v>1851</v>
      </c>
      <c r="CM10" s="8" t="s">
        <v>1852</v>
      </c>
      <c r="CN10" s="8" t="s">
        <v>1853</v>
      </c>
      <c r="CO10" s="8" t="s">
        <v>1854</v>
      </c>
      <c r="CP10" s="8" t="s">
        <v>1855</v>
      </c>
      <c r="CQ10" s="8" t="s">
        <v>1856</v>
      </c>
      <c r="CR10" s="8" t="s">
        <v>1857</v>
      </c>
      <c r="CS10" s="8" t="s">
        <v>1858</v>
      </c>
      <c r="CT10" s="8" t="s">
        <v>1859</v>
      </c>
      <c r="CU10" s="8" t="s">
        <v>1860</v>
      </c>
      <c r="CV10" s="8" t="s">
        <v>1861</v>
      </c>
      <c r="CW10" s="8" t="s">
        <v>1862</v>
      </c>
      <c r="CX10" s="8" t="s">
        <v>1863</v>
      </c>
      <c r="CY10" s="8" t="s">
        <v>1864</v>
      </c>
      <c r="CZ10" s="8" t="s">
        <v>1865</v>
      </c>
      <c r="DA10" s="8" t="s">
        <v>1866</v>
      </c>
      <c r="DB10" s="8" t="s">
        <v>1867</v>
      </c>
      <c r="DC10" s="8" t="s">
        <v>1868</v>
      </c>
      <c r="DD10" s="8" t="s">
        <v>1869</v>
      </c>
      <c r="DE10" s="8" t="s">
        <v>1870</v>
      </c>
      <c r="DF10" s="8" t="s">
        <v>1871</v>
      </c>
      <c r="DG10" s="8" t="s">
        <v>1872</v>
      </c>
      <c r="DH10" s="8" t="s">
        <v>1873</v>
      </c>
      <c r="DI10" s="8" t="s">
        <v>1874</v>
      </c>
      <c r="DJ10" s="8" t="s">
        <v>1875</v>
      </c>
      <c r="DK10" s="8" t="s">
        <v>1876</v>
      </c>
      <c r="DL10" s="8" t="s">
        <v>1877</v>
      </c>
      <c r="DM10" s="8" t="s">
        <v>1878</v>
      </c>
      <c r="DN10" s="8" t="s">
        <v>1879</v>
      </c>
      <c r="DO10" s="8" t="s">
        <v>1880</v>
      </c>
      <c r="DP10" s="8" t="s">
        <v>1881</v>
      </c>
      <c r="DQ10" s="8" t="s">
        <v>1882</v>
      </c>
      <c r="DR10" s="8" t="s">
        <v>1883</v>
      </c>
      <c r="DS10" s="8" t="s">
        <v>1884</v>
      </c>
      <c r="DT10" s="8" t="s">
        <v>1885</v>
      </c>
      <c r="DU10" s="8" t="s">
        <v>1886</v>
      </c>
      <c r="DV10" s="8" t="s">
        <v>1887</v>
      </c>
      <c r="DW10" s="8" t="s">
        <v>1888</v>
      </c>
      <c r="DX10" s="8" t="s">
        <v>1889</v>
      </c>
      <c r="DY10" s="8" t="s">
        <v>1890</v>
      </c>
      <c r="DZ10" s="8" t="s">
        <v>1891</v>
      </c>
      <c r="EA10" s="8" t="s">
        <v>1892</v>
      </c>
      <c r="EB10" s="8" t="s">
        <v>1893</v>
      </c>
      <c r="EC10" s="8" t="s">
        <v>1894</v>
      </c>
      <c r="ED10" s="8" t="s">
        <v>1895</v>
      </c>
      <c r="EE10" s="8" t="s">
        <v>1896</v>
      </c>
      <c r="EF10" s="8" t="s">
        <v>1897</v>
      </c>
      <c r="EG10" s="8" t="s">
        <v>1898</v>
      </c>
      <c r="EH10" s="8" t="s">
        <v>1899</v>
      </c>
      <c r="EI10" s="8" t="s">
        <v>1900</v>
      </c>
      <c r="EJ10" s="8" t="s">
        <v>1901</v>
      </c>
      <c r="EK10" s="8" t="s">
        <v>1902</v>
      </c>
      <c r="EL10" s="8" t="s">
        <v>1903</v>
      </c>
      <c r="EM10" s="8" t="s">
        <v>1904</v>
      </c>
      <c r="EN10" s="8" t="s">
        <v>1905</v>
      </c>
      <c r="EO10" s="8" t="s">
        <v>1906</v>
      </c>
      <c r="EP10" s="8" t="s">
        <v>1907</v>
      </c>
      <c r="EQ10" s="8" t="s">
        <v>1908</v>
      </c>
      <c r="ER10" s="8" t="s">
        <v>1909</v>
      </c>
      <c r="ES10" s="8" t="s">
        <v>1910</v>
      </c>
      <c r="ET10" s="8" t="s">
        <v>1911</v>
      </c>
      <c r="EU10" s="8" t="s">
        <v>1912</v>
      </c>
      <c r="EV10" s="8" t="s">
        <v>1913</v>
      </c>
      <c r="EW10" s="8" t="s">
        <v>1914</v>
      </c>
      <c r="EX10" s="8" t="s">
        <v>1915</v>
      </c>
      <c r="EY10" s="8" t="s">
        <v>1916</v>
      </c>
      <c r="EZ10" s="8" t="s">
        <v>1917</v>
      </c>
      <c r="FA10" s="8" t="s">
        <v>1918</v>
      </c>
      <c r="FB10" s="8" t="s">
        <v>1919</v>
      </c>
      <c r="FC10" s="8" t="s">
        <v>1920</v>
      </c>
      <c r="FD10" s="8" t="s">
        <v>1921</v>
      </c>
      <c r="FE10" s="8" t="s">
        <v>1922</v>
      </c>
      <c r="FF10" s="8" t="s">
        <v>1923</v>
      </c>
      <c r="FG10" s="8" t="s">
        <v>1924</v>
      </c>
      <c r="FH10" s="8" t="s">
        <v>1925</v>
      </c>
      <c r="FI10" s="8" t="s">
        <v>1926</v>
      </c>
      <c r="FJ10" s="8" t="s">
        <v>1927</v>
      </c>
      <c r="FK10" s="8" t="s">
        <v>1928</v>
      </c>
      <c r="FL10" s="8" t="s">
        <v>1929</v>
      </c>
      <c r="FM10" s="8" t="s">
        <v>1930</v>
      </c>
      <c r="FN10" s="8" t="s">
        <v>1931</v>
      </c>
      <c r="FO10" s="8" t="s">
        <v>1932</v>
      </c>
      <c r="FP10" s="8" t="s">
        <v>1933</v>
      </c>
      <c r="FQ10" s="8" t="s">
        <v>1934</v>
      </c>
      <c r="FR10" s="8" t="s">
        <v>1935</v>
      </c>
      <c r="FS10" s="8" t="s">
        <v>1936</v>
      </c>
      <c r="FT10" s="8" t="s">
        <v>1937</v>
      </c>
      <c r="FU10" s="8" t="s">
        <v>1938</v>
      </c>
      <c r="FV10" s="8" t="s">
        <v>1939</v>
      </c>
      <c r="FW10" s="8" t="s">
        <v>1940</v>
      </c>
      <c r="FX10" s="8" t="s">
        <v>1941</v>
      </c>
      <c r="FY10" s="8" t="s">
        <v>1942</v>
      </c>
      <c r="FZ10" s="8" t="s">
        <v>1943</v>
      </c>
      <c r="GA10" s="8" t="s">
        <v>1944</v>
      </c>
      <c r="GB10" s="8" t="s">
        <v>1945</v>
      </c>
      <c r="GC10" s="8" t="s">
        <v>1946</v>
      </c>
      <c r="GD10" s="8" t="s">
        <v>1947</v>
      </c>
      <c r="GE10" s="8" t="s">
        <v>1948</v>
      </c>
      <c r="GF10" s="8" t="s">
        <v>1949</v>
      </c>
      <c r="GG10" s="8" t="s">
        <v>1950</v>
      </c>
      <c r="GH10" s="8" t="s">
        <v>1951</v>
      </c>
      <c r="GI10" s="8" t="s">
        <v>1952</v>
      </c>
      <c r="GJ10" s="8" t="s">
        <v>1953</v>
      </c>
      <c r="GK10" s="8" t="s">
        <v>1954</v>
      </c>
      <c r="GL10" s="8" t="s">
        <v>1955</v>
      </c>
      <c r="GM10" s="8" t="s">
        <v>1956</v>
      </c>
      <c r="GN10" s="8" t="s">
        <v>1957</v>
      </c>
      <c r="GO10" s="8" t="s">
        <v>1958</v>
      </c>
      <c r="GP10" s="8" t="s">
        <v>1959</v>
      </c>
      <c r="GQ10" s="8" t="s">
        <v>1960</v>
      </c>
      <c r="GR10" s="8" t="s">
        <v>1961</v>
      </c>
      <c r="GS10" s="8" t="s">
        <v>1962</v>
      </c>
      <c r="GT10" s="8" t="s">
        <v>1963</v>
      </c>
      <c r="GU10" s="8" t="s">
        <v>1964</v>
      </c>
      <c r="GV10" s="8" t="s">
        <v>1965</v>
      </c>
      <c r="GW10" s="8" t="s">
        <v>1966</v>
      </c>
      <c r="GX10" s="8" t="s">
        <v>1967</v>
      </c>
      <c r="GY10" s="8" t="s">
        <v>1968</v>
      </c>
      <c r="GZ10" s="8" t="s">
        <v>1969</v>
      </c>
      <c r="HA10" s="8" t="s">
        <v>1970</v>
      </c>
      <c r="HB10" s="8" t="s">
        <v>1971</v>
      </c>
      <c r="HC10" s="8" t="s">
        <v>1972</v>
      </c>
      <c r="HD10" s="8" t="s">
        <v>1973</v>
      </c>
      <c r="HE10" s="8" t="s">
        <v>1974</v>
      </c>
      <c r="HF10" s="8" t="s">
        <v>1975</v>
      </c>
      <c r="HG10" s="8" t="s">
        <v>1976</v>
      </c>
      <c r="HH10" s="8" t="s">
        <v>1977</v>
      </c>
      <c r="HI10" s="8" t="s">
        <v>1978</v>
      </c>
      <c r="HJ10" s="8" t="s">
        <v>1979</v>
      </c>
      <c r="HK10" s="8" t="s">
        <v>1980</v>
      </c>
      <c r="HL10" s="8" t="s">
        <v>1981</v>
      </c>
      <c r="HM10" s="8" t="s">
        <v>1982</v>
      </c>
      <c r="HN10" s="8" t="s">
        <v>1983</v>
      </c>
      <c r="HO10" s="8" t="s">
        <v>1984</v>
      </c>
      <c r="HP10" s="8" t="s">
        <v>1985</v>
      </c>
      <c r="HQ10" s="8" t="s">
        <v>1986</v>
      </c>
      <c r="HR10" s="8" t="s">
        <v>1987</v>
      </c>
      <c r="HS10" s="8" t="s">
        <v>1988</v>
      </c>
      <c r="HT10" s="8" t="s">
        <v>1989</v>
      </c>
      <c r="HU10" s="8" t="s">
        <v>1990</v>
      </c>
      <c r="HV10" s="8" t="s">
        <v>1991</v>
      </c>
      <c r="HW10" s="8" t="s">
        <v>1992</v>
      </c>
      <c r="HX10" s="8" t="s">
        <v>1993</v>
      </c>
      <c r="HY10" s="8" t="s">
        <v>1994</v>
      </c>
      <c r="HZ10" s="8" t="s">
        <v>1995</v>
      </c>
      <c r="IA10" s="8" t="s">
        <v>1996</v>
      </c>
      <c r="IB10" s="8" t="s">
        <v>1997</v>
      </c>
      <c r="IC10" s="8" t="s">
        <v>1998</v>
      </c>
      <c r="ID10" s="8" t="s">
        <v>1999</v>
      </c>
      <c r="IE10" s="8" t="s">
        <v>2000</v>
      </c>
      <c r="IF10" s="8" t="s">
        <v>2001</v>
      </c>
      <c r="IG10" s="8" t="s">
        <v>2002</v>
      </c>
      <c r="IH10" s="8" t="s">
        <v>2003</v>
      </c>
      <c r="II10" s="8" t="s">
        <v>2004</v>
      </c>
      <c r="IJ10" s="8" t="s">
        <v>2005</v>
      </c>
      <c r="IK10" s="8" t="s">
        <v>2006</v>
      </c>
      <c r="IL10" s="8" t="s">
        <v>2007</v>
      </c>
      <c r="IM10" s="8" t="s">
        <v>2008</v>
      </c>
      <c r="IN10" s="8" t="s">
        <v>2009</v>
      </c>
      <c r="IO10" s="8" t="s">
        <v>2010</v>
      </c>
      <c r="IP10" s="8" t="s">
        <v>2011</v>
      </c>
      <c r="IQ10" s="8" t="s">
        <v>2012</v>
      </c>
    </row>
    <row r="11" spans="1:251">
      <c r="A11" s="10">
        <v>42036</v>
      </c>
      <c r="B11" s="9">
        <v>15</v>
      </c>
      <c r="C11" s="9">
        <v>20.437999999999999</v>
      </c>
      <c r="D11" s="9">
        <v>13</v>
      </c>
      <c r="E11" s="9">
        <v>13.858000000000001</v>
      </c>
      <c r="F11" s="9">
        <v>27.289000000000001</v>
      </c>
      <c r="G11" s="9">
        <v>10.675000000000001</v>
      </c>
      <c r="H11" s="9">
        <v>0</v>
      </c>
      <c r="I11" s="9">
        <v>0</v>
      </c>
      <c r="J11" s="9">
        <v>0</v>
      </c>
      <c r="K11" s="9">
        <v>11.706</v>
      </c>
      <c r="L11" s="9">
        <v>30.454000000000001</v>
      </c>
      <c r="M11" s="9">
        <v>9.1240000000000006</v>
      </c>
      <c r="N11" s="9">
        <v>14</v>
      </c>
      <c r="O11" s="9">
        <v>12.906000000000001</v>
      </c>
      <c r="P11" s="9">
        <v>14.916</v>
      </c>
      <c r="Q11" s="9">
        <v>19.561</v>
      </c>
      <c r="R11" s="9">
        <v>23.878</v>
      </c>
      <c r="S11" s="9">
        <v>16.727</v>
      </c>
      <c r="T11" s="9">
        <v>14.23</v>
      </c>
      <c r="U11" s="9">
        <v>16.452999999999999</v>
      </c>
      <c r="V11" s="9">
        <v>10</v>
      </c>
      <c r="W11" s="9">
        <v>18.739000000000001</v>
      </c>
      <c r="X11" s="9">
        <v>0</v>
      </c>
      <c r="Y11" s="9">
        <v>23</v>
      </c>
      <c r="Z11" s="9">
        <v>16.068000000000001</v>
      </c>
      <c r="AA11" s="9">
        <v>25.657</v>
      </c>
      <c r="AB11" s="9">
        <v>13.913</v>
      </c>
      <c r="AC11" s="9">
        <v>17.137</v>
      </c>
      <c r="AD11" s="9">
        <v>0</v>
      </c>
      <c r="AE11" s="9">
        <v>17.137</v>
      </c>
      <c r="AF11" s="9">
        <v>8.2159999999999993</v>
      </c>
      <c r="AG11" s="9">
        <v>16.585000000000001</v>
      </c>
      <c r="AH11" s="9">
        <v>8</v>
      </c>
      <c r="AI11" s="9">
        <v>12.057</v>
      </c>
      <c r="AJ11" s="9">
        <v>0</v>
      </c>
      <c r="AK11" s="9">
        <v>12.057</v>
      </c>
      <c r="AL11" s="9">
        <v>15</v>
      </c>
      <c r="AM11" s="9">
        <v>20.530999999999999</v>
      </c>
      <c r="AN11" s="9">
        <v>14.173</v>
      </c>
      <c r="AO11" s="9">
        <v>16.847000000000001</v>
      </c>
      <c r="AP11" s="9">
        <v>16.434000000000001</v>
      </c>
      <c r="AQ11" s="9">
        <v>16.555</v>
      </c>
      <c r="AR11" s="9">
        <v>11</v>
      </c>
      <c r="AS11" s="9">
        <v>20</v>
      </c>
      <c r="AT11" s="9">
        <v>8.3710000000000004</v>
      </c>
      <c r="AU11" s="9">
        <v>10</v>
      </c>
      <c r="AV11" s="9">
        <v>11</v>
      </c>
      <c r="AW11" s="9">
        <v>10</v>
      </c>
      <c r="AX11" s="9">
        <v>265.31700000000001</v>
      </c>
      <c r="AY11" s="9">
        <v>103.134</v>
      </c>
      <c r="AZ11" s="9">
        <v>162.184</v>
      </c>
      <c r="BA11" s="9">
        <v>134.077</v>
      </c>
      <c r="BB11" s="9">
        <v>53.658000000000001</v>
      </c>
      <c r="BC11" s="9">
        <v>80.42</v>
      </c>
      <c r="BD11" s="9">
        <v>117.703</v>
      </c>
      <c r="BE11" s="9">
        <v>48.56</v>
      </c>
      <c r="BF11" s="9">
        <v>69.143000000000001</v>
      </c>
      <c r="BG11" s="9">
        <v>18.719000000000001</v>
      </c>
      <c r="BH11" s="9">
        <v>8.0389999999999997</v>
      </c>
      <c r="BI11" s="9">
        <v>10.68</v>
      </c>
      <c r="BJ11" s="9">
        <v>6.4720000000000004</v>
      </c>
      <c r="BK11" s="9">
        <v>2.8839999999999999</v>
      </c>
      <c r="BL11" s="9">
        <v>3.5880000000000001</v>
      </c>
      <c r="BM11" s="9">
        <v>0.50600000000000001</v>
      </c>
      <c r="BN11" s="9">
        <v>0.50600000000000001</v>
      </c>
      <c r="BO11" s="9">
        <v>0</v>
      </c>
      <c r="BP11" s="9">
        <v>3.089</v>
      </c>
      <c r="BQ11" s="9">
        <v>2.5539999999999998</v>
      </c>
      <c r="BR11" s="9">
        <v>0.53500000000000003</v>
      </c>
      <c r="BS11" s="9">
        <v>20.606999999999999</v>
      </c>
      <c r="BT11" s="9">
        <v>9.1199999999999992</v>
      </c>
      <c r="BU11" s="9">
        <v>11.488</v>
      </c>
      <c r="BV11" s="9">
        <v>9.968</v>
      </c>
      <c r="BW11" s="9">
        <v>5.5049999999999999</v>
      </c>
      <c r="BX11" s="9">
        <v>4.4630000000000001</v>
      </c>
      <c r="BY11" s="9">
        <v>15.218</v>
      </c>
      <c r="BZ11" s="9">
        <v>8.1359999999999992</v>
      </c>
      <c r="CA11" s="9">
        <v>7.0830000000000002</v>
      </c>
      <c r="CB11" s="9">
        <v>4.9909999999999997</v>
      </c>
      <c r="CC11" s="9">
        <v>2.169</v>
      </c>
      <c r="CD11" s="9">
        <v>2.8220000000000001</v>
      </c>
      <c r="CE11" s="9">
        <v>5.327</v>
      </c>
      <c r="CF11" s="9">
        <v>1.679</v>
      </c>
      <c r="CG11" s="9">
        <v>3.6480000000000001</v>
      </c>
      <c r="CH11" s="9">
        <v>1.0649999999999999</v>
      </c>
      <c r="CI11" s="9">
        <v>0.46400000000000002</v>
      </c>
      <c r="CJ11" s="9">
        <v>0.60099999999999998</v>
      </c>
      <c r="CK11" s="9">
        <v>10.000999999999999</v>
      </c>
      <c r="CL11" s="9">
        <v>1.319</v>
      </c>
      <c r="CM11" s="9">
        <v>8.6820000000000004</v>
      </c>
      <c r="CN11" s="9">
        <v>5.6980000000000004</v>
      </c>
      <c r="CO11" s="9">
        <v>1.004</v>
      </c>
      <c r="CP11" s="9">
        <v>4.6950000000000003</v>
      </c>
      <c r="CQ11" s="9">
        <v>4.9640000000000004</v>
      </c>
      <c r="CR11" s="9">
        <v>1.6719999999999999</v>
      </c>
      <c r="CS11" s="9">
        <v>3.2919999999999998</v>
      </c>
      <c r="CT11" s="9">
        <v>11.077</v>
      </c>
      <c r="CU11" s="9">
        <v>3.51</v>
      </c>
      <c r="CV11" s="9">
        <v>7.5670000000000002</v>
      </c>
      <c r="CW11" s="9">
        <v>16.373999999999999</v>
      </c>
      <c r="CX11" s="9">
        <v>5.0979999999999999</v>
      </c>
      <c r="CY11" s="9">
        <v>11.276</v>
      </c>
      <c r="CZ11" s="9">
        <v>131.24</v>
      </c>
      <c r="DA11" s="9">
        <v>49.475999999999999</v>
      </c>
      <c r="DB11" s="9">
        <v>81.763999999999996</v>
      </c>
      <c r="DC11" s="9">
        <v>12</v>
      </c>
      <c r="DD11" s="9">
        <v>14</v>
      </c>
      <c r="DE11" s="9">
        <v>10</v>
      </c>
      <c r="DF11" s="9">
        <v>14</v>
      </c>
      <c r="DG11" s="9">
        <v>15.106999999999999</v>
      </c>
      <c r="DH11" s="9">
        <v>12</v>
      </c>
      <c r="DI11" s="9">
        <v>15</v>
      </c>
      <c r="DJ11" s="9">
        <v>16</v>
      </c>
      <c r="DK11" s="9">
        <v>13.188000000000001</v>
      </c>
      <c r="DL11" s="9">
        <v>15</v>
      </c>
      <c r="DM11" s="9">
        <v>16.457000000000001</v>
      </c>
      <c r="DN11" s="9">
        <v>14.432</v>
      </c>
      <c r="DO11" s="9">
        <v>15.276</v>
      </c>
      <c r="DP11" s="9">
        <v>12.853</v>
      </c>
      <c r="DQ11" s="9">
        <v>20</v>
      </c>
      <c r="DR11" s="9">
        <v>0</v>
      </c>
      <c r="DS11" s="9">
        <v>0</v>
      </c>
      <c r="DT11" s="9">
        <v>0</v>
      </c>
      <c r="DU11" s="9">
        <v>18.038</v>
      </c>
      <c r="DV11" s="9">
        <v>22.105</v>
      </c>
      <c r="DW11" s="9">
        <v>0</v>
      </c>
      <c r="DX11" s="9">
        <v>16</v>
      </c>
      <c r="DY11" s="9">
        <v>16.081</v>
      </c>
      <c r="DZ11" s="9">
        <v>15.673</v>
      </c>
      <c r="EA11" s="9">
        <v>12.122999999999999</v>
      </c>
      <c r="EB11" s="9">
        <v>13.574</v>
      </c>
      <c r="EC11" s="9">
        <v>11.342000000000001</v>
      </c>
      <c r="ED11" s="9">
        <v>15.042999999999999</v>
      </c>
      <c r="EE11" s="9">
        <v>18.088999999999999</v>
      </c>
      <c r="EF11" s="9">
        <v>10</v>
      </c>
      <c r="EG11" s="9">
        <v>17.335000000000001</v>
      </c>
      <c r="EH11" s="9">
        <v>25.687000000000001</v>
      </c>
      <c r="EI11" s="9">
        <v>15.72</v>
      </c>
      <c r="EJ11" s="9">
        <v>12.583</v>
      </c>
      <c r="EK11" s="9">
        <v>20</v>
      </c>
      <c r="EL11" s="9">
        <v>8</v>
      </c>
      <c r="EM11" s="9">
        <v>23.484999999999999</v>
      </c>
      <c r="EN11" s="9">
        <v>0</v>
      </c>
      <c r="EO11" s="9">
        <v>0</v>
      </c>
      <c r="EP11" s="9">
        <v>11</v>
      </c>
      <c r="EQ11" s="9">
        <v>10.481999999999999</v>
      </c>
      <c r="ER11" s="9">
        <v>11</v>
      </c>
      <c r="ES11" s="9">
        <v>12.154</v>
      </c>
      <c r="ET11" s="9">
        <v>16.3</v>
      </c>
      <c r="EU11" s="9">
        <v>11.904999999999999</v>
      </c>
      <c r="EV11" s="9">
        <v>13.896000000000001</v>
      </c>
      <c r="EW11" s="9">
        <v>9.7479999999999993</v>
      </c>
      <c r="EX11" s="9">
        <v>15</v>
      </c>
      <c r="EY11" s="9">
        <v>10</v>
      </c>
      <c r="EZ11" s="9">
        <v>15.689</v>
      </c>
      <c r="FA11" s="9">
        <v>10</v>
      </c>
      <c r="FB11" s="9">
        <v>10</v>
      </c>
      <c r="FC11" s="9">
        <v>10</v>
      </c>
      <c r="FD11" s="9">
        <v>9.2590000000000003</v>
      </c>
      <c r="FE11" s="9">
        <v>10</v>
      </c>
      <c r="FF11" s="9">
        <v>13</v>
      </c>
      <c r="FG11" s="9">
        <v>9.3190000000000008</v>
      </c>
      <c r="FH11" s="9">
        <v>201.75399999999999</v>
      </c>
      <c r="FI11" s="9">
        <v>78.042000000000002</v>
      </c>
      <c r="FJ11" s="9">
        <v>123.712</v>
      </c>
      <c r="FK11" s="9">
        <v>97.36</v>
      </c>
      <c r="FL11" s="9">
        <v>43.039000000000001</v>
      </c>
      <c r="FM11" s="9">
        <v>54.320999999999998</v>
      </c>
      <c r="FN11" s="9">
        <v>83.760999999999996</v>
      </c>
      <c r="FO11" s="9">
        <v>38.445999999999998</v>
      </c>
      <c r="FP11" s="9">
        <v>45.314999999999998</v>
      </c>
      <c r="FQ11" s="9">
        <v>19.381</v>
      </c>
      <c r="FR11" s="9">
        <v>9.0960000000000001</v>
      </c>
      <c r="FS11" s="9">
        <v>10.285</v>
      </c>
      <c r="FT11" s="9">
        <v>5.9169999999999998</v>
      </c>
      <c r="FU11" s="9">
        <v>1.401</v>
      </c>
      <c r="FV11" s="9">
        <v>4.516</v>
      </c>
      <c r="FW11" s="9">
        <v>0.42399999999999999</v>
      </c>
      <c r="FX11" s="9">
        <v>0.42399999999999999</v>
      </c>
      <c r="FY11" s="9">
        <v>0</v>
      </c>
      <c r="FZ11" s="9">
        <v>4.883</v>
      </c>
      <c r="GA11" s="9">
        <v>2.0699999999999998</v>
      </c>
      <c r="GB11" s="9">
        <v>2.8130000000000002</v>
      </c>
      <c r="GC11" s="9">
        <v>9.952</v>
      </c>
      <c r="GD11" s="9">
        <v>2.8460000000000001</v>
      </c>
      <c r="GE11" s="9">
        <v>7.1059999999999999</v>
      </c>
      <c r="GF11" s="9">
        <v>6.7249999999999996</v>
      </c>
      <c r="GG11" s="9">
        <v>2.907</v>
      </c>
      <c r="GH11" s="9">
        <v>3.8180000000000001</v>
      </c>
      <c r="GI11" s="9">
        <v>12.481</v>
      </c>
      <c r="GJ11" s="9">
        <v>9.0340000000000007</v>
      </c>
      <c r="GK11" s="9">
        <v>3.4460000000000002</v>
      </c>
      <c r="GL11" s="9">
        <v>1.7230000000000001</v>
      </c>
      <c r="GM11" s="9">
        <v>0.39900000000000002</v>
      </c>
      <c r="GN11" s="9">
        <v>1.325</v>
      </c>
      <c r="GO11" s="9">
        <v>2.919</v>
      </c>
      <c r="GP11" s="9">
        <v>1.264</v>
      </c>
      <c r="GQ11" s="9">
        <v>1.6559999999999999</v>
      </c>
      <c r="GR11" s="9">
        <v>1.8620000000000001</v>
      </c>
      <c r="GS11" s="9">
        <v>1.022</v>
      </c>
      <c r="GT11" s="9">
        <v>0.84</v>
      </c>
      <c r="GU11" s="9">
        <v>2.5990000000000002</v>
      </c>
      <c r="GV11" s="9">
        <v>0.48799999999999999</v>
      </c>
      <c r="GW11" s="9">
        <v>2.1110000000000002</v>
      </c>
      <c r="GX11" s="9">
        <v>1.2669999999999999</v>
      </c>
      <c r="GY11" s="9">
        <v>0.41499999999999998</v>
      </c>
      <c r="GZ11" s="9">
        <v>0.85199999999999998</v>
      </c>
      <c r="HA11" s="9">
        <v>2.0219999999999998</v>
      </c>
      <c r="HB11" s="9">
        <v>0.442</v>
      </c>
      <c r="HC11" s="9">
        <v>1.58</v>
      </c>
      <c r="HD11" s="9">
        <v>11.606999999999999</v>
      </c>
      <c r="HE11" s="9">
        <v>6.641</v>
      </c>
      <c r="HF11" s="9">
        <v>4.9660000000000002</v>
      </c>
      <c r="HG11" s="9">
        <v>13.599</v>
      </c>
      <c r="HH11" s="9">
        <v>4.593</v>
      </c>
      <c r="HI11" s="9">
        <v>9.0060000000000002</v>
      </c>
      <c r="HJ11" s="9">
        <v>104.39400000000001</v>
      </c>
      <c r="HK11" s="9">
        <v>35.003</v>
      </c>
      <c r="HL11" s="9">
        <v>69.391000000000005</v>
      </c>
      <c r="HM11" s="9">
        <v>12</v>
      </c>
      <c r="HN11" s="9">
        <v>13.118</v>
      </c>
      <c r="HO11" s="9">
        <v>10</v>
      </c>
      <c r="HP11" s="9">
        <v>14</v>
      </c>
      <c r="HQ11" s="9">
        <v>16</v>
      </c>
      <c r="HR11" s="9">
        <v>12.766999999999999</v>
      </c>
      <c r="HS11" s="9">
        <v>15</v>
      </c>
      <c r="HT11" s="9">
        <v>16</v>
      </c>
      <c r="HU11" s="9">
        <v>13</v>
      </c>
      <c r="HV11" s="9">
        <v>18.919</v>
      </c>
      <c r="HW11" s="9">
        <v>20</v>
      </c>
      <c r="HX11" s="9">
        <v>18</v>
      </c>
      <c r="HY11" s="9">
        <v>11</v>
      </c>
      <c r="HZ11" s="9">
        <v>19.808</v>
      </c>
      <c r="IA11" s="9">
        <v>11</v>
      </c>
      <c r="IB11" s="9">
        <v>0</v>
      </c>
      <c r="IC11" s="9">
        <v>0</v>
      </c>
      <c r="ID11" s="9">
        <v>0</v>
      </c>
      <c r="IE11" s="9">
        <v>10</v>
      </c>
      <c r="IF11" s="9">
        <v>13.878</v>
      </c>
      <c r="IG11" s="9">
        <v>10</v>
      </c>
      <c r="IH11" s="9">
        <v>16.013999999999999</v>
      </c>
      <c r="II11" s="9">
        <v>21.99</v>
      </c>
      <c r="IJ11" s="9">
        <v>13</v>
      </c>
      <c r="IK11" s="9">
        <v>15.298999999999999</v>
      </c>
      <c r="IL11" s="9">
        <v>15.449</v>
      </c>
      <c r="IM11" s="9">
        <v>15.169</v>
      </c>
      <c r="IN11" s="9">
        <v>16.076000000000001</v>
      </c>
      <c r="IO11" s="9">
        <v>20</v>
      </c>
      <c r="IP11" s="9">
        <v>10.141999999999999</v>
      </c>
      <c r="IQ11" s="9">
        <v>13.885</v>
      </c>
    </row>
    <row r="12" spans="1:251">
      <c r="A12" s="10">
        <v>42401</v>
      </c>
      <c r="B12" s="9">
        <v>13.742000000000001</v>
      </c>
      <c r="C12" s="9">
        <v>18.382999999999999</v>
      </c>
      <c r="D12" s="9">
        <v>10.672000000000001</v>
      </c>
      <c r="E12" s="9">
        <v>14</v>
      </c>
      <c r="F12" s="9">
        <v>17.276</v>
      </c>
      <c r="G12" s="9">
        <v>10.939</v>
      </c>
      <c r="H12" s="9">
        <v>0</v>
      </c>
      <c r="I12" s="9">
        <v>0</v>
      </c>
      <c r="J12" s="9">
        <v>0</v>
      </c>
      <c r="K12" s="9">
        <v>11.612</v>
      </c>
      <c r="L12" s="9">
        <v>13.643000000000001</v>
      </c>
      <c r="M12" s="9">
        <v>0</v>
      </c>
      <c r="N12" s="9">
        <v>14.706</v>
      </c>
      <c r="O12" s="9">
        <v>13.252000000000001</v>
      </c>
      <c r="P12" s="9">
        <v>15.994</v>
      </c>
      <c r="Q12" s="9">
        <v>15.586</v>
      </c>
      <c r="R12" s="9">
        <v>15.526</v>
      </c>
      <c r="S12" s="9">
        <v>16.338000000000001</v>
      </c>
      <c r="T12" s="9">
        <v>11.992000000000001</v>
      </c>
      <c r="U12" s="9">
        <v>15</v>
      </c>
      <c r="V12" s="9">
        <v>9.3450000000000006</v>
      </c>
      <c r="W12" s="9">
        <v>18</v>
      </c>
      <c r="X12" s="9">
        <v>18</v>
      </c>
      <c r="Y12" s="9">
        <v>15.173</v>
      </c>
      <c r="Z12" s="9">
        <v>10.879</v>
      </c>
      <c r="AA12" s="9">
        <v>10</v>
      </c>
      <c r="AB12" s="9">
        <v>19</v>
      </c>
      <c r="AC12" s="9">
        <v>17.603000000000002</v>
      </c>
      <c r="AD12" s="9">
        <v>21.468</v>
      </c>
      <c r="AE12" s="9">
        <v>16</v>
      </c>
      <c r="AF12" s="9">
        <v>7</v>
      </c>
      <c r="AG12" s="9">
        <v>8.1470000000000002</v>
      </c>
      <c r="AH12" s="9">
        <v>6.3390000000000004</v>
      </c>
      <c r="AI12" s="9">
        <v>14.9</v>
      </c>
      <c r="AJ12" s="9">
        <v>11.292</v>
      </c>
      <c r="AK12" s="9">
        <v>14.965999999999999</v>
      </c>
      <c r="AL12" s="9">
        <v>0</v>
      </c>
      <c r="AM12" s="9">
        <v>0</v>
      </c>
      <c r="AN12" s="9">
        <v>0</v>
      </c>
      <c r="AO12" s="9">
        <v>11.904999999999999</v>
      </c>
      <c r="AP12" s="9">
        <v>13.132999999999999</v>
      </c>
      <c r="AQ12" s="9">
        <v>11.247</v>
      </c>
      <c r="AR12" s="9">
        <v>13.215</v>
      </c>
      <c r="AS12" s="9">
        <v>15</v>
      </c>
      <c r="AT12" s="9">
        <v>10</v>
      </c>
      <c r="AU12" s="9">
        <v>10</v>
      </c>
      <c r="AV12" s="9">
        <v>10</v>
      </c>
      <c r="AW12" s="9">
        <v>10</v>
      </c>
      <c r="AX12" s="9">
        <v>275.601</v>
      </c>
      <c r="AY12" s="9">
        <v>111.13</v>
      </c>
      <c r="AZ12" s="9">
        <v>164.47200000000001</v>
      </c>
      <c r="BA12" s="9">
        <v>145.37299999999999</v>
      </c>
      <c r="BB12" s="9">
        <v>59.241999999999997</v>
      </c>
      <c r="BC12" s="9">
        <v>86.131</v>
      </c>
      <c r="BD12" s="9">
        <v>129.065</v>
      </c>
      <c r="BE12" s="9">
        <v>52.972999999999999</v>
      </c>
      <c r="BF12" s="9">
        <v>76.091999999999999</v>
      </c>
      <c r="BG12" s="9">
        <v>28.393000000000001</v>
      </c>
      <c r="BH12" s="9">
        <v>10.279</v>
      </c>
      <c r="BI12" s="9">
        <v>18.114000000000001</v>
      </c>
      <c r="BJ12" s="9">
        <v>10.651999999999999</v>
      </c>
      <c r="BK12" s="9">
        <v>3.46</v>
      </c>
      <c r="BL12" s="9">
        <v>7.1909999999999998</v>
      </c>
      <c r="BM12" s="9">
        <v>0.99399999999999999</v>
      </c>
      <c r="BN12" s="9">
        <v>0.44900000000000001</v>
      </c>
      <c r="BO12" s="9">
        <v>0.54600000000000004</v>
      </c>
      <c r="BP12" s="9">
        <v>11.074</v>
      </c>
      <c r="BQ12" s="9">
        <v>6.218</v>
      </c>
      <c r="BR12" s="9">
        <v>4.8559999999999999</v>
      </c>
      <c r="BS12" s="9">
        <v>15.534000000000001</v>
      </c>
      <c r="BT12" s="9">
        <v>7.1120000000000001</v>
      </c>
      <c r="BU12" s="9">
        <v>8.4220000000000006</v>
      </c>
      <c r="BV12" s="9">
        <v>4.5629999999999997</v>
      </c>
      <c r="BW12" s="9">
        <v>1.554</v>
      </c>
      <c r="BX12" s="9">
        <v>3.0089999999999999</v>
      </c>
      <c r="BY12" s="9">
        <v>10.834</v>
      </c>
      <c r="BZ12" s="9">
        <v>5.4770000000000003</v>
      </c>
      <c r="CA12" s="9">
        <v>5.3570000000000002</v>
      </c>
      <c r="CB12" s="9">
        <v>4.2439999999999998</v>
      </c>
      <c r="CC12" s="9">
        <v>0.55000000000000004</v>
      </c>
      <c r="CD12" s="9">
        <v>3.694</v>
      </c>
      <c r="CE12" s="9">
        <v>3.7970000000000002</v>
      </c>
      <c r="CF12" s="9">
        <v>1.849</v>
      </c>
      <c r="CG12" s="9">
        <v>1.948</v>
      </c>
      <c r="CH12" s="9">
        <v>2.8650000000000002</v>
      </c>
      <c r="CI12" s="9">
        <v>1.151</v>
      </c>
      <c r="CJ12" s="9">
        <v>1.714</v>
      </c>
      <c r="CK12" s="9">
        <v>10.308999999999999</v>
      </c>
      <c r="CL12" s="9">
        <v>2.8130000000000002</v>
      </c>
      <c r="CM12" s="9">
        <v>7.4960000000000004</v>
      </c>
      <c r="CN12" s="9">
        <v>4.9189999999999996</v>
      </c>
      <c r="CO12" s="9">
        <v>0</v>
      </c>
      <c r="CP12" s="9">
        <v>4.9189999999999996</v>
      </c>
      <c r="CQ12" s="9">
        <v>1.6040000000000001</v>
      </c>
      <c r="CR12" s="9">
        <v>1.6040000000000001</v>
      </c>
      <c r="CS12" s="9">
        <v>0</v>
      </c>
      <c r="CT12" s="9">
        <v>19.283000000000001</v>
      </c>
      <c r="CU12" s="9">
        <v>10.457000000000001</v>
      </c>
      <c r="CV12" s="9">
        <v>8.8260000000000005</v>
      </c>
      <c r="CW12" s="9">
        <v>16.309000000000001</v>
      </c>
      <c r="CX12" s="9">
        <v>6.2690000000000001</v>
      </c>
      <c r="CY12" s="9">
        <v>10.039999999999999</v>
      </c>
      <c r="CZ12" s="9">
        <v>130.22800000000001</v>
      </c>
      <c r="DA12" s="9">
        <v>51.887999999999998</v>
      </c>
      <c r="DB12" s="9">
        <v>78.34</v>
      </c>
      <c r="DC12" s="9">
        <v>10</v>
      </c>
      <c r="DD12" s="9">
        <v>12</v>
      </c>
      <c r="DE12" s="9">
        <v>10</v>
      </c>
      <c r="DF12" s="9">
        <v>13</v>
      </c>
      <c r="DG12" s="9">
        <v>13.491</v>
      </c>
      <c r="DH12" s="9">
        <v>12.667999999999999</v>
      </c>
      <c r="DI12" s="9">
        <v>13</v>
      </c>
      <c r="DJ12" s="9">
        <v>13.148</v>
      </c>
      <c r="DK12" s="9">
        <v>12</v>
      </c>
      <c r="DL12" s="9">
        <v>12.529</v>
      </c>
      <c r="DM12" s="9">
        <v>15.106999999999999</v>
      </c>
      <c r="DN12" s="9">
        <v>11.473000000000001</v>
      </c>
      <c r="DO12" s="9">
        <v>13.542</v>
      </c>
      <c r="DP12" s="9">
        <v>10.973000000000001</v>
      </c>
      <c r="DQ12" s="9">
        <v>16.408000000000001</v>
      </c>
      <c r="DR12" s="9">
        <v>19.574999999999999</v>
      </c>
      <c r="DS12" s="9">
        <v>0</v>
      </c>
      <c r="DT12" s="9">
        <v>0</v>
      </c>
      <c r="DU12" s="9">
        <v>14.554</v>
      </c>
      <c r="DV12" s="9">
        <v>12.683</v>
      </c>
      <c r="DW12" s="9">
        <v>15.379</v>
      </c>
      <c r="DX12" s="9">
        <v>19.155999999999999</v>
      </c>
      <c r="DY12" s="9">
        <v>20</v>
      </c>
      <c r="DZ12" s="9">
        <v>16.687999999999999</v>
      </c>
      <c r="EA12" s="9">
        <v>11</v>
      </c>
      <c r="EB12" s="9">
        <v>11.275</v>
      </c>
      <c r="EC12" s="9">
        <v>10.608000000000001</v>
      </c>
      <c r="ED12" s="9">
        <v>13.154</v>
      </c>
      <c r="EE12" s="9">
        <v>12.792999999999999</v>
      </c>
      <c r="EF12" s="9">
        <v>13.109</v>
      </c>
      <c r="EG12" s="9">
        <v>11.654</v>
      </c>
      <c r="EH12" s="9">
        <v>0</v>
      </c>
      <c r="EI12" s="9">
        <v>10.347</v>
      </c>
      <c r="EJ12" s="9">
        <v>9.625</v>
      </c>
      <c r="EK12" s="9">
        <v>14.276</v>
      </c>
      <c r="EL12" s="9">
        <v>8.8010000000000002</v>
      </c>
      <c r="EM12" s="9">
        <v>10.244999999999999</v>
      </c>
      <c r="EN12" s="9">
        <v>7.4580000000000002</v>
      </c>
      <c r="EO12" s="9">
        <v>15.448</v>
      </c>
      <c r="EP12" s="9">
        <v>10</v>
      </c>
      <c r="EQ12" s="9">
        <v>18.712</v>
      </c>
      <c r="ER12" s="9">
        <v>9.5410000000000004</v>
      </c>
      <c r="ES12" s="9">
        <v>12.938000000000001</v>
      </c>
      <c r="ET12" s="9">
        <v>0</v>
      </c>
      <c r="EU12" s="9">
        <v>12.938000000000001</v>
      </c>
      <c r="EV12" s="9">
        <v>10</v>
      </c>
      <c r="EW12" s="9">
        <v>10</v>
      </c>
      <c r="EX12" s="9">
        <v>0</v>
      </c>
      <c r="EY12" s="9">
        <v>16</v>
      </c>
      <c r="EZ12" s="9">
        <v>20.72</v>
      </c>
      <c r="FA12" s="9">
        <v>14.972</v>
      </c>
      <c r="FB12" s="9">
        <v>16.798999999999999</v>
      </c>
      <c r="FC12" s="9">
        <v>18.484999999999999</v>
      </c>
      <c r="FD12" s="9">
        <v>15.680999999999999</v>
      </c>
      <c r="FE12" s="9">
        <v>10</v>
      </c>
      <c r="FF12" s="9">
        <v>10</v>
      </c>
      <c r="FG12" s="9">
        <v>8</v>
      </c>
      <c r="FH12" s="9">
        <v>186.482</v>
      </c>
      <c r="FI12" s="9">
        <v>74.888999999999996</v>
      </c>
      <c r="FJ12" s="9">
        <v>111.593</v>
      </c>
      <c r="FK12" s="9">
        <v>86.218999999999994</v>
      </c>
      <c r="FL12" s="9">
        <v>38.627000000000002</v>
      </c>
      <c r="FM12" s="9">
        <v>47.591999999999999</v>
      </c>
      <c r="FN12" s="9">
        <v>72.405000000000001</v>
      </c>
      <c r="FO12" s="9">
        <v>32.520000000000003</v>
      </c>
      <c r="FP12" s="9">
        <v>39.884999999999998</v>
      </c>
      <c r="FQ12" s="9">
        <v>16.196000000000002</v>
      </c>
      <c r="FR12" s="9">
        <v>5.875</v>
      </c>
      <c r="FS12" s="9">
        <v>10.321</v>
      </c>
      <c r="FT12" s="9">
        <v>10.135999999999999</v>
      </c>
      <c r="FU12" s="9">
        <v>6.3840000000000003</v>
      </c>
      <c r="FV12" s="9">
        <v>3.7519999999999998</v>
      </c>
      <c r="FW12" s="9">
        <v>0.35399999999999998</v>
      </c>
      <c r="FX12" s="9">
        <v>0</v>
      </c>
      <c r="FY12" s="9">
        <v>0.35399999999999998</v>
      </c>
      <c r="FZ12" s="9">
        <v>1.931</v>
      </c>
      <c r="GA12" s="9">
        <v>0.443</v>
      </c>
      <c r="GB12" s="9">
        <v>1.4890000000000001</v>
      </c>
      <c r="GC12" s="9">
        <v>8.4009999999999998</v>
      </c>
      <c r="GD12" s="9">
        <v>4.7789999999999999</v>
      </c>
      <c r="GE12" s="9">
        <v>3.6219999999999999</v>
      </c>
      <c r="GF12" s="9">
        <v>8.2379999999999995</v>
      </c>
      <c r="GG12" s="9">
        <v>5.8630000000000004</v>
      </c>
      <c r="GH12" s="9">
        <v>2.3759999999999999</v>
      </c>
      <c r="GI12" s="9">
        <v>9.6050000000000004</v>
      </c>
      <c r="GJ12" s="9">
        <v>3.6360000000000001</v>
      </c>
      <c r="GK12" s="9">
        <v>5.9690000000000003</v>
      </c>
      <c r="GL12" s="9">
        <v>1.119</v>
      </c>
      <c r="GM12" s="9">
        <v>0</v>
      </c>
      <c r="GN12" s="9">
        <v>1.119</v>
      </c>
      <c r="GO12" s="9">
        <v>2.7730000000000001</v>
      </c>
      <c r="GP12" s="9">
        <v>1.3640000000000001</v>
      </c>
      <c r="GQ12" s="9">
        <v>1.409</v>
      </c>
      <c r="GR12" s="9">
        <v>0.67900000000000005</v>
      </c>
      <c r="GS12" s="9">
        <v>0.67900000000000005</v>
      </c>
      <c r="GT12" s="9">
        <v>0</v>
      </c>
      <c r="GU12" s="9">
        <v>2.7879999999999998</v>
      </c>
      <c r="GV12" s="9">
        <v>0.46400000000000002</v>
      </c>
      <c r="GW12" s="9">
        <v>2.3239999999999998</v>
      </c>
      <c r="GX12" s="9">
        <v>1.643</v>
      </c>
      <c r="GY12" s="9">
        <v>0</v>
      </c>
      <c r="GZ12" s="9">
        <v>1.643</v>
      </c>
      <c r="HA12" s="9">
        <v>2.8479999999999999</v>
      </c>
      <c r="HB12" s="9">
        <v>0.78300000000000003</v>
      </c>
      <c r="HC12" s="9">
        <v>2.0649999999999999</v>
      </c>
      <c r="HD12" s="9">
        <v>5.6929999999999996</v>
      </c>
      <c r="HE12" s="9">
        <v>2.2509999999999999</v>
      </c>
      <c r="HF12" s="9">
        <v>3.4420000000000002</v>
      </c>
      <c r="HG12" s="9">
        <v>13.814</v>
      </c>
      <c r="HH12" s="9">
        <v>6.1070000000000002</v>
      </c>
      <c r="HI12" s="9">
        <v>7.7069999999999999</v>
      </c>
      <c r="HJ12" s="9">
        <v>100.26300000000001</v>
      </c>
      <c r="HK12" s="9">
        <v>36.262</v>
      </c>
      <c r="HL12" s="9">
        <v>64.001000000000005</v>
      </c>
      <c r="HM12" s="9">
        <v>12.353</v>
      </c>
      <c r="HN12" s="9">
        <v>15</v>
      </c>
      <c r="HO12" s="9">
        <v>11</v>
      </c>
      <c r="HP12" s="9">
        <v>15</v>
      </c>
      <c r="HQ12" s="9">
        <v>15</v>
      </c>
      <c r="HR12" s="9">
        <v>14</v>
      </c>
      <c r="HS12" s="9">
        <v>15</v>
      </c>
      <c r="HT12" s="9">
        <v>15.351000000000001</v>
      </c>
      <c r="HU12" s="9">
        <v>15</v>
      </c>
      <c r="HV12" s="9">
        <v>16.242999999999999</v>
      </c>
      <c r="HW12" s="9">
        <v>16</v>
      </c>
      <c r="HX12" s="9">
        <v>18.763999999999999</v>
      </c>
      <c r="HY12" s="9">
        <v>20</v>
      </c>
      <c r="HZ12" s="9">
        <v>19.074000000000002</v>
      </c>
      <c r="IA12" s="9">
        <v>20</v>
      </c>
      <c r="IB12" s="9">
        <v>0</v>
      </c>
      <c r="IC12" s="9">
        <v>0</v>
      </c>
      <c r="ID12" s="9">
        <v>0</v>
      </c>
      <c r="IE12" s="9">
        <v>8.7750000000000004</v>
      </c>
      <c r="IF12" s="9">
        <v>0</v>
      </c>
      <c r="IG12" s="9">
        <v>7.9080000000000004</v>
      </c>
      <c r="IH12" s="9">
        <v>13.228</v>
      </c>
      <c r="II12" s="9">
        <v>12.457000000000001</v>
      </c>
      <c r="IJ12" s="9">
        <v>20</v>
      </c>
      <c r="IK12" s="9">
        <v>13.705</v>
      </c>
      <c r="IL12" s="9">
        <v>15.680999999999999</v>
      </c>
      <c r="IM12" s="9">
        <v>11.516</v>
      </c>
      <c r="IN12" s="9">
        <v>15.845000000000001</v>
      </c>
      <c r="IO12" s="9">
        <v>14.989000000000001</v>
      </c>
      <c r="IP12" s="9">
        <v>17.009</v>
      </c>
      <c r="IQ12" s="9">
        <v>16.850000000000001</v>
      </c>
    </row>
    <row r="13" spans="1:251">
      <c r="A13" s="10">
        <v>42767</v>
      </c>
      <c r="B13" s="9">
        <v>10</v>
      </c>
      <c r="C13" s="9">
        <v>13.102</v>
      </c>
      <c r="D13" s="9">
        <v>10</v>
      </c>
      <c r="E13" s="9">
        <v>11.481</v>
      </c>
      <c r="F13" s="9">
        <v>11.627000000000001</v>
      </c>
      <c r="G13" s="9">
        <v>13.363</v>
      </c>
      <c r="H13" s="9">
        <v>0</v>
      </c>
      <c r="I13" s="9">
        <v>0</v>
      </c>
      <c r="J13" s="9">
        <v>0</v>
      </c>
      <c r="K13" s="9">
        <v>11.491</v>
      </c>
      <c r="L13" s="9">
        <v>10.093999999999999</v>
      </c>
      <c r="M13" s="9">
        <v>16.038</v>
      </c>
      <c r="N13" s="9">
        <v>15</v>
      </c>
      <c r="O13" s="9">
        <v>16.053000000000001</v>
      </c>
      <c r="P13" s="9">
        <v>15.127000000000001</v>
      </c>
      <c r="Q13" s="9">
        <v>12.686</v>
      </c>
      <c r="R13" s="9">
        <v>16.202999999999999</v>
      </c>
      <c r="S13" s="9">
        <v>9.8239999999999998</v>
      </c>
      <c r="T13" s="9">
        <v>15</v>
      </c>
      <c r="U13" s="9">
        <v>16.074000000000002</v>
      </c>
      <c r="V13" s="9">
        <v>14</v>
      </c>
      <c r="W13" s="9">
        <v>14.449</v>
      </c>
      <c r="X13" s="9">
        <v>0</v>
      </c>
      <c r="Y13" s="9">
        <v>14.449</v>
      </c>
      <c r="Z13" s="9">
        <v>25.492999999999999</v>
      </c>
      <c r="AA13" s="9">
        <v>24.594000000000001</v>
      </c>
      <c r="AB13" s="9">
        <v>25.109000000000002</v>
      </c>
      <c r="AC13" s="9">
        <v>17.068999999999999</v>
      </c>
      <c r="AD13" s="9">
        <v>20.614000000000001</v>
      </c>
      <c r="AE13" s="9">
        <v>0</v>
      </c>
      <c r="AF13" s="9">
        <v>8</v>
      </c>
      <c r="AG13" s="9">
        <v>0</v>
      </c>
      <c r="AH13" s="9">
        <v>8.4580000000000002</v>
      </c>
      <c r="AI13" s="9">
        <v>8.3390000000000004</v>
      </c>
      <c r="AJ13" s="9">
        <v>16.247</v>
      </c>
      <c r="AK13" s="9">
        <v>8.3659999999999997</v>
      </c>
      <c r="AL13" s="9">
        <v>16.79</v>
      </c>
      <c r="AM13" s="9">
        <v>0</v>
      </c>
      <c r="AN13" s="9">
        <v>0</v>
      </c>
      <c r="AO13" s="9">
        <v>15.121</v>
      </c>
      <c r="AP13" s="9">
        <v>19.936</v>
      </c>
      <c r="AQ13" s="9">
        <v>14.132999999999999</v>
      </c>
      <c r="AR13" s="9">
        <v>15.44</v>
      </c>
      <c r="AS13" s="9">
        <v>18</v>
      </c>
      <c r="AT13" s="9">
        <v>12.138999999999999</v>
      </c>
      <c r="AU13" s="9">
        <v>10</v>
      </c>
      <c r="AV13" s="9">
        <v>10</v>
      </c>
      <c r="AW13" s="9">
        <v>10</v>
      </c>
      <c r="AX13" s="9">
        <v>286.31200000000001</v>
      </c>
      <c r="AY13" s="9">
        <v>111.812</v>
      </c>
      <c r="AZ13" s="9">
        <v>174.501</v>
      </c>
      <c r="BA13" s="9">
        <v>149.57900000000001</v>
      </c>
      <c r="BB13" s="9">
        <v>57.320999999999998</v>
      </c>
      <c r="BC13" s="9">
        <v>92.257999999999996</v>
      </c>
      <c r="BD13" s="9">
        <v>127.471</v>
      </c>
      <c r="BE13" s="9">
        <v>45.694000000000003</v>
      </c>
      <c r="BF13" s="9">
        <v>81.778000000000006</v>
      </c>
      <c r="BG13" s="9">
        <v>22.88</v>
      </c>
      <c r="BH13" s="9">
        <v>7.5750000000000002</v>
      </c>
      <c r="BI13" s="9">
        <v>15.305</v>
      </c>
      <c r="BJ13" s="9">
        <v>11.015000000000001</v>
      </c>
      <c r="BK13" s="9">
        <v>3.1219999999999999</v>
      </c>
      <c r="BL13" s="9">
        <v>7.8929999999999998</v>
      </c>
      <c r="BM13" s="9">
        <v>0.874</v>
      </c>
      <c r="BN13" s="9">
        <v>0</v>
      </c>
      <c r="BO13" s="9">
        <v>0.874</v>
      </c>
      <c r="BP13" s="9">
        <v>4.5220000000000002</v>
      </c>
      <c r="BQ13" s="9">
        <v>1.43</v>
      </c>
      <c r="BR13" s="9">
        <v>3.0920000000000001</v>
      </c>
      <c r="BS13" s="9">
        <v>15.576000000000001</v>
      </c>
      <c r="BT13" s="9">
        <v>5.0270000000000001</v>
      </c>
      <c r="BU13" s="9">
        <v>10.55</v>
      </c>
      <c r="BV13" s="9">
        <v>10.782</v>
      </c>
      <c r="BW13" s="9">
        <v>3.6360000000000001</v>
      </c>
      <c r="BX13" s="9">
        <v>7.1459999999999999</v>
      </c>
      <c r="BY13" s="9">
        <v>16.134</v>
      </c>
      <c r="BZ13" s="9">
        <v>8.3420000000000005</v>
      </c>
      <c r="CA13" s="9">
        <v>7.7919999999999998</v>
      </c>
      <c r="CB13" s="9">
        <v>3.802</v>
      </c>
      <c r="CC13" s="9">
        <v>1.1180000000000001</v>
      </c>
      <c r="CD13" s="9">
        <v>2.6840000000000002</v>
      </c>
      <c r="CE13" s="9">
        <v>4.3579999999999997</v>
      </c>
      <c r="CF13" s="9">
        <v>1.68</v>
      </c>
      <c r="CG13" s="9">
        <v>2.6779999999999999</v>
      </c>
      <c r="CH13" s="9">
        <v>3.58</v>
      </c>
      <c r="CI13" s="9">
        <v>2.8879999999999999</v>
      </c>
      <c r="CJ13" s="9">
        <v>0.69199999999999995</v>
      </c>
      <c r="CK13" s="9">
        <v>9.0359999999999996</v>
      </c>
      <c r="CL13" s="9">
        <v>2.2799999999999998</v>
      </c>
      <c r="CM13" s="9">
        <v>6.7560000000000002</v>
      </c>
      <c r="CN13" s="9">
        <v>5.423</v>
      </c>
      <c r="CO13" s="9">
        <v>1.05</v>
      </c>
      <c r="CP13" s="9">
        <v>4.3719999999999999</v>
      </c>
      <c r="CQ13" s="9">
        <v>0.51800000000000002</v>
      </c>
      <c r="CR13" s="9">
        <v>0.51800000000000002</v>
      </c>
      <c r="CS13" s="9">
        <v>0</v>
      </c>
      <c r="CT13" s="9">
        <v>18.972999999999999</v>
      </c>
      <c r="CU13" s="9">
        <v>7.0289999999999999</v>
      </c>
      <c r="CV13" s="9">
        <v>11.944000000000001</v>
      </c>
      <c r="CW13" s="9">
        <v>22.106999999999999</v>
      </c>
      <c r="CX13" s="9">
        <v>11.627000000000001</v>
      </c>
      <c r="CY13" s="9">
        <v>10.481</v>
      </c>
      <c r="CZ13" s="9">
        <v>136.73400000000001</v>
      </c>
      <c r="DA13" s="9">
        <v>54.491</v>
      </c>
      <c r="DB13" s="9">
        <v>82.242000000000004</v>
      </c>
      <c r="DC13" s="9">
        <v>11</v>
      </c>
      <c r="DD13" s="9">
        <v>12</v>
      </c>
      <c r="DE13" s="9">
        <v>10</v>
      </c>
      <c r="DF13" s="9">
        <v>13</v>
      </c>
      <c r="DG13" s="9">
        <v>15</v>
      </c>
      <c r="DH13" s="9">
        <v>12</v>
      </c>
      <c r="DI13" s="9">
        <v>13.53</v>
      </c>
      <c r="DJ13" s="9">
        <v>15</v>
      </c>
      <c r="DK13" s="9">
        <v>12</v>
      </c>
      <c r="DL13" s="9">
        <v>17.89</v>
      </c>
      <c r="DM13" s="9">
        <v>20</v>
      </c>
      <c r="DN13" s="9">
        <v>16.960999999999999</v>
      </c>
      <c r="DO13" s="9">
        <v>12.689</v>
      </c>
      <c r="DP13" s="9">
        <v>15.214</v>
      </c>
      <c r="DQ13" s="9">
        <v>12.407999999999999</v>
      </c>
      <c r="DR13" s="9">
        <v>0</v>
      </c>
      <c r="DS13" s="9">
        <v>0</v>
      </c>
      <c r="DT13" s="9">
        <v>0</v>
      </c>
      <c r="DU13" s="9">
        <v>14.565</v>
      </c>
      <c r="DV13" s="9">
        <v>15.145</v>
      </c>
      <c r="DW13" s="9">
        <v>14.05</v>
      </c>
      <c r="DX13" s="9">
        <v>19.62</v>
      </c>
      <c r="DY13" s="9">
        <v>20</v>
      </c>
      <c r="DZ13" s="9">
        <v>15.657999999999999</v>
      </c>
      <c r="EA13" s="9">
        <v>10</v>
      </c>
      <c r="EB13" s="9">
        <v>10.455</v>
      </c>
      <c r="EC13" s="9">
        <v>9.9849999999999994</v>
      </c>
      <c r="ED13" s="9">
        <v>11.468</v>
      </c>
      <c r="EE13" s="9">
        <v>15.791</v>
      </c>
      <c r="EF13" s="9">
        <v>10</v>
      </c>
      <c r="EG13" s="9">
        <v>15.414</v>
      </c>
      <c r="EH13" s="9">
        <v>24.027000000000001</v>
      </c>
      <c r="EI13" s="9">
        <v>15</v>
      </c>
      <c r="EJ13" s="9">
        <v>7.89</v>
      </c>
      <c r="EK13" s="9">
        <v>8.0139999999999993</v>
      </c>
      <c r="EL13" s="9">
        <v>8.423</v>
      </c>
      <c r="EM13" s="9">
        <v>15</v>
      </c>
      <c r="EN13" s="9">
        <v>16.04</v>
      </c>
      <c r="EO13" s="9">
        <v>0</v>
      </c>
      <c r="EP13" s="9">
        <v>10</v>
      </c>
      <c r="EQ13" s="9">
        <v>13.329000000000001</v>
      </c>
      <c r="ER13" s="9">
        <v>10</v>
      </c>
      <c r="ES13" s="9">
        <v>10.302</v>
      </c>
      <c r="ET13" s="9">
        <v>11.044</v>
      </c>
      <c r="EU13" s="9">
        <v>10.29</v>
      </c>
      <c r="EV13" s="9">
        <v>0</v>
      </c>
      <c r="EW13" s="9">
        <v>0</v>
      </c>
      <c r="EX13" s="9">
        <v>0</v>
      </c>
      <c r="EY13" s="9">
        <v>11</v>
      </c>
      <c r="EZ13" s="9">
        <v>10</v>
      </c>
      <c r="FA13" s="9">
        <v>14</v>
      </c>
      <c r="FB13" s="9">
        <v>11</v>
      </c>
      <c r="FC13" s="9">
        <v>14.045</v>
      </c>
      <c r="FD13" s="9">
        <v>8</v>
      </c>
      <c r="FE13" s="9">
        <v>10</v>
      </c>
      <c r="FF13" s="9">
        <v>10</v>
      </c>
      <c r="FG13" s="9">
        <v>10</v>
      </c>
      <c r="FH13" s="9">
        <v>193.357</v>
      </c>
      <c r="FI13" s="9">
        <v>76.534999999999997</v>
      </c>
      <c r="FJ13" s="9">
        <v>116.822</v>
      </c>
      <c r="FK13" s="9">
        <v>97.022999999999996</v>
      </c>
      <c r="FL13" s="9">
        <v>38.802</v>
      </c>
      <c r="FM13" s="9">
        <v>58.220999999999997</v>
      </c>
      <c r="FN13" s="9">
        <v>84.379000000000005</v>
      </c>
      <c r="FO13" s="9">
        <v>33.246000000000002</v>
      </c>
      <c r="FP13" s="9">
        <v>51.134</v>
      </c>
      <c r="FQ13" s="9">
        <v>26.411000000000001</v>
      </c>
      <c r="FR13" s="9">
        <v>10.818</v>
      </c>
      <c r="FS13" s="9">
        <v>15.593</v>
      </c>
      <c r="FT13" s="9">
        <v>3.524</v>
      </c>
      <c r="FU13" s="9">
        <v>1.6559999999999999</v>
      </c>
      <c r="FV13" s="9">
        <v>1.8680000000000001</v>
      </c>
      <c r="FW13" s="9">
        <v>0.94499999999999995</v>
      </c>
      <c r="FX13" s="9">
        <v>0.39400000000000002</v>
      </c>
      <c r="FY13" s="9">
        <v>0.55100000000000005</v>
      </c>
      <c r="FZ13" s="9">
        <v>2.8159999999999998</v>
      </c>
      <c r="GA13" s="9">
        <v>1.71</v>
      </c>
      <c r="GB13" s="9">
        <v>1.1060000000000001</v>
      </c>
      <c r="GC13" s="9">
        <v>12.416</v>
      </c>
      <c r="GD13" s="9">
        <v>3.7909999999999999</v>
      </c>
      <c r="GE13" s="9">
        <v>8.6259999999999994</v>
      </c>
      <c r="GF13" s="9">
        <v>5.0270000000000001</v>
      </c>
      <c r="GG13" s="9">
        <v>0.80800000000000005</v>
      </c>
      <c r="GH13" s="9">
        <v>4.2190000000000003</v>
      </c>
      <c r="GI13" s="9">
        <v>5.3659999999999997</v>
      </c>
      <c r="GJ13" s="9">
        <v>3.3149999999999999</v>
      </c>
      <c r="GK13" s="9">
        <v>2.0510000000000002</v>
      </c>
      <c r="GL13" s="9">
        <v>4.548</v>
      </c>
      <c r="GM13" s="9">
        <v>2.633</v>
      </c>
      <c r="GN13" s="9">
        <v>1.915</v>
      </c>
      <c r="GO13" s="9">
        <v>1.2909999999999999</v>
      </c>
      <c r="GP13" s="9">
        <v>0</v>
      </c>
      <c r="GQ13" s="9">
        <v>1.2909999999999999</v>
      </c>
      <c r="GR13" s="9">
        <v>1.0329999999999999</v>
      </c>
      <c r="GS13" s="9">
        <v>0</v>
      </c>
      <c r="GT13" s="9">
        <v>1.0329999999999999</v>
      </c>
      <c r="GU13" s="9">
        <v>5.2140000000000004</v>
      </c>
      <c r="GV13" s="9">
        <v>0.55900000000000005</v>
      </c>
      <c r="GW13" s="9">
        <v>4.6539999999999999</v>
      </c>
      <c r="GX13" s="9">
        <v>1.5289999999999999</v>
      </c>
      <c r="GY13" s="9">
        <v>0</v>
      </c>
      <c r="GZ13" s="9">
        <v>1.5289999999999999</v>
      </c>
      <c r="HA13" s="9">
        <v>1.569</v>
      </c>
      <c r="HB13" s="9">
        <v>1.569</v>
      </c>
      <c r="HC13" s="9">
        <v>0</v>
      </c>
      <c r="HD13" s="9">
        <v>12.69</v>
      </c>
      <c r="HE13" s="9">
        <v>5.992</v>
      </c>
      <c r="HF13" s="9">
        <v>6.6980000000000004</v>
      </c>
      <c r="HG13" s="9">
        <v>12.643000000000001</v>
      </c>
      <c r="HH13" s="9">
        <v>5.556</v>
      </c>
      <c r="HI13" s="9">
        <v>7.0869999999999997</v>
      </c>
      <c r="HJ13" s="9">
        <v>96.334000000000003</v>
      </c>
      <c r="HK13" s="9">
        <v>37.734000000000002</v>
      </c>
      <c r="HL13" s="9">
        <v>58.600999999999999</v>
      </c>
      <c r="HM13" s="9">
        <v>12</v>
      </c>
      <c r="HN13" s="9">
        <v>16</v>
      </c>
      <c r="HO13" s="9">
        <v>10</v>
      </c>
      <c r="HP13" s="9">
        <v>13</v>
      </c>
      <c r="HQ13" s="9">
        <v>16</v>
      </c>
      <c r="HR13" s="9">
        <v>11</v>
      </c>
      <c r="HS13" s="9">
        <v>13.94</v>
      </c>
      <c r="HT13" s="9">
        <v>18</v>
      </c>
      <c r="HU13" s="9">
        <v>12</v>
      </c>
      <c r="HV13" s="9">
        <v>17.7</v>
      </c>
      <c r="HW13" s="9">
        <v>19.140999999999998</v>
      </c>
      <c r="HX13" s="9">
        <v>15.513</v>
      </c>
      <c r="HY13" s="9">
        <v>16.457999999999998</v>
      </c>
      <c r="HZ13" s="9">
        <v>17.018999999999998</v>
      </c>
      <c r="IA13" s="9">
        <v>18.507999999999999</v>
      </c>
      <c r="IB13" s="9">
        <v>13.167</v>
      </c>
      <c r="IC13" s="9">
        <v>0</v>
      </c>
      <c r="ID13" s="9">
        <v>0</v>
      </c>
      <c r="IE13" s="9">
        <v>17.186</v>
      </c>
      <c r="IF13" s="9">
        <v>21.215</v>
      </c>
      <c r="IG13" s="9">
        <v>10.3</v>
      </c>
      <c r="IH13" s="9">
        <v>15.454000000000001</v>
      </c>
      <c r="II13" s="9">
        <v>23.347000000000001</v>
      </c>
      <c r="IJ13" s="9">
        <v>15</v>
      </c>
      <c r="IK13" s="9">
        <v>10.398</v>
      </c>
      <c r="IL13" s="9">
        <v>15.145</v>
      </c>
      <c r="IM13" s="9">
        <v>10.311</v>
      </c>
      <c r="IN13" s="9">
        <v>15.554</v>
      </c>
      <c r="IO13" s="9">
        <v>23.323</v>
      </c>
      <c r="IP13" s="9">
        <v>10.416</v>
      </c>
      <c r="IQ13" s="9">
        <v>15.212999999999999</v>
      </c>
    </row>
    <row r="14" spans="1:251">
      <c r="A14" s="10">
        <v>43132</v>
      </c>
      <c r="B14" s="9">
        <v>12</v>
      </c>
      <c r="C14" s="9">
        <v>15.579000000000001</v>
      </c>
      <c r="D14" s="9">
        <v>11.638999999999999</v>
      </c>
      <c r="E14" s="9">
        <v>16</v>
      </c>
      <c r="F14" s="9">
        <v>21.885999999999999</v>
      </c>
      <c r="G14" s="9">
        <v>11.821999999999999</v>
      </c>
      <c r="H14" s="9">
        <v>9.0470000000000006</v>
      </c>
      <c r="I14" s="9">
        <v>7.8890000000000002</v>
      </c>
      <c r="J14" s="9">
        <v>9.7769999999999992</v>
      </c>
      <c r="K14" s="9">
        <v>14.026999999999999</v>
      </c>
      <c r="L14" s="9">
        <v>20.062000000000001</v>
      </c>
      <c r="M14" s="9">
        <v>12.433</v>
      </c>
      <c r="N14" s="9">
        <v>15</v>
      </c>
      <c r="O14" s="9">
        <v>17.097999999999999</v>
      </c>
      <c r="P14" s="9">
        <v>13</v>
      </c>
      <c r="Q14" s="9">
        <v>15</v>
      </c>
      <c r="R14" s="9">
        <v>14.709</v>
      </c>
      <c r="S14" s="9">
        <v>16.738</v>
      </c>
      <c r="T14" s="9">
        <v>13.628</v>
      </c>
      <c r="U14" s="9">
        <v>15.324</v>
      </c>
      <c r="V14" s="9">
        <v>11.21</v>
      </c>
      <c r="W14" s="9">
        <v>14.397</v>
      </c>
      <c r="X14" s="9">
        <v>11.124000000000001</v>
      </c>
      <c r="Y14" s="9">
        <v>13.986000000000001</v>
      </c>
      <c r="Z14" s="9">
        <v>13.875</v>
      </c>
      <c r="AA14" s="9">
        <v>13.675000000000001</v>
      </c>
      <c r="AB14" s="9">
        <v>15.161</v>
      </c>
      <c r="AC14" s="9">
        <v>6.8730000000000002</v>
      </c>
      <c r="AD14" s="9">
        <v>0</v>
      </c>
      <c r="AE14" s="9">
        <v>5</v>
      </c>
      <c r="AF14" s="9">
        <v>10</v>
      </c>
      <c r="AG14" s="9">
        <v>11.141</v>
      </c>
      <c r="AH14" s="9">
        <v>10</v>
      </c>
      <c r="AI14" s="9">
        <v>8</v>
      </c>
      <c r="AJ14" s="9">
        <v>0</v>
      </c>
      <c r="AK14" s="9">
        <v>8</v>
      </c>
      <c r="AL14" s="9">
        <v>7.9569999999999999</v>
      </c>
      <c r="AM14" s="9">
        <v>0</v>
      </c>
      <c r="AN14" s="9">
        <v>7.9569999999999999</v>
      </c>
      <c r="AO14" s="9">
        <v>16.436</v>
      </c>
      <c r="AP14" s="9">
        <v>10</v>
      </c>
      <c r="AQ14" s="9">
        <v>18.166</v>
      </c>
      <c r="AR14" s="9">
        <v>14.529</v>
      </c>
      <c r="AS14" s="9">
        <v>13.367000000000001</v>
      </c>
      <c r="AT14" s="9">
        <v>14.961</v>
      </c>
      <c r="AU14" s="9">
        <v>10</v>
      </c>
      <c r="AV14" s="9">
        <v>10</v>
      </c>
      <c r="AW14" s="9">
        <v>8</v>
      </c>
      <c r="AX14" s="9">
        <v>261.84500000000003</v>
      </c>
      <c r="AY14" s="9">
        <v>105.73099999999999</v>
      </c>
      <c r="AZ14" s="9">
        <v>156.114</v>
      </c>
      <c r="BA14" s="9">
        <v>128.70500000000001</v>
      </c>
      <c r="BB14" s="9">
        <v>50.982999999999997</v>
      </c>
      <c r="BC14" s="9">
        <v>77.721999999999994</v>
      </c>
      <c r="BD14" s="9">
        <v>104.08199999999999</v>
      </c>
      <c r="BE14" s="9">
        <v>42.381</v>
      </c>
      <c r="BF14" s="9">
        <v>61.701000000000001</v>
      </c>
      <c r="BG14" s="9">
        <v>25.065000000000001</v>
      </c>
      <c r="BH14" s="9">
        <v>11.523</v>
      </c>
      <c r="BI14" s="9">
        <v>13.542</v>
      </c>
      <c r="BJ14" s="9">
        <v>7.5350000000000001</v>
      </c>
      <c r="BK14" s="9">
        <v>1.966</v>
      </c>
      <c r="BL14" s="9">
        <v>5.569</v>
      </c>
      <c r="BM14" s="9">
        <v>0.88700000000000001</v>
      </c>
      <c r="BN14" s="9">
        <v>0.88700000000000001</v>
      </c>
      <c r="BO14" s="9">
        <v>0</v>
      </c>
      <c r="BP14" s="9">
        <v>4.0140000000000002</v>
      </c>
      <c r="BQ14" s="9">
        <v>1.512</v>
      </c>
      <c r="BR14" s="9">
        <v>2.5030000000000001</v>
      </c>
      <c r="BS14" s="9">
        <v>14.131</v>
      </c>
      <c r="BT14" s="9">
        <v>7.0739999999999998</v>
      </c>
      <c r="BU14" s="9">
        <v>7.0570000000000004</v>
      </c>
      <c r="BV14" s="9">
        <v>11.111000000000001</v>
      </c>
      <c r="BW14" s="9">
        <v>6.8369999999999997</v>
      </c>
      <c r="BX14" s="9">
        <v>4.2729999999999997</v>
      </c>
      <c r="BY14" s="9">
        <v>8.0850000000000009</v>
      </c>
      <c r="BZ14" s="9">
        <v>3.0579999999999998</v>
      </c>
      <c r="CA14" s="9">
        <v>5.0279999999999996</v>
      </c>
      <c r="CB14" s="9">
        <v>3.234</v>
      </c>
      <c r="CC14" s="9">
        <v>0</v>
      </c>
      <c r="CD14" s="9">
        <v>3.234</v>
      </c>
      <c r="CE14" s="9">
        <v>3.0840000000000001</v>
      </c>
      <c r="CF14" s="9">
        <v>1.1259999999999999</v>
      </c>
      <c r="CG14" s="9">
        <v>1.958</v>
      </c>
      <c r="CH14" s="9">
        <v>3.48</v>
      </c>
      <c r="CI14" s="9">
        <v>1.504</v>
      </c>
      <c r="CJ14" s="9">
        <v>1.976</v>
      </c>
      <c r="CK14" s="9">
        <v>8.3379999999999992</v>
      </c>
      <c r="CL14" s="9">
        <v>1.0780000000000001</v>
      </c>
      <c r="CM14" s="9">
        <v>7.2610000000000001</v>
      </c>
      <c r="CN14" s="9">
        <v>2.831</v>
      </c>
      <c r="CO14" s="9">
        <v>0.89900000000000002</v>
      </c>
      <c r="CP14" s="9">
        <v>1.9330000000000001</v>
      </c>
      <c r="CQ14" s="9">
        <v>2.4929999999999999</v>
      </c>
      <c r="CR14" s="9">
        <v>1.3959999999999999</v>
      </c>
      <c r="CS14" s="9">
        <v>1.0980000000000001</v>
      </c>
      <c r="CT14" s="9">
        <v>9.7929999999999993</v>
      </c>
      <c r="CU14" s="9">
        <v>3.5230000000000001</v>
      </c>
      <c r="CV14" s="9">
        <v>6.27</v>
      </c>
      <c r="CW14" s="9">
        <v>24.623000000000001</v>
      </c>
      <c r="CX14" s="9">
        <v>8.6029999999999998</v>
      </c>
      <c r="CY14" s="9">
        <v>16.02</v>
      </c>
      <c r="CZ14" s="9">
        <v>133.13999999999999</v>
      </c>
      <c r="DA14" s="9">
        <v>54.747999999999998</v>
      </c>
      <c r="DB14" s="9">
        <v>78.391999999999996</v>
      </c>
      <c r="DC14" s="9">
        <v>11</v>
      </c>
      <c r="DD14" s="9">
        <v>12</v>
      </c>
      <c r="DE14" s="9">
        <v>10</v>
      </c>
      <c r="DF14" s="9">
        <v>13</v>
      </c>
      <c r="DG14" s="9">
        <v>15</v>
      </c>
      <c r="DH14" s="9">
        <v>11</v>
      </c>
      <c r="DI14" s="9">
        <v>15</v>
      </c>
      <c r="DJ14" s="9">
        <v>16</v>
      </c>
      <c r="DK14" s="9">
        <v>12.327999999999999</v>
      </c>
      <c r="DL14" s="9">
        <v>14</v>
      </c>
      <c r="DM14" s="9">
        <v>16.489000000000001</v>
      </c>
      <c r="DN14" s="9">
        <v>13.852</v>
      </c>
      <c r="DO14" s="9">
        <v>14.609</v>
      </c>
      <c r="DP14" s="9">
        <v>16.864000000000001</v>
      </c>
      <c r="DQ14" s="9">
        <v>9.859</v>
      </c>
      <c r="DR14" s="9">
        <v>0</v>
      </c>
      <c r="DS14" s="9">
        <v>0</v>
      </c>
      <c r="DT14" s="9">
        <v>0</v>
      </c>
      <c r="DU14" s="9">
        <v>13.906000000000001</v>
      </c>
      <c r="DV14" s="9">
        <v>7.3449999999999998</v>
      </c>
      <c r="DW14" s="9">
        <v>15.898999999999999</v>
      </c>
      <c r="DX14" s="9">
        <v>16</v>
      </c>
      <c r="DY14" s="9">
        <v>15.443</v>
      </c>
      <c r="DZ14" s="9">
        <v>16.934999999999999</v>
      </c>
      <c r="EA14" s="9">
        <v>13.538</v>
      </c>
      <c r="EB14" s="9">
        <v>16.681999999999999</v>
      </c>
      <c r="EC14" s="9">
        <v>10.172000000000001</v>
      </c>
      <c r="ED14" s="9">
        <v>16</v>
      </c>
      <c r="EE14" s="9">
        <v>20.295000000000002</v>
      </c>
      <c r="EF14" s="9">
        <v>12</v>
      </c>
      <c r="EG14" s="9">
        <v>22.207000000000001</v>
      </c>
      <c r="EH14" s="9">
        <v>0</v>
      </c>
      <c r="EI14" s="9">
        <v>22.207000000000001</v>
      </c>
      <c r="EJ14" s="9">
        <v>10.500999999999999</v>
      </c>
      <c r="EK14" s="9">
        <v>10.266</v>
      </c>
      <c r="EL14" s="9">
        <v>10.183</v>
      </c>
      <c r="EM14" s="9">
        <v>20.931999999999999</v>
      </c>
      <c r="EN14" s="9">
        <v>20.92</v>
      </c>
      <c r="EO14" s="9">
        <v>20.503</v>
      </c>
      <c r="EP14" s="9">
        <v>9.6959999999999997</v>
      </c>
      <c r="EQ14" s="9">
        <v>8.0670000000000002</v>
      </c>
      <c r="ER14" s="9">
        <v>10</v>
      </c>
      <c r="ES14" s="9">
        <v>12.292</v>
      </c>
      <c r="ET14" s="9">
        <v>0</v>
      </c>
      <c r="EU14" s="9">
        <v>15.548</v>
      </c>
      <c r="EV14" s="9">
        <v>17.748000000000001</v>
      </c>
      <c r="EW14" s="9">
        <v>23.475000000000001</v>
      </c>
      <c r="EX14" s="9">
        <v>6.9260000000000002</v>
      </c>
      <c r="EY14" s="9">
        <v>14.717000000000001</v>
      </c>
      <c r="EZ14" s="9">
        <v>16.443000000000001</v>
      </c>
      <c r="FA14" s="9">
        <v>11.5</v>
      </c>
      <c r="FB14" s="9">
        <v>8.1910000000000007</v>
      </c>
      <c r="FC14" s="9">
        <v>10</v>
      </c>
      <c r="FD14" s="9">
        <v>8</v>
      </c>
      <c r="FE14" s="9">
        <v>10</v>
      </c>
      <c r="FF14" s="9">
        <v>10</v>
      </c>
      <c r="FG14" s="9">
        <v>10</v>
      </c>
      <c r="FH14" s="9">
        <v>217.00899999999999</v>
      </c>
      <c r="FI14" s="9">
        <v>81.275999999999996</v>
      </c>
      <c r="FJ14" s="9">
        <v>135.73400000000001</v>
      </c>
      <c r="FK14" s="9">
        <v>106.327</v>
      </c>
      <c r="FL14" s="9">
        <v>38.161999999999999</v>
      </c>
      <c r="FM14" s="9">
        <v>68.165000000000006</v>
      </c>
      <c r="FN14" s="9">
        <v>89.015000000000001</v>
      </c>
      <c r="FO14" s="9">
        <v>31.643000000000001</v>
      </c>
      <c r="FP14" s="9">
        <v>57.372</v>
      </c>
      <c r="FQ14" s="9">
        <v>21.085999999999999</v>
      </c>
      <c r="FR14" s="9">
        <v>6.5259999999999998</v>
      </c>
      <c r="FS14" s="9">
        <v>14.558999999999999</v>
      </c>
      <c r="FT14" s="9">
        <v>10.298999999999999</v>
      </c>
      <c r="FU14" s="9">
        <v>5.2930000000000001</v>
      </c>
      <c r="FV14" s="9">
        <v>5.0060000000000002</v>
      </c>
      <c r="FW14" s="9">
        <v>0.32400000000000001</v>
      </c>
      <c r="FX14" s="9">
        <v>0.32400000000000001</v>
      </c>
      <c r="FY14" s="9">
        <v>0</v>
      </c>
      <c r="FZ14" s="9">
        <v>3.3450000000000002</v>
      </c>
      <c r="GA14" s="9">
        <v>0.443</v>
      </c>
      <c r="GB14" s="9">
        <v>2.9020000000000001</v>
      </c>
      <c r="GC14" s="9">
        <v>9.2780000000000005</v>
      </c>
      <c r="GD14" s="9">
        <v>2.7450000000000001</v>
      </c>
      <c r="GE14" s="9">
        <v>6.5339999999999998</v>
      </c>
      <c r="GF14" s="9">
        <v>9.4700000000000006</v>
      </c>
      <c r="GG14" s="9">
        <v>0</v>
      </c>
      <c r="GH14" s="9">
        <v>9.4700000000000006</v>
      </c>
      <c r="GI14" s="9">
        <v>10.273999999999999</v>
      </c>
      <c r="GJ14" s="9">
        <v>5.9649999999999999</v>
      </c>
      <c r="GK14" s="9">
        <v>4.3090000000000002</v>
      </c>
      <c r="GL14" s="9">
        <v>5.625</v>
      </c>
      <c r="GM14" s="9">
        <v>2.069</v>
      </c>
      <c r="GN14" s="9">
        <v>3.556</v>
      </c>
      <c r="GO14" s="9">
        <v>3.5609999999999999</v>
      </c>
      <c r="GP14" s="9">
        <v>2.512</v>
      </c>
      <c r="GQ14" s="9">
        <v>1.0489999999999999</v>
      </c>
      <c r="GR14" s="9">
        <v>0.47699999999999998</v>
      </c>
      <c r="GS14" s="9">
        <v>0</v>
      </c>
      <c r="GT14" s="9">
        <v>0.47699999999999998</v>
      </c>
      <c r="GU14" s="9">
        <v>4.726</v>
      </c>
      <c r="GV14" s="9">
        <v>1.746</v>
      </c>
      <c r="GW14" s="9">
        <v>2.98</v>
      </c>
      <c r="GX14" s="9">
        <v>2.3279999999999998</v>
      </c>
      <c r="GY14" s="9">
        <v>0.501</v>
      </c>
      <c r="GZ14" s="9">
        <v>1.827</v>
      </c>
      <c r="HA14" s="9">
        <v>1.86</v>
      </c>
      <c r="HB14" s="9">
        <v>0.90800000000000003</v>
      </c>
      <c r="HC14" s="9">
        <v>0.95199999999999996</v>
      </c>
      <c r="HD14" s="9">
        <v>6.3620000000000001</v>
      </c>
      <c r="HE14" s="9">
        <v>2.6110000000000002</v>
      </c>
      <c r="HF14" s="9">
        <v>3.75</v>
      </c>
      <c r="HG14" s="9">
        <v>17.312000000000001</v>
      </c>
      <c r="HH14" s="9">
        <v>6.5190000000000001</v>
      </c>
      <c r="HI14" s="9">
        <v>10.792999999999999</v>
      </c>
      <c r="HJ14" s="9">
        <v>110.682</v>
      </c>
      <c r="HK14" s="9">
        <v>43.113999999999997</v>
      </c>
      <c r="HL14" s="9">
        <v>67.567999999999998</v>
      </c>
      <c r="HM14" s="9">
        <v>12</v>
      </c>
      <c r="HN14" s="9">
        <v>12</v>
      </c>
      <c r="HO14" s="9">
        <v>11</v>
      </c>
      <c r="HP14" s="9">
        <v>13</v>
      </c>
      <c r="HQ14" s="9">
        <v>15.379</v>
      </c>
      <c r="HR14" s="9">
        <v>12</v>
      </c>
      <c r="HS14" s="9">
        <v>14</v>
      </c>
      <c r="HT14" s="9">
        <v>16</v>
      </c>
      <c r="HU14" s="9">
        <v>12</v>
      </c>
      <c r="HV14" s="9">
        <v>10</v>
      </c>
      <c r="HW14" s="9">
        <v>14.358000000000001</v>
      </c>
      <c r="HX14" s="9">
        <v>10</v>
      </c>
      <c r="HY14" s="9">
        <v>16.334</v>
      </c>
      <c r="HZ14" s="9">
        <v>26</v>
      </c>
      <c r="IA14" s="9">
        <v>12</v>
      </c>
      <c r="IB14" s="9">
        <v>0</v>
      </c>
      <c r="IC14" s="9">
        <v>0</v>
      </c>
      <c r="ID14" s="9">
        <v>0</v>
      </c>
      <c r="IE14" s="9">
        <v>16.420999999999999</v>
      </c>
      <c r="IF14" s="9">
        <v>0</v>
      </c>
      <c r="IG14" s="9">
        <v>19.478000000000002</v>
      </c>
      <c r="IH14" s="9">
        <v>16.405000000000001</v>
      </c>
      <c r="II14" s="9">
        <v>14.278</v>
      </c>
      <c r="IJ14" s="9">
        <v>18.05</v>
      </c>
      <c r="IK14" s="9">
        <v>16.254999999999999</v>
      </c>
      <c r="IL14" s="9">
        <v>0</v>
      </c>
      <c r="IM14" s="9">
        <v>16.254999999999999</v>
      </c>
      <c r="IN14" s="9">
        <v>12</v>
      </c>
      <c r="IO14" s="9">
        <v>15.766</v>
      </c>
      <c r="IP14" s="9">
        <v>10.695</v>
      </c>
      <c r="IQ14" s="9">
        <v>14</v>
      </c>
    </row>
    <row r="15" spans="1:251">
      <c r="A15" s="10">
        <v>43497</v>
      </c>
      <c r="B15" s="9">
        <v>12.971</v>
      </c>
      <c r="C15" s="9">
        <v>10.509</v>
      </c>
      <c r="D15" s="9">
        <v>13</v>
      </c>
      <c r="E15" s="9">
        <v>14.45</v>
      </c>
      <c r="F15" s="9">
        <v>22.199000000000002</v>
      </c>
      <c r="G15" s="9">
        <v>10.641</v>
      </c>
      <c r="H15" s="9">
        <v>11.273999999999999</v>
      </c>
      <c r="I15" s="9">
        <v>0</v>
      </c>
      <c r="J15" s="9">
        <v>0</v>
      </c>
      <c r="K15" s="9">
        <v>16.489000000000001</v>
      </c>
      <c r="L15" s="9">
        <v>13.95</v>
      </c>
      <c r="M15" s="9">
        <v>17.620999999999999</v>
      </c>
      <c r="N15" s="9">
        <v>16.247</v>
      </c>
      <c r="O15" s="9">
        <v>19.096</v>
      </c>
      <c r="P15" s="9">
        <v>14.259</v>
      </c>
      <c r="Q15" s="9">
        <v>9.8130000000000006</v>
      </c>
      <c r="R15" s="9">
        <v>14.002000000000001</v>
      </c>
      <c r="S15" s="9">
        <v>8</v>
      </c>
      <c r="T15" s="9">
        <v>10</v>
      </c>
      <c r="U15" s="9">
        <v>18.079000000000001</v>
      </c>
      <c r="V15" s="9">
        <v>7.5149999999999997</v>
      </c>
      <c r="W15" s="9">
        <v>18.111000000000001</v>
      </c>
      <c r="X15" s="9">
        <v>17.5</v>
      </c>
      <c r="Y15" s="9">
        <v>18.494</v>
      </c>
      <c r="Z15" s="9">
        <v>22.489000000000001</v>
      </c>
      <c r="AA15" s="9">
        <v>28.295000000000002</v>
      </c>
      <c r="AB15" s="9">
        <v>21.254999999999999</v>
      </c>
      <c r="AC15" s="9">
        <v>25.007999999999999</v>
      </c>
      <c r="AD15" s="9">
        <v>0</v>
      </c>
      <c r="AE15" s="9">
        <v>19.385999999999999</v>
      </c>
      <c r="AF15" s="9">
        <v>9.1539999999999999</v>
      </c>
      <c r="AG15" s="9">
        <v>9.4469999999999992</v>
      </c>
      <c r="AH15" s="9">
        <v>9.2859999999999996</v>
      </c>
      <c r="AI15" s="9">
        <v>16</v>
      </c>
      <c r="AJ15" s="9">
        <v>17.829000000000001</v>
      </c>
      <c r="AK15" s="9">
        <v>15.909000000000001</v>
      </c>
      <c r="AL15" s="9">
        <v>16.102</v>
      </c>
      <c r="AM15" s="9">
        <v>16.102</v>
      </c>
      <c r="AN15" s="9">
        <v>0</v>
      </c>
      <c r="AO15" s="9">
        <v>14</v>
      </c>
      <c r="AP15" s="9">
        <v>23.03</v>
      </c>
      <c r="AQ15" s="9">
        <v>10</v>
      </c>
      <c r="AR15" s="9">
        <v>10</v>
      </c>
      <c r="AS15" s="9">
        <v>12.507999999999999</v>
      </c>
      <c r="AT15" s="9">
        <v>9.0830000000000002</v>
      </c>
      <c r="AU15" s="9">
        <v>10</v>
      </c>
      <c r="AV15" s="9">
        <v>10</v>
      </c>
      <c r="AW15" s="9">
        <v>10</v>
      </c>
      <c r="AX15" s="9">
        <v>275.92200000000003</v>
      </c>
      <c r="AY15" s="9">
        <v>108.29300000000001</v>
      </c>
      <c r="AZ15" s="9">
        <v>167.62899999999999</v>
      </c>
      <c r="BA15" s="9">
        <v>127.121</v>
      </c>
      <c r="BB15" s="9">
        <v>53.786000000000001</v>
      </c>
      <c r="BC15" s="9">
        <v>73.334999999999994</v>
      </c>
      <c r="BD15" s="9">
        <v>111.651</v>
      </c>
      <c r="BE15" s="9">
        <v>46.698</v>
      </c>
      <c r="BF15" s="9">
        <v>64.951999999999998</v>
      </c>
      <c r="BG15" s="9">
        <v>20.745999999999999</v>
      </c>
      <c r="BH15" s="9">
        <v>10.676</v>
      </c>
      <c r="BI15" s="9">
        <v>10.069000000000001</v>
      </c>
      <c r="BJ15" s="9">
        <v>6.1079999999999997</v>
      </c>
      <c r="BK15" s="9">
        <v>0.96099999999999997</v>
      </c>
      <c r="BL15" s="9">
        <v>5.1470000000000002</v>
      </c>
      <c r="BM15" s="9">
        <v>0</v>
      </c>
      <c r="BN15" s="9">
        <v>0</v>
      </c>
      <c r="BO15" s="9">
        <v>0</v>
      </c>
      <c r="BP15" s="9">
        <v>3.06</v>
      </c>
      <c r="BQ15" s="9">
        <v>1.653</v>
      </c>
      <c r="BR15" s="9">
        <v>1.407</v>
      </c>
      <c r="BS15" s="9">
        <v>23.22</v>
      </c>
      <c r="BT15" s="9">
        <v>9.1449999999999996</v>
      </c>
      <c r="BU15" s="9">
        <v>14.076000000000001</v>
      </c>
      <c r="BV15" s="9">
        <v>7.3019999999999996</v>
      </c>
      <c r="BW15" s="9">
        <v>2.1539999999999999</v>
      </c>
      <c r="BX15" s="9">
        <v>5.1470000000000002</v>
      </c>
      <c r="BY15" s="9">
        <v>10.385</v>
      </c>
      <c r="BZ15" s="9">
        <v>6.9290000000000003</v>
      </c>
      <c r="CA15" s="9">
        <v>3.456</v>
      </c>
      <c r="CB15" s="9">
        <v>5.0060000000000002</v>
      </c>
      <c r="CC15" s="9">
        <v>1.357</v>
      </c>
      <c r="CD15" s="9">
        <v>3.649</v>
      </c>
      <c r="CE15" s="9">
        <v>3.8050000000000002</v>
      </c>
      <c r="CF15" s="9">
        <v>2.6720000000000002</v>
      </c>
      <c r="CG15" s="9">
        <v>1.1319999999999999</v>
      </c>
      <c r="CH15" s="9">
        <v>1.1499999999999999</v>
      </c>
      <c r="CI15" s="9">
        <v>1.1499999999999999</v>
      </c>
      <c r="CJ15" s="9">
        <v>0</v>
      </c>
      <c r="CK15" s="9">
        <v>7.681</v>
      </c>
      <c r="CL15" s="9">
        <v>1.903</v>
      </c>
      <c r="CM15" s="9">
        <v>5.7770000000000001</v>
      </c>
      <c r="CN15" s="9">
        <v>5.9660000000000002</v>
      </c>
      <c r="CO15" s="9">
        <v>0</v>
      </c>
      <c r="CP15" s="9">
        <v>5.9660000000000002</v>
      </c>
      <c r="CQ15" s="9">
        <v>2.1840000000000002</v>
      </c>
      <c r="CR15" s="9">
        <v>1.5569999999999999</v>
      </c>
      <c r="CS15" s="9">
        <v>0.627</v>
      </c>
      <c r="CT15" s="9">
        <v>15.038</v>
      </c>
      <c r="CU15" s="9">
        <v>6.54</v>
      </c>
      <c r="CV15" s="9">
        <v>8.4969999999999999</v>
      </c>
      <c r="CW15" s="9">
        <v>15.471</v>
      </c>
      <c r="CX15" s="9">
        <v>7.0880000000000001</v>
      </c>
      <c r="CY15" s="9">
        <v>8.3829999999999991</v>
      </c>
      <c r="CZ15" s="9">
        <v>148.80099999999999</v>
      </c>
      <c r="DA15" s="9">
        <v>54.506</v>
      </c>
      <c r="DB15" s="9">
        <v>94.295000000000002</v>
      </c>
      <c r="DC15" s="9">
        <v>10</v>
      </c>
      <c r="DD15" s="9">
        <v>11</v>
      </c>
      <c r="DE15" s="9">
        <v>10</v>
      </c>
      <c r="DF15" s="9">
        <v>12</v>
      </c>
      <c r="DG15" s="9">
        <v>13.725</v>
      </c>
      <c r="DH15" s="9">
        <v>10</v>
      </c>
      <c r="DI15" s="9">
        <v>12</v>
      </c>
      <c r="DJ15" s="9">
        <v>13</v>
      </c>
      <c r="DK15" s="9">
        <v>10.794</v>
      </c>
      <c r="DL15" s="9">
        <v>14</v>
      </c>
      <c r="DM15" s="9">
        <v>12.411</v>
      </c>
      <c r="DN15" s="9">
        <v>14.753</v>
      </c>
      <c r="DO15" s="9">
        <v>10.326000000000001</v>
      </c>
      <c r="DP15" s="9">
        <v>20.873999999999999</v>
      </c>
      <c r="DQ15" s="9">
        <v>10.17</v>
      </c>
      <c r="DR15" s="9">
        <v>0</v>
      </c>
      <c r="DS15" s="9">
        <v>0</v>
      </c>
      <c r="DT15" s="9">
        <v>0</v>
      </c>
      <c r="DU15" s="9">
        <v>21.088999999999999</v>
      </c>
      <c r="DV15" s="9">
        <v>20.119</v>
      </c>
      <c r="DW15" s="9">
        <v>20.094000000000001</v>
      </c>
      <c r="DX15" s="9">
        <v>10.345000000000001</v>
      </c>
      <c r="DY15" s="9">
        <v>13.109</v>
      </c>
      <c r="DZ15" s="9">
        <v>10</v>
      </c>
      <c r="EA15" s="9">
        <v>10</v>
      </c>
      <c r="EB15" s="9">
        <v>11.082000000000001</v>
      </c>
      <c r="EC15" s="9">
        <v>5.9039999999999999</v>
      </c>
      <c r="ED15" s="9">
        <v>16</v>
      </c>
      <c r="EE15" s="9">
        <v>21.145</v>
      </c>
      <c r="EF15" s="9">
        <v>15.67</v>
      </c>
      <c r="EG15" s="9">
        <v>9.5950000000000006</v>
      </c>
      <c r="EH15" s="9">
        <v>8.94</v>
      </c>
      <c r="EI15" s="9">
        <v>12.679</v>
      </c>
      <c r="EJ15" s="9">
        <v>20.175999999999998</v>
      </c>
      <c r="EK15" s="9">
        <v>22.663</v>
      </c>
      <c r="EL15" s="9">
        <v>14.432</v>
      </c>
      <c r="EM15" s="9">
        <v>11.606</v>
      </c>
      <c r="EN15" s="9">
        <v>11.606</v>
      </c>
      <c r="EO15" s="9">
        <v>0</v>
      </c>
      <c r="EP15" s="9">
        <v>9.6489999999999991</v>
      </c>
      <c r="EQ15" s="9">
        <v>6.931</v>
      </c>
      <c r="ER15" s="9">
        <v>10</v>
      </c>
      <c r="ES15" s="9">
        <v>12</v>
      </c>
      <c r="ET15" s="9">
        <v>0</v>
      </c>
      <c r="EU15" s="9">
        <v>12</v>
      </c>
      <c r="EV15" s="9">
        <v>20.460999999999999</v>
      </c>
      <c r="EW15" s="9">
        <v>22.475000000000001</v>
      </c>
      <c r="EX15" s="9">
        <v>0</v>
      </c>
      <c r="EY15" s="9">
        <v>10.175000000000001</v>
      </c>
      <c r="EZ15" s="9">
        <v>10</v>
      </c>
      <c r="FA15" s="9">
        <v>10.922000000000001</v>
      </c>
      <c r="FB15" s="9">
        <v>13</v>
      </c>
      <c r="FC15" s="9">
        <v>14</v>
      </c>
      <c r="FD15" s="9">
        <v>10</v>
      </c>
      <c r="FE15" s="9">
        <v>10</v>
      </c>
      <c r="FF15" s="9">
        <v>10</v>
      </c>
      <c r="FG15" s="9">
        <v>10</v>
      </c>
      <c r="FH15" s="9">
        <v>217.797</v>
      </c>
      <c r="FI15" s="9">
        <v>84.135000000000005</v>
      </c>
      <c r="FJ15" s="9">
        <v>133.66200000000001</v>
      </c>
      <c r="FK15" s="9">
        <v>108.26900000000001</v>
      </c>
      <c r="FL15" s="9">
        <v>44.209000000000003</v>
      </c>
      <c r="FM15" s="9">
        <v>64.06</v>
      </c>
      <c r="FN15" s="9">
        <v>92.305999999999997</v>
      </c>
      <c r="FO15" s="9">
        <v>36.265000000000001</v>
      </c>
      <c r="FP15" s="9">
        <v>56.040999999999997</v>
      </c>
      <c r="FQ15" s="9">
        <v>19.344000000000001</v>
      </c>
      <c r="FR15" s="9">
        <v>10.628</v>
      </c>
      <c r="FS15" s="9">
        <v>8.7159999999999993</v>
      </c>
      <c r="FT15" s="9">
        <v>9.7189999999999994</v>
      </c>
      <c r="FU15" s="9">
        <v>5.1849999999999996</v>
      </c>
      <c r="FV15" s="9">
        <v>4.5339999999999998</v>
      </c>
      <c r="FW15" s="9">
        <v>1.157</v>
      </c>
      <c r="FX15" s="9">
        <v>0</v>
      </c>
      <c r="FY15" s="9">
        <v>1.157</v>
      </c>
      <c r="FZ15" s="9">
        <v>7.8390000000000004</v>
      </c>
      <c r="GA15" s="9">
        <v>2.6219999999999999</v>
      </c>
      <c r="GB15" s="9">
        <v>5.2169999999999996</v>
      </c>
      <c r="GC15" s="9">
        <v>9.9600000000000009</v>
      </c>
      <c r="GD15" s="9">
        <v>4.53</v>
      </c>
      <c r="GE15" s="9">
        <v>5.43</v>
      </c>
      <c r="GF15" s="9">
        <v>5.8979999999999997</v>
      </c>
      <c r="GG15" s="9">
        <v>2.544</v>
      </c>
      <c r="GH15" s="9">
        <v>3.3540000000000001</v>
      </c>
      <c r="GI15" s="9">
        <v>9.2720000000000002</v>
      </c>
      <c r="GJ15" s="9">
        <v>3.5369999999999999</v>
      </c>
      <c r="GK15" s="9">
        <v>5.734</v>
      </c>
      <c r="GL15" s="9">
        <v>2.4940000000000002</v>
      </c>
      <c r="GM15" s="9">
        <v>0.68200000000000005</v>
      </c>
      <c r="GN15" s="9">
        <v>1.8120000000000001</v>
      </c>
      <c r="GO15" s="9">
        <v>2.3559999999999999</v>
      </c>
      <c r="GP15" s="9">
        <v>0.60699999999999998</v>
      </c>
      <c r="GQ15" s="9">
        <v>1.7490000000000001</v>
      </c>
      <c r="GR15" s="9">
        <v>2.5470000000000002</v>
      </c>
      <c r="GS15" s="9">
        <v>0.54900000000000004</v>
      </c>
      <c r="GT15" s="9">
        <v>1.998</v>
      </c>
      <c r="GU15" s="9">
        <v>5.8650000000000002</v>
      </c>
      <c r="GV15" s="9">
        <v>0</v>
      </c>
      <c r="GW15" s="9">
        <v>5.8650000000000002</v>
      </c>
      <c r="GX15" s="9">
        <v>2.702</v>
      </c>
      <c r="GY15" s="9">
        <v>0.54600000000000004</v>
      </c>
      <c r="GZ15" s="9">
        <v>2.1560000000000001</v>
      </c>
      <c r="HA15" s="9">
        <v>2.5019999999999998</v>
      </c>
      <c r="HB15" s="9">
        <v>0.307</v>
      </c>
      <c r="HC15" s="9">
        <v>2.1949999999999998</v>
      </c>
      <c r="HD15" s="9">
        <v>10.651999999999999</v>
      </c>
      <c r="HE15" s="9">
        <v>4.5270000000000001</v>
      </c>
      <c r="HF15" s="9">
        <v>6.125</v>
      </c>
      <c r="HG15" s="9">
        <v>15.962999999999999</v>
      </c>
      <c r="HH15" s="9">
        <v>7.944</v>
      </c>
      <c r="HI15" s="9">
        <v>8.02</v>
      </c>
      <c r="HJ15" s="9">
        <v>109.52800000000001</v>
      </c>
      <c r="HK15" s="9">
        <v>39.926000000000002</v>
      </c>
      <c r="HL15" s="9">
        <v>69.600999999999999</v>
      </c>
      <c r="HM15" s="9">
        <v>12</v>
      </c>
      <c r="HN15" s="9">
        <v>12</v>
      </c>
      <c r="HO15" s="9">
        <v>11.817</v>
      </c>
      <c r="HP15" s="9">
        <v>13</v>
      </c>
      <c r="HQ15" s="9">
        <v>13</v>
      </c>
      <c r="HR15" s="9">
        <v>13</v>
      </c>
      <c r="HS15" s="9">
        <v>13</v>
      </c>
      <c r="HT15" s="9">
        <v>13</v>
      </c>
      <c r="HU15" s="9">
        <v>13.606</v>
      </c>
      <c r="HV15" s="9">
        <v>11.894</v>
      </c>
      <c r="HW15" s="9">
        <v>12</v>
      </c>
      <c r="HX15" s="9">
        <v>11.554</v>
      </c>
      <c r="HY15" s="9">
        <v>17.102</v>
      </c>
      <c r="HZ15" s="9">
        <v>19.257000000000001</v>
      </c>
      <c r="IA15" s="9">
        <v>15.929</v>
      </c>
      <c r="IB15" s="9">
        <v>7.5940000000000003</v>
      </c>
      <c r="IC15" s="9">
        <v>0</v>
      </c>
      <c r="ID15" s="9">
        <v>7.5940000000000003</v>
      </c>
      <c r="IE15" s="9">
        <v>15.506</v>
      </c>
      <c r="IF15" s="9">
        <v>8.2710000000000008</v>
      </c>
      <c r="IG15" s="9">
        <v>23.181000000000001</v>
      </c>
      <c r="IH15" s="9">
        <v>14.617000000000001</v>
      </c>
      <c r="II15" s="9">
        <v>13.141999999999999</v>
      </c>
      <c r="IJ15" s="9">
        <v>14.824999999999999</v>
      </c>
      <c r="IK15" s="9">
        <v>21.332000000000001</v>
      </c>
      <c r="IL15" s="9">
        <v>26.39</v>
      </c>
      <c r="IM15" s="9">
        <v>9</v>
      </c>
      <c r="IN15" s="9">
        <v>15.968</v>
      </c>
      <c r="IO15" s="9">
        <v>15.938000000000001</v>
      </c>
      <c r="IP15" s="9">
        <v>15.619</v>
      </c>
      <c r="IQ15" s="9">
        <v>4.4489999999999998</v>
      </c>
    </row>
    <row r="16" spans="1:251">
      <c r="A16" s="10">
        <v>43862</v>
      </c>
      <c r="B16" s="9">
        <v>15</v>
      </c>
      <c r="C16" s="9">
        <v>15.555999999999999</v>
      </c>
      <c r="D16" s="9">
        <v>13.281000000000001</v>
      </c>
      <c r="E16" s="9">
        <v>13.644</v>
      </c>
      <c r="F16" s="9">
        <v>22.707000000000001</v>
      </c>
      <c r="G16" s="9">
        <v>11.292999999999999</v>
      </c>
      <c r="H16" s="9">
        <v>19.984999999999999</v>
      </c>
      <c r="I16" s="9">
        <v>0</v>
      </c>
      <c r="J16" s="9">
        <v>15.992000000000001</v>
      </c>
      <c r="K16" s="9">
        <v>13.917</v>
      </c>
      <c r="L16" s="9">
        <v>0</v>
      </c>
      <c r="M16" s="9">
        <v>15.590999999999999</v>
      </c>
      <c r="N16" s="9">
        <v>12.163</v>
      </c>
      <c r="O16" s="9">
        <v>11.106999999999999</v>
      </c>
      <c r="P16" s="9">
        <v>12.589</v>
      </c>
      <c r="Q16" s="9">
        <v>18.744</v>
      </c>
      <c r="R16" s="9">
        <v>19.247</v>
      </c>
      <c r="S16" s="9">
        <v>15.738</v>
      </c>
      <c r="T16" s="9">
        <v>12.535</v>
      </c>
      <c r="U16" s="9">
        <v>15</v>
      </c>
      <c r="V16" s="9">
        <v>9.5269999999999992</v>
      </c>
      <c r="W16" s="9">
        <v>13.772</v>
      </c>
      <c r="X16" s="9">
        <v>0</v>
      </c>
      <c r="Y16" s="9">
        <v>12.455</v>
      </c>
      <c r="Z16" s="9">
        <v>7</v>
      </c>
      <c r="AA16" s="9">
        <v>0</v>
      </c>
      <c r="AB16" s="9">
        <v>7.0720000000000001</v>
      </c>
      <c r="AC16" s="9">
        <v>7.3490000000000002</v>
      </c>
      <c r="AD16" s="9">
        <v>0</v>
      </c>
      <c r="AE16" s="9">
        <v>8.9139999999999997</v>
      </c>
      <c r="AF16" s="9">
        <v>11.064</v>
      </c>
      <c r="AG16" s="9">
        <v>0</v>
      </c>
      <c r="AH16" s="9">
        <v>11.516</v>
      </c>
      <c r="AI16" s="9">
        <v>14.834</v>
      </c>
      <c r="AJ16" s="9">
        <v>18.018999999999998</v>
      </c>
      <c r="AK16" s="9">
        <v>12.145</v>
      </c>
      <c r="AL16" s="9">
        <v>18.097000000000001</v>
      </c>
      <c r="AM16" s="9">
        <v>26.251999999999999</v>
      </c>
      <c r="AN16" s="9">
        <v>10.824999999999999</v>
      </c>
      <c r="AO16" s="9">
        <v>13</v>
      </c>
      <c r="AP16" s="9">
        <v>15</v>
      </c>
      <c r="AQ16" s="9">
        <v>11.983000000000001</v>
      </c>
      <c r="AR16" s="9">
        <v>10.475</v>
      </c>
      <c r="AS16" s="9">
        <v>10</v>
      </c>
      <c r="AT16" s="9">
        <v>13</v>
      </c>
      <c r="AU16" s="9">
        <v>10</v>
      </c>
      <c r="AV16" s="9">
        <v>10</v>
      </c>
      <c r="AW16" s="9">
        <v>10</v>
      </c>
      <c r="AX16" s="9">
        <v>278.05599999999998</v>
      </c>
      <c r="AY16" s="9">
        <v>107.73699999999999</v>
      </c>
      <c r="AZ16" s="9">
        <v>170.31899999999999</v>
      </c>
      <c r="BA16" s="9">
        <v>147.61099999999999</v>
      </c>
      <c r="BB16" s="9">
        <v>59.264000000000003</v>
      </c>
      <c r="BC16" s="9">
        <v>88.346999999999994</v>
      </c>
      <c r="BD16" s="9">
        <v>126.714</v>
      </c>
      <c r="BE16" s="9">
        <v>50.719000000000001</v>
      </c>
      <c r="BF16" s="9">
        <v>75.995000000000005</v>
      </c>
      <c r="BG16" s="9">
        <v>29.306999999999999</v>
      </c>
      <c r="BH16" s="9">
        <v>9.9670000000000005</v>
      </c>
      <c r="BI16" s="9">
        <v>19.34</v>
      </c>
      <c r="BJ16" s="9">
        <v>10.746</v>
      </c>
      <c r="BK16" s="9">
        <v>3.4420000000000002</v>
      </c>
      <c r="BL16" s="9">
        <v>7.3040000000000003</v>
      </c>
      <c r="BM16" s="9">
        <v>0.71399999999999997</v>
      </c>
      <c r="BN16" s="9">
        <v>0</v>
      </c>
      <c r="BO16" s="9">
        <v>0.71399999999999997</v>
      </c>
      <c r="BP16" s="9">
        <v>5.7720000000000002</v>
      </c>
      <c r="BQ16" s="9">
        <v>2.3149999999999999</v>
      </c>
      <c r="BR16" s="9">
        <v>3.4569999999999999</v>
      </c>
      <c r="BS16" s="9">
        <v>17.292999999999999</v>
      </c>
      <c r="BT16" s="9">
        <v>6.9740000000000002</v>
      </c>
      <c r="BU16" s="9">
        <v>10.319000000000001</v>
      </c>
      <c r="BV16" s="9">
        <v>6.0579999999999998</v>
      </c>
      <c r="BW16" s="9">
        <v>3.7389999999999999</v>
      </c>
      <c r="BX16" s="9">
        <v>2.319</v>
      </c>
      <c r="BY16" s="9">
        <v>7.7809999999999997</v>
      </c>
      <c r="BZ16" s="9">
        <v>3.6309999999999998</v>
      </c>
      <c r="CA16" s="9">
        <v>4.1500000000000004</v>
      </c>
      <c r="CB16" s="9">
        <v>3.4079999999999999</v>
      </c>
      <c r="CC16" s="9">
        <v>1.712</v>
      </c>
      <c r="CD16" s="9">
        <v>1.696</v>
      </c>
      <c r="CE16" s="9">
        <v>4.8920000000000003</v>
      </c>
      <c r="CF16" s="9">
        <v>1.8919999999999999</v>
      </c>
      <c r="CG16" s="9">
        <v>3</v>
      </c>
      <c r="CH16" s="9">
        <v>6.82</v>
      </c>
      <c r="CI16" s="9">
        <v>3.6829999999999998</v>
      </c>
      <c r="CJ16" s="9">
        <v>3.137</v>
      </c>
      <c r="CK16" s="9">
        <v>5.7089999999999996</v>
      </c>
      <c r="CL16" s="9">
        <v>1.2829999999999999</v>
      </c>
      <c r="CM16" s="9">
        <v>4.4260000000000002</v>
      </c>
      <c r="CN16" s="9">
        <v>7.0430000000000001</v>
      </c>
      <c r="CO16" s="9">
        <v>1.3660000000000001</v>
      </c>
      <c r="CP16" s="9">
        <v>5.6769999999999996</v>
      </c>
      <c r="CQ16" s="9">
        <v>2.0859999999999999</v>
      </c>
      <c r="CR16" s="9">
        <v>1.349</v>
      </c>
      <c r="CS16" s="9">
        <v>0.73699999999999999</v>
      </c>
      <c r="CT16" s="9">
        <v>19.085000000000001</v>
      </c>
      <c r="CU16" s="9">
        <v>9.3650000000000002</v>
      </c>
      <c r="CV16" s="9">
        <v>9.7200000000000006</v>
      </c>
      <c r="CW16" s="9">
        <v>20.896000000000001</v>
      </c>
      <c r="CX16" s="9">
        <v>8.5449999999999999</v>
      </c>
      <c r="CY16" s="9">
        <v>12.351000000000001</v>
      </c>
      <c r="CZ16" s="9">
        <v>130.44499999999999</v>
      </c>
      <c r="DA16" s="9">
        <v>48.472999999999999</v>
      </c>
      <c r="DB16" s="9">
        <v>81.971999999999994</v>
      </c>
      <c r="DC16" s="9">
        <v>10</v>
      </c>
      <c r="DD16" s="9">
        <v>12.988</v>
      </c>
      <c r="DE16" s="9">
        <v>10</v>
      </c>
      <c r="DF16" s="9">
        <v>12</v>
      </c>
      <c r="DG16" s="9">
        <v>14</v>
      </c>
      <c r="DH16" s="9">
        <v>10</v>
      </c>
      <c r="DI16" s="9">
        <v>13</v>
      </c>
      <c r="DJ16" s="9">
        <v>15</v>
      </c>
      <c r="DK16" s="9">
        <v>11</v>
      </c>
      <c r="DL16" s="9">
        <v>12</v>
      </c>
      <c r="DM16" s="9">
        <v>13.59</v>
      </c>
      <c r="DN16" s="9">
        <v>10.706</v>
      </c>
      <c r="DO16" s="9">
        <v>15</v>
      </c>
      <c r="DP16" s="9">
        <v>15.201000000000001</v>
      </c>
      <c r="DQ16" s="9">
        <v>14.798999999999999</v>
      </c>
      <c r="DR16" s="9">
        <v>0</v>
      </c>
      <c r="DS16" s="9">
        <v>0</v>
      </c>
      <c r="DT16" s="9">
        <v>0</v>
      </c>
      <c r="DU16" s="9">
        <v>15</v>
      </c>
      <c r="DV16" s="9">
        <v>17.280999999999999</v>
      </c>
      <c r="DW16" s="9">
        <v>7.4340000000000002</v>
      </c>
      <c r="DX16" s="9">
        <v>10</v>
      </c>
      <c r="DY16" s="9">
        <v>13.09</v>
      </c>
      <c r="DZ16" s="9">
        <v>10</v>
      </c>
      <c r="EA16" s="9">
        <v>14</v>
      </c>
      <c r="EB16" s="9">
        <v>14.087999999999999</v>
      </c>
      <c r="EC16" s="9">
        <v>14.333</v>
      </c>
      <c r="ED16" s="9">
        <v>9.4510000000000005</v>
      </c>
      <c r="EE16" s="9">
        <v>14.391999999999999</v>
      </c>
      <c r="EF16" s="9">
        <v>7.6689999999999996</v>
      </c>
      <c r="EG16" s="9">
        <v>9.593</v>
      </c>
      <c r="EH16" s="9">
        <v>8.6709999999999994</v>
      </c>
      <c r="EI16" s="9">
        <v>13.148</v>
      </c>
      <c r="EJ16" s="9">
        <v>7.7270000000000003</v>
      </c>
      <c r="EK16" s="9">
        <v>5.3419999999999996</v>
      </c>
      <c r="EL16" s="9">
        <v>13.682</v>
      </c>
      <c r="EM16" s="9">
        <v>15.661</v>
      </c>
      <c r="EN16" s="9">
        <v>18.61</v>
      </c>
      <c r="EO16" s="9">
        <v>10</v>
      </c>
      <c r="EP16" s="9">
        <v>8.9570000000000007</v>
      </c>
      <c r="EQ16" s="9">
        <v>8.8420000000000005</v>
      </c>
      <c r="ER16" s="9">
        <v>9.2590000000000003</v>
      </c>
      <c r="ES16" s="9">
        <v>14.257999999999999</v>
      </c>
      <c r="ET16" s="9">
        <v>22.803000000000001</v>
      </c>
      <c r="EU16" s="9">
        <v>10</v>
      </c>
      <c r="EV16" s="9">
        <v>14.634</v>
      </c>
      <c r="EW16" s="9">
        <v>16.524000000000001</v>
      </c>
      <c r="EX16" s="9">
        <v>0</v>
      </c>
      <c r="EY16" s="9">
        <v>15</v>
      </c>
      <c r="EZ16" s="9">
        <v>15</v>
      </c>
      <c r="FA16" s="9">
        <v>14.48</v>
      </c>
      <c r="FB16" s="9">
        <v>10</v>
      </c>
      <c r="FC16" s="9">
        <v>10</v>
      </c>
      <c r="FD16" s="9">
        <v>10</v>
      </c>
      <c r="FE16" s="9">
        <v>10</v>
      </c>
      <c r="FF16" s="9">
        <v>11.486000000000001</v>
      </c>
      <c r="FG16" s="9">
        <v>9</v>
      </c>
      <c r="FH16" s="9">
        <v>223.44300000000001</v>
      </c>
      <c r="FI16" s="9">
        <v>83.942999999999998</v>
      </c>
      <c r="FJ16" s="9">
        <v>139.5</v>
      </c>
      <c r="FK16" s="9">
        <v>98.414000000000001</v>
      </c>
      <c r="FL16" s="9">
        <v>35.429000000000002</v>
      </c>
      <c r="FM16" s="9">
        <v>62.984000000000002</v>
      </c>
      <c r="FN16" s="9">
        <v>83.984999999999999</v>
      </c>
      <c r="FO16" s="9">
        <v>28.994</v>
      </c>
      <c r="FP16" s="9">
        <v>54.991</v>
      </c>
      <c r="FQ16" s="9">
        <v>20.706</v>
      </c>
      <c r="FR16" s="9">
        <v>6.093</v>
      </c>
      <c r="FS16" s="9">
        <v>14.613</v>
      </c>
      <c r="FT16" s="9">
        <v>3.351</v>
      </c>
      <c r="FU16" s="9">
        <v>1.331</v>
      </c>
      <c r="FV16" s="9">
        <v>2.02</v>
      </c>
      <c r="FW16" s="9">
        <v>0.95299999999999996</v>
      </c>
      <c r="FX16" s="9">
        <v>0.42099999999999999</v>
      </c>
      <c r="FY16" s="9">
        <v>0.53200000000000003</v>
      </c>
      <c r="FZ16" s="9">
        <v>6.8819999999999997</v>
      </c>
      <c r="GA16" s="9">
        <v>2.4700000000000002</v>
      </c>
      <c r="GB16" s="9">
        <v>4.4119999999999999</v>
      </c>
      <c r="GC16" s="9">
        <v>6.0960000000000001</v>
      </c>
      <c r="GD16" s="9">
        <v>2.5390000000000001</v>
      </c>
      <c r="GE16" s="9">
        <v>3.5569999999999999</v>
      </c>
      <c r="GF16" s="9">
        <v>2.968</v>
      </c>
      <c r="GG16" s="9">
        <v>1.4530000000000001</v>
      </c>
      <c r="GH16" s="9">
        <v>1.5149999999999999</v>
      </c>
      <c r="GI16" s="9">
        <v>10.726000000000001</v>
      </c>
      <c r="GJ16" s="9">
        <v>4.1500000000000004</v>
      </c>
      <c r="GK16" s="9">
        <v>6.577</v>
      </c>
      <c r="GL16" s="9">
        <v>4.1829999999999998</v>
      </c>
      <c r="GM16" s="9">
        <v>1.7310000000000001</v>
      </c>
      <c r="GN16" s="9">
        <v>2.452</v>
      </c>
      <c r="GO16" s="9">
        <v>3.3929999999999998</v>
      </c>
      <c r="GP16" s="9">
        <v>1.45</v>
      </c>
      <c r="GQ16" s="9">
        <v>1.9430000000000001</v>
      </c>
      <c r="GR16" s="9">
        <v>0.54200000000000004</v>
      </c>
      <c r="GS16" s="9">
        <v>0.54200000000000004</v>
      </c>
      <c r="GT16" s="9">
        <v>0</v>
      </c>
      <c r="GU16" s="9">
        <v>3.6360000000000001</v>
      </c>
      <c r="GV16" s="9">
        <v>0.60199999999999998</v>
      </c>
      <c r="GW16" s="9">
        <v>3.0339999999999998</v>
      </c>
      <c r="GX16" s="9">
        <v>6.9009999999999998</v>
      </c>
      <c r="GY16" s="9">
        <v>0.38100000000000001</v>
      </c>
      <c r="GZ16" s="9">
        <v>6.52</v>
      </c>
      <c r="HA16" s="9">
        <v>1.8240000000000001</v>
      </c>
      <c r="HB16" s="9">
        <v>0.51700000000000002</v>
      </c>
      <c r="HC16" s="9">
        <v>1.3069999999999999</v>
      </c>
      <c r="HD16" s="9">
        <v>11.823</v>
      </c>
      <c r="HE16" s="9">
        <v>5.3150000000000004</v>
      </c>
      <c r="HF16" s="9">
        <v>6.5090000000000003</v>
      </c>
      <c r="HG16" s="9">
        <v>14.428000000000001</v>
      </c>
      <c r="HH16" s="9">
        <v>6.4349999999999996</v>
      </c>
      <c r="HI16" s="9">
        <v>7.9930000000000003</v>
      </c>
      <c r="HJ16" s="9">
        <v>125.029</v>
      </c>
      <c r="HK16" s="9">
        <v>48.514000000000003</v>
      </c>
      <c r="HL16" s="9">
        <v>76.515000000000001</v>
      </c>
      <c r="HM16" s="9">
        <v>10</v>
      </c>
      <c r="HN16" s="9">
        <v>10</v>
      </c>
      <c r="HO16" s="9">
        <v>10</v>
      </c>
      <c r="HP16" s="9">
        <v>14</v>
      </c>
      <c r="HQ16" s="9">
        <v>14</v>
      </c>
      <c r="HR16" s="9">
        <v>13.292</v>
      </c>
      <c r="HS16" s="9">
        <v>14</v>
      </c>
      <c r="HT16" s="9">
        <v>14</v>
      </c>
      <c r="HU16" s="9">
        <v>12.069000000000001</v>
      </c>
      <c r="HV16" s="9">
        <v>15.510999999999999</v>
      </c>
      <c r="HW16" s="9">
        <v>17.675999999999998</v>
      </c>
      <c r="HX16" s="9">
        <v>15.228999999999999</v>
      </c>
      <c r="HY16" s="9">
        <v>14.256</v>
      </c>
      <c r="HZ16" s="9">
        <v>46.238</v>
      </c>
      <c r="IA16" s="9">
        <v>9.2390000000000008</v>
      </c>
      <c r="IB16" s="9">
        <v>6.5359999999999996</v>
      </c>
      <c r="IC16" s="9">
        <v>0</v>
      </c>
      <c r="ID16" s="9">
        <v>0</v>
      </c>
      <c r="IE16" s="9">
        <v>18.960999999999999</v>
      </c>
      <c r="IF16" s="9">
        <v>20</v>
      </c>
      <c r="IG16" s="9">
        <v>14.974</v>
      </c>
      <c r="IH16" s="9">
        <v>14.407</v>
      </c>
      <c r="II16" s="9">
        <v>16.100999999999999</v>
      </c>
      <c r="IJ16" s="9">
        <v>12.474</v>
      </c>
      <c r="IK16" s="9">
        <v>15.744</v>
      </c>
      <c r="IL16" s="9">
        <v>9.016</v>
      </c>
      <c r="IM16" s="9">
        <v>19.334</v>
      </c>
      <c r="IN16" s="9">
        <v>14.845000000000001</v>
      </c>
      <c r="IO16" s="9">
        <v>13.747</v>
      </c>
      <c r="IP16" s="9">
        <v>16.515000000000001</v>
      </c>
      <c r="IQ16" s="9">
        <v>10.317</v>
      </c>
    </row>
    <row r="17" spans="1:251">
      <c r="A17" s="10">
        <v>44228</v>
      </c>
      <c r="B17" s="9">
        <v>10.016</v>
      </c>
      <c r="C17" s="9">
        <v>8</v>
      </c>
      <c r="D17" s="9">
        <v>12.082000000000001</v>
      </c>
      <c r="E17" s="9">
        <v>11.253</v>
      </c>
      <c r="F17" s="9">
        <v>14.025</v>
      </c>
      <c r="G17" s="9">
        <v>10.561</v>
      </c>
      <c r="H17" s="9">
        <v>0</v>
      </c>
      <c r="I17" s="9">
        <v>0</v>
      </c>
      <c r="J17" s="9">
        <v>0</v>
      </c>
      <c r="K17" s="9">
        <v>19.736999999999998</v>
      </c>
      <c r="L17" s="9">
        <v>20.981999999999999</v>
      </c>
      <c r="M17" s="9">
        <v>19.887</v>
      </c>
      <c r="N17" s="9">
        <v>16.451000000000001</v>
      </c>
      <c r="O17" s="9">
        <v>18.122</v>
      </c>
      <c r="P17" s="9">
        <v>14.398999999999999</v>
      </c>
      <c r="Q17" s="9">
        <v>14.881</v>
      </c>
      <c r="R17" s="9">
        <v>20</v>
      </c>
      <c r="S17" s="9">
        <v>10.956</v>
      </c>
      <c r="T17" s="9">
        <v>20</v>
      </c>
      <c r="U17" s="9">
        <v>22.22</v>
      </c>
      <c r="V17" s="9">
        <v>12.305</v>
      </c>
      <c r="W17" s="9">
        <v>15.996</v>
      </c>
      <c r="X17" s="9">
        <v>13.948</v>
      </c>
      <c r="Y17" s="9">
        <v>21.143999999999998</v>
      </c>
      <c r="Z17" s="9">
        <v>12</v>
      </c>
      <c r="AA17" s="9">
        <v>4.2160000000000002</v>
      </c>
      <c r="AB17" s="9">
        <v>13.981</v>
      </c>
      <c r="AC17" s="9">
        <v>17.366</v>
      </c>
      <c r="AD17" s="9">
        <v>19.779</v>
      </c>
      <c r="AE17" s="9">
        <v>14.84</v>
      </c>
      <c r="AF17" s="9">
        <v>9.9719999999999995</v>
      </c>
      <c r="AG17" s="9">
        <v>0</v>
      </c>
      <c r="AH17" s="9">
        <v>9.3350000000000009</v>
      </c>
      <c r="AI17" s="9">
        <v>14.574999999999999</v>
      </c>
      <c r="AJ17" s="9">
        <v>0</v>
      </c>
      <c r="AK17" s="9">
        <v>16.28</v>
      </c>
      <c r="AL17" s="9">
        <v>0</v>
      </c>
      <c r="AM17" s="9">
        <v>0</v>
      </c>
      <c r="AN17" s="9">
        <v>0</v>
      </c>
      <c r="AO17" s="9">
        <v>14</v>
      </c>
      <c r="AP17" s="9">
        <v>15</v>
      </c>
      <c r="AQ17" s="9">
        <v>14</v>
      </c>
      <c r="AR17" s="9">
        <v>10</v>
      </c>
      <c r="AS17" s="9">
        <v>7.99</v>
      </c>
      <c r="AT17" s="9">
        <v>10.401999999999999</v>
      </c>
      <c r="AU17" s="9">
        <v>10</v>
      </c>
      <c r="AV17" s="9">
        <v>11</v>
      </c>
      <c r="AW17" s="9">
        <v>10</v>
      </c>
      <c r="AX17" s="9">
        <v>247.56</v>
      </c>
      <c r="AY17" s="9">
        <v>99.221000000000004</v>
      </c>
      <c r="AZ17" s="9">
        <v>148.339</v>
      </c>
      <c r="BA17" s="9">
        <v>124.61499999999999</v>
      </c>
      <c r="BB17" s="9">
        <v>52.418999999999997</v>
      </c>
      <c r="BC17" s="9">
        <v>72.195999999999998</v>
      </c>
      <c r="BD17" s="9">
        <v>106.515</v>
      </c>
      <c r="BE17" s="9">
        <v>48.222000000000001</v>
      </c>
      <c r="BF17" s="9">
        <v>58.292999999999999</v>
      </c>
      <c r="BG17" s="9">
        <v>24.791</v>
      </c>
      <c r="BH17" s="9">
        <v>11.855</v>
      </c>
      <c r="BI17" s="9">
        <v>12.936</v>
      </c>
      <c r="BJ17" s="9">
        <v>6.8150000000000004</v>
      </c>
      <c r="BK17" s="9">
        <v>3.3820000000000001</v>
      </c>
      <c r="BL17" s="9">
        <v>3.4319999999999999</v>
      </c>
      <c r="BM17" s="9">
        <v>1.175</v>
      </c>
      <c r="BN17" s="9">
        <v>0.48499999999999999</v>
      </c>
      <c r="BO17" s="9">
        <v>0.69</v>
      </c>
      <c r="BP17" s="9">
        <v>2.9550000000000001</v>
      </c>
      <c r="BQ17" s="9">
        <v>1.6819999999999999</v>
      </c>
      <c r="BR17" s="9">
        <v>1.272</v>
      </c>
      <c r="BS17" s="9">
        <v>11.888999999999999</v>
      </c>
      <c r="BT17" s="9">
        <v>7.78</v>
      </c>
      <c r="BU17" s="9">
        <v>4.109</v>
      </c>
      <c r="BV17" s="9">
        <v>7.9729999999999999</v>
      </c>
      <c r="BW17" s="9">
        <v>5.5570000000000004</v>
      </c>
      <c r="BX17" s="9">
        <v>2.4159999999999999</v>
      </c>
      <c r="BY17" s="9">
        <v>9.3550000000000004</v>
      </c>
      <c r="BZ17" s="9">
        <v>3.2320000000000002</v>
      </c>
      <c r="CA17" s="9">
        <v>6.1230000000000002</v>
      </c>
      <c r="CB17" s="9">
        <v>4.9349999999999996</v>
      </c>
      <c r="CC17" s="9">
        <v>0.629</v>
      </c>
      <c r="CD17" s="9">
        <v>4.3070000000000004</v>
      </c>
      <c r="CE17" s="9">
        <v>3.2069999999999999</v>
      </c>
      <c r="CF17" s="9">
        <v>1.579</v>
      </c>
      <c r="CG17" s="9">
        <v>1.6279999999999999</v>
      </c>
      <c r="CH17" s="9">
        <v>1.4990000000000001</v>
      </c>
      <c r="CI17" s="9">
        <v>0.9</v>
      </c>
      <c r="CJ17" s="9">
        <v>0.6</v>
      </c>
      <c r="CK17" s="9">
        <v>6.4020000000000001</v>
      </c>
      <c r="CL17" s="9">
        <v>2.0979999999999999</v>
      </c>
      <c r="CM17" s="9">
        <v>4.3040000000000003</v>
      </c>
      <c r="CN17" s="9">
        <v>6.7210000000000001</v>
      </c>
      <c r="CO17" s="9">
        <v>1.9279999999999999</v>
      </c>
      <c r="CP17" s="9">
        <v>4.7930000000000001</v>
      </c>
      <c r="CQ17" s="9">
        <v>0.627</v>
      </c>
      <c r="CR17" s="9">
        <v>0</v>
      </c>
      <c r="CS17" s="9">
        <v>0.627</v>
      </c>
      <c r="CT17" s="9">
        <v>18.170999999999999</v>
      </c>
      <c r="CU17" s="9">
        <v>7.1150000000000002</v>
      </c>
      <c r="CV17" s="9">
        <v>11.055999999999999</v>
      </c>
      <c r="CW17" s="9">
        <v>18.100000000000001</v>
      </c>
      <c r="CX17" s="9">
        <v>4.1970000000000001</v>
      </c>
      <c r="CY17" s="9">
        <v>13.903</v>
      </c>
      <c r="CZ17" s="9">
        <v>122.94499999999999</v>
      </c>
      <c r="DA17" s="9">
        <v>46.802</v>
      </c>
      <c r="DB17" s="9">
        <v>76.143000000000001</v>
      </c>
      <c r="DC17" s="9">
        <v>10.725</v>
      </c>
      <c r="DD17" s="9">
        <v>13</v>
      </c>
      <c r="DE17" s="9">
        <v>10</v>
      </c>
      <c r="DF17" s="9">
        <v>13</v>
      </c>
      <c r="DG17" s="9">
        <v>15</v>
      </c>
      <c r="DH17" s="9">
        <v>11.061</v>
      </c>
      <c r="DI17" s="9">
        <v>13.195</v>
      </c>
      <c r="DJ17" s="9">
        <v>15</v>
      </c>
      <c r="DK17" s="9">
        <v>12.007999999999999</v>
      </c>
      <c r="DL17" s="9">
        <v>15</v>
      </c>
      <c r="DM17" s="9">
        <v>14.25</v>
      </c>
      <c r="DN17" s="9">
        <v>15.551</v>
      </c>
      <c r="DO17" s="9">
        <v>13.914999999999999</v>
      </c>
      <c r="DP17" s="9">
        <v>12.031000000000001</v>
      </c>
      <c r="DQ17" s="9">
        <v>14.417999999999999</v>
      </c>
      <c r="DR17" s="9">
        <v>14.635</v>
      </c>
      <c r="DS17" s="9">
        <v>0</v>
      </c>
      <c r="DT17" s="9">
        <v>0</v>
      </c>
      <c r="DU17" s="9">
        <v>16.791</v>
      </c>
      <c r="DV17" s="9">
        <v>17.658000000000001</v>
      </c>
      <c r="DW17" s="9">
        <v>5.782</v>
      </c>
      <c r="DX17" s="9">
        <v>14.673999999999999</v>
      </c>
      <c r="DY17" s="9">
        <v>15.382</v>
      </c>
      <c r="DZ17" s="9">
        <v>11.16</v>
      </c>
      <c r="EA17" s="9">
        <v>20</v>
      </c>
      <c r="EB17" s="9">
        <v>20.600999999999999</v>
      </c>
      <c r="EC17" s="9">
        <v>15.041</v>
      </c>
      <c r="ED17" s="9">
        <v>10.856</v>
      </c>
      <c r="EE17" s="9">
        <v>12</v>
      </c>
      <c r="EF17" s="9">
        <v>9.3699999999999992</v>
      </c>
      <c r="EG17" s="9">
        <v>7.085</v>
      </c>
      <c r="EH17" s="9">
        <v>0</v>
      </c>
      <c r="EI17" s="9">
        <v>7.4749999999999996</v>
      </c>
      <c r="EJ17" s="9">
        <v>12.561999999999999</v>
      </c>
      <c r="EK17" s="9">
        <v>12.464</v>
      </c>
      <c r="EL17" s="9">
        <v>12.666</v>
      </c>
      <c r="EM17" s="9">
        <v>9.84</v>
      </c>
      <c r="EN17" s="9">
        <v>19.509</v>
      </c>
      <c r="EO17" s="9">
        <v>0</v>
      </c>
      <c r="EP17" s="9">
        <v>6</v>
      </c>
      <c r="EQ17" s="9">
        <v>16.041</v>
      </c>
      <c r="ER17" s="9">
        <v>5.1760000000000002</v>
      </c>
      <c r="ES17" s="9">
        <v>14.537000000000001</v>
      </c>
      <c r="ET17" s="9">
        <v>30.684999999999999</v>
      </c>
      <c r="EU17" s="9">
        <v>10</v>
      </c>
      <c r="EV17" s="9">
        <v>0</v>
      </c>
      <c r="EW17" s="9">
        <v>0</v>
      </c>
      <c r="EX17" s="9">
        <v>0</v>
      </c>
      <c r="EY17" s="9">
        <v>14.374000000000001</v>
      </c>
      <c r="EZ17" s="9">
        <v>13.602</v>
      </c>
      <c r="FA17" s="9">
        <v>15.695</v>
      </c>
      <c r="FB17" s="9">
        <v>10</v>
      </c>
      <c r="FC17" s="9">
        <v>8</v>
      </c>
      <c r="FD17" s="9">
        <v>10</v>
      </c>
      <c r="FE17" s="9">
        <v>10</v>
      </c>
      <c r="FF17" s="9">
        <v>10</v>
      </c>
      <c r="FG17" s="9">
        <v>10</v>
      </c>
      <c r="FH17" s="9">
        <v>217.87899999999999</v>
      </c>
      <c r="FI17" s="9">
        <v>88.100999999999999</v>
      </c>
      <c r="FJ17" s="9">
        <v>129.77799999999999</v>
      </c>
      <c r="FK17" s="9">
        <v>108.673</v>
      </c>
      <c r="FL17" s="9">
        <v>43.784999999999997</v>
      </c>
      <c r="FM17" s="9">
        <v>64.888000000000005</v>
      </c>
      <c r="FN17" s="9">
        <v>88.855999999999995</v>
      </c>
      <c r="FO17" s="9">
        <v>32.104999999999997</v>
      </c>
      <c r="FP17" s="9">
        <v>56.750999999999998</v>
      </c>
      <c r="FQ17" s="9">
        <v>21.794</v>
      </c>
      <c r="FR17" s="9">
        <v>8</v>
      </c>
      <c r="FS17" s="9">
        <v>13.794</v>
      </c>
      <c r="FT17" s="9">
        <v>5.7160000000000002</v>
      </c>
      <c r="FU17" s="9">
        <v>2.3170000000000002</v>
      </c>
      <c r="FV17" s="9">
        <v>3.399</v>
      </c>
      <c r="FW17" s="9">
        <v>0.51300000000000001</v>
      </c>
      <c r="FX17" s="9">
        <v>0.51300000000000001</v>
      </c>
      <c r="FY17" s="9">
        <v>0</v>
      </c>
      <c r="FZ17" s="9">
        <v>1.4350000000000001</v>
      </c>
      <c r="GA17" s="9">
        <v>0</v>
      </c>
      <c r="GB17" s="9">
        <v>1.4350000000000001</v>
      </c>
      <c r="GC17" s="9">
        <v>7.359</v>
      </c>
      <c r="GD17" s="9">
        <v>4.4160000000000004</v>
      </c>
      <c r="GE17" s="9">
        <v>2.9430000000000001</v>
      </c>
      <c r="GF17" s="9">
        <v>5.9180000000000001</v>
      </c>
      <c r="GG17" s="9">
        <v>2.282</v>
      </c>
      <c r="GH17" s="9">
        <v>3.637</v>
      </c>
      <c r="GI17" s="9">
        <v>11.111000000000001</v>
      </c>
      <c r="GJ17" s="9">
        <v>4.3730000000000002</v>
      </c>
      <c r="GK17" s="9">
        <v>6.7380000000000004</v>
      </c>
      <c r="GL17" s="9">
        <v>3.7349999999999999</v>
      </c>
      <c r="GM17" s="9">
        <v>0.89</v>
      </c>
      <c r="GN17" s="9">
        <v>2.8439999999999999</v>
      </c>
      <c r="GO17" s="9">
        <v>4.9359999999999999</v>
      </c>
      <c r="GP17" s="9">
        <v>1.7370000000000001</v>
      </c>
      <c r="GQ17" s="9">
        <v>3.198</v>
      </c>
      <c r="GR17" s="9">
        <v>1.605</v>
      </c>
      <c r="GS17" s="9">
        <v>0.67300000000000004</v>
      </c>
      <c r="GT17" s="9">
        <v>0.93200000000000005</v>
      </c>
      <c r="GU17" s="9">
        <v>4.2770000000000001</v>
      </c>
      <c r="GV17" s="9">
        <v>0.40100000000000002</v>
      </c>
      <c r="GW17" s="9">
        <v>3.875</v>
      </c>
      <c r="GX17" s="9">
        <v>4.2590000000000003</v>
      </c>
      <c r="GY17" s="9">
        <v>0.45400000000000001</v>
      </c>
      <c r="GZ17" s="9">
        <v>3.8050000000000002</v>
      </c>
      <c r="HA17" s="9">
        <v>2.0910000000000002</v>
      </c>
      <c r="HB17" s="9">
        <v>0.76700000000000002</v>
      </c>
      <c r="HC17" s="9">
        <v>1.3240000000000001</v>
      </c>
      <c r="HD17" s="9">
        <v>14.106999999999999</v>
      </c>
      <c r="HE17" s="9">
        <v>5.28</v>
      </c>
      <c r="HF17" s="9">
        <v>8.827</v>
      </c>
      <c r="HG17" s="9">
        <v>19.817</v>
      </c>
      <c r="HH17" s="9">
        <v>11.68</v>
      </c>
      <c r="HI17" s="9">
        <v>8.1370000000000005</v>
      </c>
      <c r="HJ17" s="9">
        <v>109.206</v>
      </c>
      <c r="HK17" s="9">
        <v>44.316000000000003</v>
      </c>
      <c r="HL17" s="9">
        <v>64.89</v>
      </c>
      <c r="HM17" s="9">
        <v>11</v>
      </c>
      <c r="HN17" s="9">
        <v>14</v>
      </c>
      <c r="HO17" s="9">
        <v>10</v>
      </c>
      <c r="HP17" s="9">
        <v>13</v>
      </c>
      <c r="HQ17" s="9">
        <v>16</v>
      </c>
      <c r="HR17" s="9">
        <v>10</v>
      </c>
      <c r="HS17" s="9">
        <v>14</v>
      </c>
      <c r="HT17" s="9">
        <v>16.634</v>
      </c>
      <c r="HU17" s="9">
        <v>11</v>
      </c>
      <c r="HV17" s="9">
        <v>15</v>
      </c>
      <c r="HW17" s="9">
        <v>16.667000000000002</v>
      </c>
      <c r="HX17" s="9">
        <v>15</v>
      </c>
      <c r="HY17" s="9">
        <v>14.436999999999999</v>
      </c>
      <c r="HZ17" s="9">
        <v>22.887</v>
      </c>
      <c r="IA17" s="9">
        <v>10</v>
      </c>
      <c r="IB17" s="9">
        <v>0</v>
      </c>
      <c r="IC17" s="9">
        <v>0</v>
      </c>
      <c r="ID17" s="9">
        <v>0</v>
      </c>
      <c r="IE17" s="9">
        <v>11.670999999999999</v>
      </c>
      <c r="IF17" s="9">
        <v>0</v>
      </c>
      <c r="IG17" s="9">
        <v>11.670999999999999</v>
      </c>
      <c r="IH17" s="9">
        <v>13.901999999999999</v>
      </c>
      <c r="II17" s="9">
        <v>17</v>
      </c>
      <c r="IJ17" s="9">
        <v>12.459</v>
      </c>
      <c r="IK17" s="9">
        <v>13.933</v>
      </c>
      <c r="IL17" s="9">
        <v>18.824000000000002</v>
      </c>
      <c r="IM17" s="9">
        <v>10</v>
      </c>
      <c r="IN17" s="9">
        <v>16.076000000000001</v>
      </c>
      <c r="IO17" s="9">
        <v>21.042000000000002</v>
      </c>
      <c r="IP17" s="9">
        <v>13</v>
      </c>
      <c r="IQ17" s="9">
        <v>6</v>
      </c>
    </row>
    <row r="18" spans="1:251">
      <c r="A18" s="10">
        <v>44593</v>
      </c>
      <c r="B18" s="9">
        <v>15</v>
      </c>
      <c r="C18" s="9">
        <v>16.420999999999999</v>
      </c>
      <c r="D18" s="9">
        <v>10.276999999999999</v>
      </c>
      <c r="E18" s="9">
        <v>20.928000000000001</v>
      </c>
      <c r="F18" s="9">
        <v>27.548999999999999</v>
      </c>
      <c r="G18" s="9">
        <v>19.148</v>
      </c>
      <c r="H18" s="9">
        <v>0</v>
      </c>
      <c r="I18" s="9">
        <v>0</v>
      </c>
      <c r="J18" s="9">
        <v>0</v>
      </c>
      <c r="K18" s="9">
        <v>10</v>
      </c>
      <c r="L18" s="9">
        <v>10.976000000000001</v>
      </c>
      <c r="M18" s="9">
        <v>8.9860000000000007</v>
      </c>
      <c r="N18" s="9">
        <v>12.975</v>
      </c>
      <c r="O18" s="9">
        <v>12.968999999999999</v>
      </c>
      <c r="P18" s="9">
        <v>13.218</v>
      </c>
      <c r="Q18" s="9">
        <v>13.472</v>
      </c>
      <c r="R18" s="9">
        <v>15</v>
      </c>
      <c r="S18" s="9">
        <v>9.8780000000000001</v>
      </c>
      <c r="T18" s="9">
        <v>14</v>
      </c>
      <c r="U18" s="9">
        <v>11.593999999999999</v>
      </c>
      <c r="V18" s="9">
        <v>14.523999999999999</v>
      </c>
      <c r="W18" s="9">
        <v>13.847</v>
      </c>
      <c r="X18" s="9">
        <v>14.492000000000001</v>
      </c>
      <c r="Y18" s="9">
        <v>11.012</v>
      </c>
      <c r="Z18" s="9">
        <v>13.47</v>
      </c>
      <c r="AA18" s="9">
        <v>14.619</v>
      </c>
      <c r="AB18" s="9">
        <v>13.026999999999999</v>
      </c>
      <c r="AC18" s="9">
        <v>20.443999999999999</v>
      </c>
      <c r="AD18" s="9">
        <v>25.021000000000001</v>
      </c>
      <c r="AE18" s="9">
        <v>0</v>
      </c>
      <c r="AF18" s="9">
        <v>10.847</v>
      </c>
      <c r="AG18" s="9">
        <v>25.053000000000001</v>
      </c>
      <c r="AH18" s="9">
        <v>10</v>
      </c>
      <c r="AI18" s="9">
        <v>9.609</v>
      </c>
      <c r="AJ18" s="9">
        <v>0</v>
      </c>
      <c r="AK18" s="9">
        <v>10.728999999999999</v>
      </c>
      <c r="AL18" s="9">
        <v>12.448</v>
      </c>
      <c r="AM18" s="9">
        <v>12.448</v>
      </c>
      <c r="AN18" s="9">
        <v>0</v>
      </c>
      <c r="AO18" s="9">
        <v>12</v>
      </c>
      <c r="AP18" s="9">
        <v>12</v>
      </c>
      <c r="AQ18" s="9">
        <v>10.130000000000001</v>
      </c>
      <c r="AR18" s="9">
        <v>13</v>
      </c>
      <c r="AS18" s="9">
        <v>12.61</v>
      </c>
      <c r="AT18" s="9">
        <v>12.534000000000001</v>
      </c>
      <c r="AU18" s="9">
        <v>10</v>
      </c>
      <c r="AV18" s="9">
        <v>10.096</v>
      </c>
      <c r="AW18" s="9">
        <v>8</v>
      </c>
      <c r="AX18" s="9">
        <v>195.048</v>
      </c>
      <c r="AY18" s="9">
        <v>75.66</v>
      </c>
      <c r="AZ18" s="9">
        <v>119.38800000000001</v>
      </c>
      <c r="BA18" s="9">
        <v>90.378</v>
      </c>
      <c r="BB18" s="9">
        <v>33.497</v>
      </c>
      <c r="BC18" s="9">
        <v>56.881</v>
      </c>
      <c r="BD18" s="9">
        <v>77.944000000000003</v>
      </c>
      <c r="BE18" s="9">
        <v>28.603999999999999</v>
      </c>
      <c r="BF18" s="9">
        <v>49.34</v>
      </c>
      <c r="BG18" s="9">
        <v>11.83</v>
      </c>
      <c r="BH18" s="9">
        <v>3.9630000000000001</v>
      </c>
      <c r="BI18" s="9">
        <v>7.867</v>
      </c>
      <c r="BJ18" s="9">
        <v>5.8090000000000002</v>
      </c>
      <c r="BK18" s="9">
        <v>3.0070000000000001</v>
      </c>
      <c r="BL18" s="9">
        <v>2.802</v>
      </c>
      <c r="BM18" s="9">
        <v>0</v>
      </c>
      <c r="BN18" s="9">
        <v>0</v>
      </c>
      <c r="BO18" s="9">
        <v>0</v>
      </c>
      <c r="BP18" s="9">
        <v>3.6659999999999999</v>
      </c>
      <c r="BQ18" s="9">
        <v>1.042</v>
      </c>
      <c r="BR18" s="9">
        <v>2.6240000000000001</v>
      </c>
      <c r="BS18" s="9">
        <v>5.7290000000000001</v>
      </c>
      <c r="BT18" s="9">
        <v>1.696</v>
      </c>
      <c r="BU18" s="9">
        <v>4.0330000000000004</v>
      </c>
      <c r="BV18" s="9">
        <v>4.9249999999999998</v>
      </c>
      <c r="BW18" s="9">
        <v>2.6829999999999998</v>
      </c>
      <c r="BX18" s="9">
        <v>2.242</v>
      </c>
      <c r="BY18" s="9">
        <v>10.119999999999999</v>
      </c>
      <c r="BZ18" s="9">
        <v>2.1669999999999998</v>
      </c>
      <c r="CA18" s="9">
        <v>7.9539999999999997</v>
      </c>
      <c r="CB18" s="9">
        <v>5.6879999999999997</v>
      </c>
      <c r="CC18" s="9">
        <v>0.61399999999999999</v>
      </c>
      <c r="CD18" s="9">
        <v>5.0739999999999998</v>
      </c>
      <c r="CE18" s="9">
        <v>5.0129999999999999</v>
      </c>
      <c r="CF18" s="9">
        <v>2.39</v>
      </c>
      <c r="CG18" s="9">
        <v>2.6230000000000002</v>
      </c>
      <c r="CH18" s="9">
        <v>0</v>
      </c>
      <c r="CI18" s="9">
        <v>0</v>
      </c>
      <c r="CJ18" s="9">
        <v>0</v>
      </c>
      <c r="CK18" s="9">
        <v>9.17</v>
      </c>
      <c r="CL18" s="9">
        <v>4.28</v>
      </c>
      <c r="CM18" s="9">
        <v>4.8899999999999997</v>
      </c>
      <c r="CN18" s="9">
        <v>3.0880000000000001</v>
      </c>
      <c r="CO18" s="9">
        <v>0.54</v>
      </c>
      <c r="CP18" s="9">
        <v>2.548</v>
      </c>
      <c r="CQ18" s="9">
        <v>1.196</v>
      </c>
      <c r="CR18" s="9">
        <v>0.626</v>
      </c>
      <c r="CS18" s="9">
        <v>0.56999999999999995</v>
      </c>
      <c r="CT18" s="9">
        <v>11.708</v>
      </c>
      <c r="CU18" s="9">
        <v>5.5949999999999998</v>
      </c>
      <c r="CV18" s="9">
        <v>6.1130000000000004</v>
      </c>
      <c r="CW18" s="9">
        <v>12.433999999999999</v>
      </c>
      <c r="CX18" s="9">
        <v>4.8929999999999998</v>
      </c>
      <c r="CY18" s="9">
        <v>7.5410000000000004</v>
      </c>
      <c r="CZ18" s="9">
        <v>104.67</v>
      </c>
      <c r="DA18" s="9">
        <v>42.162999999999997</v>
      </c>
      <c r="DB18" s="9">
        <v>62.506999999999998</v>
      </c>
      <c r="DC18" s="9">
        <v>10</v>
      </c>
      <c r="DD18" s="9">
        <v>14</v>
      </c>
      <c r="DE18" s="9">
        <v>10</v>
      </c>
      <c r="DF18" s="9">
        <v>11</v>
      </c>
      <c r="DG18" s="9">
        <v>14</v>
      </c>
      <c r="DH18" s="9">
        <v>10</v>
      </c>
      <c r="DI18" s="9">
        <v>11</v>
      </c>
      <c r="DJ18" s="9">
        <v>13.579000000000001</v>
      </c>
      <c r="DK18" s="9">
        <v>10</v>
      </c>
      <c r="DL18" s="9">
        <v>13.474</v>
      </c>
      <c r="DM18" s="9">
        <v>19.835000000000001</v>
      </c>
      <c r="DN18" s="9">
        <v>10</v>
      </c>
      <c r="DO18" s="9">
        <v>11.667</v>
      </c>
      <c r="DP18" s="9">
        <v>12.302</v>
      </c>
      <c r="DQ18" s="9">
        <v>11.132</v>
      </c>
      <c r="DR18" s="9">
        <v>0</v>
      </c>
      <c r="DS18" s="9">
        <v>0</v>
      </c>
      <c r="DT18" s="9">
        <v>0</v>
      </c>
      <c r="DU18" s="9">
        <v>8.9139999999999997</v>
      </c>
      <c r="DV18" s="9">
        <v>21.686</v>
      </c>
      <c r="DW18" s="9">
        <v>8.1440000000000001</v>
      </c>
      <c r="DX18" s="9">
        <v>10.75</v>
      </c>
      <c r="DY18" s="9">
        <v>10.807</v>
      </c>
      <c r="DZ18" s="9">
        <v>11.25</v>
      </c>
      <c r="EA18" s="9">
        <v>15.803000000000001</v>
      </c>
      <c r="EB18" s="9">
        <v>22.768000000000001</v>
      </c>
      <c r="EC18" s="9">
        <v>14.907999999999999</v>
      </c>
      <c r="ED18" s="9">
        <v>10.250999999999999</v>
      </c>
      <c r="EE18" s="9">
        <v>8</v>
      </c>
      <c r="EF18" s="9">
        <v>12.82</v>
      </c>
      <c r="EG18" s="9">
        <v>11.535</v>
      </c>
      <c r="EH18" s="9">
        <v>0</v>
      </c>
      <c r="EI18" s="9">
        <v>12.891999999999999</v>
      </c>
      <c r="EJ18" s="9">
        <v>10</v>
      </c>
      <c r="EK18" s="9">
        <v>17.916</v>
      </c>
      <c r="EL18" s="9">
        <v>7.52</v>
      </c>
      <c r="EM18" s="9">
        <v>0</v>
      </c>
      <c r="EN18" s="9">
        <v>0</v>
      </c>
      <c r="EO18" s="9">
        <v>0</v>
      </c>
      <c r="EP18" s="9">
        <v>10</v>
      </c>
      <c r="EQ18" s="9">
        <v>9.1539999999999999</v>
      </c>
      <c r="ER18" s="9">
        <v>13.666</v>
      </c>
      <c r="ES18" s="9">
        <v>9.8840000000000003</v>
      </c>
      <c r="ET18" s="9">
        <v>0</v>
      </c>
      <c r="EU18" s="9">
        <v>11.648</v>
      </c>
      <c r="EV18" s="9">
        <v>36.094000000000001</v>
      </c>
      <c r="EW18" s="9">
        <v>0</v>
      </c>
      <c r="EX18" s="9">
        <v>0</v>
      </c>
      <c r="EY18" s="9">
        <v>10</v>
      </c>
      <c r="EZ18" s="9">
        <v>13.010999999999999</v>
      </c>
      <c r="FA18" s="9">
        <v>7.649</v>
      </c>
      <c r="FB18" s="9">
        <v>12.346</v>
      </c>
      <c r="FC18" s="9">
        <v>15</v>
      </c>
      <c r="FD18" s="9">
        <v>11.468</v>
      </c>
      <c r="FE18" s="9">
        <v>10</v>
      </c>
      <c r="FF18" s="9">
        <v>13</v>
      </c>
      <c r="FG18" s="9">
        <v>10</v>
      </c>
      <c r="FH18" s="9">
        <v>176.94499999999999</v>
      </c>
      <c r="FI18" s="9">
        <v>72.198999999999998</v>
      </c>
      <c r="FJ18" s="9">
        <v>104.746</v>
      </c>
      <c r="FK18" s="9">
        <v>76.569999999999993</v>
      </c>
      <c r="FL18" s="9">
        <v>32.828000000000003</v>
      </c>
      <c r="FM18" s="9">
        <v>43.741999999999997</v>
      </c>
      <c r="FN18" s="9">
        <v>63.820999999999998</v>
      </c>
      <c r="FO18" s="9">
        <v>27.952999999999999</v>
      </c>
      <c r="FP18" s="9">
        <v>35.869</v>
      </c>
      <c r="FQ18" s="9">
        <v>9.1509999999999998</v>
      </c>
      <c r="FR18" s="9">
        <v>5.3550000000000004</v>
      </c>
      <c r="FS18" s="9">
        <v>3.7959999999999998</v>
      </c>
      <c r="FT18" s="9">
        <v>6.6230000000000002</v>
      </c>
      <c r="FU18" s="9">
        <v>4.3419999999999996</v>
      </c>
      <c r="FV18" s="9">
        <v>2.2810000000000001</v>
      </c>
      <c r="FW18" s="9">
        <v>0</v>
      </c>
      <c r="FX18" s="9">
        <v>0</v>
      </c>
      <c r="FY18" s="9">
        <v>0</v>
      </c>
      <c r="FZ18" s="9">
        <v>0.45400000000000001</v>
      </c>
      <c r="GA18" s="9">
        <v>0.45400000000000001</v>
      </c>
      <c r="GB18" s="9">
        <v>0</v>
      </c>
      <c r="GC18" s="9">
        <v>4.0449999999999999</v>
      </c>
      <c r="GD18" s="9">
        <v>2.2749999999999999</v>
      </c>
      <c r="GE18" s="9">
        <v>1.77</v>
      </c>
      <c r="GF18" s="9">
        <v>2.3639999999999999</v>
      </c>
      <c r="GG18" s="9">
        <v>1.1359999999999999</v>
      </c>
      <c r="GH18" s="9">
        <v>1.228</v>
      </c>
      <c r="GI18" s="9">
        <v>10.154999999999999</v>
      </c>
      <c r="GJ18" s="9">
        <v>4.1390000000000002</v>
      </c>
      <c r="GK18" s="9">
        <v>6.016</v>
      </c>
      <c r="GL18" s="9">
        <v>1.9330000000000001</v>
      </c>
      <c r="GM18" s="9">
        <v>0</v>
      </c>
      <c r="GN18" s="9">
        <v>1.9330000000000001</v>
      </c>
      <c r="GO18" s="9">
        <v>4.7329999999999997</v>
      </c>
      <c r="GP18" s="9">
        <v>1.3440000000000001</v>
      </c>
      <c r="GQ18" s="9">
        <v>3.3889999999999998</v>
      </c>
      <c r="GR18" s="9">
        <v>0.45600000000000002</v>
      </c>
      <c r="GS18" s="9">
        <v>0</v>
      </c>
      <c r="GT18" s="9">
        <v>0.45600000000000002</v>
      </c>
      <c r="GU18" s="9">
        <v>4.8810000000000002</v>
      </c>
      <c r="GV18" s="9">
        <v>2.2189999999999999</v>
      </c>
      <c r="GW18" s="9">
        <v>2.6629999999999998</v>
      </c>
      <c r="GX18" s="9">
        <v>3.8450000000000002</v>
      </c>
      <c r="GY18" s="9">
        <v>1.54</v>
      </c>
      <c r="GZ18" s="9">
        <v>2.3050000000000002</v>
      </c>
      <c r="HA18" s="9">
        <v>2.0659999999999998</v>
      </c>
      <c r="HB18" s="9">
        <v>0</v>
      </c>
      <c r="HC18" s="9">
        <v>2.0659999999999998</v>
      </c>
      <c r="HD18" s="9">
        <v>13.116</v>
      </c>
      <c r="HE18" s="9">
        <v>5.1479999999999997</v>
      </c>
      <c r="HF18" s="9">
        <v>7.9669999999999996</v>
      </c>
      <c r="HG18" s="9">
        <v>12.749000000000001</v>
      </c>
      <c r="HH18" s="9">
        <v>4.875</v>
      </c>
      <c r="HI18" s="9">
        <v>7.8739999999999997</v>
      </c>
      <c r="HJ18" s="9">
        <v>100.375</v>
      </c>
      <c r="HK18" s="9">
        <v>39.372</v>
      </c>
      <c r="HL18" s="9">
        <v>61.003</v>
      </c>
      <c r="HM18" s="9">
        <v>10</v>
      </c>
      <c r="HN18" s="9">
        <v>10</v>
      </c>
      <c r="HO18" s="9">
        <v>10</v>
      </c>
      <c r="HP18" s="9">
        <v>10</v>
      </c>
      <c r="HQ18" s="9">
        <v>10</v>
      </c>
      <c r="HR18" s="9">
        <v>10</v>
      </c>
      <c r="HS18" s="9">
        <v>10</v>
      </c>
      <c r="HT18" s="9">
        <v>10</v>
      </c>
      <c r="HU18" s="9">
        <v>10</v>
      </c>
      <c r="HV18" s="9">
        <v>13.73</v>
      </c>
      <c r="HW18" s="9">
        <v>15.532</v>
      </c>
      <c r="HX18" s="9">
        <v>11.106999999999999</v>
      </c>
      <c r="HY18" s="9">
        <v>10</v>
      </c>
      <c r="HZ18" s="9">
        <v>10.407</v>
      </c>
      <c r="IA18" s="9">
        <v>8.6370000000000005</v>
      </c>
      <c r="IB18" s="9">
        <v>0</v>
      </c>
      <c r="IC18" s="9">
        <v>0</v>
      </c>
      <c r="ID18" s="9">
        <v>0</v>
      </c>
      <c r="IE18" s="9">
        <v>0</v>
      </c>
      <c r="IF18" s="9">
        <v>0</v>
      </c>
      <c r="IG18" s="9">
        <v>0</v>
      </c>
      <c r="IH18" s="9">
        <v>11.848000000000001</v>
      </c>
      <c r="II18" s="9">
        <v>10</v>
      </c>
      <c r="IJ18" s="9">
        <v>25</v>
      </c>
      <c r="IK18" s="9">
        <v>10.563000000000001</v>
      </c>
      <c r="IL18" s="9">
        <v>12.91</v>
      </c>
      <c r="IM18" s="9">
        <v>10.013999999999999</v>
      </c>
      <c r="IN18" s="9">
        <v>13</v>
      </c>
      <c r="IO18" s="9">
        <v>19.526</v>
      </c>
      <c r="IP18" s="9">
        <v>10</v>
      </c>
      <c r="IQ18" s="9">
        <v>14.17</v>
      </c>
    </row>
    <row r="19" spans="1:251">
      <c r="A19" s="10">
        <v>44958</v>
      </c>
      <c r="B19" s="9">
        <v>17.257000000000001</v>
      </c>
      <c r="C19" s="9">
        <v>28</v>
      </c>
      <c r="D19" s="9">
        <v>11.760999999999999</v>
      </c>
      <c r="E19" s="9">
        <v>13.957000000000001</v>
      </c>
      <c r="F19" s="9">
        <v>15.164</v>
      </c>
      <c r="G19" s="9">
        <v>14.25</v>
      </c>
      <c r="H19" s="9">
        <v>0</v>
      </c>
      <c r="I19" s="9">
        <v>0</v>
      </c>
      <c r="J19" s="9">
        <v>0</v>
      </c>
      <c r="K19" s="9">
        <v>7.8289999999999997</v>
      </c>
      <c r="L19" s="9">
        <v>22.616</v>
      </c>
      <c r="M19" s="9">
        <v>7.4420000000000002</v>
      </c>
      <c r="N19" s="9">
        <v>13.193</v>
      </c>
      <c r="O19" s="9">
        <v>9.9629999999999992</v>
      </c>
      <c r="P19" s="9">
        <v>16.89</v>
      </c>
      <c r="Q19" s="9">
        <v>20.099</v>
      </c>
      <c r="R19" s="9">
        <v>23.213000000000001</v>
      </c>
      <c r="S19" s="9">
        <v>17.126999999999999</v>
      </c>
      <c r="T19" s="9">
        <v>14.611000000000001</v>
      </c>
      <c r="U19" s="9">
        <v>15</v>
      </c>
      <c r="V19" s="9">
        <v>10</v>
      </c>
      <c r="W19" s="9">
        <v>18</v>
      </c>
      <c r="X19" s="9">
        <v>18</v>
      </c>
      <c r="Y19" s="9">
        <v>13.731</v>
      </c>
      <c r="Z19" s="9">
        <v>8.8059999999999992</v>
      </c>
      <c r="AA19" s="9">
        <v>0</v>
      </c>
      <c r="AB19" s="9">
        <v>13.942</v>
      </c>
      <c r="AC19" s="9">
        <v>15.182</v>
      </c>
      <c r="AD19" s="9">
        <v>0</v>
      </c>
      <c r="AE19" s="9">
        <v>0</v>
      </c>
      <c r="AF19" s="9">
        <v>13.532999999999999</v>
      </c>
      <c r="AG19" s="9">
        <v>11.95</v>
      </c>
      <c r="AH19" s="9">
        <v>13.917</v>
      </c>
      <c r="AI19" s="9">
        <v>8.7119999999999997</v>
      </c>
      <c r="AJ19" s="9">
        <v>14</v>
      </c>
      <c r="AK19" s="9">
        <v>8</v>
      </c>
      <c r="AL19" s="9">
        <v>16.417000000000002</v>
      </c>
      <c r="AM19" s="9">
        <v>0</v>
      </c>
      <c r="AN19" s="9">
        <v>16.417000000000002</v>
      </c>
      <c r="AO19" s="9">
        <v>11.597</v>
      </c>
      <c r="AP19" s="9">
        <v>11.51</v>
      </c>
      <c r="AQ19" s="9">
        <v>10.675000000000001</v>
      </c>
      <c r="AR19" s="9">
        <v>12.47</v>
      </c>
      <c r="AS19" s="9">
        <v>15.859</v>
      </c>
      <c r="AT19" s="9">
        <v>10</v>
      </c>
      <c r="AU19" s="9">
        <v>10</v>
      </c>
      <c r="AV19" s="9">
        <v>10</v>
      </c>
      <c r="AW19" s="9">
        <v>9</v>
      </c>
      <c r="AX19" s="9">
        <v>195.274</v>
      </c>
      <c r="AY19" s="9">
        <v>82.713999999999999</v>
      </c>
      <c r="AZ19" s="9">
        <v>112.56</v>
      </c>
      <c r="BA19" s="9">
        <v>87.927999999999997</v>
      </c>
      <c r="BB19" s="9">
        <v>33.93</v>
      </c>
      <c r="BC19" s="9">
        <v>53.997</v>
      </c>
      <c r="BD19" s="9">
        <v>69.53</v>
      </c>
      <c r="BE19" s="9">
        <v>25.582999999999998</v>
      </c>
      <c r="BF19" s="9">
        <v>43.948</v>
      </c>
      <c r="BG19" s="9">
        <v>8.9459999999999997</v>
      </c>
      <c r="BH19" s="9">
        <v>2.8769999999999998</v>
      </c>
      <c r="BI19" s="9">
        <v>6.0679999999999996</v>
      </c>
      <c r="BJ19" s="9">
        <v>4.4619999999999997</v>
      </c>
      <c r="BK19" s="9">
        <v>2.4529999999999998</v>
      </c>
      <c r="BL19" s="9">
        <v>2.0099999999999998</v>
      </c>
      <c r="BM19" s="9">
        <v>1.4119999999999999</v>
      </c>
      <c r="BN19" s="9">
        <v>1.042</v>
      </c>
      <c r="BO19" s="9">
        <v>0.37</v>
      </c>
      <c r="BP19" s="9">
        <v>3.052</v>
      </c>
      <c r="BQ19" s="9">
        <v>0.69099999999999995</v>
      </c>
      <c r="BR19" s="9">
        <v>2.3610000000000002</v>
      </c>
      <c r="BS19" s="9">
        <v>6.1879999999999997</v>
      </c>
      <c r="BT19" s="9">
        <v>0.81200000000000006</v>
      </c>
      <c r="BU19" s="9">
        <v>5.3760000000000003</v>
      </c>
      <c r="BV19" s="9">
        <v>3.8319999999999999</v>
      </c>
      <c r="BW19" s="9">
        <v>1.0720000000000001</v>
      </c>
      <c r="BX19" s="9">
        <v>2.76</v>
      </c>
      <c r="BY19" s="9">
        <v>7.3579999999999997</v>
      </c>
      <c r="BZ19" s="9">
        <v>3.3340000000000001</v>
      </c>
      <c r="CA19" s="9">
        <v>4.024</v>
      </c>
      <c r="CB19" s="9">
        <v>4.4379999999999997</v>
      </c>
      <c r="CC19" s="9">
        <v>2.2130000000000001</v>
      </c>
      <c r="CD19" s="9">
        <v>2.2250000000000001</v>
      </c>
      <c r="CE19" s="9">
        <v>4.7430000000000003</v>
      </c>
      <c r="CF19" s="9">
        <v>3.1949999999999998</v>
      </c>
      <c r="CG19" s="9">
        <v>1.548</v>
      </c>
      <c r="CH19" s="9">
        <v>1.0469999999999999</v>
      </c>
      <c r="CI19" s="9">
        <v>1.0469999999999999</v>
      </c>
      <c r="CJ19" s="9">
        <v>0</v>
      </c>
      <c r="CK19" s="9">
        <v>6.5670000000000002</v>
      </c>
      <c r="CL19" s="9">
        <v>2.2370000000000001</v>
      </c>
      <c r="CM19" s="9">
        <v>4.33</v>
      </c>
      <c r="CN19" s="9">
        <v>5.327</v>
      </c>
      <c r="CO19" s="9">
        <v>0</v>
      </c>
      <c r="CP19" s="9">
        <v>5.327</v>
      </c>
      <c r="CQ19" s="9">
        <v>0</v>
      </c>
      <c r="CR19" s="9">
        <v>0</v>
      </c>
      <c r="CS19" s="9">
        <v>0</v>
      </c>
      <c r="CT19" s="9">
        <v>12.159000000000001</v>
      </c>
      <c r="CU19" s="9">
        <v>4.6100000000000003</v>
      </c>
      <c r="CV19" s="9">
        <v>7.5490000000000004</v>
      </c>
      <c r="CW19" s="9">
        <v>18.396999999999998</v>
      </c>
      <c r="CX19" s="9">
        <v>8.3480000000000008</v>
      </c>
      <c r="CY19" s="9">
        <v>10.050000000000001</v>
      </c>
      <c r="CZ19" s="9">
        <v>107.346</v>
      </c>
      <c r="DA19" s="9">
        <v>48.783999999999999</v>
      </c>
      <c r="DB19" s="9">
        <v>58.563000000000002</v>
      </c>
      <c r="DC19" s="9">
        <v>10</v>
      </c>
      <c r="DD19" s="9">
        <v>10</v>
      </c>
      <c r="DE19" s="9">
        <v>10</v>
      </c>
      <c r="DF19" s="9">
        <v>10</v>
      </c>
      <c r="DG19" s="9">
        <v>12.081</v>
      </c>
      <c r="DH19" s="9">
        <v>10</v>
      </c>
      <c r="DI19" s="9">
        <v>11</v>
      </c>
      <c r="DJ19" s="9">
        <v>14.707000000000001</v>
      </c>
      <c r="DK19" s="9">
        <v>10</v>
      </c>
      <c r="DL19" s="9">
        <v>14.228</v>
      </c>
      <c r="DM19" s="9">
        <v>22</v>
      </c>
      <c r="DN19" s="9">
        <v>12</v>
      </c>
      <c r="DO19" s="9">
        <v>8</v>
      </c>
      <c r="DP19" s="9">
        <v>5.6639999999999997</v>
      </c>
      <c r="DQ19" s="9">
        <v>8</v>
      </c>
      <c r="DR19" s="9">
        <v>15.904999999999999</v>
      </c>
      <c r="DS19" s="9">
        <v>0</v>
      </c>
      <c r="DT19" s="9">
        <v>0</v>
      </c>
      <c r="DU19" s="9">
        <v>10.971</v>
      </c>
      <c r="DV19" s="9">
        <v>0</v>
      </c>
      <c r="DW19" s="9">
        <v>13.278</v>
      </c>
      <c r="DX19" s="9">
        <v>10.116</v>
      </c>
      <c r="DY19" s="9">
        <v>0</v>
      </c>
      <c r="DZ19" s="9">
        <v>10.648999999999999</v>
      </c>
      <c r="EA19" s="9">
        <v>6.5469999999999997</v>
      </c>
      <c r="EB19" s="9">
        <v>0</v>
      </c>
      <c r="EC19" s="9">
        <v>7.5270000000000001</v>
      </c>
      <c r="ED19" s="9">
        <v>17.082999999999998</v>
      </c>
      <c r="EE19" s="9">
        <v>19.439</v>
      </c>
      <c r="EF19" s="9">
        <v>15.151999999999999</v>
      </c>
      <c r="EG19" s="9">
        <v>8.2720000000000002</v>
      </c>
      <c r="EH19" s="9">
        <v>10.038</v>
      </c>
      <c r="EI19" s="9">
        <v>8.1890000000000001</v>
      </c>
      <c r="EJ19" s="9">
        <v>18.207999999999998</v>
      </c>
      <c r="EK19" s="9">
        <v>18.11</v>
      </c>
      <c r="EL19" s="9">
        <v>21.574999999999999</v>
      </c>
      <c r="EM19" s="9">
        <v>0</v>
      </c>
      <c r="EN19" s="9">
        <v>0</v>
      </c>
      <c r="EO19" s="9">
        <v>0</v>
      </c>
      <c r="EP19" s="9">
        <v>10.502000000000001</v>
      </c>
      <c r="EQ19" s="9">
        <v>16.545999999999999</v>
      </c>
      <c r="ER19" s="9">
        <v>9.2089999999999996</v>
      </c>
      <c r="ES19" s="9">
        <v>10.991</v>
      </c>
      <c r="ET19" s="9">
        <v>0</v>
      </c>
      <c r="EU19" s="9">
        <v>10.991</v>
      </c>
      <c r="EV19" s="9">
        <v>0</v>
      </c>
      <c r="EW19" s="9">
        <v>0</v>
      </c>
      <c r="EX19" s="9">
        <v>0</v>
      </c>
      <c r="EY19" s="9">
        <v>10</v>
      </c>
      <c r="EZ19" s="9">
        <v>9.3529999999999998</v>
      </c>
      <c r="FA19" s="9">
        <v>10</v>
      </c>
      <c r="FB19" s="9">
        <v>9.3780000000000001</v>
      </c>
      <c r="FC19" s="9">
        <v>10</v>
      </c>
      <c r="FD19" s="9">
        <v>8</v>
      </c>
      <c r="FE19" s="9">
        <v>10</v>
      </c>
      <c r="FF19" s="9">
        <v>10</v>
      </c>
      <c r="FG19" s="9">
        <v>10</v>
      </c>
      <c r="FH19" s="9">
        <v>173.41800000000001</v>
      </c>
      <c r="FI19" s="9">
        <v>63.972000000000001</v>
      </c>
      <c r="FJ19" s="9">
        <v>109.446</v>
      </c>
      <c r="FK19" s="9">
        <v>78.375</v>
      </c>
      <c r="FL19" s="9">
        <v>27.667999999999999</v>
      </c>
      <c r="FM19" s="9">
        <v>50.707999999999998</v>
      </c>
      <c r="FN19" s="9">
        <v>68.512</v>
      </c>
      <c r="FO19" s="9">
        <v>25.792000000000002</v>
      </c>
      <c r="FP19" s="9">
        <v>42.72</v>
      </c>
      <c r="FQ19" s="9">
        <v>11.002000000000001</v>
      </c>
      <c r="FR19" s="9">
        <v>3.9580000000000002</v>
      </c>
      <c r="FS19" s="9">
        <v>7.0439999999999996</v>
      </c>
      <c r="FT19" s="9">
        <v>5.9580000000000002</v>
      </c>
      <c r="FU19" s="9">
        <v>2.02</v>
      </c>
      <c r="FV19" s="9">
        <v>3.9390000000000001</v>
      </c>
      <c r="FW19" s="9">
        <v>0.97099999999999997</v>
      </c>
      <c r="FX19" s="9">
        <v>0.97099999999999997</v>
      </c>
      <c r="FY19" s="9">
        <v>0</v>
      </c>
      <c r="FZ19" s="9">
        <v>0.76900000000000002</v>
      </c>
      <c r="GA19" s="9">
        <v>0</v>
      </c>
      <c r="GB19" s="9">
        <v>0.76900000000000002</v>
      </c>
      <c r="GC19" s="9">
        <v>6.9569999999999999</v>
      </c>
      <c r="GD19" s="9">
        <v>2.7639999999999998</v>
      </c>
      <c r="GE19" s="9">
        <v>4.1929999999999996</v>
      </c>
      <c r="GF19" s="9">
        <v>1.1040000000000001</v>
      </c>
      <c r="GG19" s="9">
        <v>1.1040000000000001</v>
      </c>
      <c r="GH19" s="9">
        <v>0</v>
      </c>
      <c r="GI19" s="9">
        <v>3.8530000000000002</v>
      </c>
      <c r="GJ19" s="9">
        <v>2.2280000000000002</v>
      </c>
      <c r="GK19" s="9">
        <v>1.625</v>
      </c>
      <c r="GL19" s="9">
        <v>4.4320000000000004</v>
      </c>
      <c r="GM19" s="9">
        <v>1.361</v>
      </c>
      <c r="GN19" s="9">
        <v>3.0710000000000002</v>
      </c>
      <c r="GO19" s="9">
        <v>5.8049999999999997</v>
      </c>
      <c r="GP19" s="9">
        <v>0.39400000000000002</v>
      </c>
      <c r="GQ19" s="9">
        <v>5.4109999999999996</v>
      </c>
      <c r="GR19" s="9">
        <v>0.42199999999999999</v>
      </c>
      <c r="GS19" s="9">
        <v>0.42199999999999999</v>
      </c>
      <c r="GT19" s="9">
        <v>0</v>
      </c>
      <c r="GU19" s="9">
        <v>3.827</v>
      </c>
      <c r="GV19" s="9">
        <v>0.67</v>
      </c>
      <c r="GW19" s="9">
        <v>3.157</v>
      </c>
      <c r="GX19" s="9">
        <v>5.7229999999999999</v>
      </c>
      <c r="GY19" s="9">
        <v>2.33</v>
      </c>
      <c r="GZ19" s="9">
        <v>3.3929999999999998</v>
      </c>
      <c r="HA19" s="9">
        <v>0.92900000000000005</v>
      </c>
      <c r="HB19" s="9">
        <v>0.92900000000000005</v>
      </c>
      <c r="HC19" s="9">
        <v>0</v>
      </c>
      <c r="HD19" s="9">
        <v>16.760999999999999</v>
      </c>
      <c r="HE19" s="9">
        <v>6.6420000000000003</v>
      </c>
      <c r="HF19" s="9">
        <v>10.119</v>
      </c>
      <c r="HG19" s="9">
        <v>9.8629999999999995</v>
      </c>
      <c r="HH19" s="9">
        <v>1.8759999999999999</v>
      </c>
      <c r="HI19" s="9">
        <v>7.9870000000000001</v>
      </c>
      <c r="HJ19" s="9">
        <v>95.042000000000002</v>
      </c>
      <c r="HK19" s="9">
        <v>36.304000000000002</v>
      </c>
      <c r="HL19" s="9">
        <v>58.738999999999997</v>
      </c>
      <c r="HM19" s="9">
        <v>10</v>
      </c>
      <c r="HN19" s="9">
        <v>10</v>
      </c>
      <c r="HO19" s="9">
        <v>10</v>
      </c>
      <c r="HP19" s="9">
        <v>10</v>
      </c>
      <c r="HQ19" s="9">
        <v>15</v>
      </c>
      <c r="HR19" s="9">
        <v>10</v>
      </c>
      <c r="HS19" s="9">
        <v>10</v>
      </c>
      <c r="HT19" s="9">
        <v>15.17</v>
      </c>
      <c r="HU19" s="9">
        <v>10</v>
      </c>
      <c r="HV19" s="9">
        <v>14.148</v>
      </c>
      <c r="HW19" s="9">
        <v>17.622</v>
      </c>
      <c r="HX19" s="9">
        <v>10</v>
      </c>
      <c r="HY19" s="9">
        <v>12.265000000000001</v>
      </c>
      <c r="HZ19" s="9">
        <v>11.081</v>
      </c>
      <c r="IA19" s="9">
        <v>12.962</v>
      </c>
      <c r="IB19" s="9">
        <v>0</v>
      </c>
      <c r="IC19" s="9">
        <v>0</v>
      </c>
      <c r="ID19" s="9">
        <v>0</v>
      </c>
      <c r="IE19" s="9">
        <v>0</v>
      </c>
      <c r="IF19" s="9">
        <v>0</v>
      </c>
      <c r="IG19" s="9">
        <v>0</v>
      </c>
      <c r="IH19" s="9">
        <v>10</v>
      </c>
      <c r="II19" s="9">
        <v>19.510999999999999</v>
      </c>
      <c r="IJ19" s="9">
        <v>10</v>
      </c>
      <c r="IK19" s="9">
        <v>15.118</v>
      </c>
      <c r="IL19" s="9">
        <v>15.118</v>
      </c>
      <c r="IM19" s="9">
        <v>0</v>
      </c>
      <c r="IN19" s="9">
        <v>9.8870000000000005</v>
      </c>
      <c r="IO19" s="9">
        <v>11.702999999999999</v>
      </c>
      <c r="IP19" s="9">
        <v>6.0019999999999998</v>
      </c>
      <c r="IQ19" s="9">
        <v>17.896999999999998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2013</v>
      </c>
      <c r="C1" s="3" t="s">
        <v>2014</v>
      </c>
      <c r="D1" s="3" t="s">
        <v>2015</v>
      </c>
      <c r="E1" s="3" t="s">
        <v>2016</v>
      </c>
      <c r="F1" s="3" t="s">
        <v>2017</v>
      </c>
      <c r="G1" s="3" t="s">
        <v>2018</v>
      </c>
      <c r="H1" s="3" t="s">
        <v>2019</v>
      </c>
      <c r="I1" s="3" t="s">
        <v>2020</v>
      </c>
      <c r="J1" s="3" t="s">
        <v>2021</v>
      </c>
      <c r="K1" s="3" t="s">
        <v>2022</v>
      </c>
      <c r="L1" s="3" t="s">
        <v>2023</v>
      </c>
      <c r="M1" s="3" t="s">
        <v>2024</v>
      </c>
      <c r="N1" s="3" t="s">
        <v>2025</v>
      </c>
      <c r="O1" s="3" t="s">
        <v>2026</v>
      </c>
      <c r="P1" s="3" t="s">
        <v>2027</v>
      </c>
      <c r="Q1" s="3" t="s">
        <v>2028</v>
      </c>
      <c r="R1" s="3" t="s">
        <v>2029</v>
      </c>
      <c r="S1" s="3" t="s">
        <v>2030</v>
      </c>
      <c r="T1" s="3" t="s">
        <v>2031</v>
      </c>
      <c r="U1" s="3" t="s">
        <v>2032</v>
      </c>
      <c r="V1" s="3" t="s">
        <v>2033</v>
      </c>
      <c r="W1" s="3" t="s">
        <v>2034</v>
      </c>
      <c r="X1" s="3" t="s">
        <v>2035</v>
      </c>
      <c r="Y1" s="3" t="s">
        <v>2036</v>
      </c>
      <c r="Z1" s="3" t="s">
        <v>2037</v>
      </c>
      <c r="AA1" s="3" t="s">
        <v>2038</v>
      </c>
      <c r="AB1" s="3" t="s">
        <v>2039</v>
      </c>
      <c r="AC1" s="3" t="s">
        <v>2040</v>
      </c>
      <c r="AD1" s="3" t="s">
        <v>2041</v>
      </c>
      <c r="AE1" s="3" t="s">
        <v>2042</v>
      </c>
      <c r="AF1" s="3" t="s">
        <v>2043</v>
      </c>
      <c r="AG1" s="3" t="s">
        <v>2044</v>
      </c>
      <c r="AH1" s="3" t="s">
        <v>2045</v>
      </c>
      <c r="AI1" s="3" t="s">
        <v>2046</v>
      </c>
      <c r="AJ1" s="3" t="s">
        <v>2047</v>
      </c>
      <c r="AK1" s="3" t="s">
        <v>2048</v>
      </c>
      <c r="AL1" s="3" t="s">
        <v>2049</v>
      </c>
      <c r="AM1" s="3" t="s">
        <v>2050</v>
      </c>
      <c r="AN1" s="3" t="s">
        <v>2051</v>
      </c>
      <c r="AO1" s="3" t="s">
        <v>2052</v>
      </c>
      <c r="AP1" s="3" t="s">
        <v>2053</v>
      </c>
      <c r="AQ1" s="3" t="s">
        <v>2054</v>
      </c>
      <c r="AR1" s="3" t="s">
        <v>2055</v>
      </c>
      <c r="AS1" s="3" t="s">
        <v>2056</v>
      </c>
      <c r="AT1" s="3" t="s">
        <v>2057</v>
      </c>
      <c r="AU1" s="3" t="s">
        <v>2058</v>
      </c>
      <c r="AV1" s="3" t="s">
        <v>2059</v>
      </c>
      <c r="AW1" s="3" t="s">
        <v>2060</v>
      </c>
      <c r="AX1" s="3" t="s">
        <v>2061</v>
      </c>
      <c r="AY1" s="3" t="s">
        <v>2062</v>
      </c>
      <c r="AZ1" s="3" t="s">
        <v>2063</v>
      </c>
      <c r="BA1" s="3" t="s">
        <v>2064</v>
      </c>
      <c r="BB1" s="3" t="s">
        <v>2065</v>
      </c>
      <c r="BC1" s="3" t="s">
        <v>2066</v>
      </c>
      <c r="BD1" s="3" t="s">
        <v>2067</v>
      </c>
      <c r="BE1" s="3" t="s">
        <v>2068</v>
      </c>
      <c r="BF1" s="3" t="s">
        <v>2069</v>
      </c>
      <c r="BG1" s="3" t="s">
        <v>2070</v>
      </c>
      <c r="BH1" s="3" t="s">
        <v>2071</v>
      </c>
      <c r="BI1" s="3" t="s">
        <v>2072</v>
      </c>
      <c r="BJ1" s="3" t="s">
        <v>2073</v>
      </c>
      <c r="BK1" s="3" t="s">
        <v>2074</v>
      </c>
      <c r="BL1" s="3" t="s">
        <v>2075</v>
      </c>
      <c r="BM1" s="3" t="s">
        <v>2076</v>
      </c>
      <c r="BN1" s="3" t="s">
        <v>2077</v>
      </c>
      <c r="BO1" s="3" t="s">
        <v>2078</v>
      </c>
      <c r="BP1" s="3" t="s">
        <v>2079</v>
      </c>
      <c r="BQ1" s="3" t="s">
        <v>2080</v>
      </c>
      <c r="BR1" s="3" t="s">
        <v>2081</v>
      </c>
      <c r="BS1" s="3" t="s">
        <v>2082</v>
      </c>
      <c r="BT1" s="3" t="s">
        <v>2083</v>
      </c>
      <c r="BU1" s="3" t="s">
        <v>2084</v>
      </c>
      <c r="BV1" s="3" t="s">
        <v>2085</v>
      </c>
      <c r="BW1" s="3" t="s">
        <v>2086</v>
      </c>
      <c r="BX1" s="3" t="s">
        <v>2087</v>
      </c>
      <c r="BY1" s="3" t="s">
        <v>2088</v>
      </c>
      <c r="BZ1" s="3" t="s">
        <v>2089</v>
      </c>
      <c r="CA1" s="3" t="s">
        <v>2090</v>
      </c>
      <c r="CB1" s="3" t="s">
        <v>2091</v>
      </c>
      <c r="CC1" s="3" t="s">
        <v>2092</v>
      </c>
      <c r="CD1" s="3" t="s">
        <v>2093</v>
      </c>
      <c r="CE1" s="3" t="s">
        <v>2094</v>
      </c>
      <c r="CF1" s="3" t="s">
        <v>2095</v>
      </c>
      <c r="CG1" s="3" t="s">
        <v>2096</v>
      </c>
      <c r="CH1" s="3" t="s">
        <v>2097</v>
      </c>
      <c r="CI1" s="3" t="s">
        <v>2098</v>
      </c>
      <c r="CJ1" s="3" t="s">
        <v>2099</v>
      </c>
      <c r="CK1" s="3" t="s">
        <v>2100</v>
      </c>
      <c r="CL1" s="3" t="s">
        <v>2101</v>
      </c>
      <c r="CM1" s="3" t="s">
        <v>2102</v>
      </c>
      <c r="CN1" s="3" t="s">
        <v>2103</v>
      </c>
      <c r="CO1" s="3" t="s">
        <v>2104</v>
      </c>
      <c r="CP1" s="3" t="s">
        <v>2105</v>
      </c>
      <c r="CQ1" s="3" t="s">
        <v>2106</v>
      </c>
      <c r="CR1" s="3" t="s">
        <v>2107</v>
      </c>
      <c r="CS1" s="3" t="s">
        <v>2108</v>
      </c>
      <c r="CT1" s="3" t="s">
        <v>2109</v>
      </c>
      <c r="CU1" s="3" t="s">
        <v>2110</v>
      </c>
      <c r="CV1" s="3" t="s">
        <v>2111</v>
      </c>
      <c r="CW1" s="3" t="s">
        <v>2112</v>
      </c>
      <c r="CX1" s="3" t="s">
        <v>2113</v>
      </c>
      <c r="CY1" s="3" t="s">
        <v>2114</v>
      </c>
      <c r="CZ1" s="3" t="s">
        <v>2115</v>
      </c>
      <c r="DA1" s="3" t="s">
        <v>2116</v>
      </c>
      <c r="DB1" s="3" t="s">
        <v>2117</v>
      </c>
      <c r="DC1" s="3" t="s">
        <v>2118</v>
      </c>
      <c r="DD1" s="3" t="s">
        <v>2119</v>
      </c>
      <c r="DE1" s="3" t="s">
        <v>2120</v>
      </c>
      <c r="DF1" s="3" t="s">
        <v>2121</v>
      </c>
      <c r="DG1" s="3" t="s">
        <v>2122</v>
      </c>
      <c r="DH1" s="3" t="s">
        <v>2123</v>
      </c>
      <c r="DI1" s="3" t="s">
        <v>2124</v>
      </c>
      <c r="DJ1" s="3" t="s">
        <v>2125</v>
      </c>
      <c r="DK1" s="3" t="s">
        <v>2126</v>
      </c>
      <c r="DL1" s="3" t="s">
        <v>2127</v>
      </c>
      <c r="DM1" s="3" t="s">
        <v>2128</v>
      </c>
      <c r="DN1" s="3" t="s">
        <v>2129</v>
      </c>
      <c r="DO1" s="3" t="s">
        <v>2130</v>
      </c>
      <c r="DP1" s="3" t="s">
        <v>2131</v>
      </c>
      <c r="DQ1" s="3" t="s">
        <v>2132</v>
      </c>
      <c r="DR1" s="3" t="s">
        <v>2133</v>
      </c>
      <c r="DS1" s="3" t="s">
        <v>2134</v>
      </c>
      <c r="DT1" s="3" t="s">
        <v>2135</v>
      </c>
      <c r="DU1" s="3" t="s">
        <v>2136</v>
      </c>
      <c r="DV1" s="3" t="s">
        <v>2137</v>
      </c>
      <c r="DW1" s="3" t="s">
        <v>2138</v>
      </c>
      <c r="DX1" s="3" t="s">
        <v>2139</v>
      </c>
      <c r="DY1" s="3" t="s">
        <v>2140</v>
      </c>
      <c r="DZ1" s="3" t="s">
        <v>2141</v>
      </c>
      <c r="EA1" s="3" t="s">
        <v>2142</v>
      </c>
      <c r="EB1" s="3" t="s">
        <v>2143</v>
      </c>
      <c r="EC1" s="3" t="s">
        <v>2144</v>
      </c>
      <c r="ED1" s="3" t="s">
        <v>2145</v>
      </c>
      <c r="EE1" s="3" t="s">
        <v>2146</v>
      </c>
      <c r="EF1" s="3" t="s">
        <v>2147</v>
      </c>
      <c r="EG1" s="3" t="s">
        <v>2148</v>
      </c>
      <c r="EH1" s="3" t="s">
        <v>2149</v>
      </c>
      <c r="EI1" s="3" t="s">
        <v>2150</v>
      </c>
      <c r="EJ1" s="3" t="s">
        <v>2151</v>
      </c>
      <c r="EK1" s="3" t="s">
        <v>2152</v>
      </c>
      <c r="EL1" s="3" t="s">
        <v>2153</v>
      </c>
      <c r="EM1" s="3" t="s">
        <v>2154</v>
      </c>
      <c r="EN1" s="3" t="s">
        <v>2155</v>
      </c>
      <c r="EO1" s="3" t="s">
        <v>2156</v>
      </c>
      <c r="EP1" s="3" t="s">
        <v>2157</v>
      </c>
      <c r="EQ1" s="3" t="s">
        <v>2158</v>
      </c>
      <c r="ER1" s="3" t="s">
        <v>2159</v>
      </c>
      <c r="ES1" s="3" t="s">
        <v>2160</v>
      </c>
      <c r="ET1" s="3" t="s">
        <v>2161</v>
      </c>
      <c r="EU1" s="3" t="s">
        <v>2162</v>
      </c>
      <c r="EV1" s="3" t="s">
        <v>2163</v>
      </c>
      <c r="EW1" s="3" t="s">
        <v>2164</v>
      </c>
      <c r="EX1" s="3" t="s">
        <v>2165</v>
      </c>
      <c r="EY1" s="3" t="s">
        <v>2166</v>
      </c>
      <c r="EZ1" s="3" t="s">
        <v>2167</v>
      </c>
      <c r="FA1" s="3" t="s">
        <v>2168</v>
      </c>
      <c r="FB1" s="3" t="s">
        <v>2169</v>
      </c>
      <c r="FC1" s="3" t="s">
        <v>2170</v>
      </c>
      <c r="FD1" s="3" t="s">
        <v>2171</v>
      </c>
      <c r="FE1" s="3" t="s">
        <v>2172</v>
      </c>
      <c r="FF1" s="3" t="s">
        <v>2173</v>
      </c>
      <c r="FG1" s="3" t="s">
        <v>2174</v>
      </c>
      <c r="FH1" s="3" t="s">
        <v>2175</v>
      </c>
      <c r="FI1" s="3" t="s">
        <v>2176</v>
      </c>
      <c r="FJ1" s="3" t="s">
        <v>2177</v>
      </c>
      <c r="FK1" s="3" t="s">
        <v>2178</v>
      </c>
      <c r="FL1" s="3" t="s">
        <v>2179</v>
      </c>
      <c r="FM1" s="3" t="s">
        <v>2180</v>
      </c>
      <c r="FN1" s="3" t="s">
        <v>2181</v>
      </c>
      <c r="FO1" s="3" t="s">
        <v>2182</v>
      </c>
      <c r="FP1" s="3" t="s">
        <v>2183</v>
      </c>
      <c r="FQ1" s="3" t="s">
        <v>2184</v>
      </c>
      <c r="FR1" s="3" t="s">
        <v>2185</v>
      </c>
      <c r="FS1" s="3" t="s">
        <v>2186</v>
      </c>
      <c r="FT1" s="3" t="s">
        <v>2187</v>
      </c>
      <c r="FU1" s="3" t="s">
        <v>2188</v>
      </c>
      <c r="FV1" s="3" t="s">
        <v>2189</v>
      </c>
      <c r="FW1" s="3" t="s">
        <v>2190</v>
      </c>
      <c r="FX1" s="3" t="s">
        <v>2191</v>
      </c>
      <c r="FY1" s="3" t="s">
        <v>2192</v>
      </c>
      <c r="FZ1" s="3" t="s">
        <v>2193</v>
      </c>
      <c r="GA1" s="3" t="s">
        <v>2194</v>
      </c>
      <c r="GB1" s="3" t="s">
        <v>2195</v>
      </c>
      <c r="GC1" s="3" t="s">
        <v>2196</v>
      </c>
      <c r="GD1" s="3" t="s">
        <v>2197</v>
      </c>
      <c r="GE1" s="3" t="s">
        <v>2198</v>
      </c>
      <c r="GF1" s="3" t="s">
        <v>2199</v>
      </c>
      <c r="GG1" s="3" t="s">
        <v>2200</v>
      </c>
      <c r="GH1" s="3" t="s">
        <v>2201</v>
      </c>
      <c r="GI1" s="3" t="s">
        <v>2202</v>
      </c>
      <c r="GJ1" s="3" t="s">
        <v>2203</v>
      </c>
      <c r="GK1" s="3" t="s">
        <v>2204</v>
      </c>
      <c r="GL1" s="3" t="s">
        <v>2205</v>
      </c>
      <c r="GM1" s="3" t="s">
        <v>2206</v>
      </c>
      <c r="GN1" s="3" t="s">
        <v>2207</v>
      </c>
      <c r="GO1" s="3" t="s">
        <v>2208</v>
      </c>
      <c r="GP1" s="3" t="s">
        <v>2209</v>
      </c>
      <c r="GQ1" s="3" t="s">
        <v>2210</v>
      </c>
      <c r="GR1" s="3" t="s">
        <v>2211</v>
      </c>
      <c r="GS1" s="3" t="s">
        <v>2212</v>
      </c>
      <c r="GT1" s="3" t="s">
        <v>2213</v>
      </c>
      <c r="GU1" s="3" t="s">
        <v>2214</v>
      </c>
      <c r="GV1" s="3" t="s">
        <v>2215</v>
      </c>
      <c r="GW1" s="3" t="s">
        <v>2216</v>
      </c>
      <c r="GX1" s="3" t="s">
        <v>2217</v>
      </c>
      <c r="GY1" s="3" t="s">
        <v>2218</v>
      </c>
      <c r="GZ1" s="3" t="s">
        <v>2219</v>
      </c>
      <c r="HA1" s="3" t="s">
        <v>2220</v>
      </c>
      <c r="HB1" s="3" t="s">
        <v>2221</v>
      </c>
      <c r="HC1" s="3" t="s">
        <v>2222</v>
      </c>
      <c r="HD1" s="3" t="s">
        <v>2223</v>
      </c>
      <c r="HE1" s="3" t="s">
        <v>2224</v>
      </c>
      <c r="HF1" s="3" t="s">
        <v>2225</v>
      </c>
      <c r="HG1" s="3" t="s">
        <v>2226</v>
      </c>
      <c r="HH1" s="3" t="s">
        <v>2227</v>
      </c>
      <c r="HI1" s="3" t="s">
        <v>2228</v>
      </c>
      <c r="HJ1" s="3" t="s">
        <v>2229</v>
      </c>
      <c r="HK1" s="3" t="s">
        <v>2230</v>
      </c>
      <c r="HL1" s="3" t="s">
        <v>2231</v>
      </c>
      <c r="HM1" s="3" t="s">
        <v>2232</v>
      </c>
      <c r="HN1" s="3" t="s">
        <v>2233</v>
      </c>
      <c r="HO1" s="3" t="s">
        <v>2234</v>
      </c>
      <c r="HP1" s="3" t="s">
        <v>2235</v>
      </c>
      <c r="HQ1" s="3" t="s">
        <v>2236</v>
      </c>
      <c r="HR1" s="3" t="s">
        <v>2237</v>
      </c>
      <c r="HS1" s="3" t="s">
        <v>2238</v>
      </c>
      <c r="HT1" s="3" t="s">
        <v>2239</v>
      </c>
      <c r="HU1" s="3" t="s">
        <v>2240</v>
      </c>
      <c r="HV1" s="3" t="s">
        <v>2241</v>
      </c>
      <c r="HW1" s="3" t="s">
        <v>2242</v>
      </c>
      <c r="HX1" s="3" t="s">
        <v>2243</v>
      </c>
      <c r="HY1" s="3" t="s">
        <v>2244</v>
      </c>
      <c r="HZ1" s="3" t="s">
        <v>2245</v>
      </c>
      <c r="IA1" s="3" t="s">
        <v>2246</v>
      </c>
      <c r="IB1" s="3" t="s">
        <v>2247</v>
      </c>
      <c r="IC1" s="3" t="s">
        <v>2248</v>
      </c>
      <c r="ID1" s="3" t="s">
        <v>2249</v>
      </c>
      <c r="IE1" s="3" t="s">
        <v>2250</v>
      </c>
      <c r="IF1" s="3" t="s">
        <v>2251</v>
      </c>
      <c r="IG1" s="3" t="s">
        <v>2252</v>
      </c>
      <c r="IH1" s="3" t="s">
        <v>2253</v>
      </c>
      <c r="II1" s="3" t="s">
        <v>2254</v>
      </c>
      <c r="IJ1" s="3" t="s">
        <v>2255</v>
      </c>
      <c r="IK1" s="3" t="s">
        <v>2256</v>
      </c>
      <c r="IL1" s="3" t="s">
        <v>2257</v>
      </c>
      <c r="IM1" s="3" t="s">
        <v>2258</v>
      </c>
      <c r="IN1" s="3" t="s">
        <v>2259</v>
      </c>
      <c r="IO1" s="3" t="s">
        <v>2260</v>
      </c>
      <c r="IP1" s="3" t="s">
        <v>2261</v>
      </c>
      <c r="IQ1" s="3" t="s">
        <v>2262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2263</v>
      </c>
      <c r="C10" s="8" t="s">
        <v>2264</v>
      </c>
      <c r="D10" s="8" t="s">
        <v>2265</v>
      </c>
      <c r="E10" s="8" t="s">
        <v>2266</v>
      </c>
      <c r="F10" s="8" t="s">
        <v>2267</v>
      </c>
      <c r="G10" s="8" t="s">
        <v>2268</v>
      </c>
      <c r="H10" s="8" t="s">
        <v>2269</v>
      </c>
      <c r="I10" s="8" t="s">
        <v>2270</v>
      </c>
      <c r="J10" s="8" t="s">
        <v>2271</v>
      </c>
      <c r="K10" s="8" t="s">
        <v>2272</v>
      </c>
      <c r="L10" s="8" t="s">
        <v>2273</v>
      </c>
      <c r="M10" s="8" t="s">
        <v>2274</v>
      </c>
      <c r="N10" s="8" t="s">
        <v>2275</v>
      </c>
      <c r="O10" s="8" t="s">
        <v>2276</v>
      </c>
      <c r="P10" s="8" t="s">
        <v>2277</v>
      </c>
      <c r="Q10" s="8" t="s">
        <v>2278</v>
      </c>
      <c r="R10" s="8" t="s">
        <v>2279</v>
      </c>
      <c r="S10" s="8" t="s">
        <v>2280</v>
      </c>
      <c r="T10" s="8" t="s">
        <v>2281</v>
      </c>
      <c r="U10" s="8" t="s">
        <v>2282</v>
      </c>
      <c r="V10" s="8" t="s">
        <v>2283</v>
      </c>
      <c r="W10" s="8" t="s">
        <v>2284</v>
      </c>
      <c r="X10" s="8" t="s">
        <v>2285</v>
      </c>
      <c r="Y10" s="8" t="s">
        <v>2286</v>
      </c>
      <c r="Z10" s="8" t="s">
        <v>2287</v>
      </c>
      <c r="AA10" s="8" t="s">
        <v>2288</v>
      </c>
      <c r="AB10" s="8" t="s">
        <v>2289</v>
      </c>
      <c r="AC10" s="8" t="s">
        <v>2290</v>
      </c>
      <c r="AD10" s="8" t="s">
        <v>2291</v>
      </c>
      <c r="AE10" s="8" t="s">
        <v>2292</v>
      </c>
      <c r="AF10" s="8" t="s">
        <v>2293</v>
      </c>
      <c r="AG10" s="8" t="s">
        <v>2294</v>
      </c>
      <c r="AH10" s="8" t="s">
        <v>2295</v>
      </c>
      <c r="AI10" s="8" t="s">
        <v>2296</v>
      </c>
      <c r="AJ10" s="8" t="s">
        <v>2297</v>
      </c>
      <c r="AK10" s="8" t="s">
        <v>2298</v>
      </c>
      <c r="AL10" s="8" t="s">
        <v>2299</v>
      </c>
      <c r="AM10" s="8" t="s">
        <v>2300</v>
      </c>
      <c r="AN10" s="8" t="s">
        <v>2301</v>
      </c>
      <c r="AO10" s="8" t="s">
        <v>2302</v>
      </c>
      <c r="AP10" s="8" t="s">
        <v>2303</v>
      </c>
      <c r="AQ10" s="8" t="s">
        <v>2304</v>
      </c>
      <c r="AR10" s="8" t="s">
        <v>2305</v>
      </c>
      <c r="AS10" s="8" t="s">
        <v>2306</v>
      </c>
      <c r="AT10" s="8" t="s">
        <v>2307</v>
      </c>
      <c r="AU10" s="8" t="s">
        <v>2308</v>
      </c>
      <c r="AV10" s="8" t="s">
        <v>2309</v>
      </c>
      <c r="AW10" s="8" t="s">
        <v>2310</v>
      </c>
      <c r="AX10" s="8" t="s">
        <v>2311</v>
      </c>
      <c r="AY10" s="8" t="s">
        <v>2312</v>
      </c>
      <c r="AZ10" s="8" t="s">
        <v>2313</v>
      </c>
      <c r="BA10" s="8" t="s">
        <v>2314</v>
      </c>
      <c r="BB10" s="8" t="s">
        <v>2315</v>
      </c>
      <c r="BC10" s="8" t="s">
        <v>2316</v>
      </c>
      <c r="BD10" s="8" t="s">
        <v>2317</v>
      </c>
      <c r="BE10" s="8" t="s">
        <v>2318</v>
      </c>
      <c r="BF10" s="8" t="s">
        <v>2319</v>
      </c>
      <c r="BG10" s="8" t="s">
        <v>2320</v>
      </c>
      <c r="BH10" s="8" t="s">
        <v>2321</v>
      </c>
      <c r="BI10" s="8" t="s">
        <v>2322</v>
      </c>
      <c r="BJ10" s="8" t="s">
        <v>2323</v>
      </c>
      <c r="BK10" s="8" t="s">
        <v>2324</v>
      </c>
      <c r="BL10" s="8" t="s">
        <v>2325</v>
      </c>
      <c r="BM10" s="8" t="s">
        <v>2326</v>
      </c>
      <c r="BN10" s="8" t="s">
        <v>2327</v>
      </c>
      <c r="BO10" s="8" t="s">
        <v>2328</v>
      </c>
      <c r="BP10" s="8" t="s">
        <v>2329</v>
      </c>
      <c r="BQ10" s="8" t="s">
        <v>2330</v>
      </c>
      <c r="BR10" s="8" t="s">
        <v>2331</v>
      </c>
      <c r="BS10" s="8" t="s">
        <v>2332</v>
      </c>
      <c r="BT10" s="8" t="s">
        <v>2333</v>
      </c>
      <c r="BU10" s="8" t="s">
        <v>2334</v>
      </c>
      <c r="BV10" s="8" t="s">
        <v>2335</v>
      </c>
      <c r="BW10" s="8" t="s">
        <v>2336</v>
      </c>
      <c r="BX10" s="8" t="s">
        <v>2337</v>
      </c>
      <c r="BY10" s="8" t="s">
        <v>2338</v>
      </c>
      <c r="BZ10" s="8" t="s">
        <v>2339</v>
      </c>
      <c r="CA10" s="8" t="s">
        <v>2340</v>
      </c>
      <c r="CB10" s="8" t="s">
        <v>2341</v>
      </c>
      <c r="CC10" s="8" t="s">
        <v>2342</v>
      </c>
      <c r="CD10" s="8" t="s">
        <v>2343</v>
      </c>
      <c r="CE10" s="8" t="s">
        <v>2344</v>
      </c>
      <c r="CF10" s="8" t="s">
        <v>2345</v>
      </c>
      <c r="CG10" s="8" t="s">
        <v>2346</v>
      </c>
      <c r="CH10" s="8" t="s">
        <v>2347</v>
      </c>
      <c r="CI10" s="8" t="s">
        <v>2348</v>
      </c>
      <c r="CJ10" s="8" t="s">
        <v>2349</v>
      </c>
      <c r="CK10" s="8" t="s">
        <v>2350</v>
      </c>
      <c r="CL10" s="8" t="s">
        <v>2351</v>
      </c>
      <c r="CM10" s="8" t="s">
        <v>2352</v>
      </c>
      <c r="CN10" s="8" t="s">
        <v>2353</v>
      </c>
      <c r="CO10" s="8" t="s">
        <v>2354</v>
      </c>
      <c r="CP10" s="8" t="s">
        <v>2355</v>
      </c>
      <c r="CQ10" s="8" t="s">
        <v>2356</v>
      </c>
      <c r="CR10" s="8" t="s">
        <v>2357</v>
      </c>
      <c r="CS10" s="8" t="s">
        <v>2358</v>
      </c>
      <c r="CT10" s="8" t="s">
        <v>2359</v>
      </c>
      <c r="CU10" s="8" t="s">
        <v>2360</v>
      </c>
      <c r="CV10" s="8" t="s">
        <v>2361</v>
      </c>
      <c r="CW10" s="8" t="s">
        <v>2362</v>
      </c>
      <c r="CX10" s="8" t="s">
        <v>2363</v>
      </c>
      <c r="CY10" s="8" t="s">
        <v>2364</v>
      </c>
      <c r="CZ10" s="8" t="s">
        <v>2365</v>
      </c>
      <c r="DA10" s="8" t="s">
        <v>2366</v>
      </c>
      <c r="DB10" s="8" t="s">
        <v>2367</v>
      </c>
      <c r="DC10" s="8" t="s">
        <v>2368</v>
      </c>
      <c r="DD10" s="8" t="s">
        <v>2369</v>
      </c>
      <c r="DE10" s="8" t="s">
        <v>2370</v>
      </c>
      <c r="DF10" s="8" t="s">
        <v>2371</v>
      </c>
      <c r="DG10" s="8" t="s">
        <v>2372</v>
      </c>
      <c r="DH10" s="8" t="s">
        <v>2373</v>
      </c>
      <c r="DI10" s="8" t="s">
        <v>2374</v>
      </c>
      <c r="DJ10" s="8" t="s">
        <v>2375</v>
      </c>
      <c r="DK10" s="8" t="s">
        <v>2376</v>
      </c>
      <c r="DL10" s="8" t="s">
        <v>2377</v>
      </c>
      <c r="DM10" s="8" t="s">
        <v>2378</v>
      </c>
      <c r="DN10" s="8" t="s">
        <v>2379</v>
      </c>
      <c r="DO10" s="8" t="s">
        <v>2380</v>
      </c>
      <c r="DP10" s="8" t="s">
        <v>2381</v>
      </c>
      <c r="DQ10" s="8" t="s">
        <v>2382</v>
      </c>
      <c r="DR10" s="8" t="s">
        <v>2383</v>
      </c>
      <c r="DS10" s="8" t="s">
        <v>2384</v>
      </c>
      <c r="DT10" s="8" t="s">
        <v>2385</v>
      </c>
      <c r="DU10" s="8" t="s">
        <v>2386</v>
      </c>
      <c r="DV10" s="8" t="s">
        <v>2387</v>
      </c>
      <c r="DW10" s="8" t="s">
        <v>2388</v>
      </c>
      <c r="DX10" s="8" t="s">
        <v>2389</v>
      </c>
      <c r="DY10" s="8" t="s">
        <v>2390</v>
      </c>
      <c r="DZ10" s="8" t="s">
        <v>2391</v>
      </c>
      <c r="EA10" s="8" t="s">
        <v>2392</v>
      </c>
      <c r="EB10" s="8" t="s">
        <v>2393</v>
      </c>
      <c r="EC10" s="8" t="s">
        <v>2394</v>
      </c>
      <c r="ED10" s="8" t="s">
        <v>2395</v>
      </c>
      <c r="EE10" s="8" t="s">
        <v>2396</v>
      </c>
      <c r="EF10" s="8" t="s">
        <v>2397</v>
      </c>
      <c r="EG10" s="8" t="s">
        <v>2398</v>
      </c>
      <c r="EH10" s="8" t="s">
        <v>2399</v>
      </c>
      <c r="EI10" s="8" t="s">
        <v>2400</v>
      </c>
      <c r="EJ10" s="8" t="s">
        <v>2401</v>
      </c>
      <c r="EK10" s="8" t="s">
        <v>2402</v>
      </c>
      <c r="EL10" s="8" t="s">
        <v>2403</v>
      </c>
      <c r="EM10" s="8" t="s">
        <v>2404</v>
      </c>
      <c r="EN10" s="8" t="s">
        <v>2405</v>
      </c>
      <c r="EO10" s="8" t="s">
        <v>2406</v>
      </c>
      <c r="EP10" s="8" t="s">
        <v>2407</v>
      </c>
      <c r="EQ10" s="8" t="s">
        <v>2408</v>
      </c>
      <c r="ER10" s="8" t="s">
        <v>2409</v>
      </c>
      <c r="ES10" s="8" t="s">
        <v>2410</v>
      </c>
      <c r="ET10" s="8" t="s">
        <v>2411</v>
      </c>
      <c r="EU10" s="8" t="s">
        <v>2412</v>
      </c>
      <c r="EV10" s="8" t="s">
        <v>2413</v>
      </c>
      <c r="EW10" s="8" t="s">
        <v>2414</v>
      </c>
      <c r="EX10" s="8" t="s">
        <v>2415</v>
      </c>
      <c r="EY10" s="8" t="s">
        <v>2416</v>
      </c>
      <c r="EZ10" s="8" t="s">
        <v>2417</v>
      </c>
      <c r="FA10" s="8" t="s">
        <v>2418</v>
      </c>
      <c r="FB10" s="8" t="s">
        <v>2419</v>
      </c>
      <c r="FC10" s="8" t="s">
        <v>2420</v>
      </c>
      <c r="FD10" s="8" t="s">
        <v>2421</v>
      </c>
      <c r="FE10" s="8" t="s">
        <v>2422</v>
      </c>
      <c r="FF10" s="8" t="s">
        <v>2423</v>
      </c>
      <c r="FG10" s="8" t="s">
        <v>2424</v>
      </c>
      <c r="FH10" s="8" t="s">
        <v>2425</v>
      </c>
      <c r="FI10" s="8" t="s">
        <v>2426</v>
      </c>
      <c r="FJ10" s="8" t="s">
        <v>2427</v>
      </c>
      <c r="FK10" s="8" t="s">
        <v>2428</v>
      </c>
      <c r="FL10" s="8" t="s">
        <v>2429</v>
      </c>
      <c r="FM10" s="8" t="s">
        <v>2430</v>
      </c>
      <c r="FN10" s="8" t="s">
        <v>2431</v>
      </c>
      <c r="FO10" s="8" t="s">
        <v>2432</v>
      </c>
      <c r="FP10" s="8" t="s">
        <v>2433</v>
      </c>
      <c r="FQ10" s="8" t="s">
        <v>2434</v>
      </c>
      <c r="FR10" s="8" t="s">
        <v>2435</v>
      </c>
      <c r="FS10" s="8" t="s">
        <v>2436</v>
      </c>
      <c r="FT10" s="8" t="s">
        <v>2437</v>
      </c>
      <c r="FU10" s="8" t="s">
        <v>2438</v>
      </c>
      <c r="FV10" s="8" t="s">
        <v>2439</v>
      </c>
      <c r="FW10" s="8" t="s">
        <v>2440</v>
      </c>
      <c r="FX10" s="8" t="s">
        <v>2441</v>
      </c>
      <c r="FY10" s="8" t="s">
        <v>2442</v>
      </c>
      <c r="FZ10" s="8" t="s">
        <v>2443</v>
      </c>
      <c r="GA10" s="8" t="s">
        <v>2444</v>
      </c>
      <c r="GB10" s="8" t="s">
        <v>2445</v>
      </c>
      <c r="GC10" s="8" t="s">
        <v>2446</v>
      </c>
      <c r="GD10" s="8" t="s">
        <v>2447</v>
      </c>
      <c r="GE10" s="8" t="s">
        <v>2448</v>
      </c>
      <c r="GF10" s="8" t="s">
        <v>2449</v>
      </c>
      <c r="GG10" s="8" t="s">
        <v>2450</v>
      </c>
      <c r="GH10" s="8" t="s">
        <v>2451</v>
      </c>
      <c r="GI10" s="8" t="s">
        <v>2452</v>
      </c>
      <c r="GJ10" s="8" t="s">
        <v>2453</v>
      </c>
      <c r="GK10" s="8" t="s">
        <v>2454</v>
      </c>
      <c r="GL10" s="8" t="s">
        <v>2455</v>
      </c>
      <c r="GM10" s="8" t="s">
        <v>2456</v>
      </c>
      <c r="GN10" s="8" t="s">
        <v>2457</v>
      </c>
      <c r="GO10" s="8" t="s">
        <v>2458</v>
      </c>
      <c r="GP10" s="8" t="s">
        <v>2459</v>
      </c>
      <c r="GQ10" s="8" t="s">
        <v>2460</v>
      </c>
      <c r="GR10" s="8" t="s">
        <v>2461</v>
      </c>
      <c r="GS10" s="8" t="s">
        <v>2462</v>
      </c>
      <c r="GT10" s="8" t="s">
        <v>2463</v>
      </c>
      <c r="GU10" s="8" t="s">
        <v>2464</v>
      </c>
      <c r="GV10" s="8" t="s">
        <v>2465</v>
      </c>
      <c r="GW10" s="8" t="s">
        <v>2466</v>
      </c>
      <c r="GX10" s="8" t="s">
        <v>2467</v>
      </c>
      <c r="GY10" s="8" t="s">
        <v>2468</v>
      </c>
      <c r="GZ10" s="8" t="s">
        <v>2469</v>
      </c>
      <c r="HA10" s="8" t="s">
        <v>2470</v>
      </c>
      <c r="HB10" s="8" t="s">
        <v>2471</v>
      </c>
      <c r="HC10" s="8" t="s">
        <v>2472</v>
      </c>
      <c r="HD10" s="8" t="s">
        <v>2473</v>
      </c>
      <c r="HE10" s="8" t="s">
        <v>2474</v>
      </c>
      <c r="HF10" s="8" t="s">
        <v>2475</v>
      </c>
      <c r="HG10" s="8" t="s">
        <v>2476</v>
      </c>
      <c r="HH10" s="8" t="s">
        <v>2477</v>
      </c>
      <c r="HI10" s="8" t="s">
        <v>2478</v>
      </c>
      <c r="HJ10" s="8" t="s">
        <v>2479</v>
      </c>
      <c r="HK10" s="8" t="s">
        <v>2480</v>
      </c>
      <c r="HL10" s="8" t="s">
        <v>2481</v>
      </c>
      <c r="HM10" s="8" t="s">
        <v>2482</v>
      </c>
      <c r="HN10" s="8" t="s">
        <v>2483</v>
      </c>
      <c r="HO10" s="8" t="s">
        <v>2484</v>
      </c>
      <c r="HP10" s="8" t="s">
        <v>2485</v>
      </c>
      <c r="HQ10" s="8" t="s">
        <v>2486</v>
      </c>
      <c r="HR10" s="8" t="s">
        <v>2487</v>
      </c>
      <c r="HS10" s="8" t="s">
        <v>2488</v>
      </c>
      <c r="HT10" s="8" t="s">
        <v>2489</v>
      </c>
      <c r="HU10" s="8" t="s">
        <v>2490</v>
      </c>
      <c r="HV10" s="8" t="s">
        <v>2491</v>
      </c>
      <c r="HW10" s="8" t="s">
        <v>2492</v>
      </c>
      <c r="HX10" s="8" t="s">
        <v>2493</v>
      </c>
      <c r="HY10" s="8" t="s">
        <v>2494</v>
      </c>
      <c r="HZ10" s="8" t="s">
        <v>2495</v>
      </c>
      <c r="IA10" s="8" t="s">
        <v>2496</v>
      </c>
      <c r="IB10" s="8" t="s">
        <v>2497</v>
      </c>
      <c r="IC10" s="8" t="s">
        <v>2498</v>
      </c>
      <c r="ID10" s="8" t="s">
        <v>2499</v>
      </c>
      <c r="IE10" s="8" t="s">
        <v>2500</v>
      </c>
      <c r="IF10" s="8" t="s">
        <v>2501</v>
      </c>
      <c r="IG10" s="8" t="s">
        <v>2502</v>
      </c>
      <c r="IH10" s="8" t="s">
        <v>2503</v>
      </c>
      <c r="II10" s="8" t="s">
        <v>2504</v>
      </c>
      <c r="IJ10" s="8" t="s">
        <v>2505</v>
      </c>
      <c r="IK10" s="8" t="s">
        <v>2506</v>
      </c>
      <c r="IL10" s="8" t="s">
        <v>2507</v>
      </c>
      <c r="IM10" s="8" t="s">
        <v>2508</v>
      </c>
      <c r="IN10" s="8" t="s">
        <v>2509</v>
      </c>
      <c r="IO10" s="8" t="s">
        <v>2510</v>
      </c>
      <c r="IP10" s="8" t="s">
        <v>2511</v>
      </c>
      <c r="IQ10" s="8" t="s">
        <v>2512</v>
      </c>
    </row>
    <row r="11" spans="1:251">
      <c r="A11" s="10">
        <v>42036</v>
      </c>
      <c r="B11" s="9">
        <v>0</v>
      </c>
      <c r="C11" s="9">
        <v>17.382000000000001</v>
      </c>
      <c r="D11" s="9">
        <v>18.533000000000001</v>
      </c>
      <c r="E11" s="9">
        <v>20.885000000000002</v>
      </c>
      <c r="F11" s="9">
        <v>16.861999999999998</v>
      </c>
      <c r="G11" s="9">
        <v>19.927</v>
      </c>
      <c r="H11" s="9">
        <v>19.414999999999999</v>
      </c>
      <c r="I11" s="9">
        <v>0</v>
      </c>
      <c r="J11" s="9">
        <v>6</v>
      </c>
      <c r="K11" s="9">
        <v>0</v>
      </c>
      <c r="L11" s="9">
        <v>6</v>
      </c>
      <c r="M11" s="9">
        <v>9.9960000000000004</v>
      </c>
      <c r="N11" s="9">
        <v>0</v>
      </c>
      <c r="O11" s="9">
        <v>9.9960000000000004</v>
      </c>
      <c r="P11" s="9">
        <v>10.756</v>
      </c>
      <c r="Q11" s="9">
        <v>0</v>
      </c>
      <c r="R11" s="9">
        <v>10</v>
      </c>
      <c r="S11" s="9">
        <v>14</v>
      </c>
      <c r="T11" s="9">
        <v>8.6289999999999996</v>
      </c>
      <c r="U11" s="9">
        <v>18.795000000000002</v>
      </c>
      <c r="V11" s="9">
        <v>10</v>
      </c>
      <c r="W11" s="9">
        <v>12.965</v>
      </c>
      <c r="X11" s="9">
        <v>10</v>
      </c>
      <c r="Y11" s="9">
        <v>10</v>
      </c>
      <c r="Z11" s="9">
        <v>11</v>
      </c>
      <c r="AA11" s="9">
        <v>10</v>
      </c>
      <c r="AB11" s="9">
        <v>71.584000000000003</v>
      </c>
      <c r="AC11" s="9">
        <v>27.85</v>
      </c>
      <c r="AD11" s="9">
        <v>43.734000000000002</v>
      </c>
      <c r="AE11" s="9">
        <v>32.880000000000003</v>
      </c>
      <c r="AF11" s="9">
        <v>12.52</v>
      </c>
      <c r="AG11" s="9">
        <v>20.36</v>
      </c>
      <c r="AH11" s="9">
        <v>29.734999999999999</v>
      </c>
      <c r="AI11" s="9">
        <v>11.348000000000001</v>
      </c>
      <c r="AJ11" s="9">
        <v>18.387</v>
      </c>
      <c r="AK11" s="9">
        <v>6.2469999999999999</v>
      </c>
      <c r="AL11" s="9">
        <v>1.347</v>
      </c>
      <c r="AM11" s="9">
        <v>4.9009999999999998</v>
      </c>
      <c r="AN11" s="9">
        <v>3.3239999999999998</v>
      </c>
      <c r="AO11" s="9">
        <v>2.597</v>
      </c>
      <c r="AP11" s="9">
        <v>0.72699999999999998</v>
      </c>
      <c r="AQ11" s="9">
        <v>0.52800000000000002</v>
      </c>
      <c r="AR11" s="9">
        <v>0.184</v>
      </c>
      <c r="AS11" s="9">
        <v>0.34399999999999997</v>
      </c>
      <c r="AT11" s="9">
        <v>1.07</v>
      </c>
      <c r="AU11" s="9">
        <v>0.254</v>
      </c>
      <c r="AV11" s="9">
        <v>0.81599999999999995</v>
      </c>
      <c r="AW11" s="9">
        <v>2.1480000000000001</v>
      </c>
      <c r="AX11" s="9">
        <v>0.81599999999999995</v>
      </c>
      <c r="AY11" s="9">
        <v>1.333</v>
      </c>
      <c r="AZ11" s="9">
        <v>2.819</v>
      </c>
      <c r="BA11" s="9">
        <v>1.137</v>
      </c>
      <c r="BB11" s="9">
        <v>1.6819999999999999</v>
      </c>
      <c r="BC11" s="9">
        <v>5.22</v>
      </c>
      <c r="BD11" s="9">
        <v>1.8280000000000001</v>
      </c>
      <c r="BE11" s="9">
        <v>3.3919999999999999</v>
      </c>
      <c r="BF11" s="9">
        <v>0.93400000000000005</v>
      </c>
      <c r="BG11" s="9">
        <v>0.3</v>
      </c>
      <c r="BH11" s="9">
        <v>0.63500000000000001</v>
      </c>
      <c r="BI11" s="9">
        <v>1.5640000000000001</v>
      </c>
      <c r="BJ11" s="9">
        <v>0.98499999999999999</v>
      </c>
      <c r="BK11" s="9">
        <v>0.57899999999999996</v>
      </c>
      <c r="BL11" s="9">
        <v>0</v>
      </c>
      <c r="BM11" s="9">
        <v>0</v>
      </c>
      <c r="BN11" s="9">
        <v>0</v>
      </c>
      <c r="BO11" s="9">
        <v>1.8720000000000001</v>
      </c>
      <c r="BP11" s="9">
        <v>1.016</v>
      </c>
      <c r="BQ11" s="9">
        <v>0.85499999999999998</v>
      </c>
      <c r="BR11" s="9">
        <v>1.0009999999999999</v>
      </c>
      <c r="BS11" s="9">
        <v>0</v>
      </c>
      <c r="BT11" s="9">
        <v>1.0009999999999999</v>
      </c>
      <c r="BU11" s="9">
        <v>0</v>
      </c>
      <c r="BV11" s="9">
        <v>0</v>
      </c>
      <c r="BW11" s="9">
        <v>0</v>
      </c>
      <c r="BX11" s="9">
        <v>3.008</v>
      </c>
      <c r="BY11" s="9">
        <v>0.88500000000000001</v>
      </c>
      <c r="BZ11" s="9">
        <v>2.1230000000000002</v>
      </c>
      <c r="CA11" s="9">
        <v>3.145</v>
      </c>
      <c r="CB11" s="9">
        <v>1.171</v>
      </c>
      <c r="CC11" s="9">
        <v>1.9730000000000001</v>
      </c>
      <c r="CD11" s="9">
        <v>38.704999999999998</v>
      </c>
      <c r="CE11" s="9">
        <v>15.331</v>
      </c>
      <c r="CF11" s="9">
        <v>23.373999999999999</v>
      </c>
      <c r="CG11" s="9">
        <v>10.593999999999999</v>
      </c>
      <c r="CH11" s="9">
        <v>11.491</v>
      </c>
      <c r="CI11" s="9">
        <v>10</v>
      </c>
      <c r="CJ11" s="9">
        <v>14</v>
      </c>
      <c r="CK11" s="9">
        <v>16</v>
      </c>
      <c r="CL11" s="9">
        <v>12</v>
      </c>
      <c r="CM11" s="9">
        <v>14.696999999999999</v>
      </c>
      <c r="CN11" s="9">
        <v>16</v>
      </c>
      <c r="CO11" s="9">
        <v>13</v>
      </c>
      <c r="CP11" s="9">
        <v>15.769</v>
      </c>
      <c r="CQ11" s="9">
        <v>18.245999999999999</v>
      </c>
      <c r="CR11" s="9">
        <v>15.675000000000001</v>
      </c>
      <c r="CS11" s="9">
        <v>15.396000000000001</v>
      </c>
      <c r="CT11" s="9">
        <v>15</v>
      </c>
      <c r="CU11" s="9">
        <v>18.029</v>
      </c>
      <c r="CV11" s="9">
        <v>18.013999999999999</v>
      </c>
      <c r="CW11" s="9">
        <v>0</v>
      </c>
      <c r="CX11" s="9">
        <v>0</v>
      </c>
      <c r="CY11" s="9">
        <v>10.76</v>
      </c>
      <c r="CZ11" s="9">
        <v>0</v>
      </c>
      <c r="DA11" s="9">
        <v>11.263</v>
      </c>
      <c r="DB11" s="9">
        <v>20.295000000000002</v>
      </c>
      <c r="DC11" s="9">
        <v>23.594999999999999</v>
      </c>
      <c r="DD11" s="9">
        <v>16.04</v>
      </c>
      <c r="DE11" s="9">
        <v>11.404</v>
      </c>
      <c r="DF11" s="9">
        <v>23.66</v>
      </c>
      <c r="DG11" s="9">
        <v>9.9179999999999993</v>
      </c>
      <c r="DH11" s="9">
        <v>12.869</v>
      </c>
      <c r="DI11" s="9">
        <v>11.365</v>
      </c>
      <c r="DJ11" s="9">
        <v>12.779</v>
      </c>
      <c r="DK11" s="9">
        <v>9.4969999999999999</v>
      </c>
      <c r="DL11" s="9">
        <v>0</v>
      </c>
      <c r="DM11" s="9">
        <v>9.8780000000000001</v>
      </c>
      <c r="DN11" s="9">
        <v>21.977</v>
      </c>
      <c r="DO11" s="9">
        <v>28.446999999999999</v>
      </c>
      <c r="DP11" s="9">
        <v>12.348000000000001</v>
      </c>
      <c r="DQ11" s="9">
        <v>0</v>
      </c>
      <c r="DR11" s="9">
        <v>0</v>
      </c>
      <c r="DS11" s="9">
        <v>0</v>
      </c>
      <c r="DT11" s="9">
        <v>10</v>
      </c>
      <c r="DU11" s="9">
        <v>15.974</v>
      </c>
      <c r="DV11" s="9">
        <v>7.9870000000000001</v>
      </c>
      <c r="DW11" s="9">
        <v>7.4960000000000004</v>
      </c>
      <c r="DX11" s="9">
        <v>0</v>
      </c>
      <c r="DY11" s="9">
        <v>7.4960000000000004</v>
      </c>
      <c r="DZ11" s="9">
        <v>0</v>
      </c>
      <c r="EA11" s="9">
        <v>0</v>
      </c>
      <c r="EB11" s="9">
        <v>0</v>
      </c>
      <c r="EC11" s="9">
        <v>11.045999999999999</v>
      </c>
      <c r="ED11" s="9">
        <v>4.944</v>
      </c>
      <c r="EE11" s="9">
        <v>23.009</v>
      </c>
      <c r="EF11" s="9">
        <v>11.305</v>
      </c>
      <c r="EG11" s="9">
        <v>22.344000000000001</v>
      </c>
      <c r="EH11" s="9">
        <v>8.6210000000000004</v>
      </c>
      <c r="EI11" s="9">
        <v>10</v>
      </c>
      <c r="EJ11" s="9">
        <v>10</v>
      </c>
      <c r="EK11" s="9">
        <v>10</v>
      </c>
      <c r="EL11" s="9">
        <v>99.284999999999997</v>
      </c>
      <c r="EM11" s="9">
        <v>37.201999999999998</v>
      </c>
      <c r="EN11" s="9">
        <v>62.082999999999998</v>
      </c>
      <c r="EO11" s="9">
        <v>52.106000000000002</v>
      </c>
      <c r="EP11" s="9">
        <v>17.643999999999998</v>
      </c>
      <c r="EQ11" s="9">
        <v>34.462000000000003</v>
      </c>
      <c r="ER11" s="9">
        <v>47.619</v>
      </c>
      <c r="ES11" s="9">
        <v>16.257000000000001</v>
      </c>
      <c r="ET11" s="9">
        <v>31.361999999999998</v>
      </c>
      <c r="EU11" s="9">
        <v>7.2619999999999996</v>
      </c>
      <c r="EV11" s="9">
        <v>2.165</v>
      </c>
      <c r="EW11" s="9">
        <v>5.0970000000000004</v>
      </c>
      <c r="EX11" s="9">
        <v>6.5060000000000002</v>
      </c>
      <c r="EY11" s="9">
        <v>2.984</v>
      </c>
      <c r="EZ11" s="9">
        <v>3.5219999999999998</v>
      </c>
      <c r="FA11" s="9">
        <v>0.41099999999999998</v>
      </c>
      <c r="FB11" s="9">
        <v>0</v>
      </c>
      <c r="FC11" s="9">
        <v>0.41099999999999998</v>
      </c>
      <c r="FD11" s="9">
        <v>1.625</v>
      </c>
      <c r="FE11" s="9">
        <v>0.94599999999999995</v>
      </c>
      <c r="FF11" s="9">
        <v>0.67900000000000005</v>
      </c>
      <c r="FG11" s="9">
        <v>6.8920000000000003</v>
      </c>
      <c r="FH11" s="9">
        <v>3.34</v>
      </c>
      <c r="FI11" s="9">
        <v>3.5529999999999999</v>
      </c>
      <c r="FJ11" s="9">
        <v>4.04</v>
      </c>
      <c r="FK11" s="9">
        <v>0.71199999999999997</v>
      </c>
      <c r="FL11" s="9">
        <v>3.3290000000000002</v>
      </c>
      <c r="FM11" s="9">
        <v>7.2569999999999997</v>
      </c>
      <c r="FN11" s="9">
        <v>3.3450000000000002</v>
      </c>
      <c r="FO11" s="9">
        <v>3.9119999999999999</v>
      </c>
      <c r="FP11" s="9">
        <v>2.2389999999999999</v>
      </c>
      <c r="FQ11" s="9">
        <v>1.0660000000000001</v>
      </c>
      <c r="FR11" s="9">
        <v>1.173</v>
      </c>
      <c r="FS11" s="9">
        <v>1.9019999999999999</v>
      </c>
      <c r="FT11" s="9">
        <v>0.32</v>
      </c>
      <c r="FU11" s="9">
        <v>1.5820000000000001</v>
      </c>
      <c r="FV11" s="9">
        <v>1.879</v>
      </c>
      <c r="FW11" s="9">
        <v>0</v>
      </c>
      <c r="FX11" s="9">
        <v>1.879</v>
      </c>
      <c r="FY11" s="9">
        <v>0.40200000000000002</v>
      </c>
      <c r="FZ11" s="9">
        <v>0</v>
      </c>
      <c r="GA11" s="9">
        <v>0.40200000000000002</v>
      </c>
      <c r="GB11" s="9">
        <v>1.5820000000000001</v>
      </c>
      <c r="GC11" s="9">
        <v>0</v>
      </c>
      <c r="GD11" s="9">
        <v>1.5820000000000001</v>
      </c>
      <c r="GE11" s="9">
        <v>0.34499999999999997</v>
      </c>
      <c r="GF11" s="9">
        <v>0.34499999999999997</v>
      </c>
      <c r="GG11" s="9">
        <v>0</v>
      </c>
      <c r="GH11" s="9">
        <v>5.2770000000000001</v>
      </c>
      <c r="GI11" s="9">
        <v>1.034</v>
      </c>
      <c r="GJ11" s="9">
        <v>4.2430000000000003</v>
      </c>
      <c r="GK11" s="9">
        <v>4.4859999999999998</v>
      </c>
      <c r="GL11" s="9">
        <v>1.387</v>
      </c>
      <c r="GM11" s="9">
        <v>3.1</v>
      </c>
      <c r="GN11" s="9">
        <v>47.179000000000002</v>
      </c>
      <c r="GO11" s="9">
        <v>19.558</v>
      </c>
      <c r="GP11" s="9">
        <v>27.62</v>
      </c>
      <c r="GQ11" s="9">
        <v>11</v>
      </c>
      <c r="GR11" s="9">
        <v>12.849</v>
      </c>
      <c r="GS11" s="9">
        <v>10</v>
      </c>
      <c r="GT11" s="9">
        <v>13.574999999999999</v>
      </c>
      <c r="GU11" s="9">
        <v>15.005000000000001</v>
      </c>
      <c r="GV11" s="9">
        <v>13</v>
      </c>
      <c r="GW11" s="9">
        <v>14</v>
      </c>
      <c r="GX11" s="9">
        <v>15.651999999999999</v>
      </c>
      <c r="GY11" s="9">
        <v>13</v>
      </c>
      <c r="GZ11" s="9">
        <v>10.689</v>
      </c>
      <c r="HA11" s="9">
        <v>15.897</v>
      </c>
      <c r="HB11" s="9">
        <v>8.8140000000000001</v>
      </c>
      <c r="HC11" s="9">
        <v>13.143000000000001</v>
      </c>
      <c r="HD11" s="9">
        <v>18.097000000000001</v>
      </c>
      <c r="HE11" s="9">
        <v>12.201000000000001</v>
      </c>
      <c r="HF11" s="9">
        <v>0</v>
      </c>
      <c r="HG11" s="9">
        <v>0</v>
      </c>
      <c r="HH11" s="9">
        <v>0</v>
      </c>
      <c r="HI11" s="9">
        <v>14.823</v>
      </c>
      <c r="HJ11" s="9">
        <v>15.573</v>
      </c>
      <c r="HK11" s="9">
        <v>8.4719999999999995</v>
      </c>
      <c r="HL11" s="9">
        <v>17.731000000000002</v>
      </c>
      <c r="HM11" s="9">
        <v>12.670999999999999</v>
      </c>
      <c r="HN11" s="9">
        <v>18.094000000000001</v>
      </c>
      <c r="HO11" s="9">
        <v>18.513000000000002</v>
      </c>
      <c r="HP11" s="9">
        <v>0</v>
      </c>
      <c r="HQ11" s="9">
        <v>14.388999999999999</v>
      </c>
      <c r="HR11" s="9">
        <v>10</v>
      </c>
      <c r="HS11" s="9">
        <v>10.722</v>
      </c>
      <c r="HT11" s="9">
        <v>9.6660000000000004</v>
      </c>
      <c r="HU11" s="9">
        <v>22.908000000000001</v>
      </c>
      <c r="HV11" s="9">
        <v>25.033000000000001</v>
      </c>
      <c r="HW11" s="9">
        <v>22.879000000000001</v>
      </c>
      <c r="HX11" s="9">
        <v>14</v>
      </c>
      <c r="HY11" s="9">
        <v>0</v>
      </c>
      <c r="HZ11" s="9">
        <v>13.153</v>
      </c>
      <c r="IA11" s="9">
        <v>20</v>
      </c>
      <c r="IB11" s="9">
        <v>0</v>
      </c>
      <c r="IC11" s="9">
        <v>20</v>
      </c>
      <c r="ID11" s="9">
        <v>0</v>
      </c>
      <c r="IE11" s="9">
        <v>0</v>
      </c>
      <c r="IF11" s="9">
        <v>0</v>
      </c>
      <c r="IG11" s="9">
        <v>18.709</v>
      </c>
      <c r="IH11" s="9">
        <v>0</v>
      </c>
      <c r="II11" s="9">
        <v>18.709</v>
      </c>
      <c r="IJ11" s="9">
        <v>0</v>
      </c>
      <c r="IK11" s="9">
        <v>0</v>
      </c>
      <c r="IL11" s="9">
        <v>0</v>
      </c>
      <c r="IM11" s="9">
        <v>13.721</v>
      </c>
      <c r="IN11" s="9">
        <v>14.506</v>
      </c>
      <c r="IO11" s="9">
        <v>13.984999999999999</v>
      </c>
      <c r="IP11" s="9">
        <v>10.444000000000001</v>
      </c>
      <c r="IQ11" s="9">
        <v>9.7859999999999996</v>
      </c>
    </row>
    <row r="12" spans="1:251">
      <c r="A12" s="10">
        <v>42401</v>
      </c>
      <c r="B12" s="9">
        <v>0</v>
      </c>
      <c r="C12" s="9">
        <v>16.850000000000001</v>
      </c>
      <c r="D12" s="9">
        <v>17.917000000000002</v>
      </c>
      <c r="E12" s="9">
        <v>9.3480000000000008</v>
      </c>
      <c r="F12" s="9">
        <v>20.385000000000002</v>
      </c>
      <c r="G12" s="9">
        <v>0</v>
      </c>
      <c r="H12" s="9">
        <v>0</v>
      </c>
      <c r="I12" s="9">
        <v>0</v>
      </c>
      <c r="J12" s="9">
        <v>8.7270000000000003</v>
      </c>
      <c r="K12" s="9">
        <v>0</v>
      </c>
      <c r="L12" s="9">
        <v>11.089</v>
      </c>
      <c r="M12" s="9">
        <v>10.148999999999999</v>
      </c>
      <c r="N12" s="9">
        <v>0</v>
      </c>
      <c r="O12" s="9">
        <v>10.148999999999999</v>
      </c>
      <c r="P12" s="9">
        <v>7.8140000000000001</v>
      </c>
      <c r="Q12" s="9">
        <v>0</v>
      </c>
      <c r="R12" s="9">
        <v>8.4489999999999998</v>
      </c>
      <c r="S12" s="9">
        <v>14.304</v>
      </c>
      <c r="T12" s="9">
        <v>16.177</v>
      </c>
      <c r="U12" s="9">
        <v>11.145</v>
      </c>
      <c r="V12" s="9">
        <v>12.201000000000001</v>
      </c>
      <c r="W12" s="9">
        <v>14.805999999999999</v>
      </c>
      <c r="X12" s="9">
        <v>11.087</v>
      </c>
      <c r="Y12" s="9">
        <v>10</v>
      </c>
      <c r="Z12" s="9">
        <v>12.54</v>
      </c>
      <c r="AA12" s="9">
        <v>10</v>
      </c>
      <c r="AB12" s="9">
        <v>84.221000000000004</v>
      </c>
      <c r="AC12" s="9">
        <v>37.015999999999998</v>
      </c>
      <c r="AD12" s="9">
        <v>47.204999999999998</v>
      </c>
      <c r="AE12" s="9">
        <v>42.506</v>
      </c>
      <c r="AF12" s="9">
        <v>18.388000000000002</v>
      </c>
      <c r="AG12" s="9">
        <v>24.117999999999999</v>
      </c>
      <c r="AH12" s="9">
        <v>36.956000000000003</v>
      </c>
      <c r="AI12" s="9">
        <v>15.35</v>
      </c>
      <c r="AJ12" s="9">
        <v>21.606000000000002</v>
      </c>
      <c r="AK12" s="9">
        <v>11.369</v>
      </c>
      <c r="AL12" s="9">
        <v>5.4210000000000003</v>
      </c>
      <c r="AM12" s="9">
        <v>5.9480000000000004</v>
      </c>
      <c r="AN12" s="9">
        <v>1.4379999999999999</v>
      </c>
      <c r="AO12" s="9">
        <v>0.27500000000000002</v>
      </c>
      <c r="AP12" s="9">
        <v>1.1639999999999999</v>
      </c>
      <c r="AQ12" s="9">
        <v>0</v>
      </c>
      <c r="AR12" s="9">
        <v>0</v>
      </c>
      <c r="AS12" s="9">
        <v>0</v>
      </c>
      <c r="AT12" s="9">
        <v>1.33</v>
      </c>
      <c r="AU12" s="9">
        <v>0.66100000000000003</v>
      </c>
      <c r="AV12" s="9">
        <v>0.67</v>
      </c>
      <c r="AW12" s="9">
        <v>3.5310000000000001</v>
      </c>
      <c r="AX12" s="9">
        <v>1.2290000000000001</v>
      </c>
      <c r="AY12" s="9">
        <v>2.302</v>
      </c>
      <c r="AZ12" s="9">
        <v>3.488</v>
      </c>
      <c r="BA12" s="9">
        <v>1.6639999999999999</v>
      </c>
      <c r="BB12" s="9">
        <v>1.8240000000000001</v>
      </c>
      <c r="BC12" s="9">
        <v>4.7729999999999997</v>
      </c>
      <c r="BD12" s="9">
        <v>2.42</v>
      </c>
      <c r="BE12" s="9">
        <v>2.3530000000000002</v>
      </c>
      <c r="BF12" s="9">
        <v>0.66200000000000003</v>
      </c>
      <c r="BG12" s="9">
        <v>0</v>
      </c>
      <c r="BH12" s="9">
        <v>0.66200000000000003</v>
      </c>
      <c r="BI12" s="9">
        <v>2.0009999999999999</v>
      </c>
      <c r="BJ12" s="9">
        <v>0.52</v>
      </c>
      <c r="BK12" s="9">
        <v>1.4810000000000001</v>
      </c>
      <c r="BL12" s="9">
        <v>0</v>
      </c>
      <c r="BM12" s="9">
        <v>0</v>
      </c>
      <c r="BN12" s="9">
        <v>0</v>
      </c>
      <c r="BO12" s="9">
        <v>3.6880000000000002</v>
      </c>
      <c r="BP12" s="9">
        <v>1.026</v>
      </c>
      <c r="BQ12" s="9">
        <v>2.6619999999999999</v>
      </c>
      <c r="BR12" s="9">
        <v>0.52900000000000003</v>
      </c>
      <c r="BS12" s="9">
        <v>0</v>
      </c>
      <c r="BT12" s="9">
        <v>0.52900000000000003</v>
      </c>
      <c r="BU12" s="9">
        <v>0.26100000000000001</v>
      </c>
      <c r="BV12" s="9">
        <v>0</v>
      </c>
      <c r="BW12" s="9">
        <v>0.26100000000000001</v>
      </c>
      <c r="BX12" s="9">
        <v>3.8860000000000001</v>
      </c>
      <c r="BY12" s="9">
        <v>2.1349999999999998</v>
      </c>
      <c r="BZ12" s="9">
        <v>1.7509999999999999</v>
      </c>
      <c r="CA12" s="9">
        <v>5.55</v>
      </c>
      <c r="CB12" s="9">
        <v>3.0379999999999998</v>
      </c>
      <c r="CC12" s="9">
        <v>2.512</v>
      </c>
      <c r="CD12" s="9">
        <v>41.715000000000003</v>
      </c>
      <c r="CE12" s="9">
        <v>18.628</v>
      </c>
      <c r="CF12" s="9">
        <v>23.087</v>
      </c>
      <c r="CG12" s="9">
        <v>11</v>
      </c>
      <c r="CH12" s="9">
        <v>11.836</v>
      </c>
      <c r="CI12" s="9">
        <v>10</v>
      </c>
      <c r="CJ12" s="9">
        <v>13.051</v>
      </c>
      <c r="CK12" s="9">
        <v>15</v>
      </c>
      <c r="CL12" s="9">
        <v>12</v>
      </c>
      <c r="CM12" s="9">
        <v>14.856</v>
      </c>
      <c r="CN12" s="9">
        <v>15</v>
      </c>
      <c r="CO12" s="9">
        <v>13</v>
      </c>
      <c r="CP12" s="9">
        <v>15</v>
      </c>
      <c r="CQ12" s="9">
        <v>15</v>
      </c>
      <c r="CR12" s="9">
        <v>13.717000000000001</v>
      </c>
      <c r="CS12" s="9">
        <v>6.625</v>
      </c>
      <c r="CT12" s="9">
        <v>0</v>
      </c>
      <c r="CU12" s="9">
        <v>5.7809999999999997</v>
      </c>
      <c r="CV12" s="9">
        <v>0</v>
      </c>
      <c r="CW12" s="9">
        <v>0</v>
      </c>
      <c r="CX12" s="9">
        <v>0</v>
      </c>
      <c r="CY12" s="9">
        <v>13.599</v>
      </c>
      <c r="CZ12" s="9">
        <v>14.407</v>
      </c>
      <c r="DA12" s="9">
        <v>11.821</v>
      </c>
      <c r="DB12" s="9">
        <v>17.038</v>
      </c>
      <c r="DC12" s="9">
        <v>17.149000000000001</v>
      </c>
      <c r="DD12" s="9">
        <v>16.300999999999998</v>
      </c>
      <c r="DE12" s="9">
        <v>10.318</v>
      </c>
      <c r="DF12" s="9">
        <v>15.414999999999999</v>
      </c>
      <c r="DG12" s="9">
        <v>5.3730000000000002</v>
      </c>
      <c r="DH12" s="9">
        <v>15</v>
      </c>
      <c r="DI12" s="9">
        <v>14.127000000000001</v>
      </c>
      <c r="DJ12" s="9">
        <v>15.538</v>
      </c>
      <c r="DK12" s="9">
        <v>12.959</v>
      </c>
      <c r="DL12" s="9">
        <v>0</v>
      </c>
      <c r="DM12" s="9">
        <v>12.959</v>
      </c>
      <c r="DN12" s="9">
        <v>11.845000000000001</v>
      </c>
      <c r="DO12" s="9">
        <v>15.17</v>
      </c>
      <c r="DP12" s="9">
        <v>9.9540000000000006</v>
      </c>
      <c r="DQ12" s="9">
        <v>0</v>
      </c>
      <c r="DR12" s="9">
        <v>0</v>
      </c>
      <c r="DS12" s="9">
        <v>0</v>
      </c>
      <c r="DT12" s="9">
        <v>10</v>
      </c>
      <c r="DU12" s="9">
        <v>8.9309999999999992</v>
      </c>
      <c r="DV12" s="9">
        <v>11.613</v>
      </c>
      <c r="DW12" s="9">
        <v>11.537000000000001</v>
      </c>
      <c r="DX12" s="9">
        <v>0</v>
      </c>
      <c r="DY12" s="9">
        <v>11.537000000000001</v>
      </c>
      <c r="DZ12" s="9">
        <v>0</v>
      </c>
      <c r="EA12" s="9">
        <v>0</v>
      </c>
      <c r="EB12" s="9">
        <v>0</v>
      </c>
      <c r="EC12" s="9">
        <v>16.548999999999999</v>
      </c>
      <c r="ED12" s="9">
        <v>15</v>
      </c>
      <c r="EE12" s="9">
        <v>22.462</v>
      </c>
      <c r="EF12" s="9">
        <v>10</v>
      </c>
      <c r="EG12" s="9">
        <v>10</v>
      </c>
      <c r="EH12" s="9">
        <v>11</v>
      </c>
      <c r="EI12" s="9">
        <v>10</v>
      </c>
      <c r="EJ12" s="9">
        <v>10</v>
      </c>
      <c r="EK12" s="9">
        <v>10</v>
      </c>
      <c r="EL12" s="9">
        <v>114.517</v>
      </c>
      <c r="EM12" s="9">
        <v>43.033000000000001</v>
      </c>
      <c r="EN12" s="9">
        <v>71.483999999999995</v>
      </c>
      <c r="EO12" s="9">
        <v>57.774000000000001</v>
      </c>
      <c r="EP12" s="9">
        <v>25.198</v>
      </c>
      <c r="EQ12" s="9">
        <v>32.576000000000001</v>
      </c>
      <c r="ER12" s="9">
        <v>46.588999999999999</v>
      </c>
      <c r="ES12" s="9">
        <v>22.204999999999998</v>
      </c>
      <c r="ET12" s="9">
        <v>24.384</v>
      </c>
      <c r="EU12" s="9">
        <v>10.805999999999999</v>
      </c>
      <c r="EV12" s="9">
        <v>3.956</v>
      </c>
      <c r="EW12" s="9">
        <v>6.85</v>
      </c>
      <c r="EX12" s="9">
        <v>6.5609999999999999</v>
      </c>
      <c r="EY12" s="9">
        <v>3.742</v>
      </c>
      <c r="EZ12" s="9">
        <v>2.819</v>
      </c>
      <c r="FA12" s="9">
        <v>1.2450000000000001</v>
      </c>
      <c r="FB12" s="9">
        <v>0.58199999999999996</v>
      </c>
      <c r="FC12" s="9">
        <v>0.66300000000000003</v>
      </c>
      <c r="FD12" s="9">
        <v>2.4359999999999999</v>
      </c>
      <c r="FE12" s="9">
        <v>0.748</v>
      </c>
      <c r="FF12" s="9">
        <v>1.6879999999999999</v>
      </c>
      <c r="FG12" s="9">
        <v>3.8969999999999998</v>
      </c>
      <c r="FH12" s="9">
        <v>2.8660000000000001</v>
      </c>
      <c r="FI12" s="9">
        <v>1.0309999999999999</v>
      </c>
      <c r="FJ12" s="9">
        <v>2.38</v>
      </c>
      <c r="FK12" s="9">
        <v>1.196</v>
      </c>
      <c r="FL12" s="9">
        <v>1.1850000000000001</v>
      </c>
      <c r="FM12" s="9">
        <v>6.9009999999999998</v>
      </c>
      <c r="FN12" s="9">
        <v>4.0810000000000004</v>
      </c>
      <c r="FO12" s="9">
        <v>2.8210000000000002</v>
      </c>
      <c r="FP12" s="9">
        <v>0.63800000000000001</v>
      </c>
      <c r="FQ12" s="9">
        <v>0.63800000000000001</v>
      </c>
      <c r="FR12" s="9">
        <v>0</v>
      </c>
      <c r="FS12" s="9">
        <v>0.30599999999999999</v>
      </c>
      <c r="FT12" s="9">
        <v>0.30599999999999999</v>
      </c>
      <c r="FU12" s="9">
        <v>0</v>
      </c>
      <c r="FV12" s="9">
        <v>0.42599999999999999</v>
      </c>
      <c r="FW12" s="9">
        <v>0.42599999999999999</v>
      </c>
      <c r="FX12" s="9">
        <v>0</v>
      </c>
      <c r="FY12" s="9">
        <v>3.274</v>
      </c>
      <c r="FZ12" s="9">
        <v>0.71099999999999997</v>
      </c>
      <c r="GA12" s="9">
        <v>2.5630000000000002</v>
      </c>
      <c r="GB12" s="9">
        <v>1.0820000000000001</v>
      </c>
      <c r="GC12" s="9">
        <v>0</v>
      </c>
      <c r="GD12" s="9">
        <v>1.0820000000000001</v>
      </c>
      <c r="GE12" s="9">
        <v>0</v>
      </c>
      <c r="GF12" s="9">
        <v>0</v>
      </c>
      <c r="GG12" s="9">
        <v>0</v>
      </c>
      <c r="GH12" s="9">
        <v>6.6360000000000001</v>
      </c>
      <c r="GI12" s="9">
        <v>2.952</v>
      </c>
      <c r="GJ12" s="9">
        <v>3.6829999999999998</v>
      </c>
      <c r="GK12" s="9">
        <v>11.186</v>
      </c>
      <c r="GL12" s="9">
        <v>2.9940000000000002</v>
      </c>
      <c r="GM12" s="9">
        <v>8.1920000000000002</v>
      </c>
      <c r="GN12" s="9">
        <v>56.741999999999997</v>
      </c>
      <c r="GO12" s="9">
        <v>17.835000000000001</v>
      </c>
      <c r="GP12" s="9">
        <v>38.906999999999996</v>
      </c>
      <c r="GQ12" s="9">
        <v>10</v>
      </c>
      <c r="GR12" s="9">
        <v>13</v>
      </c>
      <c r="GS12" s="9">
        <v>10</v>
      </c>
      <c r="GT12" s="9">
        <v>13.432</v>
      </c>
      <c r="GU12" s="9">
        <v>15</v>
      </c>
      <c r="GV12" s="9">
        <v>10</v>
      </c>
      <c r="GW12" s="9">
        <v>13.888</v>
      </c>
      <c r="GX12" s="9">
        <v>15</v>
      </c>
      <c r="GY12" s="9">
        <v>10</v>
      </c>
      <c r="GZ12" s="9">
        <v>10</v>
      </c>
      <c r="HA12" s="9">
        <v>9.9819999999999993</v>
      </c>
      <c r="HB12" s="9">
        <v>13.994</v>
      </c>
      <c r="HC12" s="9">
        <v>20</v>
      </c>
      <c r="HD12" s="9">
        <v>20</v>
      </c>
      <c r="HE12" s="9">
        <v>20.204999999999998</v>
      </c>
      <c r="HF12" s="9">
        <v>16.460999999999999</v>
      </c>
      <c r="HG12" s="9">
        <v>0</v>
      </c>
      <c r="HH12" s="9">
        <v>18.062999999999999</v>
      </c>
      <c r="HI12" s="9">
        <v>10.795999999999999</v>
      </c>
      <c r="HJ12" s="9">
        <v>16.925999999999998</v>
      </c>
      <c r="HK12" s="9">
        <v>8.9339999999999993</v>
      </c>
      <c r="HL12" s="9">
        <v>14.863</v>
      </c>
      <c r="HM12" s="9">
        <v>13.813000000000001</v>
      </c>
      <c r="HN12" s="9">
        <v>30.015999999999998</v>
      </c>
      <c r="HO12" s="9">
        <v>14.554</v>
      </c>
      <c r="HP12" s="9">
        <v>15.657</v>
      </c>
      <c r="HQ12" s="9">
        <v>13.916</v>
      </c>
      <c r="HR12" s="9">
        <v>11.519</v>
      </c>
      <c r="HS12" s="9">
        <v>15</v>
      </c>
      <c r="HT12" s="9">
        <v>9.1869999999999994</v>
      </c>
      <c r="HU12" s="9">
        <v>0</v>
      </c>
      <c r="HV12" s="9">
        <v>0</v>
      </c>
      <c r="HW12" s="9">
        <v>0</v>
      </c>
      <c r="HX12" s="9">
        <v>0</v>
      </c>
      <c r="HY12" s="9">
        <v>0</v>
      </c>
      <c r="HZ12" s="9">
        <v>0</v>
      </c>
      <c r="IA12" s="9">
        <v>0</v>
      </c>
      <c r="IB12" s="9">
        <v>0</v>
      </c>
      <c r="IC12" s="9">
        <v>0</v>
      </c>
      <c r="ID12" s="9">
        <v>8.7789999999999999</v>
      </c>
      <c r="IE12" s="9">
        <v>5.8630000000000004</v>
      </c>
      <c r="IF12" s="9">
        <v>9.6289999999999996</v>
      </c>
      <c r="IG12" s="9">
        <v>11.840999999999999</v>
      </c>
      <c r="IH12" s="9">
        <v>0</v>
      </c>
      <c r="II12" s="9">
        <v>11.840999999999999</v>
      </c>
      <c r="IJ12" s="9">
        <v>0</v>
      </c>
      <c r="IK12" s="9">
        <v>0</v>
      </c>
      <c r="IL12" s="9">
        <v>0</v>
      </c>
      <c r="IM12" s="9">
        <v>14</v>
      </c>
      <c r="IN12" s="9">
        <v>16.454999999999998</v>
      </c>
      <c r="IO12" s="9">
        <v>8.51</v>
      </c>
      <c r="IP12" s="9">
        <v>11.308</v>
      </c>
      <c r="IQ12" s="9">
        <v>15</v>
      </c>
    </row>
    <row r="13" spans="1:251">
      <c r="A13" s="10">
        <v>42767</v>
      </c>
      <c r="B13" s="9">
        <v>15.87</v>
      </c>
      <c r="C13" s="9">
        <v>13.994999999999999</v>
      </c>
      <c r="D13" s="9">
        <v>20.064</v>
      </c>
      <c r="E13" s="9">
        <v>0</v>
      </c>
      <c r="F13" s="9">
        <v>20.064</v>
      </c>
      <c r="G13" s="9">
        <v>23.486999999999998</v>
      </c>
      <c r="H13" s="9">
        <v>0</v>
      </c>
      <c r="I13" s="9">
        <v>23.486999999999998</v>
      </c>
      <c r="J13" s="9">
        <v>5.3520000000000003</v>
      </c>
      <c r="K13" s="9">
        <v>0</v>
      </c>
      <c r="L13" s="9">
        <v>5</v>
      </c>
      <c r="M13" s="9">
        <v>9.7170000000000005</v>
      </c>
      <c r="N13" s="9">
        <v>0</v>
      </c>
      <c r="O13" s="9">
        <v>9.7170000000000005</v>
      </c>
      <c r="P13" s="9">
        <v>6.3609999999999998</v>
      </c>
      <c r="Q13" s="9">
        <v>6.3609999999999998</v>
      </c>
      <c r="R13" s="9">
        <v>0</v>
      </c>
      <c r="S13" s="9">
        <v>10.436999999999999</v>
      </c>
      <c r="T13" s="9">
        <v>12</v>
      </c>
      <c r="U13" s="9">
        <v>9.2110000000000003</v>
      </c>
      <c r="V13" s="9">
        <v>10</v>
      </c>
      <c r="W13" s="9">
        <v>10.667999999999999</v>
      </c>
      <c r="X13" s="9">
        <v>8.9659999999999993</v>
      </c>
      <c r="Y13" s="9">
        <v>10</v>
      </c>
      <c r="Z13" s="9">
        <v>15</v>
      </c>
      <c r="AA13" s="9">
        <v>9</v>
      </c>
      <c r="AB13" s="9">
        <v>85.072999999999993</v>
      </c>
      <c r="AC13" s="9">
        <v>31.298999999999999</v>
      </c>
      <c r="AD13" s="9">
        <v>53.773000000000003</v>
      </c>
      <c r="AE13" s="9">
        <v>42.119</v>
      </c>
      <c r="AF13" s="9">
        <v>17.045999999999999</v>
      </c>
      <c r="AG13" s="9">
        <v>25.071999999999999</v>
      </c>
      <c r="AH13" s="9">
        <v>38.715000000000003</v>
      </c>
      <c r="AI13" s="9">
        <v>16.152999999999999</v>
      </c>
      <c r="AJ13" s="9">
        <v>22.561</v>
      </c>
      <c r="AK13" s="9">
        <v>8.859</v>
      </c>
      <c r="AL13" s="9">
        <v>2.915</v>
      </c>
      <c r="AM13" s="9">
        <v>5.9450000000000003</v>
      </c>
      <c r="AN13" s="9">
        <v>5.19</v>
      </c>
      <c r="AO13" s="9">
        <v>3.0019999999999998</v>
      </c>
      <c r="AP13" s="9">
        <v>2.1880000000000002</v>
      </c>
      <c r="AQ13" s="9">
        <v>0</v>
      </c>
      <c r="AR13" s="9">
        <v>0</v>
      </c>
      <c r="AS13" s="9">
        <v>0</v>
      </c>
      <c r="AT13" s="9">
        <v>1.5089999999999999</v>
      </c>
      <c r="AU13" s="9">
        <v>0.53500000000000003</v>
      </c>
      <c r="AV13" s="9">
        <v>0.97399999999999998</v>
      </c>
      <c r="AW13" s="9">
        <v>3.5459999999999998</v>
      </c>
      <c r="AX13" s="9">
        <v>1.6559999999999999</v>
      </c>
      <c r="AY13" s="9">
        <v>1.89</v>
      </c>
      <c r="AZ13" s="9">
        <v>4.1849999999999996</v>
      </c>
      <c r="BA13" s="9">
        <v>0.97399999999999998</v>
      </c>
      <c r="BB13" s="9">
        <v>3.2109999999999999</v>
      </c>
      <c r="BC13" s="9">
        <v>5.4980000000000002</v>
      </c>
      <c r="BD13" s="9">
        <v>3.375</v>
      </c>
      <c r="BE13" s="9">
        <v>2.1230000000000002</v>
      </c>
      <c r="BF13" s="9">
        <v>1.5369999999999999</v>
      </c>
      <c r="BG13" s="9">
        <v>0.996</v>
      </c>
      <c r="BH13" s="9">
        <v>0.54200000000000004</v>
      </c>
      <c r="BI13" s="9">
        <v>1.0720000000000001</v>
      </c>
      <c r="BJ13" s="9">
        <v>0.221</v>
      </c>
      <c r="BK13" s="9">
        <v>0.85099999999999998</v>
      </c>
      <c r="BL13" s="9">
        <v>0.249</v>
      </c>
      <c r="BM13" s="9">
        <v>0.249</v>
      </c>
      <c r="BN13" s="9">
        <v>0</v>
      </c>
      <c r="BO13" s="9">
        <v>1.278</v>
      </c>
      <c r="BP13" s="9">
        <v>0.23699999999999999</v>
      </c>
      <c r="BQ13" s="9">
        <v>1.0409999999999999</v>
      </c>
      <c r="BR13" s="9">
        <v>1.724</v>
      </c>
      <c r="BS13" s="9">
        <v>0</v>
      </c>
      <c r="BT13" s="9">
        <v>1.724</v>
      </c>
      <c r="BU13" s="9">
        <v>0</v>
      </c>
      <c r="BV13" s="9">
        <v>0</v>
      </c>
      <c r="BW13" s="9">
        <v>0</v>
      </c>
      <c r="BX13" s="9">
        <v>4.0670000000000002</v>
      </c>
      <c r="BY13" s="9">
        <v>1.9950000000000001</v>
      </c>
      <c r="BZ13" s="9">
        <v>2.0720000000000001</v>
      </c>
      <c r="CA13" s="9">
        <v>3.4039999999999999</v>
      </c>
      <c r="CB13" s="9">
        <v>0.89300000000000002</v>
      </c>
      <c r="CC13" s="9">
        <v>2.5110000000000001</v>
      </c>
      <c r="CD13" s="9">
        <v>42.954000000000001</v>
      </c>
      <c r="CE13" s="9">
        <v>14.253</v>
      </c>
      <c r="CF13" s="9">
        <v>28.701000000000001</v>
      </c>
      <c r="CG13" s="9">
        <v>10</v>
      </c>
      <c r="CH13" s="9">
        <v>10</v>
      </c>
      <c r="CI13" s="9">
        <v>10</v>
      </c>
      <c r="CJ13" s="9">
        <v>12</v>
      </c>
      <c r="CK13" s="9">
        <v>11.757999999999999</v>
      </c>
      <c r="CL13" s="9">
        <v>12.196</v>
      </c>
      <c r="CM13" s="9">
        <v>12</v>
      </c>
      <c r="CN13" s="9">
        <v>12</v>
      </c>
      <c r="CO13" s="9">
        <v>12.238</v>
      </c>
      <c r="CP13" s="9">
        <v>15</v>
      </c>
      <c r="CQ13" s="9">
        <v>14.122999999999999</v>
      </c>
      <c r="CR13" s="9">
        <v>15.593999999999999</v>
      </c>
      <c r="CS13" s="9">
        <v>10.568</v>
      </c>
      <c r="CT13" s="9">
        <v>8.6929999999999996</v>
      </c>
      <c r="CU13" s="9">
        <v>12.455</v>
      </c>
      <c r="CV13" s="9">
        <v>0</v>
      </c>
      <c r="CW13" s="9">
        <v>0</v>
      </c>
      <c r="CX13" s="9">
        <v>0</v>
      </c>
      <c r="CY13" s="9">
        <v>14.750999999999999</v>
      </c>
      <c r="CZ13" s="9">
        <v>10.462</v>
      </c>
      <c r="DA13" s="9">
        <v>20.805</v>
      </c>
      <c r="DB13" s="9">
        <v>13.82</v>
      </c>
      <c r="DC13" s="9">
        <v>18.088000000000001</v>
      </c>
      <c r="DD13" s="9">
        <v>8.891</v>
      </c>
      <c r="DE13" s="9">
        <v>6.577</v>
      </c>
      <c r="DF13" s="9">
        <v>9.8859999999999992</v>
      </c>
      <c r="DG13" s="9">
        <v>6.4459999999999997</v>
      </c>
      <c r="DH13" s="9">
        <v>11.003</v>
      </c>
      <c r="DI13" s="9">
        <v>9.3260000000000005</v>
      </c>
      <c r="DJ13" s="9">
        <v>13.881</v>
      </c>
      <c r="DK13" s="9">
        <v>12.366</v>
      </c>
      <c r="DL13" s="9">
        <v>21.289000000000001</v>
      </c>
      <c r="DM13" s="9">
        <v>7.6109999999999998</v>
      </c>
      <c r="DN13" s="9">
        <v>10.192</v>
      </c>
      <c r="DO13" s="9">
        <v>0</v>
      </c>
      <c r="DP13" s="9">
        <v>9.0670000000000002</v>
      </c>
      <c r="DQ13" s="9">
        <v>0</v>
      </c>
      <c r="DR13" s="9">
        <v>0</v>
      </c>
      <c r="DS13" s="9">
        <v>0</v>
      </c>
      <c r="DT13" s="9">
        <v>12.135999999999999</v>
      </c>
      <c r="DU13" s="9">
        <v>0</v>
      </c>
      <c r="DV13" s="9">
        <v>12.577</v>
      </c>
      <c r="DW13" s="9">
        <v>24.419</v>
      </c>
      <c r="DX13" s="9">
        <v>0</v>
      </c>
      <c r="DY13" s="9">
        <v>24.419</v>
      </c>
      <c r="DZ13" s="9">
        <v>0</v>
      </c>
      <c r="EA13" s="9">
        <v>0</v>
      </c>
      <c r="EB13" s="9">
        <v>0</v>
      </c>
      <c r="EC13" s="9">
        <v>10</v>
      </c>
      <c r="ED13" s="9">
        <v>10.324</v>
      </c>
      <c r="EE13" s="9">
        <v>9.8249999999999993</v>
      </c>
      <c r="EF13" s="9">
        <v>9.827</v>
      </c>
      <c r="EG13" s="9">
        <v>9.7590000000000003</v>
      </c>
      <c r="EH13" s="9">
        <v>10.768000000000001</v>
      </c>
      <c r="EI13" s="9">
        <v>10</v>
      </c>
      <c r="EJ13" s="9">
        <v>10</v>
      </c>
      <c r="EK13" s="9">
        <v>10</v>
      </c>
      <c r="EL13" s="9">
        <v>127.738</v>
      </c>
      <c r="EM13" s="9">
        <v>49.344999999999999</v>
      </c>
      <c r="EN13" s="9">
        <v>78.393000000000001</v>
      </c>
      <c r="EO13" s="9">
        <v>62.859000000000002</v>
      </c>
      <c r="EP13" s="9">
        <v>28.998999999999999</v>
      </c>
      <c r="EQ13" s="9">
        <v>33.86</v>
      </c>
      <c r="ER13" s="9">
        <v>56.713999999999999</v>
      </c>
      <c r="ES13" s="9">
        <v>27.175000000000001</v>
      </c>
      <c r="ET13" s="9">
        <v>29.539000000000001</v>
      </c>
      <c r="EU13" s="9">
        <v>13.429</v>
      </c>
      <c r="EV13" s="9">
        <v>6.0430000000000001</v>
      </c>
      <c r="EW13" s="9">
        <v>7.3860000000000001</v>
      </c>
      <c r="EX13" s="9">
        <v>3.0129999999999999</v>
      </c>
      <c r="EY13" s="9">
        <v>1.6479999999999999</v>
      </c>
      <c r="EZ13" s="9">
        <v>1.3660000000000001</v>
      </c>
      <c r="FA13" s="9">
        <v>1.0960000000000001</v>
      </c>
      <c r="FB13" s="9">
        <v>0.373</v>
      </c>
      <c r="FC13" s="9">
        <v>0.72299999999999998</v>
      </c>
      <c r="FD13" s="9">
        <v>2.37</v>
      </c>
      <c r="FE13" s="9">
        <v>1.165</v>
      </c>
      <c r="FF13" s="9">
        <v>1.2050000000000001</v>
      </c>
      <c r="FG13" s="9">
        <v>8.2349999999999994</v>
      </c>
      <c r="FH13" s="9">
        <v>4.9550000000000001</v>
      </c>
      <c r="FI13" s="9">
        <v>3.28</v>
      </c>
      <c r="FJ13" s="9">
        <v>4.7039999999999997</v>
      </c>
      <c r="FK13" s="9">
        <v>0.79300000000000004</v>
      </c>
      <c r="FL13" s="9">
        <v>3.911</v>
      </c>
      <c r="FM13" s="9">
        <v>2.9740000000000002</v>
      </c>
      <c r="FN13" s="9">
        <v>2.024</v>
      </c>
      <c r="FO13" s="9">
        <v>0.94899999999999995</v>
      </c>
      <c r="FP13" s="9">
        <v>3.8420000000000001</v>
      </c>
      <c r="FQ13" s="9">
        <v>2.016</v>
      </c>
      <c r="FR13" s="9">
        <v>1.825</v>
      </c>
      <c r="FS13" s="9">
        <v>2.1360000000000001</v>
      </c>
      <c r="FT13" s="9">
        <v>1.464</v>
      </c>
      <c r="FU13" s="9">
        <v>0.67200000000000004</v>
      </c>
      <c r="FV13" s="9">
        <v>0</v>
      </c>
      <c r="FW13" s="9">
        <v>0</v>
      </c>
      <c r="FX13" s="9">
        <v>0</v>
      </c>
      <c r="FY13" s="9">
        <v>3.1179999999999999</v>
      </c>
      <c r="FZ13" s="9">
        <v>1.163</v>
      </c>
      <c r="GA13" s="9">
        <v>1.9550000000000001</v>
      </c>
      <c r="GB13" s="9">
        <v>2.9209999999999998</v>
      </c>
      <c r="GC13" s="9">
        <v>0.376</v>
      </c>
      <c r="GD13" s="9">
        <v>2.544</v>
      </c>
      <c r="GE13" s="9">
        <v>0.56599999999999995</v>
      </c>
      <c r="GF13" s="9">
        <v>0</v>
      </c>
      <c r="GG13" s="9">
        <v>0.56599999999999995</v>
      </c>
      <c r="GH13" s="9">
        <v>8.3130000000000006</v>
      </c>
      <c r="GI13" s="9">
        <v>5.1559999999999997</v>
      </c>
      <c r="GJ13" s="9">
        <v>3.1579999999999999</v>
      </c>
      <c r="GK13" s="9">
        <v>6.1449999999999996</v>
      </c>
      <c r="GL13" s="9">
        <v>1.8240000000000001</v>
      </c>
      <c r="GM13" s="9">
        <v>4.3209999999999997</v>
      </c>
      <c r="GN13" s="9">
        <v>64.879000000000005</v>
      </c>
      <c r="GO13" s="9">
        <v>20.344999999999999</v>
      </c>
      <c r="GP13" s="9">
        <v>44.533000000000001</v>
      </c>
      <c r="GQ13" s="9">
        <v>12</v>
      </c>
      <c r="GR13" s="9">
        <v>14</v>
      </c>
      <c r="GS13" s="9">
        <v>11</v>
      </c>
      <c r="GT13" s="9">
        <v>13</v>
      </c>
      <c r="GU13" s="9">
        <v>13</v>
      </c>
      <c r="GV13" s="9">
        <v>13.093999999999999</v>
      </c>
      <c r="GW13" s="9">
        <v>13</v>
      </c>
      <c r="GX13" s="9">
        <v>13</v>
      </c>
      <c r="GY13" s="9">
        <v>13.869</v>
      </c>
      <c r="GZ13" s="9">
        <v>15</v>
      </c>
      <c r="HA13" s="9">
        <v>14.256</v>
      </c>
      <c r="HB13" s="9">
        <v>14.9</v>
      </c>
      <c r="HC13" s="9">
        <v>20.091000000000001</v>
      </c>
      <c r="HD13" s="9">
        <v>20.582000000000001</v>
      </c>
      <c r="HE13" s="9">
        <v>16.100000000000001</v>
      </c>
      <c r="HF13" s="9">
        <v>13.994</v>
      </c>
      <c r="HG13" s="9">
        <v>0</v>
      </c>
      <c r="HH13" s="9">
        <v>15.696</v>
      </c>
      <c r="HI13" s="9">
        <v>15.19</v>
      </c>
      <c r="HJ13" s="9">
        <v>14.542999999999999</v>
      </c>
      <c r="HK13" s="9">
        <v>17.404</v>
      </c>
      <c r="HL13" s="9">
        <v>18.742000000000001</v>
      </c>
      <c r="HM13" s="9">
        <v>21.725999999999999</v>
      </c>
      <c r="HN13" s="9">
        <v>11.661</v>
      </c>
      <c r="HO13" s="9">
        <v>9.9809999999999999</v>
      </c>
      <c r="HP13" s="9">
        <v>17.053000000000001</v>
      </c>
      <c r="HQ13" s="9">
        <v>9.4280000000000008</v>
      </c>
      <c r="HR13" s="9">
        <v>19.055</v>
      </c>
      <c r="HS13" s="9">
        <v>17.189</v>
      </c>
      <c r="HT13" s="9">
        <v>21.635999999999999</v>
      </c>
      <c r="HU13" s="9">
        <v>14.444000000000001</v>
      </c>
      <c r="HV13" s="9">
        <v>11.743</v>
      </c>
      <c r="HW13" s="9">
        <v>16.167999999999999</v>
      </c>
      <c r="HX13" s="9">
        <v>10.962999999999999</v>
      </c>
      <c r="HY13" s="9">
        <v>14.64</v>
      </c>
      <c r="HZ13" s="9">
        <v>8.4030000000000005</v>
      </c>
      <c r="IA13" s="9">
        <v>0</v>
      </c>
      <c r="IB13" s="9">
        <v>0</v>
      </c>
      <c r="IC13" s="9">
        <v>0</v>
      </c>
      <c r="ID13" s="9">
        <v>12.199</v>
      </c>
      <c r="IE13" s="9">
        <v>8.4130000000000003</v>
      </c>
      <c r="IF13" s="9">
        <v>13.715</v>
      </c>
      <c r="IG13" s="9">
        <v>10.627000000000001</v>
      </c>
      <c r="IH13" s="9">
        <v>0</v>
      </c>
      <c r="II13" s="9">
        <v>12.675000000000001</v>
      </c>
      <c r="IJ13" s="9">
        <v>0</v>
      </c>
      <c r="IK13" s="9">
        <v>0</v>
      </c>
      <c r="IL13" s="9">
        <v>0</v>
      </c>
      <c r="IM13" s="9">
        <v>10</v>
      </c>
      <c r="IN13" s="9">
        <v>9.5169999999999995</v>
      </c>
      <c r="IO13" s="9">
        <v>11.785</v>
      </c>
      <c r="IP13" s="9">
        <v>14.3</v>
      </c>
      <c r="IQ13" s="9">
        <v>18</v>
      </c>
    </row>
    <row r="14" spans="1:251">
      <c r="A14" s="10">
        <v>43132</v>
      </c>
      <c r="B14" s="9">
        <v>18.878</v>
      </c>
      <c r="C14" s="9">
        <v>13</v>
      </c>
      <c r="D14" s="9">
        <v>15.803000000000001</v>
      </c>
      <c r="E14" s="9">
        <v>14.994</v>
      </c>
      <c r="F14" s="9">
        <v>15.038</v>
      </c>
      <c r="G14" s="9">
        <v>0</v>
      </c>
      <c r="H14" s="9">
        <v>0</v>
      </c>
      <c r="I14" s="9">
        <v>0</v>
      </c>
      <c r="J14" s="9">
        <v>12.041</v>
      </c>
      <c r="K14" s="9">
        <v>12.763</v>
      </c>
      <c r="L14" s="9">
        <v>11.651999999999999</v>
      </c>
      <c r="M14" s="9">
        <v>18.966000000000001</v>
      </c>
      <c r="N14" s="9">
        <v>0</v>
      </c>
      <c r="O14" s="9">
        <v>19.542000000000002</v>
      </c>
      <c r="P14" s="9">
        <v>22.573</v>
      </c>
      <c r="Q14" s="9">
        <v>28</v>
      </c>
      <c r="R14" s="9">
        <v>14.426</v>
      </c>
      <c r="S14" s="9">
        <v>14.332000000000001</v>
      </c>
      <c r="T14" s="9">
        <v>14.946</v>
      </c>
      <c r="U14" s="9">
        <v>11.54</v>
      </c>
      <c r="V14" s="9">
        <v>11</v>
      </c>
      <c r="W14" s="9">
        <v>11.618</v>
      </c>
      <c r="X14" s="9">
        <v>10</v>
      </c>
      <c r="Y14" s="9">
        <v>10</v>
      </c>
      <c r="Z14" s="9">
        <v>10</v>
      </c>
      <c r="AA14" s="9">
        <v>10</v>
      </c>
      <c r="AB14" s="9">
        <v>79.911000000000001</v>
      </c>
      <c r="AC14" s="9">
        <v>32.588999999999999</v>
      </c>
      <c r="AD14" s="9">
        <v>47.323</v>
      </c>
      <c r="AE14" s="9">
        <v>40.677999999999997</v>
      </c>
      <c r="AF14" s="9">
        <v>17.949000000000002</v>
      </c>
      <c r="AG14" s="9">
        <v>22.728999999999999</v>
      </c>
      <c r="AH14" s="9">
        <v>36.655000000000001</v>
      </c>
      <c r="AI14" s="9">
        <v>15.624000000000001</v>
      </c>
      <c r="AJ14" s="9">
        <v>21.030999999999999</v>
      </c>
      <c r="AK14" s="9">
        <v>7.8070000000000004</v>
      </c>
      <c r="AL14" s="9">
        <v>3.238</v>
      </c>
      <c r="AM14" s="9">
        <v>4.569</v>
      </c>
      <c r="AN14" s="9">
        <v>3.8519999999999999</v>
      </c>
      <c r="AO14" s="9">
        <v>1.5169999999999999</v>
      </c>
      <c r="AP14" s="9">
        <v>2.335</v>
      </c>
      <c r="AQ14" s="9">
        <v>0</v>
      </c>
      <c r="AR14" s="9">
        <v>0</v>
      </c>
      <c r="AS14" s="9">
        <v>0</v>
      </c>
      <c r="AT14" s="9">
        <v>1.518</v>
      </c>
      <c r="AU14" s="9">
        <v>1.0009999999999999</v>
      </c>
      <c r="AV14" s="9">
        <v>0.51700000000000002</v>
      </c>
      <c r="AW14" s="9">
        <v>4.9649999999999999</v>
      </c>
      <c r="AX14" s="9">
        <v>1.3120000000000001</v>
      </c>
      <c r="AY14" s="9">
        <v>3.653</v>
      </c>
      <c r="AZ14" s="9">
        <v>1.9390000000000001</v>
      </c>
      <c r="BA14" s="9">
        <v>0.80100000000000005</v>
      </c>
      <c r="BB14" s="9">
        <v>1.1379999999999999</v>
      </c>
      <c r="BC14" s="9">
        <v>4.0529999999999999</v>
      </c>
      <c r="BD14" s="9">
        <v>2.4500000000000002</v>
      </c>
      <c r="BE14" s="9">
        <v>1.6020000000000001</v>
      </c>
      <c r="BF14" s="9">
        <v>0.61899999999999999</v>
      </c>
      <c r="BG14" s="9">
        <v>0</v>
      </c>
      <c r="BH14" s="9">
        <v>0.61899999999999999</v>
      </c>
      <c r="BI14" s="9">
        <v>2.5720000000000001</v>
      </c>
      <c r="BJ14" s="9">
        <v>1.923</v>
      </c>
      <c r="BK14" s="9">
        <v>0.64900000000000002</v>
      </c>
      <c r="BL14" s="9">
        <v>0.71699999999999997</v>
      </c>
      <c r="BM14" s="9">
        <v>0.71699999999999997</v>
      </c>
      <c r="BN14" s="9">
        <v>0</v>
      </c>
      <c r="BO14" s="9">
        <v>2.0880000000000001</v>
      </c>
      <c r="BP14" s="9">
        <v>0.92500000000000004</v>
      </c>
      <c r="BQ14" s="9">
        <v>1.163</v>
      </c>
      <c r="BR14" s="9">
        <v>1.1759999999999999</v>
      </c>
      <c r="BS14" s="9">
        <v>0.26500000000000001</v>
      </c>
      <c r="BT14" s="9">
        <v>0.91100000000000003</v>
      </c>
      <c r="BU14" s="9">
        <v>0</v>
      </c>
      <c r="BV14" s="9">
        <v>0</v>
      </c>
      <c r="BW14" s="9">
        <v>0</v>
      </c>
      <c r="BX14" s="9">
        <v>5.351</v>
      </c>
      <c r="BY14" s="9">
        <v>1.4750000000000001</v>
      </c>
      <c r="BZ14" s="9">
        <v>3.8759999999999999</v>
      </c>
      <c r="CA14" s="9">
        <v>4.0229999999999997</v>
      </c>
      <c r="CB14" s="9">
        <v>2.3239999999999998</v>
      </c>
      <c r="CC14" s="9">
        <v>1.6990000000000001</v>
      </c>
      <c r="CD14" s="9">
        <v>39.232999999999997</v>
      </c>
      <c r="CE14" s="9">
        <v>14.64</v>
      </c>
      <c r="CF14" s="9">
        <v>24.593</v>
      </c>
      <c r="CG14" s="9">
        <v>10</v>
      </c>
      <c r="CH14" s="9">
        <v>13</v>
      </c>
      <c r="CI14" s="9">
        <v>10</v>
      </c>
      <c r="CJ14" s="9">
        <v>12</v>
      </c>
      <c r="CK14" s="9">
        <v>15</v>
      </c>
      <c r="CL14" s="9">
        <v>10</v>
      </c>
      <c r="CM14" s="9">
        <v>12</v>
      </c>
      <c r="CN14" s="9">
        <v>15</v>
      </c>
      <c r="CO14" s="9">
        <v>10</v>
      </c>
      <c r="CP14" s="9">
        <v>14.271000000000001</v>
      </c>
      <c r="CQ14" s="9">
        <v>19.065999999999999</v>
      </c>
      <c r="CR14" s="9">
        <v>11.422000000000001</v>
      </c>
      <c r="CS14" s="9">
        <v>13.326000000000001</v>
      </c>
      <c r="CT14" s="9">
        <v>19.405000000000001</v>
      </c>
      <c r="CU14" s="9">
        <v>10</v>
      </c>
      <c r="CV14" s="9">
        <v>0</v>
      </c>
      <c r="CW14" s="9">
        <v>0</v>
      </c>
      <c r="CX14" s="9">
        <v>0</v>
      </c>
      <c r="CY14" s="9">
        <v>12.718</v>
      </c>
      <c r="CZ14" s="9">
        <v>13.021000000000001</v>
      </c>
      <c r="DA14" s="9">
        <v>9.6349999999999998</v>
      </c>
      <c r="DB14" s="9">
        <v>10</v>
      </c>
      <c r="DC14" s="9">
        <v>15.542999999999999</v>
      </c>
      <c r="DD14" s="9">
        <v>8</v>
      </c>
      <c r="DE14" s="9">
        <v>14.911</v>
      </c>
      <c r="DF14" s="9">
        <v>14.779</v>
      </c>
      <c r="DG14" s="9">
        <v>13.912000000000001</v>
      </c>
      <c r="DH14" s="9">
        <v>16.356999999999999</v>
      </c>
      <c r="DI14" s="9">
        <v>12.579000000000001</v>
      </c>
      <c r="DJ14" s="9">
        <v>22.44</v>
      </c>
      <c r="DK14" s="9">
        <v>12.098000000000001</v>
      </c>
      <c r="DL14" s="9">
        <v>0</v>
      </c>
      <c r="DM14" s="9">
        <v>12.098000000000001</v>
      </c>
      <c r="DN14" s="9">
        <v>12.071999999999999</v>
      </c>
      <c r="DO14" s="9">
        <v>19.236999999999998</v>
      </c>
      <c r="DP14" s="9">
        <v>12.194000000000001</v>
      </c>
      <c r="DQ14" s="9">
        <v>17.109000000000002</v>
      </c>
      <c r="DR14" s="9">
        <v>17.109000000000002</v>
      </c>
      <c r="DS14" s="9">
        <v>0</v>
      </c>
      <c r="DT14" s="9">
        <v>10</v>
      </c>
      <c r="DU14" s="9">
        <v>8.9719999999999995</v>
      </c>
      <c r="DV14" s="9">
        <v>8.2379999999999995</v>
      </c>
      <c r="DW14" s="9">
        <v>15.574</v>
      </c>
      <c r="DX14" s="9">
        <v>0</v>
      </c>
      <c r="DY14" s="9">
        <v>15.997</v>
      </c>
      <c r="DZ14" s="9">
        <v>0</v>
      </c>
      <c r="EA14" s="9">
        <v>0</v>
      </c>
      <c r="EB14" s="9">
        <v>0</v>
      </c>
      <c r="EC14" s="9">
        <v>10</v>
      </c>
      <c r="ED14" s="9">
        <v>14.414</v>
      </c>
      <c r="EE14" s="9">
        <v>10</v>
      </c>
      <c r="EF14" s="9">
        <v>10</v>
      </c>
      <c r="EG14" s="9">
        <v>11.63</v>
      </c>
      <c r="EH14" s="9">
        <v>8</v>
      </c>
      <c r="EI14" s="9">
        <v>10</v>
      </c>
      <c r="EJ14" s="9">
        <v>12</v>
      </c>
      <c r="EK14" s="9">
        <v>9</v>
      </c>
      <c r="EL14" s="9">
        <v>117.435</v>
      </c>
      <c r="EM14" s="9">
        <v>41.256</v>
      </c>
      <c r="EN14" s="9">
        <v>76.180000000000007</v>
      </c>
      <c r="EO14" s="9">
        <v>63.956000000000003</v>
      </c>
      <c r="EP14" s="9">
        <v>25.343</v>
      </c>
      <c r="EQ14" s="9">
        <v>38.613</v>
      </c>
      <c r="ER14" s="9">
        <v>56.22</v>
      </c>
      <c r="ES14" s="9">
        <v>22.596</v>
      </c>
      <c r="ET14" s="9">
        <v>33.624000000000002</v>
      </c>
      <c r="EU14" s="9">
        <v>13.006</v>
      </c>
      <c r="EV14" s="9">
        <v>5.2220000000000004</v>
      </c>
      <c r="EW14" s="9">
        <v>7.7839999999999998</v>
      </c>
      <c r="EX14" s="9">
        <v>6.16</v>
      </c>
      <c r="EY14" s="9">
        <v>2.1</v>
      </c>
      <c r="EZ14" s="9">
        <v>4.0599999999999996</v>
      </c>
      <c r="FA14" s="9">
        <v>1.7110000000000001</v>
      </c>
      <c r="FB14" s="9">
        <v>0.72599999999999998</v>
      </c>
      <c r="FC14" s="9">
        <v>0.98499999999999999</v>
      </c>
      <c r="FD14" s="9">
        <v>3.3690000000000002</v>
      </c>
      <c r="FE14" s="9">
        <v>1.85</v>
      </c>
      <c r="FF14" s="9">
        <v>1.5189999999999999</v>
      </c>
      <c r="FG14" s="9">
        <v>3.4449999999999998</v>
      </c>
      <c r="FH14" s="9">
        <v>1.758</v>
      </c>
      <c r="FI14" s="9">
        <v>1.6870000000000001</v>
      </c>
      <c r="FJ14" s="9">
        <v>6.399</v>
      </c>
      <c r="FK14" s="9">
        <v>2.9220000000000002</v>
      </c>
      <c r="FL14" s="9">
        <v>3.4769999999999999</v>
      </c>
      <c r="FM14" s="9">
        <v>4.306</v>
      </c>
      <c r="FN14" s="9">
        <v>1.37</v>
      </c>
      <c r="FO14" s="9">
        <v>2.9359999999999999</v>
      </c>
      <c r="FP14" s="9">
        <v>2.0950000000000002</v>
      </c>
      <c r="FQ14" s="9">
        <v>1.714</v>
      </c>
      <c r="FR14" s="9">
        <v>0.38100000000000001</v>
      </c>
      <c r="FS14" s="9">
        <v>2.169</v>
      </c>
      <c r="FT14" s="9">
        <v>1.2090000000000001</v>
      </c>
      <c r="FU14" s="9">
        <v>0.96</v>
      </c>
      <c r="FV14" s="9">
        <v>0</v>
      </c>
      <c r="FW14" s="9">
        <v>0</v>
      </c>
      <c r="FX14" s="9">
        <v>0</v>
      </c>
      <c r="FY14" s="9">
        <v>4.5949999999999998</v>
      </c>
      <c r="FZ14" s="9">
        <v>1.5629999999999999</v>
      </c>
      <c r="GA14" s="9">
        <v>3.032</v>
      </c>
      <c r="GB14" s="9">
        <v>3.556</v>
      </c>
      <c r="GC14" s="9">
        <v>0</v>
      </c>
      <c r="GD14" s="9">
        <v>3.556</v>
      </c>
      <c r="GE14" s="9">
        <v>0</v>
      </c>
      <c r="GF14" s="9">
        <v>0</v>
      </c>
      <c r="GG14" s="9">
        <v>0</v>
      </c>
      <c r="GH14" s="9">
        <v>5.4080000000000004</v>
      </c>
      <c r="GI14" s="9">
        <v>2.161</v>
      </c>
      <c r="GJ14" s="9">
        <v>3.2480000000000002</v>
      </c>
      <c r="GK14" s="9">
        <v>7.7350000000000003</v>
      </c>
      <c r="GL14" s="9">
        <v>2.746</v>
      </c>
      <c r="GM14" s="9">
        <v>4.9889999999999999</v>
      </c>
      <c r="GN14" s="9">
        <v>53.48</v>
      </c>
      <c r="GO14" s="9">
        <v>15.913</v>
      </c>
      <c r="GP14" s="9">
        <v>37.567</v>
      </c>
      <c r="GQ14" s="9">
        <v>12</v>
      </c>
      <c r="GR14" s="9">
        <v>12</v>
      </c>
      <c r="GS14" s="9">
        <v>12</v>
      </c>
      <c r="GT14" s="9">
        <v>14</v>
      </c>
      <c r="GU14" s="9">
        <v>14</v>
      </c>
      <c r="GV14" s="9">
        <v>13.917</v>
      </c>
      <c r="GW14" s="9">
        <v>14</v>
      </c>
      <c r="GX14" s="9">
        <v>13.053000000000001</v>
      </c>
      <c r="GY14" s="9">
        <v>14</v>
      </c>
      <c r="GZ14" s="9">
        <v>12.42</v>
      </c>
      <c r="HA14" s="9">
        <v>16.672000000000001</v>
      </c>
      <c r="HB14" s="9">
        <v>10</v>
      </c>
      <c r="HC14" s="9">
        <v>20</v>
      </c>
      <c r="HD14" s="9">
        <v>9.9770000000000003</v>
      </c>
      <c r="HE14" s="9">
        <v>20.170000000000002</v>
      </c>
      <c r="HF14" s="9">
        <v>19.280999999999999</v>
      </c>
      <c r="HG14" s="9">
        <v>16.991</v>
      </c>
      <c r="HH14" s="9">
        <v>24.623999999999999</v>
      </c>
      <c r="HI14" s="9">
        <v>10</v>
      </c>
      <c r="HJ14" s="9">
        <v>10.196999999999999</v>
      </c>
      <c r="HK14" s="9">
        <v>9.8520000000000003</v>
      </c>
      <c r="HL14" s="9">
        <v>12.926</v>
      </c>
      <c r="HM14" s="9">
        <v>11.573</v>
      </c>
      <c r="HN14" s="9">
        <v>15.867000000000001</v>
      </c>
      <c r="HO14" s="9">
        <v>14.664999999999999</v>
      </c>
      <c r="HP14" s="9">
        <v>16.468</v>
      </c>
      <c r="HQ14" s="9">
        <v>11.846</v>
      </c>
      <c r="HR14" s="9">
        <v>21.513999999999999</v>
      </c>
      <c r="HS14" s="9">
        <v>13.567</v>
      </c>
      <c r="HT14" s="9">
        <v>22.876999999999999</v>
      </c>
      <c r="HU14" s="9">
        <v>14.708</v>
      </c>
      <c r="HV14" s="9">
        <v>14.106</v>
      </c>
      <c r="HW14" s="9">
        <v>0</v>
      </c>
      <c r="HX14" s="9">
        <v>10.9</v>
      </c>
      <c r="HY14" s="9">
        <v>15.428000000000001</v>
      </c>
      <c r="HZ14" s="9">
        <v>7.9189999999999996</v>
      </c>
      <c r="IA14" s="9">
        <v>0</v>
      </c>
      <c r="IB14" s="9">
        <v>0</v>
      </c>
      <c r="IC14" s="9">
        <v>0</v>
      </c>
      <c r="ID14" s="9">
        <v>7.8570000000000002</v>
      </c>
      <c r="IE14" s="9">
        <v>22.079000000000001</v>
      </c>
      <c r="IF14" s="9">
        <v>6.0190000000000001</v>
      </c>
      <c r="IG14" s="9">
        <v>12.667</v>
      </c>
      <c r="IH14" s="9">
        <v>0</v>
      </c>
      <c r="II14" s="9">
        <v>12.667</v>
      </c>
      <c r="IJ14" s="9">
        <v>0</v>
      </c>
      <c r="IK14" s="9">
        <v>0</v>
      </c>
      <c r="IL14" s="9">
        <v>0</v>
      </c>
      <c r="IM14" s="9">
        <v>14</v>
      </c>
      <c r="IN14" s="9">
        <v>11.034000000000001</v>
      </c>
      <c r="IO14" s="9">
        <v>14.244</v>
      </c>
      <c r="IP14" s="9">
        <v>14.247999999999999</v>
      </c>
      <c r="IQ14" s="9">
        <v>22.024999999999999</v>
      </c>
    </row>
    <row r="15" spans="1:251">
      <c r="A15" s="10">
        <v>43497</v>
      </c>
      <c r="B15" s="9">
        <v>0</v>
      </c>
      <c r="C15" s="9">
        <v>3.32</v>
      </c>
      <c r="D15" s="9">
        <v>23.77</v>
      </c>
      <c r="E15" s="9">
        <v>0</v>
      </c>
      <c r="F15" s="9">
        <v>18.542000000000002</v>
      </c>
      <c r="G15" s="9">
        <v>10.013999999999999</v>
      </c>
      <c r="H15" s="9">
        <v>0</v>
      </c>
      <c r="I15" s="9">
        <v>12.423</v>
      </c>
      <c r="J15" s="9">
        <v>8.282</v>
      </c>
      <c r="K15" s="9">
        <v>0</v>
      </c>
      <c r="L15" s="9">
        <v>8.282</v>
      </c>
      <c r="M15" s="9">
        <v>7.891</v>
      </c>
      <c r="N15" s="9">
        <v>0</v>
      </c>
      <c r="O15" s="9">
        <v>10.94</v>
      </c>
      <c r="P15" s="9">
        <v>21.843</v>
      </c>
      <c r="Q15" s="9">
        <v>0</v>
      </c>
      <c r="R15" s="9">
        <v>22.542999999999999</v>
      </c>
      <c r="S15" s="9">
        <v>12.292999999999999</v>
      </c>
      <c r="T15" s="9">
        <v>8.8390000000000004</v>
      </c>
      <c r="U15" s="9">
        <v>14.518000000000001</v>
      </c>
      <c r="V15" s="9">
        <v>13</v>
      </c>
      <c r="W15" s="9">
        <v>13</v>
      </c>
      <c r="X15" s="9">
        <v>11.161</v>
      </c>
      <c r="Y15" s="9">
        <v>10</v>
      </c>
      <c r="Z15" s="9">
        <v>10</v>
      </c>
      <c r="AA15" s="9">
        <v>10</v>
      </c>
      <c r="AB15" s="9">
        <v>74.286000000000001</v>
      </c>
      <c r="AC15" s="9">
        <v>27.617999999999999</v>
      </c>
      <c r="AD15" s="9">
        <v>46.667999999999999</v>
      </c>
      <c r="AE15" s="9">
        <v>37.395000000000003</v>
      </c>
      <c r="AF15" s="9">
        <v>11.853</v>
      </c>
      <c r="AG15" s="9">
        <v>25.542000000000002</v>
      </c>
      <c r="AH15" s="9">
        <v>30.954000000000001</v>
      </c>
      <c r="AI15" s="9">
        <v>10.801</v>
      </c>
      <c r="AJ15" s="9">
        <v>20.152999999999999</v>
      </c>
      <c r="AK15" s="9">
        <v>7.8380000000000001</v>
      </c>
      <c r="AL15" s="9">
        <v>1.915</v>
      </c>
      <c r="AM15" s="9">
        <v>5.923</v>
      </c>
      <c r="AN15" s="9">
        <v>1.958</v>
      </c>
      <c r="AO15" s="9">
        <v>0.85099999999999998</v>
      </c>
      <c r="AP15" s="9">
        <v>1.107</v>
      </c>
      <c r="AQ15" s="9">
        <v>0.32</v>
      </c>
      <c r="AR15" s="9">
        <v>0.32</v>
      </c>
      <c r="AS15" s="9">
        <v>0</v>
      </c>
      <c r="AT15" s="9">
        <v>0.752</v>
      </c>
      <c r="AU15" s="9">
        <v>0.45500000000000002</v>
      </c>
      <c r="AV15" s="9">
        <v>0.29699999999999999</v>
      </c>
      <c r="AW15" s="9">
        <v>3.2669999999999999</v>
      </c>
      <c r="AX15" s="9">
        <v>1.294</v>
      </c>
      <c r="AY15" s="9">
        <v>1.9730000000000001</v>
      </c>
      <c r="AZ15" s="9">
        <v>3.161</v>
      </c>
      <c r="BA15" s="9">
        <v>1.756</v>
      </c>
      <c r="BB15" s="9">
        <v>1.405</v>
      </c>
      <c r="BC15" s="9">
        <v>4.0149999999999997</v>
      </c>
      <c r="BD15" s="9">
        <v>2.234</v>
      </c>
      <c r="BE15" s="9">
        <v>1.78</v>
      </c>
      <c r="BF15" s="9">
        <v>0.71099999999999997</v>
      </c>
      <c r="BG15" s="9">
        <v>0</v>
      </c>
      <c r="BH15" s="9">
        <v>0.71099999999999997</v>
      </c>
      <c r="BI15" s="9">
        <v>1.101</v>
      </c>
      <c r="BJ15" s="9">
        <v>0.86299999999999999</v>
      </c>
      <c r="BK15" s="9">
        <v>0.23699999999999999</v>
      </c>
      <c r="BL15" s="9">
        <v>0.65</v>
      </c>
      <c r="BM15" s="9">
        <v>0.30299999999999999</v>
      </c>
      <c r="BN15" s="9">
        <v>0.34799999999999998</v>
      </c>
      <c r="BO15" s="9">
        <v>1.6850000000000001</v>
      </c>
      <c r="BP15" s="9">
        <v>0.184</v>
      </c>
      <c r="BQ15" s="9">
        <v>1.5009999999999999</v>
      </c>
      <c r="BR15" s="9">
        <v>1.351</v>
      </c>
      <c r="BS15" s="9">
        <v>0</v>
      </c>
      <c r="BT15" s="9">
        <v>1.351</v>
      </c>
      <c r="BU15" s="9">
        <v>0</v>
      </c>
      <c r="BV15" s="9">
        <v>0</v>
      </c>
      <c r="BW15" s="9">
        <v>0</v>
      </c>
      <c r="BX15" s="9">
        <v>4.1449999999999996</v>
      </c>
      <c r="BY15" s="9">
        <v>0.625</v>
      </c>
      <c r="BZ15" s="9">
        <v>3.52</v>
      </c>
      <c r="CA15" s="9">
        <v>6.44</v>
      </c>
      <c r="CB15" s="9">
        <v>1.052</v>
      </c>
      <c r="CC15" s="9">
        <v>5.3890000000000002</v>
      </c>
      <c r="CD15" s="9">
        <v>36.892000000000003</v>
      </c>
      <c r="CE15" s="9">
        <v>15.765000000000001</v>
      </c>
      <c r="CF15" s="9">
        <v>21.126000000000001</v>
      </c>
      <c r="CG15" s="9">
        <v>12</v>
      </c>
      <c r="CH15" s="9">
        <v>12.801</v>
      </c>
      <c r="CI15" s="9">
        <v>12</v>
      </c>
      <c r="CJ15" s="9">
        <v>15</v>
      </c>
      <c r="CK15" s="9">
        <v>15.624000000000001</v>
      </c>
      <c r="CL15" s="9">
        <v>15</v>
      </c>
      <c r="CM15" s="9">
        <v>16</v>
      </c>
      <c r="CN15" s="9">
        <v>16.477</v>
      </c>
      <c r="CO15" s="9">
        <v>16</v>
      </c>
      <c r="CP15" s="9">
        <v>17.832000000000001</v>
      </c>
      <c r="CQ15" s="9">
        <v>11.888999999999999</v>
      </c>
      <c r="CR15" s="9">
        <v>20.088999999999999</v>
      </c>
      <c r="CS15" s="9">
        <v>17.518999999999998</v>
      </c>
      <c r="CT15" s="9">
        <v>17.728000000000002</v>
      </c>
      <c r="CU15" s="9">
        <v>17.440999999999999</v>
      </c>
      <c r="CV15" s="9">
        <v>0</v>
      </c>
      <c r="CW15" s="9">
        <v>0</v>
      </c>
      <c r="CX15" s="9">
        <v>0</v>
      </c>
      <c r="CY15" s="9">
        <v>25.161999999999999</v>
      </c>
      <c r="CZ15" s="9">
        <v>19.756</v>
      </c>
      <c r="DA15" s="9">
        <v>0</v>
      </c>
      <c r="DB15" s="9">
        <v>16.094000000000001</v>
      </c>
      <c r="DC15" s="9">
        <v>24.553000000000001</v>
      </c>
      <c r="DD15" s="9">
        <v>13.269</v>
      </c>
      <c r="DE15" s="9">
        <v>10</v>
      </c>
      <c r="DF15" s="9">
        <v>8.4030000000000005</v>
      </c>
      <c r="DG15" s="9">
        <v>12.86</v>
      </c>
      <c r="DH15" s="9">
        <v>15.1</v>
      </c>
      <c r="DI15" s="9">
        <v>20</v>
      </c>
      <c r="DJ15" s="9">
        <v>14.513</v>
      </c>
      <c r="DK15" s="9">
        <v>20</v>
      </c>
      <c r="DL15" s="9">
        <v>0</v>
      </c>
      <c r="DM15" s="9">
        <v>20</v>
      </c>
      <c r="DN15" s="9">
        <v>24.963000000000001</v>
      </c>
      <c r="DO15" s="9">
        <v>30.667000000000002</v>
      </c>
      <c r="DP15" s="9">
        <v>0</v>
      </c>
      <c r="DQ15" s="9">
        <v>12.794</v>
      </c>
      <c r="DR15" s="9">
        <v>0</v>
      </c>
      <c r="DS15" s="9">
        <v>0</v>
      </c>
      <c r="DT15" s="9">
        <v>17.384</v>
      </c>
      <c r="DU15" s="9">
        <v>0</v>
      </c>
      <c r="DV15" s="9">
        <v>18.3</v>
      </c>
      <c r="DW15" s="9">
        <v>10.113</v>
      </c>
      <c r="DX15" s="9">
        <v>0</v>
      </c>
      <c r="DY15" s="9">
        <v>10.113</v>
      </c>
      <c r="DZ15" s="9">
        <v>0</v>
      </c>
      <c r="EA15" s="9">
        <v>0</v>
      </c>
      <c r="EB15" s="9">
        <v>0</v>
      </c>
      <c r="EC15" s="9">
        <v>10.590999999999999</v>
      </c>
      <c r="ED15" s="9">
        <v>23.341999999999999</v>
      </c>
      <c r="EE15" s="9">
        <v>10</v>
      </c>
      <c r="EF15" s="9">
        <v>12</v>
      </c>
      <c r="EG15" s="9">
        <v>10.590999999999999</v>
      </c>
      <c r="EH15" s="9">
        <v>13.589</v>
      </c>
      <c r="EI15" s="9">
        <v>10</v>
      </c>
      <c r="EJ15" s="9">
        <v>11.292999999999999</v>
      </c>
      <c r="EK15" s="9">
        <v>9</v>
      </c>
      <c r="EL15" s="9">
        <v>117.154</v>
      </c>
      <c r="EM15" s="9">
        <v>42.302999999999997</v>
      </c>
      <c r="EN15" s="9">
        <v>74.849999999999994</v>
      </c>
      <c r="EO15" s="9">
        <v>63.478000000000002</v>
      </c>
      <c r="EP15" s="9">
        <v>25.937999999999999</v>
      </c>
      <c r="EQ15" s="9">
        <v>37.54</v>
      </c>
      <c r="ER15" s="9">
        <v>55.728999999999999</v>
      </c>
      <c r="ES15" s="9">
        <v>22.375</v>
      </c>
      <c r="ET15" s="9">
        <v>33.353000000000002</v>
      </c>
      <c r="EU15" s="9">
        <v>11.481</v>
      </c>
      <c r="EV15" s="9">
        <v>3.351</v>
      </c>
      <c r="EW15" s="9">
        <v>8.1300000000000008</v>
      </c>
      <c r="EX15" s="9">
        <v>5.46</v>
      </c>
      <c r="EY15" s="9">
        <v>4.1449999999999996</v>
      </c>
      <c r="EZ15" s="9">
        <v>1.3149999999999999</v>
      </c>
      <c r="FA15" s="9">
        <v>0.46600000000000003</v>
      </c>
      <c r="FB15" s="9">
        <v>0</v>
      </c>
      <c r="FC15" s="9">
        <v>0.46600000000000003</v>
      </c>
      <c r="FD15" s="9">
        <v>2.2709999999999999</v>
      </c>
      <c r="FE15" s="9">
        <v>1.1020000000000001</v>
      </c>
      <c r="FF15" s="9">
        <v>1.169</v>
      </c>
      <c r="FG15" s="9">
        <v>7.0049999999999999</v>
      </c>
      <c r="FH15" s="9">
        <v>3.5659999999999998</v>
      </c>
      <c r="FI15" s="9">
        <v>3.4390000000000001</v>
      </c>
      <c r="FJ15" s="9">
        <v>1.597</v>
      </c>
      <c r="FK15" s="9">
        <v>0.39400000000000002</v>
      </c>
      <c r="FL15" s="9">
        <v>1.2030000000000001</v>
      </c>
      <c r="FM15" s="9">
        <v>6.3179999999999996</v>
      </c>
      <c r="FN15" s="9">
        <v>2.8380000000000001</v>
      </c>
      <c r="FO15" s="9">
        <v>3.48</v>
      </c>
      <c r="FP15" s="9">
        <v>2.83</v>
      </c>
      <c r="FQ15" s="9">
        <v>1.5329999999999999</v>
      </c>
      <c r="FR15" s="9">
        <v>1.298</v>
      </c>
      <c r="FS15" s="9">
        <v>2.9039999999999999</v>
      </c>
      <c r="FT15" s="9">
        <v>2.4540000000000002</v>
      </c>
      <c r="FU15" s="9">
        <v>0.45</v>
      </c>
      <c r="FV15" s="9">
        <v>0.85299999999999998</v>
      </c>
      <c r="FW15" s="9">
        <v>0.47199999999999998</v>
      </c>
      <c r="FX15" s="9">
        <v>0.38100000000000001</v>
      </c>
      <c r="FY15" s="9">
        <v>4.3929999999999998</v>
      </c>
      <c r="FZ15" s="9">
        <v>0</v>
      </c>
      <c r="GA15" s="9">
        <v>4.3929999999999998</v>
      </c>
      <c r="GB15" s="9">
        <v>2.016</v>
      </c>
      <c r="GC15" s="9">
        <v>0.378</v>
      </c>
      <c r="GD15" s="9">
        <v>1.6379999999999999</v>
      </c>
      <c r="GE15" s="9">
        <v>0.46899999999999997</v>
      </c>
      <c r="GF15" s="9">
        <v>0</v>
      </c>
      <c r="GG15" s="9">
        <v>0.46899999999999997</v>
      </c>
      <c r="GH15" s="9">
        <v>7.6660000000000004</v>
      </c>
      <c r="GI15" s="9">
        <v>2.1429999999999998</v>
      </c>
      <c r="GJ15" s="9">
        <v>5.5229999999999997</v>
      </c>
      <c r="GK15" s="9">
        <v>7.7489999999999997</v>
      </c>
      <c r="GL15" s="9">
        <v>3.5619999999999998</v>
      </c>
      <c r="GM15" s="9">
        <v>4.1870000000000003</v>
      </c>
      <c r="GN15" s="9">
        <v>53.676000000000002</v>
      </c>
      <c r="GO15" s="9">
        <v>16.366</v>
      </c>
      <c r="GP15" s="9">
        <v>37.31</v>
      </c>
      <c r="GQ15" s="9">
        <v>12.009</v>
      </c>
      <c r="GR15" s="9">
        <v>15</v>
      </c>
      <c r="GS15" s="9">
        <v>10</v>
      </c>
      <c r="GT15" s="9">
        <v>13.863</v>
      </c>
      <c r="GU15" s="9">
        <v>15</v>
      </c>
      <c r="GV15" s="9">
        <v>12</v>
      </c>
      <c r="GW15" s="9">
        <v>14.263999999999999</v>
      </c>
      <c r="GX15" s="9">
        <v>15.852</v>
      </c>
      <c r="GY15" s="9">
        <v>12.05</v>
      </c>
      <c r="GZ15" s="9">
        <v>13.693</v>
      </c>
      <c r="HA15" s="9">
        <v>10.29</v>
      </c>
      <c r="HB15" s="9">
        <v>17.175000000000001</v>
      </c>
      <c r="HC15" s="9">
        <v>15</v>
      </c>
      <c r="HD15" s="9">
        <v>17.134</v>
      </c>
      <c r="HE15" s="9">
        <v>10</v>
      </c>
      <c r="HF15" s="9">
        <v>0</v>
      </c>
      <c r="HG15" s="9">
        <v>0</v>
      </c>
      <c r="HH15" s="9">
        <v>0</v>
      </c>
      <c r="HI15" s="9">
        <v>22.3</v>
      </c>
      <c r="HJ15" s="9">
        <v>27.645</v>
      </c>
      <c r="HK15" s="9">
        <v>11.936999999999999</v>
      </c>
      <c r="HL15" s="9">
        <v>12.609</v>
      </c>
      <c r="HM15" s="9">
        <v>16.344000000000001</v>
      </c>
      <c r="HN15" s="9">
        <v>10</v>
      </c>
      <c r="HO15" s="9">
        <v>12.162000000000001</v>
      </c>
      <c r="HP15" s="9">
        <v>0</v>
      </c>
      <c r="HQ15" s="9">
        <v>9.7539999999999996</v>
      </c>
      <c r="HR15" s="9">
        <v>14.52</v>
      </c>
      <c r="HS15" s="9">
        <v>17.143999999999998</v>
      </c>
      <c r="HT15" s="9">
        <v>8.4809999999999999</v>
      </c>
      <c r="HU15" s="9">
        <v>12.523</v>
      </c>
      <c r="HV15" s="9">
        <v>15.015000000000001</v>
      </c>
      <c r="HW15" s="9">
        <v>9.0470000000000006</v>
      </c>
      <c r="HX15" s="9">
        <v>18</v>
      </c>
      <c r="HY15" s="9">
        <v>18</v>
      </c>
      <c r="HZ15" s="9">
        <v>0</v>
      </c>
      <c r="IA15" s="9">
        <v>18</v>
      </c>
      <c r="IB15" s="9">
        <v>0</v>
      </c>
      <c r="IC15" s="9">
        <v>0</v>
      </c>
      <c r="ID15" s="9">
        <v>12.529</v>
      </c>
      <c r="IE15" s="9">
        <v>0</v>
      </c>
      <c r="IF15" s="9">
        <v>12.529</v>
      </c>
      <c r="IG15" s="9">
        <v>15.087999999999999</v>
      </c>
      <c r="IH15" s="9">
        <v>0</v>
      </c>
      <c r="II15" s="9">
        <v>17.491</v>
      </c>
      <c r="IJ15" s="9">
        <v>0</v>
      </c>
      <c r="IK15" s="9">
        <v>0</v>
      </c>
      <c r="IL15" s="9">
        <v>0</v>
      </c>
      <c r="IM15" s="9">
        <v>11.021000000000001</v>
      </c>
      <c r="IN15" s="9">
        <v>6.72</v>
      </c>
      <c r="IO15" s="9">
        <v>12.196999999999999</v>
      </c>
      <c r="IP15" s="9">
        <v>10</v>
      </c>
      <c r="IQ15" s="9">
        <v>14.308</v>
      </c>
    </row>
    <row r="16" spans="1:251">
      <c r="A16" s="10">
        <v>43862</v>
      </c>
      <c r="B16" s="9">
        <v>9.06</v>
      </c>
      <c r="C16" s="9">
        <v>10.673</v>
      </c>
      <c r="D16" s="9">
        <v>15.842000000000001</v>
      </c>
      <c r="E16" s="9">
        <v>12.081</v>
      </c>
      <c r="F16" s="9">
        <v>17.248000000000001</v>
      </c>
      <c r="G16" s="9">
        <v>0</v>
      </c>
      <c r="H16" s="9">
        <v>0</v>
      </c>
      <c r="I16" s="9">
        <v>0</v>
      </c>
      <c r="J16" s="9">
        <v>7.8230000000000004</v>
      </c>
      <c r="K16" s="9">
        <v>0</v>
      </c>
      <c r="L16" s="9">
        <v>7.383</v>
      </c>
      <c r="M16" s="9">
        <v>9.0960000000000001</v>
      </c>
      <c r="N16" s="9">
        <v>0</v>
      </c>
      <c r="O16" s="9">
        <v>8.1080000000000005</v>
      </c>
      <c r="P16" s="9">
        <v>10.728</v>
      </c>
      <c r="Q16" s="9">
        <v>0</v>
      </c>
      <c r="R16" s="9">
        <v>13.497</v>
      </c>
      <c r="S16" s="9">
        <v>10</v>
      </c>
      <c r="T16" s="9">
        <v>10.087999999999999</v>
      </c>
      <c r="U16" s="9">
        <v>10</v>
      </c>
      <c r="V16" s="9">
        <v>14.06</v>
      </c>
      <c r="W16" s="9">
        <v>14.97</v>
      </c>
      <c r="X16" s="9">
        <v>14</v>
      </c>
      <c r="Y16" s="9">
        <v>9</v>
      </c>
      <c r="Z16" s="9">
        <v>9.8620000000000001</v>
      </c>
      <c r="AA16" s="9">
        <v>9</v>
      </c>
      <c r="AB16" s="9">
        <v>86.828999999999994</v>
      </c>
      <c r="AC16" s="9">
        <v>33.78</v>
      </c>
      <c r="AD16" s="9">
        <v>53.048999999999999</v>
      </c>
      <c r="AE16" s="9">
        <v>42.637</v>
      </c>
      <c r="AF16" s="9">
        <v>16.869</v>
      </c>
      <c r="AG16" s="9">
        <v>25.768000000000001</v>
      </c>
      <c r="AH16" s="9">
        <v>37.475000000000001</v>
      </c>
      <c r="AI16" s="9">
        <v>15.29</v>
      </c>
      <c r="AJ16" s="9">
        <v>22.184999999999999</v>
      </c>
      <c r="AK16" s="9">
        <v>5.3280000000000003</v>
      </c>
      <c r="AL16" s="9">
        <v>2.1219999999999999</v>
      </c>
      <c r="AM16" s="9">
        <v>3.206</v>
      </c>
      <c r="AN16" s="9">
        <v>4.484</v>
      </c>
      <c r="AO16" s="9">
        <v>1.7130000000000001</v>
      </c>
      <c r="AP16" s="9">
        <v>2.7709999999999999</v>
      </c>
      <c r="AQ16" s="9">
        <v>0.56999999999999995</v>
      </c>
      <c r="AR16" s="9">
        <v>0.33300000000000002</v>
      </c>
      <c r="AS16" s="9">
        <v>0.23599999999999999</v>
      </c>
      <c r="AT16" s="9">
        <v>2.4860000000000002</v>
      </c>
      <c r="AU16" s="9">
        <v>0.95699999999999996</v>
      </c>
      <c r="AV16" s="9">
        <v>1.5289999999999999</v>
      </c>
      <c r="AW16" s="9">
        <v>5.9749999999999996</v>
      </c>
      <c r="AX16" s="9">
        <v>2.3730000000000002</v>
      </c>
      <c r="AY16" s="9">
        <v>3.6019999999999999</v>
      </c>
      <c r="AZ16" s="9">
        <v>1.129</v>
      </c>
      <c r="BA16" s="9">
        <v>0.59699999999999998</v>
      </c>
      <c r="BB16" s="9">
        <v>0.53100000000000003</v>
      </c>
      <c r="BC16" s="9">
        <v>3.8279999999999998</v>
      </c>
      <c r="BD16" s="9">
        <v>1.974</v>
      </c>
      <c r="BE16" s="9">
        <v>1.8540000000000001</v>
      </c>
      <c r="BF16" s="9">
        <v>0.55600000000000005</v>
      </c>
      <c r="BG16" s="9">
        <v>0.23699999999999999</v>
      </c>
      <c r="BH16" s="9">
        <v>0.31900000000000001</v>
      </c>
      <c r="BI16" s="9">
        <v>1.7669999999999999</v>
      </c>
      <c r="BJ16" s="9">
        <v>1.1759999999999999</v>
      </c>
      <c r="BK16" s="9">
        <v>0.59099999999999997</v>
      </c>
      <c r="BL16" s="9">
        <v>0</v>
      </c>
      <c r="BM16" s="9">
        <v>0</v>
      </c>
      <c r="BN16" s="9">
        <v>0</v>
      </c>
      <c r="BO16" s="9">
        <v>2.984</v>
      </c>
      <c r="BP16" s="9">
        <v>0.57899999999999996</v>
      </c>
      <c r="BQ16" s="9">
        <v>2.4049999999999998</v>
      </c>
      <c r="BR16" s="9">
        <v>1.6</v>
      </c>
      <c r="BS16" s="9">
        <v>0</v>
      </c>
      <c r="BT16" s="9">
        <v>1.6</v>
      </c>
      <c r="BU16" s="9">
        <v>0.91900000000000004</v>
      </c>
      <c r="BV16" s="9">
        <v>0.64300000000000002</v>
      </c>
      <c r="BW16" s="9">
        <v>0.27700000000000002</v>
      </c>
      <c r="BX16" s="9">
        <v>5.8479999999999999</v>
      </c>
      <c r="BY16" s="9">
        <v>2.5840000000000001</v>
      </c>
      <c r="BZ16" s="9">
        <v>3.2639999999999998</v>
      </c>
      <c r="CA16" s="9">
        <v>5.1619999999999999</v>
      </c>
      <c r="CB16" s="9">
        <v>1.579</v>
      </c>
      <c r="CC16" s="9">
        <v>3.5830000000000002</v>
      </c>
      <c r="CD16" s="9">
        <v>44.192999999999998</v>
      </c>
      <c r="CE16" s="9">
        <v>16.911000000000001</v>
      </c>
      <c r="CF16" s="9">
        <v>27.280999999999999</v>
      </c>
      <c r="CG16" s="9">
        <v>10</v>
      </c>
      <c r="CH16" s="9">
        <v>10</v>
      </c>
      <c r="CI16" s="9">
        <v>10</v>
      </c>
      <c r="CJ16" s="9">
        <v>11</v>
      </c>
      <c r="CK16" s="9">
        <v>12</v>
      </c>
      <c r="CL16" s="9">
        <v>10</v>
      </c>
      <c r="CM16" s="9">
        <v>10.568</v>
      </c>
      <c r="CN16" s="9">
        <v>11.287000000000001</v>
      </c>
      <c r="CO16" s="9">
        <v>10.007999999999999</v>
      </c>
      <c r="CP16" s="9">
        <v>12.273999999999999</v>
      </c>
      <c r="CQ16" s="9">
        <v>13.112</v>
      </c>
      <c r="CR16" s="9">
        <v>12.634</v>
      </c>
      <c r="CS16" s="9">
        <v>13.273999999999999</v>
      </c>
      <c r="CT16" s="9">
        <v>10.305</v>
      </c>
      <c r="CU16" s="9">
        <v>15</v>
      </c>
      <c r="CV16" s="9">
        <v>9.9779999999999998</v>
      </c>
      <c r="CW16" s="9">
        <v>0</v>
      </c>
      <c r="CX16" s="9">
        <v>0</v>
      </c>
      <c r="CY16" s="9">
        <v>17.456</v>
      </c>
      <c r="CZ16" s="9">
        <v>14.939</v>
      </c>
      <c r="DA16" s="9">
        <v>19.664000000000001</v>
      </c>
      <c r="DB16" s="9">
        <v>10.090999999999999</v>
      </c>
      <c r="DC16" s="9">
        <v>10.932</v>
      </c>
      <c r="DD16" s="9">
        <v>10</v>
      </c>
      <c r="DE16" s="9">
        <v>22.329000000000001</v>
      </c>
      <c r="DF16" s="9">
        <v>32.581000000000003</v>
      </c>
      <c r="DG16" s="9">
        <v>9.1449999999999996</v>
      </c>
      <c r="DH16" s="9">
        <v>11.420999999999999</v>
      </c>
      <c r="DI16" s="9">
        <v>11.227</v>
      </c>
      <c r="DJ16" s="9">
        <v>12.35</v>
      </c>
      <c r="DK16" s="9">
        <v>5.9820000000000002</v>
      </c>
      <c r="DL16" s="9">
        <v>0</v>
      </c>
      <c r="DM16" s="9">
        <v>0</v>
      </c>
      <c r="DN16" s="9">
        <v>21.073</v>
      </c>
      <c r="DO16" s="9">
        <v>21.263999999999999</v>
      </c>
      <c r="DP16" s="9">
        <v>13.317</v>
      </c>
      <c r="DQ16" s="9">
        <v>0</v>
      </c>
      <c r="DR16" s="9">
        <v>0</v>
      </c>
      <c r="DS16" s="9">
        <v>0</v>
      </c>
      <c r="DT16" s="9">
        <v>5.609</v>
      </c>
      <c r="DU16" s="9">
        <v>4.452</v>
      </c>
      <c r="DV16" s="9">
        <v>7.3570000000000002</v>
      </c>
      <c r="DW16" s="9">
        <v>6.9349999999999996</v>
      </c>
      <c r="DX16" s="9">
        <v>0</v>
      </c>
      <c r="DY16" s="9">
        <v>6.9349999999999996</v>
      </c>
      <c r="DZ16" s="9">
        <v>18.744</v>
      </c>
      <c r="EA16" s="9">
        <v>25.626999999999999</v>
      </c>
      <c r="EB16" s="9">
        <v>0</v>
      </c>
      <c r="EC16" s="9">
        <v>8.0449999999999999</v>
      </c>
      <c r="ED16" s="9">
        <v>9.0649999999999995</v>
      </c>
      <c r="EE16" s="9">
        <v>8.0649999999999995</v>
      </c>
      <c r="EF16" s="9">
        <v>12.002000000000001</v>
      </c>
      <c r="EG16" s="9">
        <v>23.190999999999999</v>
      </c>
      <c r="EH16" s="9">
        <v>8.86</v>
      </c>
      <c r="EI16" s="9">
        <v>10</v>
      </c>
      <c r="EJ16" s="9">
        <v>10</v>
      </c>
      <c r="EK16" s="9">
        <v>9</v>
      </c>
      <c r="EL16" s="9">
        <v>125.533</v>
      </c>
      <c r="EM16" s="9">
        <v>51.31</v>
      </c>
      <c r="EN16" s="9">
        <v>74.222999999999999</v>
      </c>
      <c r="EO16" s="9">
        <v>64.912999999999997</v>
      </c>
      <c r="EP16" s="9">
        <v>26.266999999999999</v>
      </c>
      <c r="EQ16" s="9">
        <v>38.646000000000001</v>
      </c>
      <c r="ER16" s="9">
        <v>54.256</v>
      </c>
      <c r="ES16" s="9">
        <v>20.556999999999999</v>
      </c>
      <c r="ET16" s="9">
        <v>33.698999999999998</v>
      </c>
      <c r="EU16" s="9">
        <v>12.37</v>
      </c>
      <c r="EV16" s="9">
        <v>4.0730000000000004</v>
      </c>
      <c r="EW16" s="9">
        <v>8.2970000000000006</v>
      </c>
      <c r="EX16" s="9">
        <v>5.15</v>
      </c>
      <c r="EY16" s="9">
        <v>1.744</v>
      </c>
      <c r="EZ16" s="9">
        <v>3.4060000000000001</v>
      </c>
      <c r="FA16" s="9">
        <v>0.34399999999999997</v>
      </c>
      <c r="FB16" s="9">
        <v>0.34399999999999997</v>
      </c>
      <c r="FC16" s="9">
        <v>0</v>
      </c>
      <c r="FD16" s="9">
        <v>1.762</v>
      </c>
      <c r="FE16" s="9">
        <v>1.2829999999999999</v>
      </c>
      <c r="FF16" s="9">
        <v>0.47899999999999998</v>
      </c>
      <c r="FG16" s="9">
        <v>8.5969999999999995</v>
      </c>
      <c r="FH16" s="9">
        <v>3.3359999999999999</v>
      </c>
      <c r="FI16" s="9">
        <v>5.2610000000000001</v>
      </c>
      <c r="FJ16" s="9">
        <v>3.8660000000000001</v>
      </c>
      <c r="FK16" s="9">
        <v>1.6819999999999999</v>
      </c>
      <c r="FL16" s="9">
        <v>2.1840000000000002</v>
      </c>
      <c r="FM16" s="9">
        <v>5.3540000000000001</v>
      </c>
      <c r="FN16" s="9">
        <v>3.444</v>
      </c>
      <c r="FO16" s="9">
        <v>1.91</v>
      </c>
      <c r="FP16" s="9">
        <v>1.744</v>
      </c>
      <c r="FQ16" s="9">
        <v>0.88200000000000001</v>
      </c>
      <c r="FR16" s="9">
        <v>0.86199999999999999</v>
      </c>
      <c r="FS16" s="9">
        <v>1.472</v>
      </c>
      <c r="FT16" s="9">
        <v>0.53600000000000003</v>
      </c>
      <c r="FU16" s="9">
        <v>0.93600000000000005</v>
      </c>
      <c r="FV16" s="9">
        <v>0.53400000000000003</v>
      </c>
      <c r="FW16" s="9">
        <v>0.53400000000000003</v>
      </c>
      <c r="FX16" s="9">
        <v>0</v>
      </c>
      <c r="FY16" s="9">
        <v>2.234</v>
      </c>
      <c r="FZ16" s="9">
        <v>0</v>
      </c>
      <c r="GA16" s="9">
        <v>2.234</v>
      </c>
      <c r="GB16" s="9">
        <v>4.8520000000000003</v>
      </c>
      <c r="GC16" s="9">
        <v>0.86599999999999999</v>
      </c>
      <c r="GD16" s="9">
        <v>3.9849999999999999</v>
      </c>
      <c r="GE16" s="9">
        <v>0</v>
      </c>
      <c r="GF16" s="9">
        <v>0</v>
      </c>
      <c r="GG16" s="9">
        <v>0</v>
      </c>
      <c r="GH16" s="9">
        <v>5.9779999999999998</v>
      </c>
      <c r="GI16" s="9">
        <v>1.8320000000000001</v>
      </c>
      <c r="GJ16" s="9">
        <v>4.1449999999999996</v>
      </c>
      <c r="GK16" s="9">
        <v>10.657</v>
      </c>
      <c r="GL16" s="9">
        <v>5.7110000000000003</v>
      </c>
      <c r="GM16" s="9">
        <v>4.9459999999999997</v>
      </c>
      <c r="GN16" s="9">
        <v>60.62</v>
      </c>
      <c r="GO16" s="9">
        <v>25.042999999999999</v>
      </c>
      <c r="GP16" s="9">
        <v>35.576999999999998</v>
      </c>
      <c r="GQ16" s="9">
        <v>12</v>
      </c>
      <c r="GR16" s="9">
        <v>13</v>
      </c>
      <c r="GS16" s="9">
        <v>12</v>
      </c>
      <c r="GT16" s="9">
        <v>15</v>
      </c>
      <c r="GU16" s="9">
        <v>15</v>
      </c>
      <c r="GV16" s="9">
        <v>14.178000000000001</v>
      </c>
      <c r="GW16" s="9">
        <v>15</v>
      </c>
      <c r="GX16" s="9">
        <v>15</v>
      </c>
      <c r="GY16" s="9">
        <v>14.18</v>
      </c>
      <c r="GZ16" s="9">
        <v>15</v>
      </c>
      <c r="HA16" s="9">
        <v>17.239000000000001</v>
      </c>
      <c r="HB16" s="9">
        <v>15</v>
      </c>
      <c r="HC16" s="9">
        <v>15.6</v>
      </c>
      <c r="HD16" s="9">
        <v>29.588000000000001</v>
      </c>
      <c r="HE16" s="9">
        <v>11.766</v>
      </c>
      <c r="HF16" s="9">
        <v>0</v>
      </c>
      <c r="HG16" s="9">
        <v>0</v>
      </c>
      <c r="HH16" s="9">
        <v>0</v>
      </c>
      <c r="HI16" s="9">
        <v>9.702</v>
      </c>
      <c r="HJ16" s="9">
        <v>12.444000000000001</v>
      </c>
      <c r="HK16" s="9">
        <v>0</v>
      </c>
      <c r="HL16" s="9">
        <v>16.306000000000001</v>
      </c>
      <c r="HM16" s="9">
        <v>16.994</v>
      </c>
      <c r="HN16" s="9">
        <v>15.699</v>
      </c>
      <c r="HO16" s="9">
        <v>14.648999999999999</v>
      </c>
      <c r="HP16" s="9">
        <v>15.109</v>
      </c>
      <c r="HQ16" s="9">
        <v>13.965</v>
      </c>
      <c r="HR16" s="9">
        <v>15</v>
      </c>
      <c r="HS16" s="9">
        <v>15</v>
      </c>
      <c r="HT16" s="9">
        <v>12.432</v>
      </c>
      <c r="HU16" s="9">
        <v>13.353</v>
      </c>
      <c r="HV16" s="9">
        <v>16.041</v>
      </c>
      <c r="HW16" s="9">
        <v>12.688000000000001</v>
      </c>
      <c r="HX16" s="9">
        <v>10</v>
      </c>
      <c r="HY16" s="9">
        <v>0</v>
      </c>
      <c r="HZ16" s="9">
        <v>7.7130000000000001</v>
      </c>
      <c r="IA16" s="9">
        <v>0</v>
      </c>
      <c r="IB16" s="9">
        <v>0</v>
      </c>
      <c r="IC16" s="9">
        <v>0</v>
      </c>
      <c r="ID16" s="9">
        <v>15.547000000000001</v>
      </c>
      <c r="IE16" s="9">
        <v>0</v>
      </c>
      <c r="IF16" s="9">
        <v>15.547000000000001</v>
      </c>
      <c r="IG16" s="9">
        <v>12.43</v>
      </c>
      <c r="IH16" s="9">
        <v>0</v>
      </c>
      <c r="II16" s="9">
        <v>10.837</v>
      </c>
      <c r="IJ16" s="9">
        <v>0</v>
      </c>
      <c r="IK16" s="9">
        <v>0</v>
      </c>
      <c r="IL16" s="9">
        <v>0</v>
      </c>
      <c r="IM16" s="9">
        <v>14</v>
      </c>
      <c r="IN16" s="9">
        <v>15.776</v>
      </c>
      <c r="IO16" s="9">
        <v>10.754</v>
      </c>
      <c r="IP16" s="9">
        <v>15</v>
      </c>
      <c r="IQ16" s="9">
        <v>15.45</v>
      </c>
    </row>
    <row r="17" spans="1:251">
      <c r="A17" s="10">
        <v>44228</v>
      </c>
      <c r="B17" s="9">
        <v>0</v>
      </c>
      <c r="C17" s="9">
        <v>5.5019999999999998</v>
      </c>
      <c r="D17" s="9">
        <v>14.147</v>
      </c>
      <c r="E17" s="9">
        <v>14.276999999999999</v>
      </c>
      <c r="F17" s="9">
        <v>14.115</v>
      </c>
      <c r="G17" s="9">
        <v>9.4480000000000004</v>
      </c>
      <c r="H17" s="9">
        <v>0</v>
      </c>
      <c r="I17" s="9">
        <v>16.568999999999999</v>
      </c>
      <c r="J17" s="9">
        <v>9.9220000000000006</v>
      </c>
      <c r="K17" s="9">
        <v>0</v>
      </c>
      <c r="L17" s="9">
        <v>10</v>
      </c>
      <c r="M17" s="9">
        <v>11.637</v>
      </c>
      <c r="N17" s="9">
        <v>0</v>
      </c>
      <c r="O17" s="9">
        <v>10</v>
      </c>
      <c r="P17" s="9">
        <v>16.562000000000001</v>
      </c>
      <c r="Q17" s="9">
        <v>0</v>
      </c>
      <c r="R17" s="9">
        <v>13.677</v>
      </c>
      <c r="S17" s="9">
        <v>12.57</v>
      </c>
      <c r="T17" s="9">
        <v>14.009</v>
      </c>
      <c r="U17" s="9">
        <v>9.9429999999999996</v>
      </c>
      <c r="V17" s="9">
        <v>12.032999999999999</v>
      </c>
      <c r="W17" s="9">
        <v>13.531000000000001</v>
      </c>
      <c r="X17" s="9">
        <v>10</v>
      </c>
      <c r="Y17" s="9">
        <v>10</v>
      </c>
      <c r="Z17" s="9">
        <v>10</v>
      </c>
      <c r="AA17" s="9">
        <v>10</v>
      </c>
      <c r="AB17" s="9">
        <v>70.837999999999994</v>
      </c>
      <c r="AC17" s="9">
        <v>31.452999999999999</v>
      </c>
      <c r="AD17" s="9">
        <v>39.384999999999998</v>
      </c>
      <c r="AE17" s="9">
        <v>34.463999999999999</v>
      </c>
      <c r="AF17" s="9">
        <v>16.350999999999999</v>
      </c>
      <c r="AG17" s="9">
        <v>18.113</v>
      </c>
      <c r="AH17" s="9">
        <v>28.373000000000001</v>
      </c>
      <c r="AI17" s="9">
        <v>14.768000000000001</v>
      </c>
      <c r="AJ17" s="9">
        <v>13.603999999999999</v>
      </c>
      <c r="AK17" s="9">
        <v>4.2750000000000004</v>
      </c>
      <c r="AL17" s="9">
        <v>2.23</v>
      </c>
      <c r="AM17" s="9">
        <v>2.0449999999999999</v>
      </c>
      <c r="AN17" s="9">
        <v>0.99099999999999999</v>
      </c>
      <c r="AO17" s="9">
        <v>0.307</v>
      </c>
      <c r="AP17" s="9">
        <v>0.68400000000000005</v>
      </c>
      <c r="AQ17" s="9">
        <v>0.65400000000000003</v>
      </c>
      <c r="AR17" s="9">
        <v>0.313</v>
      </c>
      <c r="AS17" s="9">
        <v>0.34100000000000003</v>
      </c>
      <c r="AT17" s="9">
        <v>1.147</v>
      </c>
      <c r="AU17" s="9">
        <v>0.67300000000000004</v>
      </c>
      <c r="AV17" s="9">
        <v>0.47399999999999998</v>
      </c>
      <c r="AW17" s="9">
        <v>3.117</v>
      </c>
      <c r="AX17" s="9">
        <v>2.101</v>
      </c>
      <c r="AY17" s="9">
        <v>1.016</v>
      </c>
      <c r="AZ17" s="9">
        <v>2.9180000000000001</v>
      </c>
      <c r="BA17" s="9">
        <v>1.081</v>
      </c>
      <c r="BB17" s="9">
        <v>1.837</v>
      </c>
      <c r="BC17" s="9">
        <v>5.2910000000000004</v>
      </c>
      <c r="BD17" s="9">
        <v>3.7010000000000001</v>
      </c>
      <c r="BE17" s="9">
        <v>1.59</v>
      </c>
      <c r="BF17" s="9">
        <v>1.113</v>
      </c>
      <c r="BG17" s="9">
        <v>0.78500000000000003</v>
      </c>
      <c r="BH17" s="9">
        <v>0.32800000000000001</v>
      </c>
      <c r="BI17" s="9">
        <v>1.5409999999999999</v>
      </c>
      <c r="BJ17" s="9">
        <v>1.069</v>
      </c>
      <c r="BK17" s="9">
        <v>0.47199999999999998</v>
      </c>
      <c r="BL17" s="9">
        <v>0</v>
      </c>
      <c r="BM17" s="9">
        <v>0</v>
      </c>
      <c r="BN17" s="9">
        <v>0</v>
      </c>
      <c r="BO17" s="9">
        <v>1.6639999999999999</v>
      </c>
      <c r="BP17" s="9">
        <v>0</v>
      </c>
      <c r="BQ17" s="9">
        <v>1.6639999999999999</v>
      </c>
      <c r="BR17" s="9">
        <v>0.51800000000000002</v>
      </c>
      <c r="BS17" s="9">
        <v>0</v>
      </c>
      <c r="BT17" s="9">
        <v>0.51800000000000002</v>
      </c>
      <c r="BU17" s="9">
        <v>0.51700000000000002</v>
      </c>
      <c r="BV17" s="9">
        <v>0</v>
      </c>
      <c r="BW17" s="9">
        <v>0.51700000000000002</v>
      </c>
      <c r="BX17" s="9">
        <v>4.6269999999999998</v>
      </c>
      <c r="BY17" s="9">
        <v>2.5089999999999999</v>
      </c>
      <c r="BZ17" s="9">
        <v>2.1179999999999999</v>
      </c>
      <c r="CA17" s="9">
        <v>6.0910000000000002</v>
      </c>
      <c r="CB17" s="9">
        <v>1.5820000000000001</v>
      </c>
      <c r="CC17" s="9">
        <v>4.5090000000000003</v>
      </c>
      <c r="CD17" s="9">
        <v>36.374000000000002</v>
      </c>
      <c r="CE17" s="9">
        <v>15.102</v>
      </c>
      <c r="CF17" s="9">
        <v>21.271999999999998</v>
      </c>
      <c r="CG17" s="9">
        <v>10.491</v>
      </c>
      <c r="CH17" s="9">
        <v>13</v>
      </c>
      <c r="CI17" s="9">
        <v>10</v>
      </c>
      <c r="CJ17" s="9">
        <v>13</v>
      </c>
      <c r="CK17" s="9">
        <v>16</v>
      </c>
      <c r="CL17" s="9">
        <v>11</v>
      </c>
      <c r="CM17" s="9">
        <v>14</v>
      </c>
      <c r="CN17" s="9">
        <v>16</v>
      </c>
      <c r="CO17" s="9">
        <v>12</v>
      </c>
      <c r="CP17" s="9">
        <v>15</v>
      </c>
      <c r="CQ17" s="9">
        <v>12.776</v>
      </c>
      <c r="CR17" s="9">
        <v>15.29</v>
      </c>
      <c r="CS17" s="9">
        <v>17.721</v>
      </c>
      <c r="CT17" s="9">
        <v>0</v>
      </c>
      <c r="CU17" s="9">
        <v>10.686999999999999</v>
      </c>
      <c r="CV17" s="9">
        <v>16.661000000000001</v>
      </c>
      <c r="CW17" s="9">
        <v>0</v>
      </c>
      <c r="CX17" s="9">
        <v>0</v>
      </c>
      <c r="CY17" s="9">
        <v>19.55</v>
      </c>
      <c r="CZ17" s="9">
        <v>25.434999999999999</v>
      </c>
      <c r="DA17" s="9">
        <v>15.598000000000001</v>
      </c>
      <c r="DB17" s="9">
        <v>15.997999999999999</v>
      </c>
      <c r="DC17" s="9">
        <v>15.952999999999999</v>
      </c>
      <c r="DD17" s="9">
        <v>16.073</v>
      </c>
      <c r="DE17" s="9">
        <v>10.977</v>
      </c>
      <c r="DF17" s="9">
        <v>10.417</v>
      </c>
      <c r="DG17" s="9">
        <v>10.964</v>
      </c>
      <c r="DH17" s="9">
        <v>18.373000000000001</v>
      </c>
      <c r="DI17" s="9">
        <v>18.309999999999999</v>
      </c>
      <c r="DJ17" s="9">
        <v>17.571999999999999</v>
      </c>
      <c r="DK17" s="9">
        <v>16.324000000000002</v>
      </c>
      <c r="DL17" s="9">
        <v>20.504999999999999</v>
      </c>
      <c r="DM17" s="9">
        <v>0</v>
      </c>
      <c r="DN17" s="9">
        <v>12.829000000000001</v>
      </c>
      <c r="DO17" s="9">
        <v>13.698</v>
      </c>
      <c r="DP17" s="9">
        <v>11.48</v>
      </c>
      <c r="DQ17" s="9">
        <v>0</v>
      </c>
      <c r="DR17" s="9">
        <v>0</v>
      </c>
      <c r="DS17" s="9">
        <v>0</v>
      </c>
      <c r="DT17" s="9">
        <v>6.72</v>
      </c>
      <c r="DU17" s="9">
        <v>0</v>
      </c>
      <c r="DV17" s="9">
        <v>6.72</v>
      </c>
      <c r="DW17" s="9">
        <v>10.683</v>
      </c>
      <c r="DX17" s="9">
        <v>0</v>
      </c>
      <c r="DY17" s="9">
        <v>10.683</v>
      </c>
      <c r="DZ17" s="9">
        <v>8.9879999999999995</v>
      </c>
      <c r="EA17" s="9">
        <v>0</v>
      </c>
      <c r="EB17" s="9">
        <v>8.9879999999999995</v>
      </c>
      <c r="EC17" s="9">
        <v>8</v>
      </c>
      <c r="ED17" s="9">
        <v>8</v>
      </c>
      <c r="EE17" s="9">
        <v>8</v>
      </c>
      <c r="EF17" s="9">
        <v>10</v>
      </c>
      <c r="EG17" s="9">
        <v>9.9700000000000006</v>
      </c>
      <c r="EH17" s="9">
        <v>10</v>
      </c>
      <c r="EI17" s="9">
        <v>10</v>
      </c>
      <c r="EJ17" s="9">
        <v>10</v>
      </c>
      <c r="EK17" s="9">
        <v>10</v>
      </c>
      <c r="EL17" s="9">
        <v>92.992999999999995</v>
      </c>
      <c r="EM17" s="9">
        <v>28.312000000000001</v>
      </c>
      <c r="EN17" s="9">
        <v>64.682000000000002</v>
      </c>
      <c r="EO17" s="9">
        <v>43.323999999999998</v>
      </c>
      <c r="EP17" s="9">
        <v>17.036999999999999</v>
      </c>
      <c r="EQ17" s="9">
        <v>26.286999999999999</v>
      </c>
      <c r="ER17" s="9">
        <v>34.756999999999998</v>
      </c>
      <c r="ES17" s="9">
        <v>13.417999999999999</v>
      </c>
      <c r="ET17" s="9">
        <v>21.338000000000001</v>
      </c>
      <c r="EU17" s="9">
        <v>9.0060000000000002</v>
      </c>
      <c r="EV17" s="9">
        <v>3.0110000000000001</v>
      </c>
      <c r="EW17" s="9">
        <v>5.9950000000000001</v>
      </c>
      <c r="EX17" s="9">
        <v>3.1179999999999999</v>
      </c>
      <c r="EY17" s="9">
        <v>0.83699999999999997</v>
      </c>
      <c r="EZ17" s="9">
        <v>2.2810000000000001</v>
      </c>
      <c r="FA17" s="9">
        <v>1.212</v>
      </c>
      <c r="FB17" s="9">
        <v>0</v>
      </c>
      <c r="FC17" s="9">
        <v>1.212</v>
      </c>
      <c r="FD17" s="9">
        <v>0.30599999999999999</v>
      </c>
      <c r="FE17" s="9">
        <v>0.30599999999999999</v>
      </c>
      <c r="FF17" s="9">
        <v>0</v>
      </c>
      <c r="FG17" s="9">
        <v>5.0510000000000002</v>
      </c>
      <c r="FH17" s="9">
        <v>3.0710000000000002</v>
      </c>
      <c r="FI17" s="9">
        <v>1.98</v>
      </c>
      <c r="FJ17" s="9">
        <v>2.6520000000000001</v>
      </c>
      <c r="FK17" s="9">
        <v>1.163</v>
      </c>
      <c r="FL17" s="9">
        <v>1.4890000000000001</v>
      </c>
      <c r="FM17" s="9">
        <v>2.5179999999999998</v>
      </c>
      <c r="FN17" s="9">
        <v>1.022</v>
      </c>
      <c r="FO17" s="9">
        <v>1.4950000000000001</v>
      </c>
      <c r="FP17" s="9">
        <v>1.474</v>
      </c>
      <c r="FQ17" s="9">
        <v>0.32800000000000001</v>
      </c>
      <c r="FR17" s="9">
        <v>1.1459999999999999</v>
      </c>
      <c r="FS17" s="9">
        <v>1.266</v>
      </c>
      <c r="FT17" s="9">
        <v>0.84599999999999997</v>
      </c>
      <c r="FU17" s="9">
        <v>0.42</v>
      </c>
      <c r="FV17" s="9">
        <v>0.45500000000000002</v>
      </c>
      <c r="FW17" s="9">
        <v>0</v>
      </c>
      <c r="FX17" s="9">
        <v>0.45500000000000002</v>
      </c>
      <c r="FY17" s="9">
        <v>2.7149999999999999</v>
      </c>
      <c r="FZ17" s="9">
        <v>1.0900000000000001</v>
      </c>
      <c r="GA17" s="9">
        <v>1.625</v>
      </c>
      <c r="GB17" s="9">
        <v>0.60899999999999999</v>
      </c>
      <c r="GC17" s="9">
        <v>0</v>
      </c>
      <c r="GD17" s="9">
        <v>0.60899999999999999</v>
      </c>
      <c r="GE17" s="9">
        <v>0.69099999999999995</v>
      </c>
      <c r="GF17" s="9">
        <v>0</v>
      </c>
      <c r="GG17" s="9">
        <v>0.69099999999999995</v>
      </c>
      <c r="GH17" s="9">
        <v>3.6859999999999999</v>
      </c>
      <c r="GI17" s="9">
        <v>1.7450000000000001</v>
      </c>
      <c r="GJ17" s="9">
        <v>1.9410000000000001</v>
      </c>
      <c r="GK17" s="9">
        <v>8.5670000000000002</v>
      </c>
      <c r="GL17" s="9">
        <v>3.6190000000000002</v>
      </c>
      <c r="GM17" s="9">
        <v>4.9480000000000004</v>
      </c>
      <c r="GN17" s="9">
        <v>49.67</v>
      </c>
      <c r="GO17" s="9">
        <v>11.275</v>
      </c>
      <c r="GP17" s="9">
        <v>38.395000000000003</v>
      </c>
      <c r="GQ17" s="9">
        <v>10</v>
      </c>
      <c r="GR17" s="9">
        <v>10</v>
      </c>
      <c r="GS17" s="9">
        <v>10</v>
      </c>
      <c r="GT17" s="9">
        <v>12</v>
      </c>
      <c r="GU17" s="9">
        <v>10</v>
      </c>
      <c r="GV17" s="9">
        <v>12</v>
      </c>
      <c r="GW17" s="9">
        <v>12</v>
      </c>
      <c r="GX17" s="9">
        <v>10</v>
      </c>
      <c r="GY17" s="9">
        <v>12.01</v>
      </c>
      <c r="GZ17" s="9">
        <v>13</v>
      </c>
      <c r="HA17" s="9">
        <v>10.808</v>
      </c>
      <c r="HB17" s="9">
        <v>13</v>
      </c>
      <c r="HC17" s="9">
        <v>13.885999999999999</v>
      </c>
      <c r="HD17" s="9">
        <v>0</v>
      </c>
      <c r="HE17" s="9">
        <v>15.701000000000001</v>
      </c>
      <c r="HF17" s="9">
        <v>9.5850000000000009</v>
      </c>
      <c r="HG17" s="9">
        <v>0</v>
      </c>
      <c r="HH17" s="9">
        <v>9.5850000000000009</v>
      </c>
      <c r="HI17" s="9">
        <v>0</v>
      </c>
      <c r="HJ17" s="9">
        <v>0</v>
      </c>
      <c r="HK17" s="9">
        <v>0</v>
      </c>
      <c r="HL17" s="9">
        <v>8.5820000000000007</v>
      </c>
      <c r="HM17" s="9">
        <v>9.2409999999999997</v>
      </c>
      <c r="HN17" s="9">
        <v>4.867</v>
      </c>
      <c r="HO17" s="9">
        <v>10</v>
      </c>
      <c r="HP17" s="9">
        <v>10</v>
      </c>
      <c r="HQ17" s="9">
        <v>11.701000000000001</v>
      </c>
      <c r="HR17" s="9">
        <v>21.228000000000002</v>
      </c>
      <c r="HS17" s="9">
        <v>9.5500000000000007</v>
      </c>
      <c r="HT17" s="9">
        <v>28.54</v>
      </c>
      <c r="HU17" s="9">
        <v>12.771000000000001</v>
      </c>
      <c r="HV17" s="9">
        <v>0</v>
      </c>
      <c r="HW17" s="9">
        <v>11.923999999999999</v>
      </c>
      <c r="HX17" s="9">
        <v>18.523</v>
      </c>
      <c r="HY17" s="9">
        <v>27.445</v>
      </c>
      <c r="HZ17" s="9">
        <v>0</v>
      </c>
      <c r="IA17" s="9">
        <v>0</v>
      </c>
      <c r="IB17" s="9">
        <v>0</v>
      </c>
      <c r="IC17" s="9">
        <v>0</v>
      </c>
      <c r="ID17" s="9">
        <v>8</v>
      </c>
      <c r="IE17" s="9">
        <v>9.9049999999999994</v>
      </c>
      <c r="IF17" s="9">
        <v>8</v>
      </c>
      <c r="IG17" s="9">
        <v>11.481999999999999</v>
      </c>
      <c r="IH17" s="9">
        <v>0</v>
      </c>
      <c r="II17" s="9">
        <v>11.481999999999999</v>
      </c>
      <c r="IJ17" s="9">
        <v>29.497</v>
      </c>
      <c r="IK17" s="9">
        <v>0</v>
      </c>
      <c r="IL17" s="9">
        <v>29.497</v>
      </c>
      <c r="IM17" s="9">
        <v>15.459</v>
      </c>
      <c r="IN17" s="9">
        <v>19.832999999999998</v>
      </c>
      <c r="IO17" s="9">
        <v>6.6550000000000002</v>
      </c>
      <c r="IP17" s="9">
        <v>10</v>
      </c>
      <c r="IQ17" s="9">
        <v>8.8119999999999994</v>
      </c>
    </row>
    <row r="18" spans="1:251">
      <c r="A18" s="10">
        <v>44593</v>
      </c>
      <c r="B18" s="9">
        <v>0</v>
      </c>
      <c r="C18" s="9">
        <v>14.17</v>
      </c>
      <c r="D18" s="9">
        <v>13.191000000000001</v>
      </c>
      <c r="E18" s="9">
        <v>15.877000000000001</v>
      </c>
      <c r="F18" s="9">
        <v>12.273</v>
      </c>
      <c r="G18" s="9">
        <v>0</v>
      </c>
      <c r="H18" s="9">
        <v>0</v>
      </c>
      <c r="I18" s="9">
        <v>0</v>
      </c>
      <c r="J18" s="9">
        <v>10.007999999999999</v>
      </c>
      <c r="K18" s="9">
        <v>20.452999999999999</v>
      </c>
      <c r="L18" s="9">
        <v>7.8630000000000004</v>
      </c>
      <c r="M18" s="9">
        <v>8</v>
      </c>
      <c r="N18" s="9">
        <v>7.6139999999999999</v>
      </c>
      <c r="O18" s="9">
        <v>10.207000000000001</v>
      </c>
      <c r="P18" s="9">
        <v>6.2030000000000003</v>
      </c>
      <c r="Q18" s="9">
        <v>0</v>
      </c>
      <c r="R18" s="9">
        <v>6.2030000000000003</v>
      </c>
      <c r="S18" s="9">
        <v>9.9570000000000007</v>
      </c>
      <c r="T18" s="9">
        <v>8</v>
      </c>
      <c r="U18" s="9">
        <v>10</v>
      </c>
      <c r="V18" s="9">
        <v>10</v>
      </c>
      <c r="W18" s="9">
        <v>10</v>
      </c>
      <c r="X18" s="9">
        <v>10</v>
      </c>
      <c r="Y18" s="9">
        <v>10</v>
      </c>
      <c r="Z18" s="9">
        <v>10</v>
      </c>
      <c r="AA18" s="9">
        <v>9.7070000000000007</v>
      </c>
      <c r="AB18" s="9">
        <v>63.674999999999997</v>
      </c>
      <c r="AC18" s="9">
        <v>22.224</v>
      </c>
      <c r="AD18" s="9">
        <v>41.451000000000001</v>
      </c>
      <c r="AE18" s="9">
        <v>32.335999999999999</v>
      </c>
      <c r="AF18" s="9">
        <v>12.166</v>
      </c>
      <c r="AG18" s="9">
        <v>20.170000000000002</v>
      </c>
      <c r="AH18" s="9">
        <v>26.803999999999998</v>
      </c>
      <c r="AI18" s="9">
        <v>10.993</v>
      </c>
      <c r="AJ18" s="9">
        <v>15.811</v>
      </c>
      <c r="AK18" s="9">
        <v>3.92</v>
      </c>
      <c r="AL18" s="9">
        <v>1.151</v>
      </c>
      <c r="AM18" s="9">
        <v>2.7690000000000001</v>
      </c>
      <c r="AN18" s="9">
        <v>2.9220000000000002</v>
      </c>
      <c r="AO18" s="9">
        <v>1.724</v>
      </c>
      <c r="AP18" s="9">
        <v>1.198</v>
      </c>
      <c r="AQ18" s="9">
        <v>0.80400000000000005</v>
      </c>
      <c r="AR18" s="9">
        <v>0</v>
      </c>
      <c r="AS18" s="9">
        <v>0.80400000000000005</v>
      </c>
      <c r="AT18" s="9">
        <v>1.0169999999999999</v>
      </c>
      <c r="AU18" s="9">
        <v>0.44800000000000001</v>
      </c>
      <c r="AV18" s="9">
        <v>0.56999999999999995</v>
      </c>
      <c r="AW18" s="9">
        <v>2.9049999999999998</v>
      </c>
      <c r="AX18" s="9">
        <v>1.8560000000000001</v>
      </c>
      <c r="AY18" s="9">
        <v>1.048</v>
      </c>
      <c r="AZ18" s="9">
        <v>1.482</v>
      </c>
      <c r="BA18" s="9">
        <v>0.99399999999999999</v>
      </c>
      <c r="BB18" s="9">
        <v>0.48799999999999999</v>
      </c>
      <c r="BC18" s="9">
        <v>3.835</v>
      </c>
      <c r="BD18" s="9">
        <v>2.2709999999999999</v>
      </c>
      <c r="BE18" s="9">
        <v>1.5640000000000001</v>
      </c>
      <c r="BF18" s="9">
        <v>0.999</v>
      </c>
      <c r="BG18" s="9">
        <v>0</v>
      </c>
      <c r="BH18" s="9">
        <v>0.999</v>
      </c>
      <c r="BI18" s="9">
        <v>0.97199999999999998</v>
      </c>
      <c r="BJ18" s="9">
        <v>0</v>
      </c>
      <c r="BK18" s="9">
        <v>0.97199999999999998</v>
      </c>
      <c r="BL18" s="9">
        <v>0</v>
      </c>
      <c r="BM18" s="9">
        <v>0</v>
      </c>
      <c r="BN18" s="9">
        <v>0</v>
      </c>
      <c r="BO18" s="9">
        <v>1.5329999999999999</v>
      </c>
      <c r="BP18" s="9">
        <v>0.63300000000000001</v>
      </c>
      <c r="BQ18" s="9">
        <v>0.9</v>
      </c>
      <c r="BR18" s="9">
        <v>1.569</v>
      </c>
      <c r="BS18" s="9">
        <v>0.35499999999999998</v>
      </c>
      <c r="BT18" s="9">
        <v>1.2130000000000001</v>
      </c>
      <c r="BU18" s="9">
        <v>0</v>
      </c>
      <c r="BV18" s="9">
        <v>0</v>
      </c>
      <c r="BW18" s="9">
        <v>0</v>
      </c>
      <c r="BX18" s="9">
        <v>4.8479999999999999</v>
      </c>
      <c r="BY18" s="9">
        <v>1.5609999999999999</v>
      </c>
      <c r="BZ18" s="9">
        <v>3.2869999999999999</v>
      </c>
      <c r="CA18" s="9">
        <v>5.532</v>
      </c>
      <c r="CB18" s="9">
        <v>1.173</v>
      </c>
      <c r="CC18" s="9">
        <v>4.359</v>
      </c>
      <c r="CD18" s="9">
        <v>31.34</v>
      </c>
      <c r="CE18" s="9">
        <v>10.058999999999999</v>
      </c>
      <c r="CF18" s="9">
        <v>21.280999999999999</v>
      </c>
      <c r="CG18" s="9">
        <v>10</v>
      </c>
      <c r="CH18" s="9">
        <v>10</v>
      </c>
      <c r="CI18" s="9">
        <v>10</v>
      </c>
      <c r="CJ18" s="9">
        <v>10.169</v>
      </c>
      <c r="CK18" s="9">
        <v>13</v>
      </c>
      <c r="CL18" s="9">
        <v>10</v>
      </c>
      <c r="CM18" s="9">
        <v>11.372999999999999</v>
      </c>
      <c r="CN18" s="9">
        <v>13</v>
      </c>
      <c r="CO18" s="9">
        <v>10</v>
      </c>
      <c r="CP18" s="9">
        <v>10</v>
      </c>
      <c r="CQ18" s="9">
        <v>12</v>
      </c>
      <c r="CR18" s="9">
        <v>10</v>
      </c>
      <c r="CS18" s="9">
        <v>13.098000000000001</v>
      </c>
      <c r="CT18" s="9">
        <v>12.823</v>
      </c>
      <c r="CU18" s="9">
        <v>11.57</v>
      </c>
      <c r="CV18" s="9">
        <v>10.061</v>
      </c>
      <c r="CW18" s="9">
        <v>0</v>
      </c>
      <c r="CX18" s="9">
        <v>10.061</v>
      </c>
      <c r="CY18" s="9">
        <v>4.056</v>
      </c>
      <c r="CZ18" s="9">
        <v>0</v>
      </c>
      <c r="DA18" s="9">
        <v>8.8190000000000008</v>
      </c>
      <c r="DB18" s="9">
        <v>13.032999999999999</v>
      </c>
      <c r="DC18" s="9">
        <v>18.640999999999998</v>
      </c>
      <c r="DD18" s="9">
        <v>4.93</v>
      </c>
      <c r="DE18" s="9">
        <v>10.053000000000001</v>
      </c>
      <c r="DF18" s="9">
        <v>9.9030000000000005</v>
      </c>
      <c r="DG18" s="9">
        <v>10.547000000000001</v>
      </c>
      <c r="DH18" s="9">
        <v>12.837999999999999</v>
      </c>
      <c r="DI18" s="9">
        <v>12.156000000000001</v>
      </c>
      <c r="DJ18" s="9">
        <v>15.935</v>
      </c>
      <c r="DK18" s="9">
        <v>5.1040000000000001</v>
      </c>
      <c r="DL18" s="9">
        <v>0</v>
      </c>
      <c r="DM18" s="9">
        <v>5.1040000000000001</v>
      </c>
      <c r="DN18" s="9">
        <v>3.8149999999999999</v>
      </c>
      <c r="DO18" s="9">
        <v>0</v>
      </c>
      <c r="DP18" s="9">
        <v>3.8149999999999999</v>
      </c>
      <c r="DQ18" s="9">
        <v>0</v>
      </c>
      <c r="DR18" s="9">
        <v>0</v>
      </c>
      <c r="DS18" s="9">
        <v>0</v>
      </c>
      <c r="DT18" s="9">
        <v>15</v>
      </c>
      <c r="DU18" s="9">
        <v>15</v>
      </c>
      <c r="DV18" s="9">
        <v>9.8330000000000002</v>
      </c>
      <c r="DW18" s="9">
        <v>17.138000000000002</v>
      </c>
      <c r="DX18" s="9">
        <v>0</v>
      </c>
      <c r="DY18" s="9">
        <v>13.782999999999999</v>
      </c>
      <c r="DZ18" s="9">
        <v>0</v>
      </c>
      <c r="EA18" s="9">
        <v>0</v>
      </c>
      <c r="EB18" s="9">
        <v>0</v>
      </c>
      <c r="EC18" s="9">
        <v>15</v>
      </c>
      <c r="ED18" s="9">
        <v>9.4920000000000009</v>
      </c>
      <c r="EE18" s="9">
        <v>15.269</v>
      </c>
      <c r="EF18" s="9">
        <v>10</v>
      </c>
      <c r="EG18" s="9">
        <v>25.126999999999999</v>
      </c>
      <c r="EH18" s="9">
        <v>10</v>
      </c>
      <c r="EI18" s="9">
        <v>9.7650000000000006</v>
      </c>
      <c r="EJ18" s="9">
        <v>8</v>
      </c>
      <c r="EK18" s="9">
        <v>10</v>
      </c>
      <c r="EL18" s="9">
        <v>91.144000000000005</v>
      </c>
      <c r="EM18" s="9">
        <v>32.116999999999997</v>
      </c>
      <c r="EN18" s="9">
        <v>59.027000000000001</v>
      </c>
      <c r="EO18" s="9">
        <v>40.606999999999999</v>
      </c>
      <c r="EP18" s="9">
        <v>16.093</v>
      </c>
      <c r="EQ18" s="9">
        <v>24.513000000000002</v>
      </c>
      <c r="ER18" s="9">
        <v>35.482999999999997</v>
      </c>
      <c r="ES18" s="9">
        <v>14.362</v>
      </c>
      <c r="ET18" s="9">
        <v>21.120999999999999</v>
      </c>
      <c r="EU18" s="9">
        <v>5.9279999999999999</v>
      </c>
      <c r="EV18" s="9">
        <v>3.02</v>
      </c>
      <c r="EW18" s="9">
        <v>2.9079999999999999</v>
      </c>
      <c r="EX18" s="9">
        <v>3.9340000000000002</v>
      </c>
      <c r="EY18" s="9">
        <v>0.75700000000000001</v>
      </c>
      <c r="EZ18" s="9">
        <v>3.1779999999999999</v>
      </c>
      <c r="FA18" s="9">
        <v>0.32200000000000001</v>
      </c>
      <c r="FB18" s="9">
        <v>0</v>
      </c>
      <c r="FC18" s="9">
        <v>0.32200000000000001</v>
      </c>
      <c r="FD18" s="9">
        <v>3.359</v>
      </c>
      <c r="FE18" s="9">
        <v>0.57799999999999996</v>
      </c>
      <c r="FF18" s="9">
        <v>2.7810000000000001</v>
      </c>
      <c r="FG18" s="9">
        <v>3.98</v>
      </c>
      <c r="FH18" s="9">
        <v>2.5190000000000001</v>
      </c>
      <c r="FI18" s="9">
        <v>1.4610000000000001</v>
      </c>
      <c r="FJ18" s="9">
        <v>0.41399999999999998</v>
      </c>
      <c r="FK18" s="9">
        <v>0</v>
      </c>
      <c r="FL18" s="9">
        <v>0.41399999999999998</v>
      </c>
      <c r="FM18" s="9">
        <v>2.54</v>
      </c>
      <c r="FN18" s="9">
        <v>1.5389999999999999</v>
      </c>
      <c r="FO18" s="9">
        <v>1.0009999999999999</v>
      </c>
      <c r="FP18" s="9">
        <v>0.95899999999999996</v>
      </c>
      <c r="FQ18" s="9">
        <v>0.95899999999999996</v>
      </c>
      <c r="FR18" s="9">
        <v>0</v>
      </c>
      <c r="FS18" s="9">
        <v>2.0150000000000001</v>
      </c>
      <c r="FT18" s="9">
        <v>0.93400000000000005</v>
      </c>
      <c r="FU18" s="9">
        <v>1.081</v>
      </c>
      <c r="FV18" s="9">
        <v>0</v>
      </c>
      <c r="FW18" s="9">
        <v>0</v>
      </c>
      <c r="FX18" s="9">
        <v>0</v>
      </c>
      <c r="FY18" s="9">
        <v>3.3460000000000001</v>
      </c>
      <c r="FZ18" s="9">
        <v>0.79300000000000004</v>
      </c>
      <c r="GA18" s="9">
        <v>2.5529999999999999</v>
      </c>
      <c r="GB18" s="9">
        <v>1.923</v>
      </c>
      <c r="GC18" s="9">
        <v>0.44600000000000001</v>
      </c>
      <c r="GD18" s="9">
        <v>1.4770000000000001</v>
      </c>
      <c r="GE18" s="9">
        <v>1.1160000000000001</v>
      </c>
      <c r="GF18" s="9">
        <v>0.79400000000000004</v>
      </c>
      <c r="GG18" s="9">
        <v>0.32300000000000001</v>
      </c>
      <c r="GH18" s="9">
        <v>5.6449999999999996</v>
      </c>
      <c r="GI18" s="9">
        <v>2.0230000000000001</v>
      </c>
      <c r="GJ18" s="9">
        <v>3.6219999999999999</v>
      </c>
      <c r="GK18" s="9">
        <v>5.1239999999999997</v>
      </c>
      <c r="GL18" s="9">
        <v>1.732</v>
      </c>
      <c r="GM18" s="9">
        <v>3.3919999999999999</v>
      </c>
      <c r="GN18" s="9">
        <v>50.537999999999997</v>
      </c>
      <c r="GO18" s="9">
        <v>16.024000000000001</v>
      </c>
      <c r="GP18" s="9">
        <v>34.514000000000003</v>
      </c>
      <c r="GQ18" s="9">
        <v>10</v>
      </c>
      <c r="GR18" s="9">
        <v>10</v>
      </c>
      <c r="GS18" s="9">
        <v>10</v>
      </c>
      <c r="GT18" s="9">
        <v>10</v>
      </c>
      <c r="GU18" s="9">
        <v>12.612</v>
      </c>
      <c r="GV18" s="9">
        <v>10</v>
      </c>
      <c r="GW18" s="9">
        <v>12</v>
      </c>
      <c r="GX18" s="9">
        <v>13.606999999999999</v>
      </c>
      <c r="GY18" s="9">
        <v>10.34</v>
      </c>
      <c r="GZ18" s="9">
        <v>14.773999999999999</v>
      </c>
      <c r="HA18" s="9">
        <v>14.340999999999999</v>
      </c>
      <c r="HB18" s="9">
        <v>14.643000000000001</v>
      </c>
      <c r="HC18" s="9">
        <v>10</v>
      </c>
      <c r="HD18" s="9">
        <v>15.49</v>
      </c>
      <c r="HE18" s="9">
        <v>10</v>
      </c>
      <c r="HF18" s="9">
        <v>0</v>
      </c>
      <c r="HG18" s="9">
        <v>0</v>
      </c>
      <c r="HH18" s="9">
        <v>0</v>
      </c>
      <c r="HI18" s="9">
        <v>12.536</v>
      </c>
      <c r="HJ18" s="9">
        <v>12.804</v>
      </c>
      <c r="HK18" s="9">
        <v>13.308999999999999</v>
      </c>
      <c r="HL18" s="9">
        <v>12.331</v>
      </c>
      <c r="HM18" s="9">
        <v>9.1259999999999994</v>
      </c>
      <c r="HN18" s="9">
        <v>16.994</v>
      </c>
      <c r="HO18" s="9">
        <v>0</v>
      </c>
      <c r="HP18" s="9">
        <v>0</v>
      </c>
      <c r="HQ18" s="9">
        <v>0</v>
      </c>
      <c r="HR18" s="9">
        <v>9.2309999999999999</v>
      </c>
      <c r="HS18" s="9">
        <v>9.8019999999999996</v>
      </c>
      <c r="HT18" s="9">
        <v>10.862</v>
      </c>
      <c r="HU18" s="9">
        <v>20.021000000000001</v>
      </c>
      <c r="HV18" s="9">
        <v>20.021000000000001</v>
      </c>
      <c r="HW18" s="9">
        <v>0</v>
      </c>
      <c r="HX18" s="9">
        <v>10</v>
      </c>
      <c r="HY18" s="9">
        <v>18.463000000000001</v>
      </c>
      <c r="HZ18" s="9">
        <v>9.5039999999999996</v>
      </c>
      <c r="IA18" s="9">
        <v>0</v>
      </c>
      <c r="IB18" s="9">
        <v>0</v>
      </c>
      <c r="IC18" s="9">
        <v>0</v>
      </c>
      <c r="ID18" s="9">
        <v>9.4710000000000001</v>
      </c>
      <c r="IE18" s="9">
        <v>17.664999999999999</v>
      </c>
      <c r="IF18" s="9">
        <v>8.0220000000000002</v>
      </c>
      <c r="IG18" s="9">
        <v>7.1210000000000004</v>
      </c>
      <c r="IH18" s="9">
        <v>0</v>
      </c>
      <c r="II18" s="9">
        <v>7.766</v>
      </c>
      <c r="IJ18" s="9">
        <v>10</v>
      </c>
      <c r="IK18" s="9">
        <v>13.89</v>
      </c>
      <c r="IL18" s="9">
        <v>0</v>
      </c>
      <c r="IM18" s="9">
        <v>15</v>
      </c>
      <c r="IN18" s="9">
        <v>15</v>
      </c>
      <c r="IO18" s="9">
        <v>15.506</v>
      </c>
      <c r="IP18" s="9">
        <v>8</v>
      </c>
      <c r="IQ18" s="9">
        <v>8</v>
      </c>
    </row>
    <row r="19" spans="1:251">
      <c r="A19" s="10">
        <v>44958</v>
      </c>
      <c r="B19" s="9">
        <v>21.58</v>
      </c>
      <c r="C19" s="9">
        <v>14.798999999999999</v>
      </c>
      <c r="D19" s="9">
        <v>5</v>
      </c>
      <c r="E19" s="9">
        <v>0</v>
      </c>
      <c r="F19" s="9">
        <v>5</v>
      </c>
      <c r="G19" s="9">
        <v>0</v>
      </c>
      <c r="H19" s="9">
        <v>0</v>
      </c>
      <c r="I19" s="9">
        <v>0</v>
      </c>
      <c r="J19" s="9">
        <v>9.1189999999999998</v>
      </c>
      <c r="K19" s="9">
        <v>0</v>
      </c>
      <c r="L19" s="9">
        <v>7.9690000000000003</v>
      </c>
      <c r="M19" s="9">
        <v>10.618</v>
      </c>
      <c r="N19" s="9">
        <v>21.007999999999999</v>
      </c>
      <c r="O19" s="9">
        <v>8.59</v>
      </c>
      <c r="P19" s="9">
        <v>0</v>
      </c>
      <c r="Q19" s="9">
        <v>0</v>
      </c>
      <c r="R19" s="9">
        <v>0</v>
      </c>
      <c r="S19" s="9">
        <v>12</v>
      </c>
      <c r="T19" s="9">
        <v>6.6109999999999998</v>
      </c>
      <c r="U19" s="9">
        <v>12</v>
      </c>
      <c r="V19" s="9">
        <v>9.766</v>
      </c>
      <c r="W19" s="9">
        <v>9.3620000000000001</v>
      </c>
      <c r="X19" s="9">
        <v>10</v>
      </c>
      <c r="Y19" s="9">
        <v>8</v>
      </c>
      <c r="Z19" s="9">
        <v>10</v>
      </c>
      <c r="AA19" s="9">
        <v>8</v>
      </c>
      <c r="AB19" s="9">
        <v>61.448999999999998</v>
      </c>
      <c r="AC19" s="9">
        <v>24.36</v>
      </c>
      <c r="AD19" s="9">
        <v>37.088000000000001</v>
      </c>
      <c r="AE19" s="9">
        <v>29.135000000000002</v>
      </c>
      <c r="AF19" s="9">
        <v>12.365</v>
      </c>
      <c r="AG19" s="9">
        <v>16.771000000000001</v>
      </c>
      <c r="AH19" s="9">
        <v>24.445</v>
      </c>
      <c r="AI19" s="9">
        <v>11.202</v>
      </c>
      <c r="AJ19" s="9">
        <v>13.243</v>
      </c>
      <c r="AK19" s="9">
        <v>4.1429999999999998</v>
      </c>
      <c r="AL19" s="9">
        <v>0.59399999999999997</v>
      </c>
      <c r="AM19" s="9">
        <v>3.5489999999999999</v>
      </c>
      <c r="AN19" s="9">
        <v>2.4729999999999999</v>
      </c>
      <c r="AO19" s="9">
        <v>0.38400000000000001</v>
      </c>
      <c r="AP19" s="9">
        <v>2.089</v>
      </c>
      <c r="AQ19" s="9">
        <v>0.30399999999999999</v>
      </c>
      <c r="AR19" s="9">
        <v>0</v>
      </c>
      <c r="AS19" s="9">
        <v>0.30399999999999999</v>
      </c>
      <c r="AT19" s="9">
        <v>0.86299999999999999</v>
      </c>
      <c r="AU19" s="9">
        <v>0.6</v>
      </c>
      <c r="AV19" s="9">
        <v>0.26200000000000001</v>
      </c>
      <c r="AW19" s="9">
        <v>3.9569999999999999</v>
      </c>
      <c r="AX19" s="9">
        <v>2.8140000000000001</v>
      </c>
      <c r="AY19" s="9">
        <v>1.1439999999999999</v>
      </c>
      <c r="AZ19" s="9">
        <v>0.61199999999999999</v>
      </c>
      <c r="BA19" s="9">
        <v>0.34499999999999997</v>
      </c>
      <c r="BB19" s="9">
        <v>0.26700000000000002</v>
      </c>
      <c r="BC19" s="9">
        <v>2.113</v>
      </c>
      <c r="BD19" s="9">
        <v>1.2909999999999999</v>
      </c>
      <c r="BE19" s="9">
        <v>0.82199999999999995</v>
      </c>
      <c r="BF19" s="9">
        <v>1.9730000000000001</v>
      </c>
      <c r="BG19" s="9">
        <v>1.357</v>
      </c>
      <c r="BH19" s="9">
        <v>0.61499999999999999</v>
      </c>
      <c r="BI19" s="9">
        <v>0.98599999999999999</v>
      </c>
      <c r="BJ19" s="9">
        <v>0.68700000000000006</v>
      </c>
      <c r="BK19" s="9">
        <v>0.29899999999999999</v>
      </c>
      <c r="BL19" s="9">
        <v>0.23100000000000001</v>
      </c>
      <c r="BM19" s="9">
        <v>0.23100000000000001</v>
      </c>
      <c r="BN19" s="9">
        <v>0</v>
      </c>
      <c r="BO19" s="9">
        <v>1.673</v>
      </c>
      <c r="BP19" s="9">
        <v>0.66200000000000003</v>
      </c>
      <c r="BQ19" s="9">
        <v>1.0109999999999999</v>
      </c>
      <c r="BR19" s="9">
        <v>0.88800000000000001</v>
      </c>
      <c r="BS19" s="9">
        <v>0.29599999999999999</v>
      </c>
      <c r="BT19" s="9">
        <v>0.59199999999999997</v>
      </c>
      <c r="BU19" s="9">
        <v>0</v>
      </c>
      <c r="BV19" s="9">
        <v>0</v>
      </c>
      <c r="BW19" s="9">
        <v>0</v>
      </c>
      <c r="BX19" s="9">
        <v>4.2290000000000001</v>
      </c>
      <c r="BY19" s="9">
        <v>1.94</v>
      </c>
      <c r="BZ19" s="9">
        <v>2.2890000000000001</v>
      </c>
      <c r="CA19" s="9">
        <v>4.6900000000000004</v>
      </c>
      <c r="CB19" s="9">
        <v>1.1619999999999999</v>
      </c>
      <c r="CC19" s="9">
        <v>3.528</v>
      </c>
      <c r="CD19" s="9">
        <v>32.314</v>
      </c>
      <c r="CE19" s="9">
        <v>11.996</v>
      </c>
      <c r="CF19" s="9">
        <v>20.318000000000001</v>
      </c>
      <c r="CG19" s="9">
        <v>10</v>
      </c>
      <c r="CH19" s="9">
        <v>10</v>
      </c>
      <c r="CI19" s="9">
        <v>10</v>
      </c>
      <c r="CJ19" s="9">
        <v>10</v>
      </c>
      <c r="CK19" s="9">
        <v>10</v>
      </c>
      <c r="CL19" s="9">
        <v>11</v>
      </c>
      <c r="CM19" s="9">
        <v>10</v>
      </c>
      <c r="CN19" s="9">
        <v>10</v>
      </c>
      <c r="CO19" s="9">
        <v>11.494999999999999</v>
      </c>
      <c r="CP19" s="9">
        <v>9.3759999999999994</v>
      </c>
      <c r="CQ19" s="9">
        <v>8.57</v>
      </c>
      <c r="CR19" s="9">
        <v>10.576000000000001</v>
      </c>
      <c r="CS19" s="9">
        <v>10.11</v>
      </c>
      <c r="CT19" s="9">
        <v>0</v>
      </c>
      <c r="CU19" s="9">
        <v>12.869</v>
      </c>
      <c r="CV19" s="9">
        <v>0</v>
      </c>
      <c r="CW19" s="9">
        <v>0</v>
      </c>
      <c r="CX19" s="9">
        <v>0</v>
      </c>
      <c r="CY19" s="9">
        <v>8.2070000000000007</v>
      </c>
      <c r="CZ19" s="9">
        <v>10.831</v>
      </c>
      <c r="DA19" s="9">
        <v>0</v>
      </c>
      <c r="DB19" s="9">
        <v>10.071</v>
      </c>
      <c r="DC19" s="9">
        <v>10.332000000000001</v>
      </c>
      <c r="DD19" s="9">
        <v>11.238</v>
      </c>
      <c r="DE19" s="9">
        <v>6.3079999999999998</v>
      </c>
      <c r="DF19" s="9">
        <v>0</v>
      </c>
      <c r="DG19" s="9">
        <v>0</v>
      </c>
      <c r="DH19" s="9">
        <v>17.199000000000002</v>
      </c>
      <c r="DI19" s="9">
        <v>15</v>
      </c>
      <c r="DJ19" s="9">
        <v>19.213999999999999</v>
      </c>
      <c r="DK19" s="9">
        <v>11.819000000000001</v>
      </c>
      <c r="DL19" s="9">
        <v>15</v>
      </c>
      <c r="DM19" s="9">
        <v>3.5489999999999999</v>
      </c>
      <c r="DN19" s="9">
        <v>27.405999999999999</v>
      </c>
      <c r="DO19" s="9">
        <v>28.710999999999999</v>
      </c>
      <c r="DP19" s="9">
        <v>0</v>
      </c>
      <c r="DQ19" s="9">
        <v>0</v>
      </c>
      <c r="DR19" s="9">
        <v>0</v>
      </c>
      <c r="DS19" s="9">
        <v>0</v>
      </c>
      <c r="DT19" s="9">
        <v>8.1310000000000002</v>
      </c>
      <c r="DU19" s="9">
        <v>5.4729999999999999</v>
      </c>
      <c r="DV19" s="9">
        <v>13.19</v>
      </c>
      <c r="DW19" s="9">
        <v>11.842000000000001</v>
      </c>
      <c r="DX19" s="9">
        <v>0</v>
      </c>
      <c r="DY19" s="9">
        <v>16.132999999999999</v>
      </c>
      <c r="DZ19" s="9">
        <v>0</v>
      </c>
      <c r="EA19" s="9">
        <v>0</v>
      </c>
      <c r="EB19" s="9">
        <v>0</v>
      </c>
      <c r="EC19" s="9">
        <v>7.2670000000000003</v>
      </c>
      <c r="ED19" s="9">
        <v>6.4359999999999999</v>
      </c>
      <c r="EE19" s="9">
        <v>8.4160000000000004</v>
      </c>
      <c r="EF19" s="9">
        <v>10.942</v>
      </c>
      <c r="EG19" s="9">
        <v>11.643000000000001</v>
      </c>
      <c r="EH19" s="9">
        <v>11</v>
      </c>
      <c r="EI19" s="9">
        <v>10</v>
      </c>
      <c r="EJ19" s="9">
        <v>10</v>
      </c>
      <c r="EK19" s="9">
        <v>9.7710000000000008</v>
      </c>
      <c r="EL19" s="9">
        <v>83.394999999999996</v>
      </c>
      <c r="EM19" s="9">
        <v>35.47</v>
      </c>
      <c r="EN19" s="9">
        <v>47.924999999999997</v>
      </c>
      <c r="EO19" s="9">
        <v>32.130000000000003</v>
      </c>
      <c r="EP19" s="9">
        <v>12.597</v>
      </c>
      <c r="EQ19" s="9">
        <v>19.533999999999999</v>
      </c>
      <c r="ER19" s="9">
        <v>26.373000000000001</v>
      </c>
      <c r="ES19" s="9">
        <v>10.025</v>
      </c>
      <c r="ET19" s="9">
        <v>16.349</v>
      </c>
      <c r="EU19" s="9">
        <v>4.0999999999999996</v>
      </c>
      <c r="EV19" s="9">
        <v>0</v>
      </c>
      <c r="EW19" s="9">
        <v>4.0999999999999996</v>
      </c>
      <c r="EX19" s="9">
        <v>2.9289999999999998</v>
      </c>
      <c r="EY19" s="9">
        <v>1.607</v>
      </c>
      <c r="EZ19" s="9">
        <v>1.3220000000000001</v>
      </c>
      <c r="FA19" s="9">
        <v>0.40100000000000002</v>
      </c>
      <c r="FB19" s="9">
        <v>0.40100000000000002</v>
      </c>
      <c r="FC19" s="9">
        <v>0</v>
      </c>
      <c r="FD19" s="9">
        <v>2.3690000000000002</v>
      </c>
      <c r="FE19" s="9">
        <v>1.512</v>
      </c>
      <c r="FF19" s="9">
        <v>0.85699999999999998</v>
      </c>
      <c r="FG19" s="9">
        <v>2.1739999999999999</v>
      </c>
      <c r="FH19" s="9">
        <v>1.3959999999999999</v>
      </c>
      <c r="FI19" s="9">
        <v>0.77900000000000003</v>
      </c>
      <c r="FJ19" s="9">
        <v>0.47399999999999998</v>
      </c>
      <c r="FK19" s="9">
        <v>0</v>
      </c>
      <c r="FL19" s="9">
        <v>0.47399999999999998</v>
      </c>
      <c r="FM19" s="9">
        <v>2.9049999999999998</v>
      </c>
      <c r="FN19" s="9">
        <v>1.3109999999999999</v>
      </c>
      <c r="FO19" s="9">
        <v>1.5940000000000001</v>
      </c>
      <c r="FP19" s="9">
        <v>1.3149999999999999</v>
      </c>
      <c r="FQ19" s="9">
        <v>0</v>
      </c>
      <c r="FR19" s="9">
        <v>1.3149999999999999</v>
      </c>
      <c r="FS19" s="9">
        <v>0.67400000000000004</v>
      </c>
      <c r="FT19" s="9">
        <v>0.67400000000000004</v>
      </c>
      <c r="FU19" s="9">
        <v>0</v>
      </c>
      <c r="FV19" s="9">
        <v>0</v>
      </c>
      <c r="FW19" s="9">
        <v>0</v>
      </c>
      <c r="FX19" s="9">
        <v>0</v>
      </c>
      <c r="FY19" s="9">
        <v>2.5609999999999999</v>
      </c>
      <c r="FZ19" s="9">
        <v>1.325</v>
      </c>
      <c r="GA19" s="9">
        <v>1.236</v>
      </c>
      <c r="GB19" s="9">
        <v>2.298</v>
      </c>
      <c r="GC19" s="9">
        <v>0.54600000000000004</v>
      </c>
      <c r="GD19" s="9">
        <v>1.752</v>
      </c>
      <c r="GE19" s="9">
        <v>0</v>
      </c>
      <c r="GF19" s="9">
        <v>0</v>
      </c>
      <c r="GG19" s="9">
        <v>0</v>
      </c>
      <c r="GH19" s="9">
        <v>4.1719999999999997</v>
      </c>
      <c r="GI19" s="9">
        <v>1.2529999999999999</v>
      </c>
      <c r="GJ19" s="9">
        <v>2.919</v>
      </c>
      <c r="GK19" s="9">
        <v>5.7569999999999997</v>
      </c>
      <c r="GL19" s="9">
        <v>2.5720000000000001</v>
      </c>
      <c r="GM19" s="9">
        <v>3.1850000000000001</v>
      </c>
      <c r="GN19" s="9">
        <v>51.264000000000003</v>
      </c>
      <c r="GO19" s="9">
        <v>22.873000000000001</v>
      </c>
      <c r="GP19" s="9">
        <v>28.390999999999998</v>
      </c>
      <c r="GQ19" s="9">
        <v>10</v>
      </c>
      <c r="GR19" s="9">
        <v>12</v>
      </c>
      <c r="GS19" s="9">
        <v>9</v>
      </c>
      <c r="GT19" s="9">
        <v>10</v>
      </c>
      <c r="GU19" s="9">
        <v>16.577999999999999</v>
      </c>
      <c r="GV19" s="9">
        <v>9.4250000000000007</v>
      </c>
      <c r="GW19" s="9">
        <v>10</v>
      </c>
      <c r="GX19" s="9">
        <v>16.442</v>
      </c>
      <c r="GY19" s="9">
        <v>10</v>
      </c>
      <c r="GZ19" s="9">
        <v>11.374000000000001</v>
      </c>
      <c r="HA19" s="9">
        <v>0</v>
      </c>
      <c r="HB19" s="9">
        <v>11.374000000000001</v>
      </c>
      <c r="HC19" s="9">
        <v>23.443000000000001</v>
      </c>
      <c r="HD19" s="9">
        <v>26</v>
      </c>
      <c r="HE19" s="9">
        <v>10.372</v>
      </c>
      <c r="HF19" s="9">
        <v>0</v>
      </c>
      <c r="HG19" s="9">
        <v>0</v>
      </c>
      <c r="HH19" s="9">
        <v>0</v>
      </c>
      <c r="HI19" s="9">
        <v>7.2750000000000004</v>
      </c>
      <c r="HJ19" s="9">
        <v>8.8610000000000007</v>
      </c>
      <c r="HK19" s="9">
        <v>5.9009999999999998</v>
      </c>
      <c r="HL19" s="9">
        <v>15.048999999999999</v>
      </c>
      <c r="HM19" s="9">
        <v>15.679</v>
      </c>
      <c r="HN19" s="9">
        <v>15</v>
      </c>
      <c r="HO19" s="9">
        <v>0</v>
      </c>
      <c r="HP19" s="9">
        <v>0</v>
      </c>
      <c r="HQ19" s="9">
        <v>0</v>
      </c>
      <c r="HR19" s="9">
        <v>10</v>
      </c>
      <c r="HS19" s="9">
        <v>11.012</v>
      </c>
      <c r="HT19" s="9">
        <v>6.9649999999999999</v>
      </c>
      <c r="HU19" s="9">
        <v>7.617</v>
      </c>
      <c r="HV19" s="9">
        <v>0</v>
      </c>
      <c r="HW19" s="9">
        <v>7.617</v>
      </c>
      <c r="HX19" s="9">
        <v>21.922999999999998</v>
      </c>
      <c r="HY19" s="9">
        <v>21.922999999999998</v>
      </c>
      <c r="HZ19" s="9">
        <v>0</v>
      </c>
      <c r="IA19" s="9">
        <v>0</v>
      </c>
      <c r="IB19" s="9">
        <v>0</v>
      </c>
      <c r="IC19" s="9">
        <v>0</v>
      </c>
      <c r="ID19" s="9">
        <v>9.2929999999999993</v>
      </c>
      <c r="IE19" s="9">
        <v>10.856</v>
      </c>
      <c r="IF19" s="9">
        <v>8.1530000000000005</v>
      </c>
      <c r="IG19" s="9">
        <v>11.971</v>
      </c>
      <c r="IH19" s="9">
        <v>0</v>
      </c>
      <c r="II19" s="9">
        <v>10.195</v>
      </c>
      <c r="IJ19" s="9">
        <v>0</v>
      </c>
      <c r="IK19" s="9">
        <v>0</v>
      </c>
      <c r="IL19" s="9">
        <v>0</v>
      </c>
      <c r="IM19" s="9">
        <v>10</v>
      </c>
      <c r="IN19" s="9">
        <v>17.102</v>
      </c>
      <c r="IO19" s="9">
        <v>8</v>
      </c>
      <c r="IP19" s="9">
        <v>10</v>
      </c>
      <c r="IQ19" s="9">
        <v>15.587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4790</vt:i4>
      </vt:variant>
    </vt:vector>
  </HeadingPairs>
  <TitlesOfParts>
    <vt:vector size="4801" baseType="lpstr">
      <vt:lpstr>Contents</vt:lpstr>
      <vt:lpstr>Table 8.1</vt:lpstr>
      <vt:lpstr>Table 8.2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A125633800R</vt:lpstr>
      <vt:lpstr>A125633800R_Data</vt:lpstr>
      <vt:lpstr>A125633800R_Latest</vt:lpstr>
      <vt:lpstr>A125633802V</vt:lpstr>
      <vt:lpstr>A125633802V_Data</vt:lpstr>
      <vt:lpstr>A125633802V_Latest</vt:lpstr>
      <vt:lpstr>A125633808J</vt:lpstr>
      <vt:lpstr>A125633808J_Data</vt:lpstr>
      <vt:lpstr>A125633808J_Latest</vt:lpstr>
      <vt:lpstr>A125633810V</vt:lpstr>
      <vt:lpstr>A125633810V_Data</vt:lpstr>
      <vt:lpstr>A125633810V_Latest</vt:lpstr>
      <vt:lpstr>A125633816J</vt:lpstr>
      <vt:lpstr>A125633816J_Data</vt:lpstr>
      <vt:lpstr>A125633816J_Latest</vt:lpstr>
      <vt:lpstr>A125633818L</vt:lpstr>
      <vt:lpstr>A125633818L_Data</vt:lpstr>
      <vt:lpstr>A125633818L_Latest</vt:lpstr>
      <vt:lpstr>A125633824J</vt:lpstr>
      <vt:lpstr>A125633824J_Data</vt:lpstr>
      <vt:lpstr>A125633824J_Latest</vt:lpstr>
      <vt:lpstr>A125633826L</vt:lpstr>
      <vt:lpstr>A125633826L_Data</vt:lpstr>
      <vt:lpstr>A125633826L_Latest</vt:lpstr>
      <vt:lpstr>A125633832J</vt:lpstr>
      <vt:lpstr>A125633832J_Data</vt:lpstr>
      <vt:lpstr>A125633832J_Latest</vt:lpstr>
      <vt:lpstr>A125633834L</vt:lpstr>
      <vt:lpstr>A125633834L_Data</vt:lpstr>
      <vt:lpstr>A125633834L_Latest</vt:lpstr>
      <vt:lpstr>A125633840J</vt:lpstr>
      <vt:lpstr>A125633840J_Data</vt:lpstr>
      <vt:lpstr>A125633840J_Latest</vt:lpstr>
      <vt:lpstr>A125633842L</vt:lpstr>
      <vt:lpstr>A125633842L_Data</vt:lpstr>
      <vt:lpstr>A125633842L_Latest</vt:lpstr>
      <vt:lpstr>A125633848A</vt:lpstr>
      <vt:lpstr>A125633848A_Data</vt:lpstr>
      <vt:lpstr>A125633848A_Latest</vt:lpstr>
      <vt:lpstr>A125633850L</vt:lpstr>
      <vt:lpstr>A125633850L_Data</vt:lpstr>
      <vt:lpstr>A125633850L_Latest</vt:lpstr>
      <vt:lpstr>A125633856A</vt:lpstr>
      <vt:lpstr>A125633856A_Data</vt:lpstr>
      <vt:lpstr>A125633856A_Latest</vt:lpstr>
      <vt:lpstr>A125633858F</vt:lpstr>
      <vt:lpstr>A125633858F_Data</vt:lpstr>
      <vt:lpstr>A125633858F_Latest</vt:lpstr>
      <vt:lpstr>A125633864A</vt:lpstr>
      <vt:lpstr>A125633864A_Data</vt:lpstr>
      <vt:lpstr>A125633864A_Latest</vt:lpstr>
      <vt:lpstr>A125633866F</vt:lpstr>
      <vt:lpstr>A125633866F_Data</vt:lpstr>
      <vt:lpstr>A125633866F_Latest</vt:lpstr>
      <vt:lpstr>A125633872A</vt:lpstr>
      <vt:lpstr>A125633872A_Data</vt:lpstr>
      <vt:lpstr>A125633872A_Latest</vt:lpstr>
      <vt:lpstr>A125633874F</vt:lpstr>
      <vt:lpstr>A125633874F_Data</vt:lpstr>
      <vt:lpstr>A125633874F_Latest</vt:lpstr>
      <vt:lpstr>A125633880A</vt:lpstr>
      <vt:lpstr>A125633880A_Data</vt:lpstr>
      <vt:lpstr>A125633880A_Latest</vt:lpstr>
      <vt:lpstr>A125633882F</vt:lpstr>
      <vt:lpstr>A125633882F_Data</vt:lpstr>
      <vt:lpstr>A125633882F_Latest</vt:lpstr>
      <vt:lpstr>A125633888V</vt:lpstr>
      <vt:lpstr>A125633888V_Data</vt:lpstr>
      <vt:lpstr>A125633888V_Latest</vt:lpstr>
      <vt:lpstr>A125633890F</vt:lpstr>
      <vt:lpstr>A125633890F_Data</vt:lpstr>
      <vt:lpstr>A125633890F_Latest</vt:lpstr>
      <vt:lpstr>A125633896V</vt:lpstr>
      <vt:lpstr>A125633896V_Data</vt:lpstr>
      <vt:lpstr>A125633896V_Latest</vt:lpstr>
      <vt:lpstr>A125633898X</vt:lpstr>
      <vt:lpstr>A125633898X_Data</vt:lpstr>
      <vt:lpstr>A125633898X_Latest</vt:lpstr>
      <vt:lpstr>A125633904J</vt:lpstr>
      <vt:lpstr>A125633904J_Data</vt:lpstr>
      <vt:lpstr>A125633904J_Latest</vt:lpstr>
      <vt:lpstr>A125633906L</vt:lpstr>
      <vt:lpstr>A125633906L_Data</vt:lpstr>
      <vt:lpstr>A125633906L_Latest</vt:lpstr>
      <vt:lpstr>A125633912J</vt:lpstr>
      <vt:lpstr>A125633912J_Data</vt:lpstr>
      <vt:lpstr>A125633912J_Latest</vt:lpstr>
      <vt:lpstr>A125633914L</vt:lpstr>
      <vt:lpstr>A125633914L_Data</vt:lpstr>
      <vt:lpstr>A125633914L_Latest</vt:lpstr>
      <vt:lpstr>A125633920J</vt:lpstr>
      <vt:lpstr>A125633920J_Data</vt:lpstr>
      <vt:lpstr>A125633920J_Latest</vt:lpstr>
      <vt:lpstr>A125633922L</vt:lpstr>
      <vt:lpstr>A125633922L_Data</vt:lpstr>
      <vt:lpstr>A125633922L_Latest</vt:lpstr>
      <vt:lpstr>A125633928A</vt:lpstr>
      <vt:lpstr>A125633928A_Data</vt:lpstr>
      <vt:lpstr>A125633928A_Latest</vt:lpstr>
      <vt:lpstr>A125633930L</vt:lpstr>
      <vt:lpstr>A125633930L_Data</vt:lpstr>
      <vt:lpstr>A125633930L_Latest</vt:lpstr>
      <vt:lpstr>A125633936A</vt:lpstr>
      <vt:lpstr>A125633936A_Data</vt:lpstr>
      <vt:lpstr>A125633936A_Latest</vt:lpstr>
      <vt:lpstr>A125633938F</vt:lpstr>
      <vt:lpstr>A125633938F_Data</vt:lpstr>
      <vt:lpstr>A125633938F_Latest</vt:lpstr>
      <vt:lpstr>A125633944A</vt:lpstr>
      <vt:lpstr>A125633944A_Data</vt:lpstr>
      <vt:lpstr>A125633944A_Latest</vt:lpstr>
      <vt:lpstr>A125633946F</vt:lpstr>
      <vt:lpstr>A125633946F_Data</vt:lpstr>
      <vt:lpstr>A125633946F_Latest</vt:lpstr>
      <vt:lpstr>A125633952A</vt:lpstr>
      <vt:lpstr>A125633952A_Data</vt:lpstr>
      <vt:lpstr>A125633952A_Latest</vt:lpstr>
      <vt:lpstr>A125633954F</vt:lpstr>
      <vt:lpstr>A125633954F_Data</vt:lpstr>
      <vt:lpstr>A125633954F_Latest</vt:lpstr>
      <vt:lpstr>A125633960A</vt:lpstr>
      <vt:lpstr>A125633960A_Data</vt:lpstr>
      <vt:lpstr>A125633960A_Latest</vt:lpstr>
      <vt:lpstr>A125633962F</vt:lpstr>
      <vt:lpstr>A125633962F_Data</vt:lpstr>
      <vt:lpstr>A125633962F_Latest</vt:lpstr>
      <vt:lpstr>A125633968V</vt:lpstr>
      <vt:lpstr>A125633968V_Data</vt:lpstr>
      <vt:lpstr>A125633968V_Latest</vt:lpstr>
      <vt:lpstr>A125633970F</vt:lpstr>
      <vt:lpstr>A125633970F_Data</vt:lpstr>
      <vt:lpstr>A125633970F_Latest</vt:lpstr>
      <vt:lpstr>A125633976V</vt:lpstr>
      <vt:lpstr>A125633976V_Data</vt:lpstr>
      <vt:lpstr>A125633976V_Latest</vt:lpstr>
      <vt:lpstr>A125633978X</vt:lpstr>
      <vt:lpstr>A125633978X_Data</vt:lpstr>
      <vt:lpstr>A125633978X_Latest</vt:lpstr>
      <vt:lpstr>A125633984V</vt:lpstr>
      <vt:lpstr>A125633984V_Data</vt:lpstr>
      <vt:lpstr>A125633984V_Latest</vt:lpstr>
      <vt:lpstr>A125633986X</vt:lpstr>
      <vt:lpstr>A125633986X_Data</vt:lpstr>
      <vt:lpstr>A125633986X_Latest</vt:lpstr>
      <vt:lpstr>A125633992V</vt:lpstr>
      <vt:lpstr>A125633992V_Data</vt:lpstr>
      <vt:lpstr>A125633992V_Latest</vt:lpstr>
      <vt:lpstr>A125633994X</vt:lpstr>
      <vt:lpstr>A125633994X_Data</vt:lpstr>
      <vt:lpstr>A125633994X_Latest</vt:lpstr>
      <vt:lpstr>A125634000K</vt:lpstr>
      <vt:lpstr>A125634000K_Data</vt:lpstr>
      <vt:lpstr>A125634000K_Latest</vt:lpstr>
      <vt:lpstr>A125634002R</vt:lpstr>
      <vt:lpstr>A125634002R_Data</vt:lpstr>
      <vt:lpstr>A125634002R_Latest</vt:lpstr>
      <vt:lpstr>A125634008C</vt:lpstr>
      <vt:lpstr>A125634008C_Data</vt:lpstr>
      <vt:lpstr>A125634008C_Latest</vt:lpstr>
      <vt:lpstr>A125634010R</vt:lpstr>
      <vt:lpstr>A125634010R_Data</vt:lpstr>
      <vt:lpstr>A125634010R_Latest</vt:lpstr>
      <vt:lpstr>A125634016C</vt:lpstr>
      <vt:lpstr>A125634016C_Data</vt:lpstr>
      <vt:lpstr>A125634016C_Latest</vt:lpstr>
      <vt:lpstr>A125634018J</vt:lpstr>
      <vt:lpstr>A125634018J_Data</vt:lpstr>
      <vt:lpstr>A125634018J_Latest</vt:lpstr>
      <vt:lpstr>A125634024C</vt:lpstr>
      <vt:lpstr>A125634024C_Data</vt:lpstr>
      <vt:lpstr>A125634024C_Latest</vt:lpstr>
      <vt:lpstr>A125634026J</vt:lpstr>
      <vt:lpstr>A125634026J_Data</vt:lpstr>
      <vt:lpstr>A125634026J_Latest</vt:lpstr>
      <vt:lpstr>A125634032C</vt:lpstr>
      <vt:lpstr>A125634032C_Data</vt:lpstr>
      <vt:lpstr>A125634032C_Latest</vt:lpstr>
      <vt:lpstr>A125634034J</vt:lpstr>
      <vt:lpstr>A125634034J_Data</vt:lpstr>
      <vt:lpstr>A125634034J_Latest</vt:lpstr>
      <vt:lpstr>A125634040C</vt:lpstr>
      <vt:lpstr>A125634040C_Data</vt:lpstr>
      <vt:lpstr>A125634040C_Latest</vt:lpstr>
      <vt:lpstr>A125634042J</vt:lpstr>
      <vt:lpstr>A125634042J_Data</vt:lpstr>
      <vt:lpstr>A125634042J_Latest</vt:lpstr>
      <vt:lpstr>A125634048W</vt:lpstr>
      <vt:lpstr>A125634048W_Data</vt:lpstr>
      <vt:lpstr>A125634048W_Latest</vt:lpstr>
      <vt:lpstr>A125634050J</vt:lpstr>
      <vt:lpstr>A125634050J_Data</vt:lpstr>
      <vt:lpstr>A125634050J_Latest</vt:lpstr>
      <vt:lpstr>A125634056W</vt:lpstr>
      <vt:lpstr>A125634056W_Data</vt:lpstr>
      <vt:lpstr>A125634056W_Latest</vt:lpstr>
      <vt:lpstr>A125634058A</vt:lpstr>
      <vt:lpstr>A125634058A_Data</vt:lpstr>
      <vt:lpstr>A125634058A_Latest</vt:lpstr>
      <vt:lpstr>A125634064W</vt:lpstr>
      <vt:lpstr>A125634064W_Data</vt:lpstr>
      <vt:lpstr>A125634064W_Latest</vt:lpstr>
      <vt:lpstr>A125634066A</vt:lpstr>
      <vt:lpstr>A125634066A_Data</vt:lpstr>
      <vt:lpstr>A125634066A_Latest</vt:lpstr>
      <vt:lpstr>A125634072W</vt:lpstr>
      <vt:lpstr>A125634072W_Data</vt:lpstr>
      <vt:lpstr>A125634072W_Latest</vt:lpstr>
      <vt:lpstr>A125634074A</vt:lpstr>
      <vt:lpstr>A125634074A_Data</vt:lpstr>
      <vt:lpstr>A125634074A_Latest</vt:lpstr>
      <vt:lpstr>A125634080W</vt:lpstr>
      <vt:lpstr>A125634080W_Data</vt:lpstr>
      <vt:lpstr>A125634080W_Latest</vt:lpstr>
      <vt:lpstr>A125634082A</vt:lpstr>
      <vt:lpstr>A125634082A_Data</vt:lpstr>
      <vt:lpstr>A125634082A_Latest</vt:lpstr>
      <vt:lpstr>A125634088R</vt:lpstr>
      <vt:lpstr>A125634088R_Data</vt:lpstr>
      <vt:lpstr>A125634088R_Latest</vt:lpstr>
      <vt:lpstr>A125634090A</vt:lpstr>
      <vt:lpstr>A125634090A_Data</vt:lpstr>
      <vt:lpstr>A125634090A_Latest</vt:lpstr>
      <vt:lpstr>A125634096R</vt:lpstr>
      <vt:lpstr>A125634096R_Data</vt:lpstr>
      <vt:lpstr>A125634096R_Latest</vt:lpstr>
      <vt:lpstr>A125634098V</vt:lpstr>
      <vt:lpstr>A125634098V_Data</vt:lpstr>
      <vt:lpstr>A125634098V_Latest</vt:lpstr>
      <vt:lpstr>A125634104C</vt:lpstr>
      <vt:lpstr>A125634104C_Data</vt:lpstr>
      <vt:lpstr>A125634104C_Latest</vt:lpstr>
      <vt:lpstr>A125634106J</vt:lpstr>
      <vt:lpstr>A125634106J_Data</vt:lpstr>
      <vt:lpstr>A125634106J_Latest</vt:lpstr>
      <vt:lpstr>A125634112C</vt:lpstr>
      <vt:lpstr>A125634112C_Data</vt:lpstr>
      <vt:lpstr>A125634112C_Latest</vt:lpstr>
      <vt:lpstr>A125634114J</vt:lpstr>
      <vt:lpstr>A125634114J_Data</vt:lpstr>
      <vt:lpstr>A125634114J_Latest</vt:lpstr>
      <vt:lpstr>A125634120C</vt:lpstr>
      <vt:lpstr>A125634120C_Data</vt:lpstr>
      <vt:lpstr>A125634120C_Latest</vt:lpstr>
      <vt:lpstr>A125634122J</vt:lpstr>
      <vt:lpstr>A125634122J_Data</vt:lpstr>
      <vt:lpstr>A125634122J_Latest</vt:lpstr>
      <vt:lpstr>A125634128W</vt:lpstr>
      <vt:lpstr>A125634128W_Data</vt:lpstr>
      <vt:lpstr>A125634128W_Latest</vt:lpstr>
      <vt:lpstr>A125634130J</vt:lpstr>
      <vt:lpstr>A125634130J_Data</vt:lpstr>
      <vt:lpstr>A125634130J_Latest</vt:lpstr>
      <vt:lpstr>A125634136W</vt:lpstr>
      <vt:lpstr>A125634136W_Data</vt:lpstr>
      <vt:lpstr>A125634136W_Latest</vt:lpstr>
      <vt:lpstr>A125634138A</vt:lpstr>
      <vt:lpstr>A125634138A_Data</vt:lpstr>
      <vt:lpstr>A125634138A_Latest</vt:lpstr>
      <vt:lpstr>A125634144W</vt:lpstr>
      <vt:lpstr>A125634144W_Data</vt:lpstr>
      <vt:lpstr>A125634144W_Latest</vt:lpstr>
      <vt:lpstr>A125634146A</vt:lpstr>
      <vt:lpstr>A125634146A_Data</vt:lpstr>
      <vt:lpstr>A125634146A_Latest</vt:lpstr>
      <vt:lpstr>A125634152W</vt:lpstr>
      <vt:lpstr>A125634152W_Data</vt:lpstr>
      <vt:lpstr>A125634152W_Latest</vt:lpstr>
      <vt:lpstr>A125634154A</vt:lpstr>
      <vt:lpstr>A125634154A_Data</vt:lpstr>
      <vt:lpstr>A125634154A_Latest</vt:lpstr>
      <vt:lpstr>A125634160W</vt:lpstr>
      <vt:lpstr>A125634160W_Data</vt:lpstr>
      <vt:lpstr>A125634160W_Latest</vt:lpstr>
      <vt:lpstr>A125634162A</vt:lpstr>
      <vt:lpstr>A125634162A_Data</vt:lpstr>
      <vt:lpstr>A125634162A_Latest</vt:lpstr>
      <vt:lpstr>A125634168R</vt:lpstr>
      <vt:lpstr>A125634168R_Data</vt:lpstr>
      <vt:lpstr>A125634168R_Latest</vt:lpstr>
      <vt:lpstr>A125634170A</vt:lpstr>
      <vt:lpstr>A125634170A_Data</vt:lpstr>
      <vt:lpstr>A125634170A_Latest</vt:lpstr>
      <vt:lpstr>A125634176R</vt:lpstr>
      <vt:lpstr>A125634176R_Data</vt:lpstr>
      <vt:lpstr>A125634176R_Latest</vt:lpstr>
      <vt:lpstr>A125634178V</vt:lpstr>
      <vt:lpstr>A125634178V_Data</vt:lpstr>
      <vt:lpstr>A125634178V_Latest</vt:lpstr>
      <vt:lpstr>A125634184R</vt:lpstr>
      <vt:lpstr>A125634184R_Data</vt:lpstr>
      <vt:lpstr>A125634184R_Latest</vt:lpstr>
      <vt:lpstr>A125634186V</vt:lpstr>
      <vt:lpstr>A125634186V_Data</vt:lpstr>
      <vt:lpstr>A125634186V_Latest</vt:lpstr>
      <vt:lpstr>A125634192R</vt:lpstr>
      <vt:lpstr>A125634192R_Data</vt:lpstr>
      <vt:lpstr>A125634192R_Latest</vt:lpstr>
      <vt:lpstr>A125634194V</vt:lpstr>
      <vt:lpstr>A125634194V_Data</vt:lpstr>
      <vt:lpstr>A125634194V_Latest</vt:lpstr>
      <vt:lpstr>A125634200C</vt:lpstr>
      <vt:lpstr>A125634200C_Data</vt:lpstr>
      <vt:lpstr>A125634200C_Latest</vt:lpstr>
      <vt:lpstr>A125634202J</vt:lpstr>
      <vt:lpstr>A125634202J_Data</vt:lpstr>
      <vt:lpstr>A125634202J_Latest</vt:lpstr>
      <vt:lpstr>A125634208W</vt:lpstr>
      <vt:lpstr>A125634208W_Data</vt:lpstr>
      <vt:lpstr>A125634208W_Latest</vt:lpstr>
      <vt:lpstr>A125634210J</vt:lpstr>
      <vt:lpstr>A125634210J_Data</vt:lpstr>
      <vt:lpstr>A125634210J_Latest</vt:lpstr>
      <vt:lpstr>A125634216W</vt:lpstr>
      <vt:lpstr>A125634216W_Data</vt:lpstr>
      <vt:lpstr>A125634216W_Latest</vt:lpstr>
      <vt:lpstr>A125634218A</vt:lpstr>
      <vt:lpstr>A125634218A_Data</vt:lpstr>
      <vt:lpstr>A125634218A_Latest</vt:lpstr>
      <vt:lpstr>A125634224W</vt:lpstr>
      <vt:lpstr>A125634224W_Data</vt:lpstr>
      <vt:lpstr>A125634224W_Latest</vt:lpstr>
      <vt:lpstr>A125634226A</vt:lpstr>
      <vt:lpstr>A125634226A_Data</vt:lpstr>
      <vt:lpstr>A125634226A_Latest</vt:lpstr>
      <vt:lpstr>A125634232W</vt:lpstr>
      <vt:lpstr>A125634232W_Data</vt:lpstr>
      <vt:lpstr>A125634232W_Latest</vt:lpstr>
      <vt:lpstr>A125634234A</vt:lpstr>
      <vt:lpstr>A125634234A_Data</vt:lpstr>
      <vt:lpstr>A125634234A_Latest</vt:lpstr>
      <vt:lpstr>A125634240W</vt:lpstr>
      <vt:lpstr>A125634240W_Data</vt:lpstr>
      <vt:lpstr>A125634240W_Latest</vt:lpstr>
      <vt:lpstr>A125634242A</vt:lpstr>
      <vt:lpstr>A125634242A_Data</vt:lpstr>
      <vt:lpstr>A125634242A_Latest</vt:lpstr>
      <vt:lpstr>A125634248R</vt:lpstr>
      <vt:lpstr>A125634248R_Data</vt:lpstr>
      <vt:lpstr>A125634248R_Latest</vt:lpstr>
      <vt:lpstr>A125634250A</vt:lpstr>
      <vt:lpstr>A125634250A_Data</vt:lpstr>
      <vt:lpstr>A125634250A_Latest</vt:lpstr>
      <vt:lpstr>A125634256R</vt:lpstr>
      <vt:lpstr>A125634256R_Data</vt:lpstr>
      <vt:lpstr>A125634256R_Latest</vt:lpstr>
      <vt:lpstr>A125634258V</vt:lpstr>
      <vt:lpstr>A125634258V_Data</vt:lpstr>
      <vt:lpstr>A125634258V_Latest</vt:lpstr>
      <vt:lpstr>A125634264R</vt:lpstr>
      <vt:lpstr>A125634264R_Data</vt:lpstr>
      <vt:lpstr>A125634264R_Latest</vt:lpstr>
      <vt:lpstr>A125634266V</vt:lpstr>
      <vt:lpstr>A125634266V_Data</vt:lpstr>
      <vt:lpstr>A125634266V_Latest</vt:lpstr>
      <vt:lpstr>A125634272R</vt:lpstr>
      <vt:lpstr>A125634272R_Data</vt:lpstr>
      <vt:lpstr>A125634272R_Latest</vt:lpstr>
      <vt:lpstr>A125634274V</vt:lpstr>
      <vt:lpstr>A125634274V_Data</vt:lpstr>
      <vt:lpstr>A125634274V_Latest</vt:lpstr>
      <vt:lpstr>A125634280R</vt:lpstr>
      <vt:lpstr>A125634280R_Data</vt:lpstr>
      <vt:lpstr>A125634280R_Latest</vt:lpstr>
      <vt:lpstr>A125634282V</vt:lpstr>
      <vt:lpstr>A125634282V_Data</vt:lpstr>
      <vt:lpstr>A125634282V_Latest</vt:lpstr>
      <vt:lpstr>A125634288J</vt:lpstr>
      <vt:lpstr>A125634288J_Data</vt:lpstr>
      <vt:lpstr>A125634288J_Latest</vt:lpstr>
      <vt:lpstr>A125634290V</vt:lpstr>
      <vt:lpstr>A125634290V_Data</vt:lpstr>
      <vt:lpstr>A125634290V_Latest</vt:lpstr>
      <vt:lpstr>A125634296J</vt:lpstr>
      <vt:lpstr>A125634296J_Data</vt:lpstr>
      <vt:lpstr>A125634296J_Latest</vt:lpstr>
      <vt:lpstr>A125634298L</vt:lpstr>
      <vt:lpstr>A125634298L_Data</vt:lpstr>
      <vt:lpstr>A125634298L_Latest</vt:lpstr>
      <vt:lpstr>A125634304W</vt:lpstr>
      <vt:lpstr>A125634304W_Data</vt:lpstr>
      <vt:lpstr>A125634304W_Latest</vt:lpstr>
      <vt:lpstr>A125634306A</vt:lpstr>
      <vt:lpstr>A125634306A_Data</vt:lpstr>
      <vt:lpstr>A125634306A_Latest</vt:lpstr>
      <vt:lpstr>A125634312W</vt:lpstr>
      <vt:lpstr>A125634312W_Data</vt:lpstr>
      <vt:lpstr>A125634312W_Latest</vt:lpstr>
      <vt:lpstr>A125634314A</vt:lpstr>
      <vt:lpstr>A125634314A_Data</vt:lpstr>
      <vt:lpstr>A125634314A_Latest</vt:lpstr>
      <vt:lpstr>A125634320W</vt:lpstr>
      <vt:lpstr>A125634320W_Data</vt:lpstr>
      <vt:lpstr>A125634320W_Latest</vt:lpstr>
      <vt:lpstr>A125634322A</vt:lpstr>
      <vt:lpstr>A125634322A_Data</vt:lpstr>
      <vt:lpstr>A125634322A_Latest</vt:lpstr>
      <vt:lpstr>A125634328R</vt:lpstr>
      <vt:lpstr>A125634328R_Data</vt:lpstr>
      <vt:lpstr>A125634328R_Latest</vt:lpstr>
      <vt:lpstr>A125634330A</vt:lpstr>
      <vt:lpstr>A125634330A_Data</vt:lpstr>
      <vt:lpstr>A125634330A_Latest</vt:lpstr>
      <vt:lpstr>A125634336R</vt:lpstr>
      <vt:lpstr>A125634336R_Data</vt:lpstr>
      <vt:lpstr>A125634336R_Latest</vt:lpstr>
      <vt:lpstr>A125634338V</vt:lpstr>
      <vt:lpstr>A125634338V_Data</vt:lpstr>
      <vt:lpstr>A125634338V_Latest</vt:lpstr>
      <vt:lpstr>A125634344R</vt:lpstr>
      <vt:lpstr>A125634344R_Data</vt:lpstr>
      <vt:lpstr>A125634344R_Latest</vt:lpstr>
      <vt:lpstr>A125634346V</vt:lpstr>
      <vt:lpstr>A125634346V_Data</vt:lpstr>
      <vt:lpstr>A125634346V_Latest</vt:lpstr>
      <vt:lpstr>A125634352R</vt:lpstr>
      <vt:lpstr>A125634352R_Data</vt:lpstr>
      <vt:lpstr>A125634352R_Latest</vt:lpstr>
      <vt:lpstr>A125634354V</vt:lpstr>
      <vt:lpstr>A125634354V_Data</vt:lpstr>
      <vt:lpstr>A125634354V_Latest</vt:lpstr>
      <vt:lpstr>A125634360R</vt:lpstr>
      <vt:lpstr>A125634360R_Data</vt:lpstr>
      <vt:lpstr>A125634360R_Latest</vt:lpstr>
      <vt:lpstr>A125634362V</vt:lpstr>
      <vt:lpstr>A125634362V_Data</vt:lpstr>
      <vt:lpstr>A125634362V_Latest</vt:lpstr>
      <vt:lpstr>A125634368J</vt:lpstr>
      <vt:lpstr>A125634368J_Data</vt:lpstr>
      <vt:lpstr>A125634368J_Latest</vt:lpstr>
      <vt:lpstr>A125634370V</vt:lpstr>
      <vt:lpstr>A125634370V_Data</vt:lpstr>
      <vt:lpstr>A125634370V_Latest</vt:lpstr>
      <vt:lpstr>A125634376J</vt:lpstr>
      <vt:lpstr>A125634376J_Data</vt:lpstr>
      <vt:lpstr>A125634376J_Latest</vt:lpstr>
      <vt:lpstr>A125634378L</vt:lpstr>
      <vt:lpstr>A125634378L_Data</vt:lpstr>
      <vt:lpstr>A125634378L_Latest</vt:lpstr>
      <vt:lpstr>A125634384J</vt:lpstr>
      <vt:lpstr>A125634384J_Data</vt:lpstr>
      <vt:lpstr>A125634384J_Latest</vt:lpstr>
      <vt:lpstr>A125634386L</vt:lpstr>
      <vt:lpstr>A125634386L_Data</vt:lpstr>
      <vt:lpstr>A125634386L_Latest</vt:lpstr>
      <vt:lpstr>A125634392J</vt:lpstr>
      <vt:lpstr>A125634392J_Data</vt:lpstr>
      <vt:lpstr>A125634392J_Latest</vt:lpstr>
      <vt:lpstr>A125634394L</vt:lpstr>
      <vt:lpstr>A125634394L_Data</vt:lpstr>
      <vt:lpstr>A125634394L_Latest</vt:lpstr>
      <vt:lpstr>A125634400W</vt:lpstr>
      <vt:lpstr>A125634400W_Data</vt:lpstr>
      <vt:lpstr>A125634400W_Latest</vt:lpstr>
      <vt:lpstr>A125634402A</vt:lpstr>
      <vt:lpstr>A125634402A_Data</vt:lpstr>
      <vt:lpstr>A125634402A_Latest</vt:lpstr>
      <vt:lpstr>A125634408R</vt:lpstr>
      <vt:lpstr>A125634408R_Data</vt:lpstr>
      <vt:lpstr>A125634408R_Latest</vt:lpstr>
      <vt:lpstr>A125634410A</vt:lpstr>
      <vt:lpstr>A125634410A_Data</vt:lpstr>
      <vt:lpstr>A125634410A_Latest</vt:lpstr>
      <vt:lpstr>A125634416R</vt:lpstr>
      <vt:lpstr>A125634416R_Data</vt:lpstr>
      <vt:lpstr>A125634416R_Latest</vt:lpstr>
      <vt:lpstr>A125634418V</vt:lpstr>
      <vt:lpstr>A125634418V_Data</vt:lpstr>
      <vt:lpstr>A125634418V_Latest</vt:lpstr>
      <vt:lpstr>A125634424R</vt:lpstr>
      <vt:lpstr>A125634424R_Data</vt:lpstr>
      <vt:lpstr>A125634424R_Latest</vt:lpstr>
      <vt:lpstr>A125634426V</vt:lpstr>
      <vt:lpstr>A125634426V_Data</vt:lpstr>
      <vt:lpstr>A125634426V_Latest</vt:lpstr>
      <vt:lpstr>A125634432R</vt:lpstr>
      <vt:lpstr>A125634432R_Data</vt:lpstr>
      <vt:lpstr>A125634432R_Latest</vt:lpstr>
      <vt:lpstr>A125634434V</vt:lpstr>
      <vt:lpstr>A125634434V_Data</vt:lpstr>
      <vt:lpstr>A125634434V_Latest</vt:lpstr>
      <vt:lpstr>A125634440R</vt:lpstr>
      <vt:lpstr>A125634440R_Data</vt:lpstr>
      <vt:lpstr>A125634440R_Latest</vt:lpstr>
      <vt:lpstr>A125634442V</vt:lpstr>
      <vt:lpstr>A125634442V_Data</vt:lpstr>
      <vt:lpstr>A125634442V_Latest</vt:lpstr>
      <vt:lpstr>A125634448J</vt:lpstr>
      <vt:lpstr>A125634448J_Data</vt:lpstr>
      <vt:lpstr>A125634448J_Latest</vt:lpstr>
      <vt:lpstr>A125634450V</vt:lpstr>
      <vt:lpstr>A125634450V_Data</vt:lpstr>
      <vt:lpstr>A125634450V_Latest</vt:lpstr>
      <vt:lpstr>A125634456J</vt:lpstr>
      <vt:lpstr>A125634456J_Data</vt:lpstr>
      <vt:lpstr>A125634456J_Latest</vt:lpstr>
      <vt:lpstr>A125634458L</vt:lpstr>
      <vt:lpstr>A125634458L_Data</vt:lpstr>
      <vt:lpstr>A125634458L_Latest</vt:lpstr>
      <vt:lpstr>A125634464J</vt:lpstr>
      <vt:lpstr>A125634464J_Data</vt:lpstr>
      <vt:lpstr>A125634464J_Latest</vt:lpstr>
      <vt:lpstr>A125634466L</vt:lpstr>
      <vt:lpstr>A125634466L_Data</vt:lpstr>
      <vt:lpstr>A125634466L_Latest</vt:lpstr>
      <vt:lpstr>A125634472J</vt:lpstr>
      <vt:lpstr>A125634472J_Data</vt:lpstr>
      <vt:lpstr>A125634472J_Latest</vt:lpstr>
      <vt:lpstr>A125634474L</vt:lpstr>
      <vt:lpstr>A125634474L_Data</vt:lpstr>
      <vt:lpstr>A125634474L_Latest</vt:lpstr>
      <vt:lpstr>A125634480J</vt:lpstr>
      <vt:lpstr>A125634480J_Data</vt:lpstr>
      <vt:lpstr>A125634480J_Latest</vt:lpstr>
      <vt:lpstr>A125634482L</vt:lpstr>
      <vt:lpstr>A125634482L_Data</vt:lpstr>
      <vt:lpstr>A125634482L_Latest</vt:lpstr>
      <vt:lpstr>A125634488A</vt:lpstr>
      <vt:lpstr>A125634488A_Data</vt:lpstr>
      <vt:lpstr>A125634488A_Latest</vt:lpstr>
      <vt:lpstr>A125634490L</vt:lpstr>
      <vt:lpstr>A125634490L_Data</vt:lpstr>
      <vt:lpstr>A125634490L_Latest</vt:lpstr>
      <vt:lpstr>A125634496A</vt:lpstr>
      <vt:lpstr>A125634496A_Data</vt:lpstr>
      <vt:lpstr>A125634496A_Latest</vt:lpstr>
      <vt:lpstr>A125634498F</vt:lpstr>
      <vt:lpstr>A125634498F_Data</vt:lpstr>
      <vt:lpstr>A125634498F_Latest</vt:lpstr>
      <vt:lpstr>A125634504R</vt:lpstr>
      <vt:lpstr>A125634504R_Data</vt:lpstr>
      <vt:lpstr>A125634504R_Latest</vt:lpstr>
      <vt:lpstr>A125634506V</vt:lpstr>
      <vt:lpstr>A125634506V_Data</vt:lpstr>
      <vt:lpstr>A125634506V_Latest</vt:lpstr>
      <vt:lpstr>A125634512R</vt:lpstr>
      <vt:lpstr>A125634512R_Data</vt:lpstr>
      <vt:lpstr>A125634512R_Latest</vt:lpstr>
      <vt:lpstr>A125634514V</vt:lpstr>
      <vt:lpstr>A125634514V_Data</vt:lpstr>
      <vt:lpstr>A125634514V_Latest</vt:lpstr>
      <vt:lpstr>A125634520R</vt:lpstr>
      <vt:lpstr>A125634520R_Data</vt:lpstr>
      <vt:lpstr>A125634520R_Latest</vt:lpstr>
      <vt:lpstr>A125634522V</vt:lpstr>
      <vt:lpstr>A125634522V_Data</vt:lpstr>
      <vt:lpstr>A125634522V_Latest</vt:lpstr>
      <vt:lpstr>A125634528J</vt:lpstr>
      <vt:lpstr>A125634528J_Data</vt:lpstr>
      <vt:lpstr>A125634528J_Latest</vt:lpstr>
      <vt:lpstr>A125634530V</vt:lpstr>
      <vt:lpstr>A125634530V_Data</vt:lpstr>
      <vt:lpstr>A125634530V_Latest</vt:lpstr>
      <vt:lpstr>A125634536J</vt:lpstr>
      <vt:lpstr>A125634536J_Data</vt:lpstr>
      <vt:lpstr>A125634536J_Latest</vt:lpstr>
      <vt:lpstr>A125634538L</vt:lpstr>
      <vt:lpstr>A125634538L_Data</vt:lpstr>
      <vt:lpstr>A125634538L_Latest</vt:lpstr>
      <vt:lpstr>A125634544J</vt:lpstr>
      <vt:lpstr>A125634544J_Data</vt:lpstr>
      <vt:lpstr>A125634544J_Latest</vt:lpstr>
      <vt:lpstr>A125634546L</vt:lpstr>
      <vt:lpstr>A125634546L_Data</vt:lpstr>
      <vt:lpstr>A125634546L_Latest</vt:lpstr>
      <vt:lpstr>A125634552J</vt:lpstr>
      <vt:lpstr>A125634552J_Data</vt:lpstr>
      <vt:lpstr>A125634552J_Latest</vt:lpstr>
      <vt:lpstr>A125634554L</vt:lpstr>
      <vt:lpstr>A125634554L_Data</vt:lpstr>
      <vt:lpstr>A125634554L_Latest</vt:lpstr>
      <vt:lpstr>A125634560J</vt:lpstr>
      <vt:lpstr>A125634560J_Data</vt:lpstr>
      <vt:lpstr>A125634560J_Latest</vt:lpstr>
      <vt:lpstr>A125634562L</vt:lpstr>
      <vt:lpstr>A125634562L_Data</vt:lpstr>
      <vt:lpstr>A125634562L_Latest</vt:lpstr>
      <vt:lpstr>A125634568A</vt:lpstr>
      <vt:lpstr>A125634568A_Data</vt:lpstr>
      <vt:lpstr>A125634568A_Latest</vt:lpstr>
      <vt:lpstr>A125634570L</vt:lpstr>
      <vt:lpstr>A125634570L_Data</vt:lpstr>
      <vt:lpstr>A125634570L_Latest</vt:lpstr>
      <vt:lpstr>A125634576A</vt:lpstr>
      <vt:lpstr>A125634576A_Data</vt:lpstr>
      <vt:lpstr>A125634576A_Latest</vt:lpstr>
      <vt:lpstr>A125634578F</vt:lpstr>
      <vt:lpstr>A125634578F_Data</vt:lpstr>
      <vt:lpstr>A125634578F_Latest</vt:lpstr>
      <vt:lpstr>A125634584A</vt:lpstr>
      <vt:lpstr>A125634584A_Data</vt:lpstr>
      <vt:lpstr>A125634584A_Latest</vt:lpstr>
      <vt:lpstr>A125634586F</vt:lpstr>
      <vt:lpstr>A125634586F_Data</vt:lpstr>
      <vt:lpstr>A125634586F_Latest</vt:lpstr>
      <vt:lpstr>A125634592A</vt:lpstr>
      <vt:lpstr>A125634592A_Data</vt:lpstr>
      <vt:lpstr>A125634592A_Latest</vt:lpstr>
      <vt:lpstr>A125634594F</vt:lpstr>
      <vt:lpstr>A125634594F_Data</vt:lpstr>
      <vt:lpstr>A125634594F_Latest</vt:lpstr>
      <vt:lpstr>A125634600R</vt:lpstr>
      <vt:lpstr>A125634600R_Data</vt:lpstr>
      <vt:lpstr>A125634600R_Latest</vt:lpstr>
      <vt:lpstr>A125634602V</vt:lpstr>
      <vt:lpstr>A125634602V_Data</vt:lpstr>
      <vt:lpstr>A125634602V_Latest</vt:lpstr>
      <vt:lpstr>A125634608J</vt:lpstr>
      <vt:lpstr>A125634608J_Data</vt:lpstr>
      <vt:lpstr>A125634608J_Latest</vt:lpstr>
      <vt:lpstr>A125634610V</vt:lpstr>
      <vt:lpstr>A125634610V_Data</vt:lpstr>
      <vt:lpstr>A125634610V_Latest</vt:lpstr>
      <vt:lpstr>A125634616J</vt:lpstr>
      <vt:lpstr>A125634616J_Data</vt:lpstr>
      <vt:lpstr>A125634616J_Latest</vt:lpstr>
      <vt:lpstr>A125634618L</vt:lpstr>
      <vt:lpstr>A125634618L_Data</vt:lpstr>
      <vt:lpstr>A125634618L_Latest</vt:lpstr>
      <vt:lpstr>A125634624J</vt:lpstr>
      <vt:lpstr>A125634624J_Data</vt:lpstr>
      <vt:lpstr>A125634624J_Latest</vt:lpstr>
      <vt:lpstr>A125634626L</vt:lpstr>
      <vt:lpstr>A125634626L_Data</vt:lpstr>
      <vt:lpstr>A125634626L_Latest</vt:lpstr>
      <vt:lpstr>A125634632J</vt:lpstr>
      <vt:lpstr>A125634632J_Data</vt:lpstr>
      <vt:lpstr>A125634632J_Latest</vt:lpstr>
      <vt:lpstr>A125634634L</vt:lpstr>
      <vt:lpstr>A125634634L_Data</vt:lpstr>
      <vt:lpstr>A125634634L_Latest</vt:lpstr>
      <vt:lpstr>A125634640J</vt:lpstr>
      <vt:lpstr>A125634640J_Data</vt:lpstr>
      <vt:lpstr>A125634640J_Latest</vt:lpstr>
      <vt:lpstr>A125634642L</vt:lpstr>
      <vt:lpstr>A125634642L_Data</vt:lpstr>
      <vt:lpstr>A125634642L_Latest</vt:lpstr>
      <vt:lpstr>A125634648A</vt:lpstr>
      <vt:lpstr>A125634648A_Data</vt:lpstr>
      <vt:lpstr>A125634648A_Latest</vt:lpstr>
      <vt:lpstr>A125634650L</vt:lpstr>
      <vt:lpstr>A125634650L_Data</vt:lpstr>
      <vt:lpstr>A125634650L_Latest</vt:lpstr>
      <vt:lpstr>A125634656A</vt:lpstr>
      <vt:lpstr>A125634656A_Data</vt:lpstr>
      <vt:lpstr>A125634656A_Latest</vt:lpstr>
      <vt:lpstr>A125634658F</vt:lpstr>
      <vt:lpstr>A125634658F_Data</vt:lpstr>
      <vt:lpstr>A125634658F_Latest</vt:lpstr>
      <vt:lpstr>A125634664A</vt:lpstr>
      <vt:lpstr>A125634664A_Data</vt:lpstr>
      <vt:lpstr>A125634664A_Latest</vt:lpstr>
      <vt:lpstr>A125634666F</vt:lpstr>
      <vt:lpstr>A125634666F_Data</vt:lpstr>
      <vt:lpstr>A125634666F_Latest</vt:lpstr>
      <vt:lpstr>A125634672A</vt:lpstr>
      <vt:lpstr>A125634672A_Data</vt:lpstr>
      <vt:lpstr>A125634672A_Latest</vt:lpstr>
      <vt:lpstr>A125634674F</vt:lpstr>
      <vt:lpstr>A125634674F_Data</vt:lpstr>
      <vt:lpstr>A125634674F_Latest</vt:lpstr>
      <vt:lpstr>A125634680A</vt:lpstr>
      <vt:lpstr>A125634680A_Data</vt:lpstr>
      <vt:lpstr>A125634680A_Latest</vt:lpstr>
      <vt:lpstr>A125634682F</vt:lpstr>
      <vt:lpstr>A125634682F_Data</vt:lpstr>
      <vt:lpstr>A125634682F_Latest</vt:lpstr>
      <vt:lpstr>A125634688V</vt:lpstr>
      <vt:lpstr>A125634688V_Data</vt:lpstr>
      <vt:lpstr>A125634688V_Latest</vt:lpstr>
      <vt:lpstr>A125634690F</vt:lpstr>
      <vt:lpstr>A125634690F_Data</vt:lpstr>
      <vt:lpstr>A125634690F_Latest</vt:lpstr>
      <vt:lpstr>A125634696V</vt:lpstr>
      <vt:lpstr>A125634696V_Data</vt:lpstr>
      <vt:lpstr>A125634696V_Latest</vt:lpstr>
      <vt:lpstr>A125634698X</vt:lpstr>
      <vt:lpstr>A125634698X_Data</vt:lpstr>
      <vt:lpstr>A125634698X_Latest</vt:lpstr>
      <vt:lpstr>A125634704J</vt:lpstr>
      <vt:lpstr>A125634704J_Data</vt:lpstr>
      <vt:lpstr>A125634704J_Latest</vt:lpstr>
      <vt:lpstr>A125634706L</vt:lpstr>
      <vt:lpstr>A125634706L_Data</vt:lpstr>
      <vt:lpstr>A125634706L_Latest</vt:lpstr>
      <vt:lpstr>A125634712J</vt:lpstr>
      <vt:lpstr>A125634712J_Data</vt:lpstr>
      <vt:lpstr>A125634712J_Latest</vt:lpstr>
      <vt:lpstr>A125634714L</vt:lpstr>
      <vt:lpstr>A125634714L_Data</vt:lpstr>
      <vt:lpstr>A125634714L_Latest</vt:lpstr>
      <vt:lpstr>A125634720J</vt:lpstr>
      <vt:lpstr>A125634720J_Data</vt:lpstr>
      <vt:lpstr>A125634720J_Latest</vt:lpstr>
      <vt:lpstr>A125634722L</vt:lpstr>
      <vt:lpstr>A125634722L_Data</vt:lpstr>
      <vt:lpstr>A125634722L_Latest</vt:lpstr>
      <vt:lpstr>A125634728A</vt:lpstr>
      <vt:lpstr>A125634728A_Data</vt:lpstr>
      <vt:lpstr>A125634728A_Latest</vt:lpstr>
      <vt:lpstr>A125634730L</vt:lpstr>
      <vt:lpstr>A125634730L_Data</vt:lpstr>
      <vt:lpstr>A125634730L_Latest</vt:lpstr>
      <vt:lpstr>A125634736A</vt:lpstr>
      <vt:lpstr>A125634736A_Data</vt:lpstr>
      <vt:lpstr>A125634736A_Latest</vt:lpstr>
      <vt:lpstr>A125634738F</vt:lpstr>
      <vt:lpstr>A125634738F_Data</vt:lpstr>
      <vt:lpstr>A125634738F_Latest</vt:lpstr>
      <vt:lpstr>A125634744A</vt:lpstr>
      <vt:lpstr>A125634744A_Data</vt:lpstr>
      <vt:lpstr>A125634744A_Latest</vt:lpstr>
      <vt:lpstr>A125634746F</vt:lpstr>
      <vt:lpstr>A125634746F_Data</vt:lpstr>
      <vt:lpstr>A125634746F_Latest</vt:lpstr>
      <vt:lpstr>A125634752A</vt:lpstr>
      <vt:lpstr>A125634752A_Data</vt:lpstr>
      <vt:lpstr>A125634752A_Latest</vt:lpstr>
      <vt:lpstr>A125634754F</vt:lpstr>
      <vt:lpstr>A125634754F_Data</vt:lpstr>
      <vt:lpstr>A125634754F_Latest</vt:lpstr>
      <vt:lpstr>A125634760A</vt:lpstr>
      <vt:lpstr>A125634760A_Data</vt:lpstr>
      <vt:lpstr>A125634760A_Latest</vt:lpstr>
      <vt:lpstr>A125634762F</vt:lpstr>
      <vt:lpstr>A125634762F_Data</vt:lpstr>
      <vt:lpstr>A125634762F_Latest</vt:lpstr>
      <vt:lpstr>A125634768V</vt:lpstr>
      <vt:lpstr>A125634768V_Data</vt:lpstr>
      <vt:lpstr>A125634768V_Latest</vt:lpstr>
      <vt:lpstr>A125634770F</vt:lpstr>
      <vt:lpstr>A125634770F_Data</vt:lpstr>
      <vt:lpstr>A125634770F_Latest</vt:lpstr>
      <vt:lpstr>A125634776V</vt:lpstr>
      <vt:lpstr>A125634776V_Data</vt:lpstr>
      <vt:lpstr>A125634776V_Latest</vt:lpstr>
      <vt:lpstr>A125634778X</vt:lpstr>
      <vt:lpstr>A125634778X_Data</vt:lpstr>
      <vt:lpstr>A125634778X_Latest</vt:lpstr>
      <vt:lpstr>A125634784V</vt:lpstr>
      <vt:lpstr>A125634784V_Data</vt:lpstr>
      <vt:lpstr>A125634784V_Latest</vt:lpstr>
      <vt:lpstr>A125634786X</vt:lpstr>
      <vt:lpstr>A125634786X_Data</vt:lpstr>
      <vt:lpstr>A125634786X_Latest</vt:lpstr>
      <vt:lpstr>A125634792V</vt:lpstr>
      <vt:lpstr>A125634792V_Data</vt:lpstr>
      <vt:lpstr>A125634792V_Latest</vt:lpstr>
      <vt:lpstr>A125634794X</vt:lpstr>
      <vt:lpstr>A125634794X_Data</vt:lpstr>
      <vt:lpstr>A125634794X_Latest</vt:lpstr>
      <vt:lpstr>A125634800J</vt:lpstr>
      <vt:lpstr>A125634800J_Data</vt:lpstr>
      <vt:lpstr>A125634800J_Latest</vt:lpstr>
      <vt:lpstr>A125634802L</vt:lpstr>
      <vt:lpstr>A125634802L_Data</vt:lpstr>
      <vt:lpstr>A125634802L_Latest</vt:lpstr>
      <vt:lpstr>A125634808A</vt:lpstr>
      <vt:lpstr>A125634808A_Data</vt:lpstr>
      <vt:lpstr>A125634808A_Latest</vt:lpstr>
      <vt:lpstr>A125634810L</vt:lpstr>
      <vt:lpstr>A125634810L_Data</vt:lpstr>
      <vt:lpstr>A125634810L_Latest</vt:lpstr>
      <vt:lpstr>A125634816A</vt:lpstr>
      <vt:lpstr>A125634816A_Data</vt:lpstr>
      <vt:lpstr>A125634816A_Latest</vt:lpstr>
      <vt:lpstr>A125634818F</vt:lpstr>
      <vt:lpstr>A125634818F_Data</vt:lpstr>
      <vt:lpstr>A125634818F_Latest</vt:lpstr>
      <vt:lpstr>A125634824A</vt:lpstr>
      <vt:lpstr>A125634824A_Data</vt:lpstr>
      <vt:lpstr>A125634824A_Latest</vt:lpstr>
      <vt:lpstr>A125634826F</vt:lpstr>
      <vt:lpstr>A125634826F_Data</vt:lpstr>
      <vt:lpstr>A125634826F_Latest</vt:lpstr>
      <vt:lpstr>A125634832A</vt:lpstr>
      <vt:lpstr>A125634832A_Data</vt:lpstr>
      <vt:lpstr>A125634832A_Latest</vt:lpstr>
      <vt:lpstr>A125634834F</vt:lpstr>
      <vt:lpstr>A125634834F_Data</vt:lpstr>
      <vt:lpstr>A125634834F_Latest</vt:lpstr>
      <vt:lpstr>A125634840A</vt:lpstr>
      <vt:lpstr>A125634840A_Data</vt:lpstr>
      <vt:lpstr>A125634840A_Latest</vt:lpstr>
      <vt:lpstr>A125634842F</vt:lpstr>
      <vt:lpstr>A125634842F_Data</vt:lpstr>
      <vt:lpstr>A125634842F_Latest</vt:lpstr>
      <vt:lpstr>A125634848V</vt:lpstr>
      <vt:lpstr>A125634848V_Data</vt:lpstr>
      <vt:lpstr>A125634848V_Latest</vt:lpstr>
      <vt:lpstr>A125634850F</vt:lpstr>
      <vt:lpstr>A125634850F_Data</vt:lpstr>
      <vt:lpstr>A125634850F_Latest</vt:lpstr>
      <vt:lpstr>A125634856V</vt:lpstr>
      <vt:lpstr>A125634856V_Data</vt:lpstr>
      <vt:lpstr>A125634856V_Latest</vt:lpstr>
      <vt:lpstr>A125634858X</vt:lpstr>
      <vt:lpstr>A125634858X_Data</vt:lpstr>
      <vt:lpstr>A125634858X_Latest</vt:lpstr>
      <vt:lpstr>A125634864V</vt:lpstr>
      <vt:lpstr>A125634864V_Data</vt:lpstr>
      <vt:lpstr>A125634864V_Latest</vt:lpstr>
      <vt:lpstr>A125634866X</vt:lpstr>
      <vt:lpstr>A125634866X_Data</vt:lpstr>
      <vt:lpstr>A125634866X_Latest</vt:lpstr>
      <vt:lpstr>A125634872V</vt:lpstr>
      <vt:lpstr>A125634872V_Data</vt:lpstr>
      <vt:lpstr>A125634872V_Latest</vt:lpstr>
      <vt:lpstr>A125634874X</vt:lpstr>
      <vt:lpstr>A125634874X_Data</vt:lpstr>
      <vt:lpstr>A125634874X_Latest</vt:lpstr>
      <vt:lpstr>A125634880V</vt:lpstr>
      <vt:lpstr>A125634880V_Data</vt:lpstr>
      <vt:lpstr>A125634880V_Latest</vt:lpstr>
      <vt:lpstr>A125634882X</vt:lpstr>
      <vt:lpstr>A125634882X_Data</vt:lpstr>
      <vt:lpstr>A125634882X_Latest</vt:lpstr>
      <vt:lpstr>A125634888L</vt:lpstr>
      <vt:lpstr>A125634888L_Data</vt:lpstr>
      <vt:lpstr>A125634888L_Latest</vt:lpstr>
      <vt:lpstr>A125634890X</vt:lpstr>
      <vt:lpstr>A125634890X_Data</vt:lpstr>
      <vt:lpstr>A125634890X_Latest</vt:lpstr>
      <vt:lpstr>A125634896L</vt:lpstr>
      <vt:lpstr>A125634896L_Data</vt:lpstr>
      <vt:lpstr>A125634896L_Latest</vt:lpstr>
      <vt:lpstr>A125634898T</vt:lpstr>
      <vt:lpstr>A125634898T_Data</vt:lpstr>
      <vt:lpstr>A125634898T_Latest</vt:lpstr>
      <vt:lpstr>A125634904A</vt:lpstr>
      <vt:lpstr>A125634904A_Data</vt:lpstr>
      <vt:lpstr>A125634904A_Latest</vt:lpstr>
      <vt:lpstr>A125634906F</vt:lpstr>
      <vt:lpstr>A125634906F_Data</vt:lpstr>
      <vt:lpstr>A125634906F_Latest</vt:lpstr>
      <vt:lpstr>A125634912A</vt:lpstr>
      <vt:lpstr>A125634912A_Data</vt:lpstr>
      <vt:lpstr>A125634912A_Latest</vt:lpstr>
      <vt:lpstr>A125634914F</vt:lpstr>
      <vt:lpstr>A125634914F_Data</vt:lpstr>
      <vt:lpstr>A125634914F_Latest</vt:lpstr>
      <vt:lpstr>A125634920A</vt:lpstr>
      <vt:lpstr>A125634920A_Data</vt:lpstr>
      <vt:lpstr>A125634920A_Latest</vt:lpstr>
      <vt:lpstr>A125634922F</vt:lpstr>
      <vt:lpstr>A125634922F_Data</vt:lpstr>
      <vt:lpstr>A125634922F_Latest</vt:lpstr>
      <vt:lpstr>A125634928V</vt:lpstr>
      <vt:lpstr>A125634928V_Data</vt:lpstr>
      <vt:lpstr>A125634928V_Latest</vt:lpstr>
      <vt:lpstr>A125634930F</vt:lpstr>
      <vt:lpstr>A125634930F_Data</vt:lpstr>
      <vt:lpstr>A125634930F_Latest</vt:lpstr>
      <vt:lpstr>A125634936V</vt:lpstr>
      <vt:lpstr>A125634936V_Data</vt:lpstr>
      <vt:lpstr>A125634936V_Latest</vt:lpstr>
      <vt:lpstr>A125634938X</vt:lpstr>
      <vt:lpstr>A125634938X_Data</vt:lpstr>
      <vt:lpstr>A125634938X_Latest</vt:lpstr>
      <vt:lpstr>A125634944V</vt:lpstr>
      <vt:lpstr>A125634944V_Data</vt:lpstr>
      <vt:lpstr>A125634944V_Latest</vt:lpstr>
      <vt:lpstr>A125634946X</vt:lpstr>
      <vt:lpstr>A125634946X_Data</vt:lpstr>
      <vt:lpstr>A125634946X_Latest</vt:lpstr>
      <vt:lpstr>A125634952V</vt:lpstr>
      <vt:lpstr>A125634952V_Data</vt:lpstr>
      <vt:lpstr>A125634952V_Latest</vt:lpstr>
      <vt:lpstr>A125634954X</vt:lpstr>
      <vt:lpstr>A125634954X_Data</vt:lpstr>
      <vt:lpstr>A125634954X_Latest</vt:lpstr>
      <vt:lpstr>A125634960V</vt:lpstr>
      <vt:lpstr>A125634960V_Data</vt:lpstr>
      <vt:lpstr>A125634960V_Latest</vt:lpstr>
      <vt:lpstr>A125634962X</vt:lpstr>
      <vt:lpstr>A125634962X_Data</vt:lpstr>
      <vt:lpstr>A125634962X_Latest</vt:lpstr>
      <vt:lpstr>A125634968L</vt:lpstr>
      <vt:lpstr>A125634968L_Data</vt:lpstr>
      <vt:lpstr>A125634968L_Latest</vt:lpstr>
      <vt:lpstr>A125634970X</vt:lpstr>
      <vt:lpstr>A125634970X_Data</vt:lpstr>
      <vt:lpstr>A125634970X_Latest</vt:lpstr>
      <vt:lpstr>A125634976L</vt:lpstr>
      <vt:lpstr>A125634976L_Data</vt:lpstr>
      <vt:lpstr>A125634976L_Latest</vt:lpstr>
      <vt:lpstr>A125634978T</vt:lpstr>
      <vt:lpstr>A125634978T_Data</vt:lpstr>
      <vt:lpstr>A125634978T_Latest</vt:lpstr>
      <vt:lpstr>A125634984L</vt:lpstr>
      <vt:lpstr>A125634984L_Data</vt:lpstr>
      <vt:lpstr>A125634984L_Latest</vt:lpstr>
      <vt:lpstr>A125634986T</vt:lpstr>
      <vt:lpstr>A125634986T_Data</vt:lpstr>
      <vt:lpstr>A125634986T_Latest</vt:lpstr>
      <vt:lpstr>A125634992L</vt:lpstr>
      <vt:lpstr>A125634992L_Data</vt:lpstr>
      <vt:lpstr>A125634992L_Latest</vt:lpstr>
      <vt:lpstr>A125634994T</vt:lpstr>
      <vt:lpstr>A125634994T_Data</vt:lpstr>
      <vt:lpstr>A125634994T_Latest</vt:lpstr>
      <vt:lpstr>A125635000C</vt:lpstr>
      <vt:lpstr>A125635000C_Data</vt:lpstr>
      <vt:lpstr>A125635000C_Latest</vt:lpstr>
      <vt:lpstr>A125635002J</vt:lpstr>
      <vt:lpstr>A125635002J_Data</vt:lpstr>
      <vt:lpstr>A125635002J_Latest</vt:lpstr>
      <vt:lpstr>A125635008W</vt:lpstr>
      <vt:lpstr>A125635008W_Data</vt:lpstr>
      <vt:lpstr>A125635008W_Latest</vt:lpstr>
      <vt:lpstr>A125635010J</vt:lpstr>
      <vt:lpstr>A125635010J_Data</vt:lpstr>
      <vt:lpstr>A125635010J_Latest</vt:lpstr>
      <vt:lpstr>A125635016W</vt:lpstr>
      <vt:lpstr>A125635016W_Data</vt:lpstr>
      <vt:lpstr>A125635016W_Latest</vt:lpstr>
      <vt:lpstr>A125635018A</vt:lpstr>
      <vt:lpstr>A125635018A_Data</vt:lpstr>
      <vt:lpstr>A125635018A_Latest</vt:lpstr>
      <vt:lpstr>A125635024W</vt:lpstr>
      <vt:lpstr>A125635024W_Data</vt:lpstr>
      <vt:lpstr>A125635024W_Latest</vt:lpstr>
      <vt:lpstr>A125635026A</vt:lpstr>
      <vt:lpstr>A125635026A_Data</vt:lpstr>
      <vt:lpstr>A125635026A_Latest</vt:lpstr>
      <vt:lpstr>A125635032W</vt:lpstr>
      <vt:lpstr>A125635032W_Data</vt:lpstr>
      <vt:lpstr>A125635032W_Latest</vt:lpstr>
      <vt:lpstr>A125635034A</vt:lpstr>
      <vt:lpstr>A125635034A_Data</vt:lpstr>
      <vt:lpstr>A125635034A_Latest</vt:lpstr>
      <vt:lpstr>A125635040W</vt:lpstr>
      <vt:lpstr>A125635040W_Data</vt:lpstr>
      <vt:lpstr>A125635040W_Latest</vt:lpstr>
      <vt:lpstr>A125635042A</vt:lpstr>
      <vt:lpstr>A125635042A_Data</vt:lpstr>
      <vt:lpstr>A125635042A_Latest</vt:lpstr>
      <vt:lpstr>A125635048R</vt:lpstr>
      <vt:lpstr>A125635048R_Data</vt:lpstr>
      <vt:lpstr>A125635048R_Latest</vt:lpstr>
      <vt:lpstr>A125635050A</vt:lpstr>
      <vt:lpstr>A125635050A_Data</vt:lpstr>
      <vt:lpstr>A125635050A_Latest</vt:lpstr>
      <vt:lpstr>A125635056R</vt:lpstr>
      <vt:lpstr>A125635056R_Data</vt:lpstr>
      <vt:lpstr>A125635056R_Latest</vt:lpstr>
      <vt:lpstr>A125635058V</vt:lpstr>
      <vt:lpstr>A125635058V_Data</vt:lpstr>
      <vt:lpstr>A125635058V_Latest</vt:lpstr>
      <vt:lpstr>A125635064R</vt:lpstr>
      <vt:lpstr>A125635064R_Data</vt:lpstr>
      <vt:lpstr>A125635064R_Latest</vt:lpstr>
      <vt:lpstr>A125635066V</vt:lpstr>
      <vt:lpstr>A125635066V_Data</vt:lpstr>
      <vt:lpstr>A125635066V_Latest</vt:lpstr>
      <vt:lpstr>A125635072R</vt:lpstr>
      <vt:lpstr>A125635072R_Data</vt:lpstr>
      <vt:lpstr>A125635072R_Latest</vt:lpstr>
      <vt:lpstr>A125635074V</vt:lpstr>
      <vt:lpstr>A125635074V_Data</vt:lpstr>
      <vt:lpstr>A125635074V_Latest</vt:lpstr>
      <vt:lpstr>A125635080R</vt:lpstr>
      <vt:lpstr>A125635080R_Data</vt:lpstr>
      <vt:lpstr>A125635080R_Latest</vt:lpstr>
      <vt:lpstr>A125635082V</vt:lpstr>
      <vt:lpstr>A125635082V_Data</vt:lpstr>
      <vt:lpstr>A125635082V_Latest</vt:lpstr>
      <vt:lpstr>A125635088J</vt:lpstr>
      <vt:lpstr>A125635088J_Data</vt:lpstr>
      <vt:lpstr>A125635088J_Latest</vt:lpstr>
      <vt:lpstr>A125635090V</vt:lpstr>
      <vt:lpstr>A125635090V_Data</vt:lpstr>
      <vt:lpstr>A125635090V_Latest</vt:lpstr>
      <vt:lpstr>A125635096J</vt:lpstr>
      <vt:lpstr>A125635096J_Data</vt:lpstr>
      <vt:lpstr>A125635096J_Latest</vt:lpstr>
      <vt:lpstr>A125635098L</vt:lpstr>
      <vt:lpstr>A125635098L_Data</vt:lpstr>
      <vt:lpstr>A125635098L_Latest</vt:lpstr>
      <vt:lpstr>A125635104W</vt:lpstr>
      <vt:lpstr>A125635104W_Data</vt:lpstr>
      <vt:lpstr>A125635104W_Latest</vt:lpstr>
      <vt:lpstr>A125635106A</vt:lpstr>
      <vt:lpstr>A125635106A_Data</vt:lpstr>
      <vt:lpstr>A125635106A_Latest</vt:lpstr>
      <vt:lpstr>A125635112W</vt:lpstr>
      <vt:lpstr>A125635112W_Data</vt:lpstr>
      <vt:lpstr>A125635112W_Latest</vt:lpstr>
      <vt:lpstr>A125635114A</vt:lpstr>
      <vt:lpstr>A125635114A_Data</vt:lpstr>
      <vt:lpstr>A125635114A_Latest</vt:lpstr>
      <vt:lpstr>A125635120W</vt:lpstr>
      <vt:lpstr>A125635120W_Data</vt:lpstr>
      <vt:lpstr>A125635120W_Latest</vt:lpstr>
      <vt:lpstr>A125635122A</vt:lpstr>
      <vt:lpstr>A125635122A_Data</vt:lpstr>
      <vt:lpstr>A125635122A_Latest</vt:lpstr>
      <vt:lpstr>A125635128R</vt:lpstr>
      <vt:lpstr>A125635128R_Data</vt:lpstr>
      <vt:lpstr>A125635128R_Latest</vt:lpstr>
      <vt:lpstr>A125635130A</vt:lpstr>
      <vt:lpstr>A125635130A_Data</vt:lpstr>
      <vt:lpstr>A125635130A_Latest</vt:lpstr>
      <vt:lpstr>A125635136R</vt:lpstr>
      <vt:lpstr>A125635136R_Data</vt:lpstr>
      <vt:lpstr>A125635136R_Latest</vt:lpstr>
      <vt:lpstr>A125635138V</vt:lpstr>
      <vt:lpstr>A125635138V_Data</vt:lpstr>
      <vt:lpstr>A125635138V_Latest</vt:lpstr>
      <vt:lpstr>A125635144R</vt:lpstr>
      <vt:lpstr>A125635144R_Data</vt:lpstr>
      <vt:lpstr>A125635144R_Latest</vt:lpstr>
      <vt:lpstr>A125635146V</vt:lpstr>
      <vt:lpstr>A125635146V_Data</vt:lpstr>
      <vt:lpstr>A125635146V_Latest</vt:lpstr>
      <vt:lpstr>A125635152R</vt:lpstr>
      <vt:lpstr>A125635152R_Data</vt:lpstr>
      <vt:lpstr>A125635152R_Latest</vt:lpstr>
      <vt:lpstr>A125635154V</vt:lpstr>
      <vt:lpstr>A125635154V_Data</vt:lpstr>
      <vt:lpstr>A125635154V_Latest</vt:lpstr>
      <vt:lpstr>A125635160R</vt:lpstr>
      <vt:lpstr>A125635160R_Data</vt:lpstr>
      <vt:lpstr>A125635160R_Latest</vt:lpstr>
      <vt:lpstr>A125635162V</vt:lpstr>
      <vt:lpstr>A125635162V_Data</vt:lpstr>
      <vt:lpstr>A125635162V_Latest</vt:lpstr>
      <vt:lpstr>A125635168J</vt:lpstr>
      <vt:lpstr>A125635168J_Data</vt:lpstr>
      <vt:lpstr>A125635168J_Latest</vt:lpstr>
      <vt:lpstr>A125635170V</vt:lpstr>
      <vt:lpstr>A125635170V_Data</vt:lpstr>
      <vt:lpstr>A125635170V_Latest</vt:lpstr>
      <vt:lpstr>A125635176J</vt:lpstr>
      <vt:lpstr>A125635176J_Data</vt:lpstr>
      <vt:lpstr>A125635176J_Latest</vt:lpstr>
      <vt:lpstr>A125635178L</vt:lpstr>
      <vt:lpstr>A125635178L_Data</vt:lpstr>
      <vt:lpstr>A125635178L_Latest</vt:lpstr>
      <vt:lpstr>A125635184J</vt:lpstr>
      <vt:lpstr>A125635184J_Data</vt:lpstr>
      <vt:lpstr>A125635184J_Latest</vt:lpstr>
      <vt:lpstr>A125635186L</vt:lpstr>
      <vt:lpstr>A125635186L_Data</vt:lpstr>
      <vt:lpstr>A125635186L_Latest</vt:lpstr>
      <vt:lpstr>A125635192J</vt:lpstr>
      <vt:lpstr>A125635192J_Data</vt:lpstr>
      <vt:lpstr>A125635192J_Latest</vt:lpstr>
      <vt:lpstr>A125635194L</vt:lpstr>
      <vt:lpstr>A125635194L_Data</vt:lpstr>
      <vt:lpstr>A125635194L_Latest</vt:lpstr>
      <vt:lpstr>A125635200W</vt:lpstr>
      <vt:lpstr>A125635200W_Data</vt:lpstr>
      <vt:lpstr>A125635200W_Latest</vt:lpstr>
      <vt:lpstr>A125635202A</vt:lpstr>
      <vt:lpstr>A125635202A_Data</vt:lpstr>
      <vt:lpstr>A125635202A_Latest</vt:lpstr>
      <vt:lpstr>A125635208R</vt:lpstr>
      <vt:lpstr>A125635208R_Data</vt:lpstr>
      <vt:lpstr>A125635208R_Latest</vt:lpstr>
      <vt:lpstr>A125635210A</vt:lpstr>
      <vt:lpstr>A125635210A_Data</vt:lpstr>
      <vt:lpstr>A125635210A_Latest</vt:lpstr>
      <vt:lpstr>A125635216R</vt:lpstr>
      <vt:lpstr>A125635216R_Data</vt:lpstr>
      <vt:lpstr>A125635216R_Latest</vt:lpstr>
      <vt:lpstr>A125635218V</vt:lpstr>
      <vt:lpstr>A125635218V_Data</vt:lpstr>
      <vt:lpstr>A125635218V_Latest</vt:lpstr>
      <vt:lpstr>A125635224R</vt:lpstr>
      <vt:lpstr>A125635224R_Data</vt:lpstr>
      <vt:lpstr>A125635224R_Latest</vt:lpstr>
      <vt:lpstr>A125635226V</vt:lpstr>
      <vt:lpstr>A125635226V_Data</vt:lpstr>
      <vt:lpstr>A125635226V_Latest</vt:lpstr>
      <vt:lpstr>A125635232R</vt:lpstr>
      <vt:lpstr>A125635232R_Data</vt:lpstr>
      <vt:lpstr>A125635232R_Latest</vt:lpstr>
      <vt:lpstr>A125635234V</vt:lpstr>
      <vt:lpstr>A125635234V_Data</vt:lpstr>
      <vt:lpstr>A125635234V_Latest</vt:lpstr>
      <vt:lpstr>A125635240R</vt:lpstr>
      <vt:lpstr>A125635240R_Data</vt:lpstr>
      <vt:lpstr>A125635240R_Latest</vt:lpstr>
      <vt:lpstr>A125635242V</vt:lpstr>
      <vt:lpstr>A125635242V_Data</vt:lpstr>
      <vt:lpstr>A125635242V_Latest</vt:lpstr>
      <vt:lpstr>A125635248J</vt:lpstr>
      <vt:lpstr>A125635248J_Data</vt:lpstr>
      <vt:lpstr>A125635248J_Latest</vt:lpstr>
      <vt:lpstr>A125635250V</vt:lpstr>
      <vt:lpstr>A125635250V_Data</vt:lpstr>
      <vt:lpstr>A125635250V_Latest</vt:lpstr>
      <vt:lpstr>A125635256J</vt:lpstr>
      <vt:lpstr>A125635256J_Data</vt:lpstr>
      <vt:lpstr>A125635256J_Latest</vt:lpstr>
      <vt:lpstr>A125635258L</vt:lpstr>
      <vt:lpstr>A125635258L_Data</vt:lpstr>
      <vt:lpstr>A125635258L_Latest</vt:lpstr>
      <vt:lpstr>A125635264J</vt:lpstr>
      <vt:lpstr>A125635264J_Data</vt:lpstr>
      <vt:lpstr>A125635264J_Latest</vt:lpstr>
      <vt:lpstr>A125635266L</vt:lpstr>
      <vt:lpstr>A125635266L_Data</vt:lpstr>
      <vt:lpstr>A125635266L_Latest</vt:lpstr>
      <vt:lpstr>A125635272J</vt:lpstr>
      <vt:lpstr>A125635272J_Data</vt:lpstr>
      <vt:lpstr>A125635272J_Latest</vt:lpstr>
      <vt:lpstr>A125635274L</vt:lpstr>
      <vt:lpstr>A125635274L_Data</vt:lpstr>
      <vt:lpstr>A125635274L_Latest</vt:lpstr>
      <vt:lpstr>A125635280J</vt:lpstr>
      <vt:lpstr>A125635280J_Data</vt:lpstr>
      <vt:lpstr>A125635280J_Latest</vt:lpstr>
      <vt:lpstr>A125635282L</vt:lpstr>
      <vt:lpstr>A125635282L_Data</vt:lpstr>
      <vt:lpstr>A125635282L_Latest</vt:lpstr>
      <vt:lpstr>A125635288A</vt:lpstr>
      <vt:lpstr>A125635288A_Data</vt:lpstr>
      <vt:lpstr>A125635288A_Latest</vt:lpstr>
      <vt:lpstr>A125635290L</vt:lpstr>
      <vt:lpstr>A125635290L_Data</vt:lpstr>
      <vt:lpstr>A125635290L_Latest</vt:lpstr>
      <vt:lpstr>A125635296A</vt:lpstr>
      <vt:lpstr>A125635296A_Data</vt:lpstr>
      <vt:lpstr>A125635296A_Latest</vt:lpstr>
      <vt:lpstr>A125635298F</vt:lpstr>
      <vt:lpstr>A125635298F_Data</vt:lpstr>
      <vt:lpstr>A125635298F_Latest</vt:lpstr>
      <vt:lpstr>A125635304R</vt:lpstr>
      <vt:lpstr>A125635304R_Data</vt:lpstr>
      <vt:lpstr>A125635304R_Latest</vt:lpstr>
      <vt:lpstr>A125635306V</vt:lpstr>
      <vt:lpstr>A125635306V_Data</vt:lpstr>
      <vt:lpstr>A125635306V_Latest</vt:lpstr>
      <vt:lpstr>A125635312R</vt:lpstr>
      <vt:lpstr>A125635312R_Data</vt:lpstr>
      <vt:lpstr>A125635312R_Latest</vt:lpstr>
      <vt:lpstr>A125635314V</vt:lpstr>
      <vt:lpstr>A125635314V_Data</vt:lpstr>
      <vt:lpstr>A125635314V_Latest</vt:lpstr>
      <vt:lpstr>A125636536V</vt:lpstr>
      <vt:lpstr>A125636536V_Data</vt:lpstr>
      <vt:lpstr>A125636536V_Latest</vt:lpstr>
      <vt:lpstr>A125636538X</vt:lpstr>
      <vt:lpstr>A125636538X_Data</vt:lpstr>
      <vt:lpstr>A125636538X_Latest</vt:lpstr>
      <vt:lpstr>A125636544V</vt:lpstr>
      <vt:lpstr>A125636544V_Data</vt:lpstr>
      <vt:lpstr>A125636544V_Latest</vt:lpstr>
      <vt:lpstr>A125636546X</vt:lpstr>
      <vt:lpstr>A125636546X_Data</vt:lpstr>
      <vt:lpstr>A125636546X_Latest</vt:lpstr>
      <vt:lpstr>A125636552V</vt:lpstr>
      <vt:lpstr>A125636552V_Data</vt:lpstr>
      <vt:lpstr>A125636552V_Latest</vt:lpstr>
      <vt:lpstr>A125636554X</vt:lpstr>
      <vt:lpstr>A125636554X_Data</vt:lpstr>
      <vt:lpstr>A125636554X_Latest</vt:lpstr>
      <vt:lpstr>A125636560V</vt:lpstr>
      <vt:lpstr>A125636560V_Data</vt:lpstr>
      <vt:lpstr>A125636560V_Latest</vt:lpstr>
      <vt:lpstr>A125636562X</vt:lpstr>
      <vt:lpstr>A125636562X_Data</vt:lpstr>
      <vt:lpstr>A125636562X_Latest</vt:lpstr>
      <vt:lpstr>A125636568L</vt:lpstr>
      <vt:lpstr>A125636568L_Data</vt:lpstr>
      <vt:lpstr>A125636568L_Latest</vt:lpstr>
      <vt:lpstr>A125636570X</vt:lpstr>
      <vt:lpstr>A125636570X_Data</vt:lpstr>
      <vt:lpstr>A125636570X_Latest</vt:lpstr>
      <vt:lpstr>A125636576L</vt:lpstr>
      <vt:lpstr>A125636576L_Data</vt:lpstr>
      <vt:lpstr>A125636576L_Latest</vt:lpstr>
      <vt:lpstr>A125636578T</vt:lpstr>
      <vt:lpstr>A125636578T_Data</vt:lpstr>
      <vt:lpstr>A125636578T_Latest</vt:lpstr>
      <vt:lpstr>A125636584L</vt:lpstr>
      <vt:lpstr>A125636584L_Data</vt:lpstr>
      <vt:lpstr>A125636584L_Latest</vt:lpstr>
      <vt:lpstr>A125636586T</vt:lpstr>
      <vt:lpstr>A125636586T_Data</vt:lpstr>
      <vt:lpstr>A125636586T_Latest</vt:lpstr>
      <vt:lpstr>A125636592L</vt:lpstr>
      <vt:lpstr>A125636592L_Data</vt:lpstr>
      <vt:lpstr>A125636592L_Latest</vt:lpstr>
      <vt:lpstr>A125636594T</vt:lpstr>
      <vt:lpstr>A125636594T_Data</vt:lpstr>
      <vt:lpstr>A125636594T_Latest</vt:lpstr>
      <vt:lpstr>A125636600A</vt:lpstr>
      <vt:lpstr>A125636600A_Data</vt:lpstr>
      <vt:lpstr>A125636600A_Latest</vt:lpstr>
      <vt:lpstr>A125636602F</vt:lpstr>
      <vt:lpstr>A125636602F_Data</vt:lpstr>
      <vt:lpstr>A125636602F_Latest</vt:lpstr>
      <vt:lpstr>A125636608V</vt:lpstr>
      <vt:lpstr>A125636608V_Data</vt:lpstr>
      <vt:lpstr>A125636608V_Latest</vt:lpstr>
      <vt:lpstr>A125636610F</vt:lpstr>
      <vt:lpstr>A125636610F_Data</vt:lpstr>
      <vt:lpstr>A125636610F_Latest</vt:lpstr>
      <vt:lpstr>A125636616V</vt:lpstr>
      <vt:lpstr>A125636616V_Data</vt:lpstr>
      <vt:lpstr>A125636616V_Latest</vt:lpstr>
      <vt:lpstr>A125636618X</vt:lpstr>
      <vt:lpstr>A125636618X_Data</vt:lpstr>
      <vt:lpstr>A125636618X_Latest</vt:lpstr>
      <vt:lpstr>A125636624V</vt:lpstr>
      <vt:lpstr>A125636624V_Data</vt:lpstr>
      <vt:lpstr>A125636624V_Latest</vt:lpstr>
      <vt:lpstr>A125636626X</vt:lpstr>
      <vt:lpstr>A125636626X_Data</vt:lpstr>
      <vt:lpstr>A125636626X_Latest</vt:lpstr>
      <vt:lpstr>A125636632V</vt:lpstr>
      <vt:lpstr>A125636632V_Data</vt:lpstr>
      <vt:lpstr>A125636632V_Latest</vt:lpstr>
      <vt:lpstr>A125636634X</vt:lpstr>
      <vt:lpstr>A125636634X_Data</vt:lpstr>
      <vt:lpstr>A125636634X_Latest</vt:lpstr>
      <vt:lpstr>A125636640V</vt:lpstr>
      <vt:lpstr>A125636640V_Data</vt:lpstr>
      <vt:lpstr>A125636640V_Latest</vt:lpstr>
      <vt:lpstr>A125636642X</vt:lpstr>
      <vt:lpstr>A125636642X_Data</vt:lpstr>
      <vt:lpstr>A125636642X_Latest</vt:lpstr>
      <vt:lpstr>A125636648L</vt:lpstr>
      <vt:lpstr>A125636648L_Data</vt:lpstr>
      <vt:lpstr>A125636648L_Latest</vt:lpstr>
      <vt:lpstr>A125636650X</vt:lpstr>
      <vt:lpstr>A125636650X_Data</vt:lpstr>
      <vt:lpstr>A125636650X_Latest</vt:lpstr>
      <vt:lpstr>A125636656L</vt:lpstr>
      <vt:lpstr>A125636656L_Data</vt:lpstr>
      <vt:lpstr>A125636656L_Latest</vt:lpstr>
      <vt:lpstr>A125636658T</vt:lpstr>
      <vt:lpstr>A125636658T_Data</vt:lpstr>
      <vt:lpstr>A125636658T_Latest</vt:lpstr>
      <vt:lpstr>A125636664L</vt:lpstr>
      <vt:lpstr>A125636664L_Data</vt:lpstr>
      <vt:lpstr>A125636664L_Latest</vt:lpstr>
      <vt:lpstr>A125636666T</vt:lpstr>
      <vt:lpstr>A125636666T_Data</vt:lpstr>
      <vt:lpstr>A125636666T_Latest</vt:lpstr>
      <vt:lpstr>A125636672L</vt:lpstr>
      <vt:lpstr>A125636672L_Data</vt:lpstr>
      <vt:lpstr>A125636672L_Latest</vt:lpstr>
      <vt:lpstr>A125636674T</vt:lpstr>
      <vt:lpstr>A125636674T_Data</vt:lpstr>
      <vt:lpstr>A125636674T_Latest</vt:lpstr>
      <vt:lpstr>A125636680L</vt:lpstr>
      <vt:lpstr>A125636680L_Data</vt:lpstr>
      <vt:lpstr>A125636680L_Latest</vt:lpstr>
      <vt:lpstr>A125636682T</vt:lpstr>
      <vt:lpstr>A125636682T_Data</vt:lpstr>
      <vt:lpstr>A125636682T_Latest</vt:lpstr>
      <vt:lpstr>A125637904F</vt:lpstr>
      <vt:lpstr>A125637904F_Data</vt:lpstr>
      <vt:lpstr>A125637904F_Latest</vt:lpstr>
      <vt:lpstr>A125637906K</vt:lpstr>
      <vt:lpstr>A125637906K_Data</vt:lpstr>
      <vt:lpstr>A125637906K_Latest</vt:lpstr>
      <vt:lpstr>A125637912F</vt:lpstr>
      <vt:lpstr>A125637912F_Data</vt:lpstr>
      <vt:lpstr>A125637912F_Latest</vt:lpstr>
      <vt:lpstr>A125637914K</vt:lpstr>
      <vt:lpstr>A125637914K_Data</vt:lpstr>
      <vt:lpstr>A125637914K_Latest</vt:lpstr>
      <vt:lpstr>A125637920F</vt:lpstr>
      <vt:lpstr>A125637920F_Data</vt:lpstr>
      <vt:lpstr>A125637920F_Latest</vt:lpstr>
      <vt:lpstr>A125637922K</vt:lpstr>
      <vt:lpstr>A125637922K_Data</vt:lpstr>
      <vt:lpstr>A125637922K_Latest</vt:lpstr>
      <vt:lpstr>A125637928X</vt:lpstr>
      <vt:lpstr>A125637928X_Data</vt:lpstr>
      <vt:lpstr>A125637928X_Latest</vt:lpstr>
      <vt:lpstr>A125637930K</vt:lpstr>
      <vt:lpstr>A125637930K_Data</vt:lpstr>
      <vt:lpstr>A125637930K_Latest</vt:lpstr>
      <vt:lpstr>A125637936X</vt:lpstr>
      <vt:lpstr>A125637936X_Data</vt:lpstr>
      <vt:lpstr>A125637936X_Latest</vt:lpstr>
      <vt:lpstr>A125637938C</vt:lpstr>
      <vt:lpstr>A125637938C_Data</vt:lpstr>
      <vt:lpstr>A125637938C_Latest</vt:lpstr>
      <vt:lpstr>A125637944X</vt:lpstr>
      <vt:lpstr>A125637944X_Data</vt:lpstr>
      <vt:lpstr>A125637944X_Latest</vt:lpstr>
      <vt:lpstr>A125637946C</vt:lpstr>
      <vt:lpstr>A125637946C_Data</vt:lpstr>
      <vt:lpstr>A125637946C_Latest</vt:lpstr>
      <vt:lpstr>A125637952X</vt:lpstr>
      <vt:lpstr>A125637952X_Data</vt:lpstr>
      <vt:lpstr>A125637952X_Latest</vt:lpstr>
      <vt:lpstr>A125637954C</vt:lpstr>
      <vt:lpstr>A125637954C_Data</vt:lpstr>
      <vt:lpstr>A125637954C_Latest</vt:lpstr>
      <vt:lpstr>A125637960X</vt:lpstr>
      <vt:lpstr>A125637960X_Data</vt:lpstr>
      <vt:lpstr>A125637960X_Latest</vt:lpstr>
      <vt:lpstr>A125637962C</vt:lpstr>
      <vt:lpstr>A125637962C_Data</vt:lpstr>
      <vt:lpstr>A125637962C_Latest</vt:lpstr>
      <vt:lpstr>A125637968T</vt:lpstr>
      <vt:lpstr>A125637968T_Data</vt:lpstr>
      <vt:lpstr>A125637968T_Latest</vt:lpstr>
      <vt:lpstr>A125637970C</vt:lpstr>
      <vt:lpstr>A125637970C_Data</vt:lpstr>
      <vt:lpstr>A125637970C_Latest</vt:lpstr>
      <vt:lpstr>A125637976T</vt:lpstr>
      <vt:lpstr>A125637976T_Data</vt:lpstr>
      <vt:lpstr>A125637976T_Latest</vt:lpstr>
      <vt:lpstr>A125637978W</vt:lpstr>
      <vt:lpstr>A125637978W_Data</vt:lpstr>
      <vt:lpstr>A125637978W_Latest</vt:lpstr>
      <vt:lpstr>A125637984T</vt:lpstr>
      <vt:lpstr>A125637984T_Data</vt:lpstr>
      <vt:lpstr>A125637984T_Latest</vt:lpstr>
      <vt:lpstr>A125637986W</vt:lpstr>
      <vt:lpstr>A125637986W_Data</vt:lpstr>
      <vt:lpstr>A125637986W_Latest</vt:lpstr>
      <vt:lpstr>A125637992T</vt:lpstr>
      <vt:lpstr>A125637992T_Data</vt:lpstr>
      <vt:lpstr>A125637992T_Latest</vt:lpstr>
      <vt:lpstr>A125637994W</vt:lpstr>
      <vt:lpstr>A125637994W_Data</vt:lpstr>
      <vt:lpstr>A125637994W_Latest</vt:lpstr>
      <vt:lpstr>A125638000J</vt:lpstr>
      <vt:lpstr>A125638000J_Data</vt:lpstr>
      <vt:lpstr>A125638000J_Latest</vt:lpstr>
      <vt:lpstr>A125638002L</vt:lpstr>
      <vt:lpstr>A125638002L_Data</vt:lpstr>
      <vt:lpstr>A125638002L_Latest</vt:lpstr>
      <vt:lpstr>A125638008A</vt:lpstr>
      <vt:lpstr>A125638008A_Data</vt:lpstr>
      <vt:lpstr>A125638008A_Latest</vt:lpstr>
      <vt:lpstr>A125638010L</vt:lpstr>
      <vt:lpstr>A125638010L_Data</vt:lpstr>
      <vt:lpstr>A125638010L_Latest</vt:lpstr>
      <vt:lpstr>A125638016A</vt:lpstr>
      <vt:lpstr>A125638016A_Data</vt:lpstr>
      <vt:lpstr>A125638016A_Latest</vt:lpstr>
      <vt:lpstr>A125638018F</vt:lpstr>
      <vt:lpstr>A125638018F_Data</vt:lpstr>
      <vt:lpstr>A125638018F_Latest</vt:lpstr>
      <vt:lpstr>A125638024A</vt:lpstr>
      <vt:lpstr>A125638024A_Data</vt:lpstr>
      <vt:lpstr>A125638024A_Latest</vt:lpstr>
      <vt:lpstr>A125638026F</vt:lpstr>
      <vt:lpstr>A125638026F_Data</vt:lpstr>
      <vt:lpstr>A125638026F_Latest</vt:lpstr>
      <vt:lpstr>A125638032A</vt:lpstr>
      <vt:lpstr>A125638032A_Data</vt:lpstr>
      <vt:lpstr>A125638032A_Latest</vt:lpstr>
      <vt:lpstr>A125638034F</vt:lpstr>
      <vt:lpstr>A125638034F_Data</vt:lpstr>
      <vt:lpstr>A125638034F_Latest</vt:lpstr>
      <vt:lpstr>A125638040A</vt:lpstr>
      <vt:lpstr>A125638040A_Data</vt:lpstr>
      <vt:lpstr>A125638040A_Latest</vt:lpstr>
      <vt:lpstr>A125638042F</vt:lpstr>
      <vt:lpstr>A125638042F_Data</vt:lpstr>
      <vt:lpstr>A125638042F_Latest</vt:lpstr>
      <vt:lpstr>A125638048V</vt:lpstr>
      <vt:lpstr>A125638048V_Data</vt:lpstr>
      <vt:lpstr>A125638048V_Latest</vt:lpstr>
      <vt:lpstr>A125638050F</vt:lpstr>
      <vt:lpstr>A125638050F_Data</vt:lpstr>
      <vt:lpstr>A125638050F_Latest</vt:lpstr>
      <vt:lpstr>A125639272F</vt:lpstr>
      <vt:lpstr>A125639272F_Data</vt:lpstr>
      <vt:lpstr>A125639272F_Latest</vt:lpstr>
      <vt:lpstr>A125639274K</vt:lpstr>
      <vt:lpstr>A125639274K_Data</vt:lpstr>
      <vt:lpstr>A125639274K_Latest</vt:lpstr>
      <vt:lpstr>A125639280F</vt:lpstr>
      <vt:lpstr>A125639280F_Data</vt:lpstr>
      <vt:lpstr>A125639280F_Latest</vt:lpstr>
      <vt:lpstr>A125639282K</vt:lpstr>
      <vt:lpstr>A125639282K_Data</vt:lpstr>
      <vt:lpstr>A125639282K_Latest</vt:lpstr>
      <vt:lpstr>A125639288X</vt:lpstr>
      <vt:lpstr>A125639288X_Data</vt:lpstr>
      <vt:lpstr>A125639288X_Latest</vt:lpstr>
      <vt:lpstr>A125639290K</vt:lpstr>
      <vt:lpstr>A125639290K_Data</vt:lpstr>
      <vt:lpstr>A125639290K_Latest</vt:lpstr>
      <vt:lpstr>A125639296X</vt:lpstr>
      <vt:lpstr>A125639296X_Data</vt:lpstr>
      <vt:lpstr>A125639296X_Latest</vt:lpstr>
      <vt:lpstr>A125639298C</vt:lpstr>
      <vt:lpstr>A125639298C_Data</vt:lpstr>
      <vt:lpstr>A125639298C_Latest</vt:lpstr>
      <vt:lpstr>A125639304L</vt:lpstr>
      <vt:lpstr>A125639304L_Data</vt:lpstr>
      <vt:lpstr>A125639304L_Latest</vt:lpstr>
      <vt:lpstr>A125639306T</vt:lpstr>
      <vt:lpstr>A125639306T_Data</vt:lpstr>
      <vt:lpstr>A125639306T_Latest</vt:lpstr>
      <vt:lpstr>A125639312L</vt:lpstr>
      <vt:lpstr>A125639312L_Data</vt:lpstr>
      <vt:lpstr>A125639312L_Latest</vt:lpstr>
      <vt:lpstr>A125639314T</vt:lpstr>
      <vt:lpstr>A125639314T_Data</vt:lpstr>
      <vt:lpstr>A125639314T_Latest</vt:lpstr>
      <vt:lpstr>A125639320L</vt:lpstr>
      <vt:lpstr>A125639320L_Data</vt:lpstr>
      <vt:lpstr>A125639320L_Latest</vt:lpstr>
      <vt:lpstr>A125639322T</vt:lpstr>
      <vt:lpstr>A125639322T_Data</vt:lpstr>
      <vt:lpstr>A125639322T_Latest</vt:lpstr>
      <vt:lpstr>A125639328F</vt:lpstr>
      <vt:lpstr>A125639328F_Data</vt:lpstr>
      <vt:lpstr>A125639328F_Latest</vt:lpstr>
      <vt:lpstr>A125639330T</vt:lpstr>
      <vt:lpstr>A125639330T_Data</vt:lpstr>
      <vt:lpstr>A125639330T_Latest</vt:lpstr>
      <vt:lpstr>A125639336F</vt:lpstr>
      <vt:lpstr>A125639336F_Data</vt:lpstr>
      <vt:lpstr>A125639336F_Latest</vt:lpstr>
      <vt:lpstr>A125639338K</vt:lpstr>
      <vt:lpstr>A125639338K_Data</vt:lpstr>
      <vt:lpstr>A125639338K_Latest</vt:lpstr>
      <vt:lpstr>A125639344F</vt:lpstr>
      <vt:lpstr>A125639344F_Data</vt:lpstr>
      <vt:lpstr>A125639344F_Latest</vt:lpstr>
      <vt:lpstr>A125639346K</vt:lpstr>
      <vt:lpstr>A125639346K_Data</vt:lpstr>
      <vt:lpstr>A125639346K_Latest</vt:lpstr>
      <vt:lpstr>A125639352F</vt:lpstr>
      <vt:lpstr>A125639352F_Data</vt:lpstr>
      <vt:lpstr>A125639352F_Latest</vt:lpstr>
      <vt:lpstr>A125639354K</vt:lpstr>
      <vt:lpstr>A125639354K_Data</vt:lpstr>
      <vt:lpstr>A125639354K_Latest</vt:lpstr>
      <vt:lpstr>A125639360F</vt:lpstr>
      <vt:lpstr>A125639360F_Data</vt:lpstr>
      <vt:lpstr>A125639360F_Latest</vt:lpstr>
      <vt:lpstr>A125639362K</vt:lpstr>
      <vt:lpstr>A125639362K_Data</vt:lpstr>
      <vt:lpstr>A125639362K_Latest</vt:lpstr>
      <vt:lpstr>A125639368X</vt:lpstr>
      <vt:lpstr>A125639368X_Data</vt:lpstr>
      <vt:lpstr>A125639368X_Latest</vt:lpstr>
      <vt:lpstr>A125639370K</vt:lpstr>
      <vt:lpstr>A125639370K_Data</vt:lpstr>
      <vt:lpstr>A125639370K_Latest</vt:lpstr>
      <vt:lpstr>A125639376X</vt:lpstr>
      <vt:lpstr>A125639376X_Data</vt:lpstr>
      <vt:lpstr>A125639376X_Latest</vt:lpstr>
      <vt:lpstr>A125639378C</vt:lpstr>
      <vt:lpstr>A125639378C_Data</vt:lpstr>
      <vt:lpstr>A125639378C_Latest</vt:lpstr>
      <vt:lpstr>A125639384X</vt:lpstr>
      <vt:lpstr>A125639384X_Data</vt:lpstr>
      <vt:lpstr>A125639384X_Latest</vt:lpstr>
      <vt:lpstr>A125639386C</vt:lpstr>
      <vt:lpstr>A125639386C_Data</vt:lpstr>
      <vt:lpstr>A125639386C_Latest</vt:lpstr>
      <vt:lpstr>A125639392X</vt:lpstr>
      <vt:lpstr>A125639392X_Data</vt:lpstr>
      <vt:lpstr>A125639392X_Latest</vt:lpstr>
      <vt:lpstr>A125639394C</vt:lpstr>
      <vt:lpstr>A125639394C_Data</vt:lpstr>
      <vt:lpstr>A125639394C_Latest</vt:lpstr>
      <vt:lpstr>A125639400L</vt:lpstr>
      <vt:lpstr>A125639400L_Data</vt:lpstr>
      <vt:lpstr>A125639400L_Latest</vt:lpstr>
      <vt:lpstr>A125639402T</vt:lpstr>
      <vt:lpstr>A125639402T_Data</vt:lpstr>
      <vt:lpstr>A125639402T_Latest</vt:lpstr>
      <vt:lpstr>A125639408F</vt:lpstr>
      <vt:lpstr>A125639408F_Data</vt:lpstr>
      <vt:lpstr>A125639408F_Latest</vt:lpstr>
      <vt:lpstr>A125639410T</vt:lpstr>
      <vt:lpstr>A125639410T_Data</vt:lpstr>
      <vt:lpstr>A125639410T_Latest</vt:lpstr>
      <vt:lpstr>A125639416F</vt:lpstr>
      <vt:lpstr>A125639416F_Data</vt:lpstr>
      <vt:lpstr>A125639416F_Latest</vt:lpstr>
      <vt:lpstr>A125639418K</vt:lpstr>
      <vt:lpstr>A125639418K_Data</vt:lpstr>
      <vt:lpstr>A125639418K_Latest</vt:lpstr>
      <vt:lpstr>A125640640W</vt:lpstr>
      <vt:lpstr>A125640640W_Data</vt:lpstr>
      <vt:lpstr>A125640640W_Latest</vt:lpstr>
      <vt:lpstr>A125640642A</vt:lpstr>
      <vt:lpstr>A125640642A_Data</vt:lpstr>
      <vt:lpstr>A125640642A_Latest</vt:lpstr>
      <vt:lpstr>A125640648R</vt:lpstr>
      <vt:lpstr>A125640648R_Data</vt:lpstr>
      <vt:lpstr>A125640648R_Latest</vt:lpstr>
      <vt:lpstr>A125640650A</vt:lpstr>
      <vt:lpstr>A125640650A_Data</vt:lpstr>
      <vt:lpstr>A125640650A_Latest</vt:lpstr>
      <vt:lpstr>A125640656R</vt:lpstr>
      <vt:lpstr>A125640656R_Data</vt:lpstr>
      <vt:lpstr>A125640656R_Latest</vt:lpstr>
      <vt:lpstr>A125640658V</vt:lpstr>
      <vt:lpstr>A125640658V_Data</vt:lpstr>
      <vt:lpstr>A125640658V_Latest</vt:lpstr>
      <vt:lpstr>A125640664R</vt:lpstr>
      <vt:lpstr>A125640664R_Data</vt:lpstr>
      <vt:lpstr>A125640664R_Latest</vt:lpstr>
      <vt:lpstr>A125640666V</vt:lpstr>
      <vt:lpstr>A125640666V_Data</vt:lpstr>
      <vt:lpstr>A125640666V_Latest</vt:lpstr>
      <vt:lpstr>A125640672R</vt:lpstr>
      <vt:lpstr>A125640672R_Data</vt:lpstr>
      <vt:lpstr>A125640672R_Latest</vt:lpstr>
      <vt:lpstr>A125640674V</vt:lpstr>
      <vt:lpstr>A125640674V_Data</vt:lpstr>
      <vt:lpstr>A125640674V_Latest</vt:lpstr>
      <vt:lpstr>A125640680R</vt:lpstr>
      <vt:lpstr>A125640680R_Data</vt:lpstr>
      <vt:lpstr>A125640680R_Latest</vt:lpstr>
      <vt:lpstr>A125640682V</vt:lpstr>
      <vt:lpstr>A125640682V_Data</vt:lpstr>
      <vt:lpstr>A125640682V_Latest</vt:lpstr>
      <vt:lpstr>A125640688J</vt:lpstr>
      <vt:lpstr>A125640688J_Data</vt:lpstr>
      <vt:lpstr>A125640688J_Latest</vt:lpstr>
      <vt:lpstr>A125640690V</vt:lpstr>
      <vt:lpstr>A125640690V_Data</vt:lpstr>
      <vt:lpstr>A125640690V_Latest</vt:lpstr>
      <vt:lpstr>A125640696J</vt:lpstr>
      <vt:lpstr>A125640696J_Data</vt:lpstr>
      <vt:lpstr>A125640696J_Latest</vt:lpstr>
      <vt:lpstr>A125640698L</vt:lpstr>
      <vt:lpstr>A125640698L_Data</vt:lpstr>
      <vt:lpstr>A125640698L_Latest</vt:lpstr>
      <vt:lpstr>A125640704W</vt:lpstr>
      <vt:lpstr>A125640704W_Data</vt:lpstr>
      <vt:lpstr>A125640704W_Latest</vt:lpstr>
      <vt:lpstr>A125640706A</vt:lpstr>
      <vt:lpstr>A125640706A_Data</vt:lpstr>
      <vt:lpstr>A125640706A_Latest</vt:lpstr>
      <vt:lpstr>A125640712W</vt:lpstr>
      <vt:lpstr>A125640712W_Data</vt:lpstr>
      <vt:lpstr>A125640712W_Latest</vt:lpstr>
      <vt:lpstr>A125640714A</vt:lpstr>
      <vt:lpstr>A125640714A_Data</vt:lpstr>
      <vt:lpstr>A125640714A_Latest</vt:lpstr>
      <vt:lpstr>A125640720W</vt:lpstr>
      <vt:lpstr>A125640720W_Data</vt:lpstr>
      <vt:lpstr>A125640720W_Latest</vt:lpstr>
      <vt:lpstr>A125640722A</vt:lpstr>
      <vt:lpstr>A125640722A_Data</vt:lpstr>
      <vt:lpstr>A125640722A_Latest</vt:lpstr>
      <vt:lpstr>A125640728R</vt:lpstr>
      <vt:lpstr>A125640728R_Data</vt:lpstr>
      <vt:lpstr>A125640728R_Latest</vt:lpstr>
      <vt:lpstr>A125640730A</vt:lpstr>
      <vt:lpstr>A125640730A_Data</vt:lpstr>
      <vt:lpstr>A125640730A_Latest</vt:lpstr>
      <vt:lpstr>A125640736R</vt:lpstr>
      <vt:lpstr>A125640736R_Data</vt:lpstr>
      <vt:lpstr>A125640736R_Latest</vt:lpstr>
      <vt:lpstr>A125640738V</vt:lpstr>
      <vt:lpstr>A125640738V_Data</vt:lpstr>
      <vt:lpstr>A125640738V_Latest</vt:lpstr>
      <vt:lpstr>A125640744R</vt:lpstr>
      <vt:lpstr>A125640744R_Data</vt:lpstr>
      <vt:lpstr>A125640744R_Latest</vt:lpstr>
      <vt:lpstr>A125640746V</vt:lpstr>
      <vt:lpstr>A125640746V_Data</vt:lpstr>
      <vt:lpstr>A125640746V_Latest</vt:lpstr>
      <vt:lpstr>A125640752R</vt:lpstr>
      <vt:lpstr>A125640752R_Data</vt:lpstr>
      <vt:lpstr>A125640752R_Latest</vt:lpstr>
      <vt:lpstr>A125640754V</vt:lpstr>
      <vt:lpstr>A125640754V_Data</vt:lpstr>
      <vt:lpstr>A125640754V_Latest</vt:lpstr>
      <vt:lpstr>A125640760R</vt:lpstr>
      <vt:lpstr>A125640760R_Data</vt:lpstr>
      <vt:lpstr>A125640760R_Latest</vt:lpstr>
      <vt:lpstr>A125640762V</vt:lpstr>
      <vt:lpstr>A125640762V_Data</vt:lpstr>
      <vt:lpstr>A125640762V_Latest</vt:lpstr>
      <vt:lpstr>A125640768J</vt:lpstr>
      <vt:lpstr>A125640768J_Data</vt:lpstr>
      <vt:lpstr>A125640768J_Latest</vt:lpstr>
      <vt:lpstr>A125640770V</vt:lpstr>
      <vt:lpstr>A125640770V_Data</vt:lpstr>
      <vt:lpstr>A125640770V_Latest</vt:lpstr>
      <vt:lpstr>A125640776J</vt:lpstr>
      <vt:lpstr>A125640776J_Data</vt:lpstr>
      <vt:lpstr>A125640776J_Latest</vt:lpstr>
      <vt:lpstr>A125640778L</vt:lpstr>
      <vt:lpstr>A125640778L_Data</vt:lpstr>
      <vt:lpstr>A125640778L_Latest</vt:lpstr>
      <vt:lpstr>A125640784J</vt:lpstr>
      <vt:lpstr>A125640784J_Data</vt:lpstr>
      <vt:lpstr>A125640784J_Latest</vt:lpstr>
      <vt:lpstr>A125640786L</vt:lpstr>
      <vt:lpstr>A125640786L_Data</vt:lpstr>
      <vt:lpstr>A125640786L_Latest</vt:lpstr>
      <vt:lpstr>A125642008C</vt:lpstr>
      <vt:lpstr>A125642008C_Data</vt:lpstr>
      <vt:lpstr>A125642008C_Latest</vt:lpstr>
      <vt:lpstr>A125642010R</vt:lpstr>
      <vt:lpstr>A125642010R_Data</vt:lpstr>
      <vt:lpstr>A125642010R_Latest</vt:lpstr>
      <vt:lpstr>A125642016C</vt:lpstr>
      <vt:lpstr>A125642016C_Data</vt:lpstr>
      <vt:lpstr>A125642016C_Latest</vt:lpstr>
      <vt:lpstr>A125642018J</vt:lpstr>
      <vt:lpstr>A125642018J_Data</vt:lpstr>
      <vt:lpstr>A125642018J_Latest</vt:lpstr>
      <vt:lpstr>A125642024C</vt:lpstr>
      <vt:lpstr>A125642024C_Data</vt:lpstr>
      <vt:lpstr>A125642024C_Latest</vt:lpstr>
      <vt:lpstr>A125642026J</vt:lpstr>
      <vt:lpstr>A125642026J_Data</vt:lpstr>
      <vt:lpstr>A125642026J_Latest</vt:lpstr>
      <vt:lpstr>A125642032C</vt:lpstr>
      <vt:lpstr>A125642032C_Data</vt:lpstr>
      <vt:lpstr>A125642032C_Latest</vt:lpstr>
      <vt:lpstr>A125642034J</vt:lpstr>
      <vt:lpstr>A125642034J_Data</vt:lpstr>
      <vt:lpstr>A125642034J_Latest</vt:lpstr>
      <vt:lpstr>A125642040C</vt:lpstr>
      <vt:lpstr>A125642040C_Data</vt:lpstr>
      <vt:lpstr>A125642040C_Latest</vt:lpstr>
      <vt:lpstr>A125642042J</vt:lpstr>
      <vt:lpstr>A125642042J_Data</vt:lpstr>
      <vt:lpstr>A125642042J_Latest</vt:lpstr>
      <vt:lpstr>A125642048W</vt:lpstr>
      <vt:lpstr>A125642048W_Data</vt:lpstr>
      <vt:lpstr>A125642048W_Latest</vt:lpstr>
      <vt:lpstr>A125642050J</vt:lpstr>
      <vt:lpstr>A125642050J_Data</vt:lpstr>
      <vt:lpstr>A125642050J_Latest</vt:lpstr>
      <vt:lpstr>A125642056W</vt:lpstr>
      <vt:lpstr>A125642056W_Data</vt:lpstr>
      <vt:lpstr>A125642056W_Latest</vt:lpstr>
      <vt:lpstr>A125642058A</vt:lpstr>
      <vt:lpstr>A125642058A_Data</vt:lpstr>
      <vt:lpstr>A125642058A_Latest</vt:lpstr>
      <vt:lpstr>A125642064W</vt:lpstr>
      <vt:lpstr>A125642064W_Data</vt:lpstr>
      <vt:lpstr>A125642064W_Latest</vt:lpstr>
      <vt:lpstr>A125642066A</vt:lpstr>
      <vt:lpstr>A125642066A_Data</vt:lpstr>
      <vt:lpstr>A125642066A_Latest</vt:lpstr>
      <vt:lpstr>A125642072W</vt:lpstr>
      <vt:lpstr>A125642072W_Data</vt:lpstr>
      <vt:lpstr>A125642072W_Latest</vt:lpstr>
      <vt:lpstr>A125642074A</vt:lpstr>
      <vt:lpstr>A125642074A_Data</vt:lpstr>
      <vt:lpstr>A125642074A_Latest</vt:lpstr>
      <vt:lpstr>A125642080W</vt:lpstr>
      <vt:lpstr>A125642080W_Data</vt:lpstr>
      <vt:lpstr>A125642080W_Latest</vt:lpstr>
      <vt:lpstr>A125642082A</vt:lpstr>
      <vt:lpstr>A125642082A_Data</vt:lpstr>
      <vt:lpstr>A125642082A_Latest</vt:lpstr>
      <vt:lpstr>A125642088R</vt:lpstr>
      <vt:lpstr>A125642088R_Data</vt:lpstr>
      <vt:lpstr>A125642088R_Latest</vt:lpstr>
      <vt:lpstr>A125642090A</vt:lpstr>
      <vt:lpstr>A125642090A_Data</vt:lpstr>
      <vt:lpstr>A125642090A_Latest</vt:lpstr>
      <vt:lpstr>A125642096R</vt:lpstr>
      <vt:lpstr>A125642096R_Data</vt:lpstr>
      <vt:lpstr>A125642096R_Latest</vt:lpstr>
      <vt:lpstr>A125642098V</vt:lpstr>
      <vt:lpstr>A125642098V_Data</vt:lpstr>
      <vt:lpstr>A125642098V_Latest</vt:lpstr>
      <vt:lpstr>A125642104C</vt:lpstr>
      <vt:lpstr>A125642104C_Data</vt:lpstr>
      <vt:lpstr>A125642104C_Latest</vt:lpstr>
      <vt:lpstr>A125642106J</vt:lpstr>
      <vt:lpstr>A125642106J_Data</vt:lpstr>
      <vt:lpstr>A125642106J_Latest</vt:lpstr>
      <vt:lpstr>A125642112C</vt:lpstr>
      <vt:lpstr>A125642112C_Data</vt:lpstr>
      <vt:lpstr>A125642112C_Latest</vt:lpstr>
      <vt:lpstr>A125642114J</vt:lpstr>
      <vt:lpstr>A125642114J_Data</vt:lpstr>
      <vt:lpstr>A125642114J_Latest</vt:lpstr>
      <vt:lpstr>A125642120C</vt:lpstr>
      <vt:lpstr>A125642120C_Data</vt:lpstr>
      <vt:lpstr>A125642120C_Latest</vt:lpstr>
      <vt:lpstr>A125642122J</vt:lpstr>
      <vt:lpstr>A125642122J_Data</vt:lpstr>
      <vt:lpstr>A125642122J_Latest</vt:lpstr>
      <vt:lpstr>A125642128W</vt:lpstr>
      <vt:lpstr>A125642128W_Data</vt:lpstr>
      <vt:lpstr>A125642128W_Latest</vt:lpstr>
      <vt:lpstr>A125642130J</vt:lpstr>
      <vt:lpstr>A125642130J_Data</vt:lpstr>
      <vt:lpstr>A125642130J_Latest</vt:lpstr>
      <vt:lpstr>A125642136W</vt:lpstr>
      <vt:lpstr>A125642136W_Data</vt:lpstr>
      <vt:lpstr>A125642136W_Latest</vt:lpstr>
      <vt:lpstr>A125642138A</vt:lpstr>
      <vt:lpstr>A125642138A_Data</vt:lpstr>
      <vt:lpstr>A125642138A_Latest</vt:lpstr>
      <vt:lpstr>A125642144W</vt:lpstr>
      <vt:lpstr>A125642144W_Data</vt:lpstr>
      <vt:lpstr>A125642144W_Latest</vt:lpstr>
      <vt:lpstr>A125642146A</vt:lpstr>
      <vt:lpstr>A125642146A_Data</vt:lpstr>
      <vt:lpstr>A125642146A_Latest</vt:lpstr>
      <vt:lpstr>A125642152W</vt:lpstr>
      <vt:lpstr>A125642152W_Data</vt:lpstr>
      <vt:lpstr>A125642152W_Latest</vt:lpstr>
      <vt:lpstr>A125642154A</vt:lpstr>
      <vt:lpstr>A125642154A_Data</vt:lpstr>
      <vt:lpstr>A125642154A_Latest</vt:lpstr>
      <vt:lpstr>A125642160W</vt:lpstr>
      <vt:lpstr>A125642160W_Data</vt:lpstr>
      <vt:lpstr>A125642160W_Latest</vt:lpstr>
      <vt:lpstr>A125642162A</vt:lpstr>
      <vt:lpstr>A125642162A_Data</vt:lpstr>
      <vt:lpstr>A125642162A_Latest</vt:lpstr>
      <vt:lpstr>A125642168R</vt:lpstr>
      <vt:lpstr>A125642168R_Data</vt:lpstr>
      <vt:lpstr>A125642168R_Latest</vt:lpstr>
      <vt:lpstr>A125642170A</vt:lpstr>
      <vt:lpstr>A125642170A_Data</vt:lpstr>
      <vt:lpstr>A125642170A_Latest</vt:lpstr>
      <vt:lpstr>A125642176R</vt:lpstr>
      <vt:lpstr>A125642176R_Data</vt:lpstr>
      <vt:lpstr>A125642176R_Latest</vt:lpstr>
      <vt:lpstr>A125642178V</vt:lpstr>
      <vt:lpstr>A125642178V_Data</vt:lpstr>
      <vt:lpstr>A125642178V_Latest</vt:lpstr>
      <vt:lpstr>A125642184R</vt:lpstr>
      <vt:lpstr>A125642184R_Data</vt:lpstr>
      <vt:lpstr>A125642184R_Latest</vt:lpstr>
      <vt:lpstr>A125642186V</vt:lpstr>
      <vt:lpstr>A125642186V_Data</vt:lpstr>
      <vt:lpstr>A125642186V_Latest</vt:lpstr>
      <vt:lpstr>A125642192R</vt:lpstr>
      <vt:lpstr>A125642192R_Data</vt:lpstr>
      <vt:lpstr>A125642192R_Latest</vt:lpstr>
      <vt:lpstr>A125642194V</vt:lpstr>
      <vt:lpstr>A125642194V_Data</vt:lpstr>
      <vt:lpstr>A125642194V_Latest</vt:lpstr>
      <vt:lpstr>A125642200C</vt:lpstr>
      <vt:lpstr>A125642200C_Data</vt:lpstr>
      <vt:lpstr>A125642200C_Latest</vt:lpstr>
      <vt:lpstr>A125642202J</vt:lpstr>
      <vt:lpstr>A125642202J_Data</vt:lpstr>
      <vt:lpstr>A125642202J_Latest</vt:lpstr>
      <vt:lpstr>A125642208W</vt:lpstr>
      <vt:lpstr>A125642208W_Data</vt:lpstr>
      <vt:lpstr>A125642208W_Latest</vt:lpstr>
      <vt:lpstr>A125642210J</vt:lpstr>
      <vt:lpstr>A125642210J_Data</vt:lpstr>
      <vt:lpstr>A125642210J_Latest</vt:lpstr>
      <vt:lpstr>A125642216W</vt:lpstr>
      <vt:lpstr>A125642216W_Data</vt:lpstr>
      <vt:lpstr>A125642216W_Latest</vt:lpstr>
      <vt:lpstr>A125642218A</vt:lpstr>
      <vt:lpstr>A125642218A_Data</vt:lpstr>
      <vt:lpstr>A125642218A_Latest</vt:lpstr>
      <vt:lpstr>A125642224W</vt:lpstr>
      <vt:lpstr>A125642224W_Data</vt:lpstr>
      <vt:lpstr>A125642224W_Latest</vt:lpstr>
      <vt:lpstr>A125642226A</vt:lpstr>
      <vt:lpstr>A125642226A_Data</vt:lpstr>
      <vt:lpstr>A125642226A_Latest</vt:lpstr>
      <vt:lpstr>A125642232W</vt:lpstr>
      <vt:lpstr>A125642232W_Data</vt:lpstr>
      <vt:lpstr>A125642232W_Latest</vt:lpstr>
      <vt:lpstr>A125642234A</vt:lpstr>
      <vt:lpstr>A125642234A_Data</vt:lpstr>
      <vt:lpstr>A125642234A_Latest</vt:lpstr>
      <vt:lpstr>A125642240W</vt:lpstr>
      <vt:lpstr>A125642240W_Data</vt:lpstr>
      <vt:lpstr>A125642240W_Latest</vt:lpstr>
      <vt:lpstr>A125642242A</vt:lpstr>
      <vt:lpstr>A125642242A_Data</vt:lpstr>
      <vt:lpstr>A125642242A_Latest</vt:lpstr>
      <vt:lpstr>A125642248R</vt:lpstr>
      <vt:lpstr>A125642248R_Data</vt:lpstr>
      <vt:lpstr>A125642248R_Latest</vt:lpstr>
      <vt:lpstr>A125642250A</vt:lpstr>
      <vt:lpstr>A125642250A_Data</vt:lpstr>
      <vt:lpstr>A125642250A_Latest</vt:lpstr>
      <vt:lpstr>A125642256R</vt:lpstr>
      <vt:lpstr>A125642256R_Data</vt:lpstr>
      <vt:lpstr>A125642256R_Latest</vt:lpstr>
      <vt:lpstr>A125642258V</vt:lpstr>
      <vt:lpstr>A125642258V_Data</vt:lpstr>
      <vt:lpstr>A125642258V_Latest</vt:lpstr>
      <vt:lpstr>A125642264R</vt:lpstr>
      <vt:lpstr>A125642264R_Data</vt:lpstr>
      <vt:lpstr>A125642264R_Latest</vt:lpstr>
      <vt:lpstr>A125642266V</vt:lpstr>
      <vt:lpstr>A125642266V_Data</vt:lpstr>
      <vt:lpstr>A125642266V_Latest</vt:lpstr>
      <vt:lpstr>A125642272R</vt:lpstr>
      <vt:lpstr>A125642272R_Data</vt:lpstr>
      <vt:lpstr>A125642272R_Latest</vt:lpstr>
      <vt:lpstr>A125642274V</vt:lpstr>
      <vt:lpstr>A125642274V_Data</vt:lpstr>
      <vt:lpstr>A125642274V_Latest</vt:lpstr>
      <vt:lpstr>A125642280R</vt:lpstr>
      <vt:lpstr>A125642280R_Data</vt:lpstr>
      <vt:lpstr>A125642280R_Latest</vt:lpstr>
      <vt:lpstr>A125642282V</vt:lpstr>
      <vt:lpstr>A125642282V_Data</vt:lpstr>
      <vt:lpstr>A125642282V_Latest</vt:lpstr>
      <vt:lpstr>A125642288J</vt:lpstr>
      <vt:lpstr>A125642288J_Data</vt:lpstr>
      <vt:lpstr>A125642288J_Latest</vt:lpstr>
      <vt:lpstr>A125642290V</vt:lpstr>
      <vt:lpstr>A125642290V_Data</vt:lpstr>
      <vt:lpstr>A125642290V_Latest</vt:lpstr>
      <vt:lpstr>A125642296J</vt:lpstr>
      <vt:lpstr>A125642296J_Data</vt:lpstr>
      <vt:lpstr>A125642296J_Latest</vt:lpstr>
      <vt:lpstr>A125642298L</vt:lpstr>
      <vt:lpstr>A125642298L_Data</vt:lpstr>
      <vt:lpstr>A125642298L_Latest</vt:lpstr>
      <vt:lpstr>A125642304W</vt:lpstr>
      <vt:lpstr>A125642304W_Data</vt:lpstr>
      <vt:lpstr>A125642304W_Latest</vt:lpstr>
      <vt:lpstr>A125642306A</vt:lpstr>
      <vt:lpstr>A125642306A_Data</vt:lpstr>
      <vt:lpstr>A125642306A_Latest</vt:lpstr>
      <vt:lpstr>A125642312W</vt:lpstr>
      <vt:lpstr>A125642312W_Data</vt:lpstr>
      <vt:lpstr>A125642312W_Latest</vt:lpstr>
      <vt:lpstr>A125642314A</vt:lpstr>
      <vt:lpstr>A125642314A_Data</vt:lpstr>
      <vt:lpstr>A125642314A_Latest</vt:lpstr>
      <vt:lpstr>A125642320W</vt:lpstr>
      <vt:lpstr>A125642320W_Data</vt:lpstr>
      <vt:lpstr>A125642320W_Latest</vt:lpstr>
      <vt:lpstr>A125642322A</vt:lpstr>
      <vt:lpstr>A125642322A_Data</vt:lpstr>
      <vt:lpstr>A125642322A_Latest</vt:lpstr>
      <vt:lpstr>A125642328R</vt:lpstr>
      <vt:lpstr>A125642328R_Data</vt:lpstr>
      <vt:lpstr>A125642328R_Latest</vt:lpstr>
      <vt:lpstr>A125642330A</vt:lpstr>
      <vt:lpstr>A125642330A_Data</vt:lpstr>
      <vt:lpstr>A125642330A_Latest</vt:lpstr>
      <vt:lpstr>A125642336R</vt:lpstr>
      <vt:lpstr>A125642336R_Data</vt:lpstr>
      <vt:lpstr>A125642336R_Latest</vt:lpstr>
      <vt:lpstr>A125642338V</vt:lpstr>
      <vt:lpstr>A125642338V_Data</vt:lpstr>
      <vt:lpstr>A125642338V_Latest</vt:lpstr>
      <vt:lpstr>A125642344R</vt:lpstr>
      <vt:lpstr>A125642344R_Data</vt:lpstr>
      <vt:lpstr>A125642344R_Latest</vt:lpstr>
      <vt:lpstr>A125642346V</vt:lpstr>
      <vt:lpstr>A125642346V_Data</vt:lpstr>
      <vt:lpstr>A125642346V_Latest</vt:lpstr>
      <vt:lpstr>A125642352R</vt:lpstr>
      <vt:lpstr>A125642352R_Data</vt:lpstr>
      <vt:lpstr>A125642352R_Latest</vt:lpstr>
      <vt:lpstr>A125642354V</vt:lpstr>
      <vt:lpstr>A125642354V_Data</vt:lpstr>
      <vt:lpstr>A125642354V_Latest</vt:lpstr>
      <vt:lpstr>A125642360R</vt:lpstr>
      <vt:lpstr>A125642360R_Data</vt:lpstr>
      <vt:lpstr>A125642360R_Latest</vt:lpstr>
      <vt:lpstr>A125642362V</vt:lpstr>
      <vt:lpstr>A125642362V_Data</vt:lpstr>
      <vt:lpstr>A125642362V_Latest</vt:lpstr>
      <vt:lpstr>A125642368J</vt:lpstr>
      <vt:lpstr>A125642368J_Data</vt:lpstr>
      <vt:lpstr>A125642368J_Latest</vt:lpstr>
      <vt:lpstr>A125642370V</vt:lpstr>
      <vt:lpstr>A125642370V_Data</vt:lpstr>
      <vt:lpstr>A125642370V_Latest</vt:lpstr>
      <vt:lpstr>A125642376J</vt:lpstr>
      <vt:lpstr>A125642376J_Data</vt:lpstr>
      <vt:lpstr>A125642376J_Latest</vt:lpstr>
      <vt:lpstr>A125642378L</vt:lpstr>
      <vt:lpstr>A125642378L_Data</vt:lpstr>
      <vt:lpstr>A125642378L_Latest</vt:lpstr>
      <vt:lpstr>A125642384J</vt:lpstr>
      <vt:lpstr>A125642384J_Data</vt:lpstr>
      <vt:lpstr>A125642384J_Latest</vt:lpstr>
      <vt:lpstr>A125642386L</vt:lpstr>
      <vt:lpstr>A125642386L_Data</vt:lpstr>
      <vt:lpstr>A125642386L_Latest</vt:lpstr>
      <vt:lpstr>A125642392J</vt:lpstr>
      <vt:lpstr>A125642392J_Data</vt:lpstr>
      <vt:lpstr>A125642392J_Latest</vt:lpstr>
      <vt:lpstr>A125642394L</vt:lpstr>
      <vt:lpstr>A125642394L_Data</vt:lpstr>
      <vt:lpstr>A125642394L_Latest</vt:lpstr>
      <vt:lpstr>A125642400W</vt:lpstr>
      <vt:lpstr>A125642400W_Data</vt:lpstr>
      <vt:lpstr>A125642400W_Latest</vt:lpstr>
      <vt:lpstr>A125642402A</vt:lpstr>
      <vt:lpstr>A125642402A_Data</vt:lpstr>
      <vt:lpstr>A125642402A_Latest</vt:lpstr>
      <vt:lpstr>A125642408R</vt:lpstr>
      <vt:lpstr>A125642408R_Data</vt:lpstr>
      <vt:lpstr>A125642408R_Latest</vt:lpstr>
      <vt:lpstr>A125642410A</vt:lpstr>
      <vt:lpstr>A125642410A_Data</vt:lpstr>
      <vt:lpstr>A125642410A_Latest</vt:lpstr>
      <vt:lpstr>A125642416R</vt:lpstr>
      <vt:lpstr>A125642416R_Data</vt:lpstr>
      <vt:lpstr>A125642416R_Latest</vt:lpstr>
      <vt:lpstr>A125642418V</vt:lpstr>
      <vt:lpstr>A125642418V_Data</vt:lpstr>
      <vt:lpstr>A125642418V_Latest</vt:lpstr>
      <vt:lpstr>A125642424R</vt:lpstr>
      <vt:lpstr>A125642424R_Data</vt:lpstr>
      <vt:lpstr>A125642424R_Latest</vt:lpstr>
      <vt:lpstr>A125642426V</vt:lpstr>
      <vt:lpstr>A125642426V_Data</vt:lpstr>
      <vt:lpstr>A125642426V_Latest</vt:lpstr>
      <vt:lpstr>A125642432R</vt:lpstr>
      <vt:lpstr>A125642432R_Data</vt:lpstr>
      <vt:lpstr>A125642432R_Latest</vt:lpstr>
      <vt:lpstr>A125642434V</vt:lpstr>
      <vt:lpstr>A125642434V_Data</vt:lpstr>
      <vt:lpstr>A125642434V_Latest</vt:lpstr>
      <vt:lpstr>A125642440R</vt:lpstr>
      <vt:lpstr>A125642440R_Data</vt:lpstr>
      <vt:lpstr>A125642440R_Latest</vt:lpstr>
      <vt:lpstr>A125642442V</vt:lpstr>
      <vt:lpstr>A125642442V_Data</vt:lpstr>
      <vt:lpstr>A125642442V_Latest</vt:lpstr>
      <vt:lpstr>A125642448J</vt:lpstr>
      <vt:lpstr>A125642448J_Data</vt:lpstr>
      <vt:lpstr>A125642448J_Latest</vt:lpstr>
      <vt:lpstr>A125642450V</vt:lpstr>
      <vt:lpstr>A125642450V_Data</vt:lpstr>
      <vt:lpstr>A125642450V_Latest</vt:lpstr>
      <vt:lpstr>A125642456J</vt:lpstr>
      <vt:lpstr>A125642456J_Data</vt:lpstr>
      <vt:lpstr>A125642456J_Latest</vt:lpstr>
      <vt:lpstr>A125642458L</vt:lpstr>
      <vt:lpstr>A125642458L_Data</vt:lpstr>
      <vt:lpstr>A125642458L_Latest</vt:lpstr>
      <vt:lpstr>A125642464J</vt:lpstr>
      <vt:lpstr>A125642464J_Data</vt:lpstr>
      <vt:lpstr>A125642464J_Latest</vt:lpstr>
      <vt:lpstr>A125642466L</vt:lpstr>
      <vt:lpstr>A125642466L_Data</vt:lpstr>
      <vt:lpstr>A125642466L_Latest</vt:lpstr>
      <vt:lpstr>A125642472J</vt:lpstr>
      <vt:lpstr>A125642472J_Data</vt:lpstr>
      <vt:lpstr>A125642472J_Latest</vt:lpstr>
      <vt:lpstr>A125642474L</vt:lpstr>
      <vt:lpstr>A125642474L_Data</vt:lpstr>
      <vt:lpstr>A125642474L_Latest</vt:lpstr>
      <vt:lpstr>A125642480J</vt:lpstr>
      <vt:lpstr>A125642480J_Data</vt:lpstr>
      <vt:lpstr>A125642480J_Latest</vt:lpstr>
      <vt:lpstr>A125642482L</vt:lpstr>
      <vt:lpstr>A125642482L_Data</vt:lpstr>
      <vt:lpstr>A125642482L_Latest</vt:lpstr>
      <vt:lpstr>A125642488A</vt:lpstr>
      <vt:lpstr>A125642488A_Data</vt:lpstr>
      <vt:lpstr>A125642488A_Latest</vt:lpstr>
      <vt:lpstr>A125642490L</vt:lpstr>
      <vt:lpstr>A125642490L_Data</vt:lpstr>
      <vt:lpstr>A125642490L_Latest</vt:lpstr>
      <vt:lpstr>A125642496A</vt:lpstr>
      <vt:lpstr>A125642496A_Data</vt:lpstr>
      <vt:lpstr>A125642496A_Latest</vt:lpstr>
      <vt:lpstr>A125642498F</vt:lpstr>
      <vt:lpstr>A125642498F_Data</vt:lpstr>
      <vt:lpstr>A125642498F_Latest</vt:lpstr>
      <vt:lpstr>A125642504R</vt:lpstr>
      <vt:lpstr>A125642504R_Data</vt:lpstr>
      <vt:lpstr>A125642504R_Latest</vt:lpstr>
      <vt:lpstr>A125642506V</vt:lpstr>
      <vt:lpstr>A125642506V_Data</vt:lpstr>
      <vt:lpstr>A125642506V_Latest</vt:lpstr>
      <vt:lpstr>A125642512R</vt:lpstr>
      <vt:lpstr>A125642512R_Data</vt:lpstr>
      <vt:lpstr>A125642512R_Latest</vt:lpstr>
      <vt:lpstr>A125642514V</vt:lpstr>
      <vt:lpstr>A125642514V_Data</vt:lpstr>
      <vt:lpstr>A125642514V_Latest</vt:lpstr>
      <vt:lpstr>A125642520R</vt:lpstr>
      <vt:lpstr>A125642520R_Data</vt:lpstr>
      <vt:lpstr>A125642520R_Latest</vt:lpstr>
      <vt:lpstr>A125642522V</vt:lpstr>
      <vt:lpstr>A125642522V_Data</vt:lpstr>
      <vt:lpstr>A125642522V_Latest</vt:lpstr>
      <vt:lpstr>A125642528J</vt:lpstr>
      <vt:lpstr>A125642528J_Data</vt:lpstr>
      <vt:lpstr>A125642528J_Latest</vt:lpstr>
      <vt:lpstr>A125642530V</vt:lpstr>
      <vt:lpstr>A125642530V_Data</vt:lpstr>
      <vt:lpstr>A125642530V_Latest</vt:lpstr>
      <vt:lpstr>A125642536J</vt:lpstr>
      <vt:lpstr>A125642536J_Data</vt:lpstr>
      <vt:lpstr>A125642536J_Latest</vt:lpstr>
      <vt:lpstr>A125642538L</vt:lpstr>
      <vt:lpstr>A125642538L_Data</vt:lpstr>
      <vt:lpstr>A125642538L_Latest</vt:lpstr>
      <vt:lpstr>A125642544J</vt:lpstr>
      <vt:lpstr>A125642544J_Data</vt:lpstr>
      <vt:lpstr>A125642544J_Latest</vt:lpstr>
      <vt:lpstr>A125642546L</vt:lpstr>
      <vt:lpstr>A125642546L_Data</vt:lpstr>
      <vt:lpstr>A125642546L_Latest</vt:lpstr>
      <vt:lpstr>A125642552J</vt:lpstr>
      <vt:lpstr>A125642552J_Data</vt:lpstr>
      <vt:lpstr>A125642552J_Latest</vt:lpstr>
      <vt:lpstr>A125642554L</vt:lpstr>
      <vt:lpstr>A125642554L_Data</vt:lpstr>
      <vt:lpstr>A125642554L_Latest</vt:lpstr>
      <vt:lpstr>A125642560J</vt:lpstr>
      <vt:lpstr>A125642560J_Data</vt:lpstr>
      <vt:lpstr>A125642560J_Latest</vt:lpstr>
      <vt:lpstr>A125642562L</vt:lpstr>
      <vt:lpstr>A125642562L_Data</vt:lpstr>
      <vt:lpstr>A125642562L_Latest</vt:lpstr>
      <vt:lpstr>A125642568A</vt:lpstr>
      <vt:lpstr>A125642568A_Data</vt:lpstr>
      <vt:lpstr>A125642568A_Latest</vt:lpstr>
      <vt:lpstr>A125642570L</vt:lpstr>
      <vt:lpstr>A125642570L_Data</vt:lpstr>
      <vt:lpstr>A125642570L_Latest</vt:lpstr>
      <vt:lpstr>A125642576A</vt:lpstr>
      <vt:lpstr>A125642576A_Data</vt:lpstr>
      <vt:lpstr>A125642576A_Latest</vt:lpstr>
      <vt:lpstr>A125642578F</vt:lpstr>
      <vt:lpstr>A125642578F_Data</vt:lpstr>
      <vt:lpstr>A125642578F_Latest</vt:lpstr>
      <vt:lpstr>A125642584A</vt:lpstr>
      <vt:lpstr>A125642584A_Data</vt:lpstr>
      <vt:lpstr>A125642584A_Latest</vt:lpstr>
      <vt:lpstr>A125642586F</vt:lpstr>
      <vt:lpstr>A125642586F_Data</vt:lpstr>
      <vt:lpstr>A125642586F_Latest</vt:lpstr>
      <vt:lpstr>A125642592A</vt:lpstr>
      <vt:lpstr>A125642592A_Data</vt:lpstr>
      <vt:lpstr>A125642592A_Latest</vt:lpstr>
      <vt:lpstr>A125642594F</vt:lpstr>
      <vt:lpstr>A125642594F_Data</vt:lpstr>
      <vt:lpstr>A125642594F_Latest</vt:lpstr>
      <vt:lpstr>A125642600R</vt:lpstr>
      <vt:lpstr>A125642600R_Data</vt:lpstr>
      <vt:lpstr>A125642600R_Latest</vt:lpstr>
      <vt:lpstr>A125642602V</vt:lpstr>
      <vt:lpstr>A125642602V_Data</vt:lpstr>
      <vt:lpstr>A125642602V_Latest</vt:lpstr>
      <vt:lpstr>A125642608J</vt:lpstr>
      <vt:lpstr>A125642608J_Data</vt:lpstr>
      <vt:lpstr>A125642608J_Latest</vt:lpstr>
      <vt:lpstr>A125642610V</vt:lpstr>
      <vt:lpstr>A125642610V_Data</vt:lpstr>
      <vt:lpstr>A125642610V_Latest</vt:lpstr>
      <vt:lpstr>A125642616J</vt:lpstr>
      <vt:lpstr>A125642616J_Data</vt:lpstr>
      <vt:lpstr>A125642616J_Latest</vt:lpstr>
      <vt:lpstr>A125642618L</vt:lpstr>
      <vt:lpstr>A125642618L_Data</vt:lpstr>
      <vt:lpstr>A125642618L_Latest</vt:lpstr>
      <vt:lpstr>A125642624J</vt:lpstr>
      <vt:lpstr>A125642624J_Data</vt:lpstr>
      <vt:lpstr>A125642624J_Latest</vt:lpstr>
      <vt:lpstr>A125642626L</vt:lpstr>
      <vt:lpstr>A125642626L_Data</vt:lpstr>
      <vt:lpstr>A125642626L_Latest</vt:lpstr>
      <vt:lpstr>A125642632J</vt:lpstr>
      <vt:lpstr>A125642632J_Data</vt:lpstr>
      <vt:lpstr>A125642632J_Latest</vt:lpstr>
      <vt:lpstr>A125642634L</vt:lpstr>
      <vt:lpstr>A125642634L_Data</vt:lpstr>
      <vt:lpstr>A125642634L_Latest</vt:lpstr>
      <vt:lpstr>A125642640J</vt:lpstr>
      <vt:lpstr>A125642640J_Data</vt:lpstr>
      <vt:lpstr>A125642640J_Latest</vt:lpstr>
      <vt:lpstr>A125642642L</vt:lpstr>
      <vt:lpstr>A125642642L_Data</vt:lpstr>
      <vt:lpstr>A125642642L_Latest</vt:lpstr>
      <vt:lpstr>A125642648A</vt:lpstr>
      <vt:lpstr>A125642648A_Data</vt:lpstr>
      <vt:lpstr>A125642648A_Latest</vt:lpstr>
      <vt:lpstr>A125642650L</vt:lpstr>
      <vt:lpstr>A125642650L_Data</vt:lpstr>
      <vt:lpstr>A125642650L_Latest</vt:lpstr>
      <vt:lpstr>A125642656A</vt:lpstr>
      <vt:lpstr>A125642656A_Data</vt:lpstr>
      <vt:lpstr>A125642656A_Latest</vt:lpstr>
      <vt:lpstr>A125642658F</vt:lpstr>
      <vt:lpstr>A125642658F_Data</vt:lpstr>
      <vt:lpstr>A125642658F_Latest</vt:lpstr>
      <vt:lpstr>A125642664A</vt:lpstr>
      <vt:lpstr>A125642664A_Data</vt:lpstr>
      <vt:lpstr>A125642664A_Latest</vt:lpstr>
      <vt:lpstr>A125642666F</vt:lpstr>
      <vt:lpstr>A125642666F_Data</vt:lpstr>
      <vt:lpstr>A125642666F_Latest</vt:lpstr>
      <vt:lpstr>A125642672A</vt:lpstr>
      <vt:lpstr>A125642672A_Data</vt:lpstr>
      <vt:lpstr>A125642672A_Latest</vt:lpstr>
      <vt:lpstr>A125642674F</vt:lpstr>
      <vt:lpstr>A125642674F_Data</vt:lpstr>
      <vt:lpstr>A125642674F_Latest</vt:lpstr>
      <vt:lpstr>A125642680A</vt:lpstr>
      <vt:lpstr>A125642680A_Data</vt:lpstr>
      <vt:lpstr>A125642680A_Latest</vt:lpstr>
      <vt:lpstr>A125642682F</vt:lpstr>
      <vt:lpstr>A125642682F_Data</vt:lpstr>
      <vt:lpstr>A125642682F_Latest</vt:lpstr>
      <vt:lpstr>A125642688V</vt:lpstr>
      <vt:lpstr>A125642688V_Data</vt:lpstr>
      <vt:lpstr>A125642688V_Latest</vt:lpstr>
      <vt:lpstr>A125642690F</vt:lpstr>
      <vt:lpstr>A125642690F_Data</vt:lpstr>
      <vt:lpstr>A125642690F_Latest</vt:lpstr>
      <vt:lpstr>A125642696V</vt:lpstr>
      <vt:lpstr>A125642696V_Data</vt:lpstr>
      <vt:lpstr>A125642696V_Latest</vt:lpstr>
      <vt:lpstr>A125642698X</vt:lpstr>
      <vt:lpstr>A125642698X_Data</vt:lpstr>
      <vt:lpstr>A125642698X_Latest</vt:lpstr>
      <vt:lpstr>A125642704J</vt:lpstr>
      <vt:lpstr>A125642704J_Data</vt:lpstr>
      <vt:lpstr>A125642704J_Latest</vt:lpstr>
      <vt:lpstr>A125642706L</vt:lpstr>
      <vt:lpstr>A125642706L_Data</vt:lpstr>
      <vt:lpstr>A125642706L_Latest</vt:lpstr>
      <vt:lpstr>A125642712J</vt:lpstr>
      <vt:lpstr>A125642712J_Data</vt:lpstr>
      <vt:lpstr>A125642712J_Latest</vt:lpstr>
      <vt:lpstr>A125642714L</vt:lpstr>
      <vt:lpstr>A125642714L_Data</vt:lpstr>
      <vt:lpstr>A125642714L_Latest</vt:lpstr>
      <vt:lpstr>A125642720J</vt:lpstr>
      <vt:lpstr>A125642720J_Data</vt:lpstr>
      <vt:lpstr>A125642720J_Latest</vt:lpstr>
      <vt:lpstr>A125642722L</vt:lpstr>
      <vt:lpstr>A125642722L_Data</vt:lpstr>
      <vt:lpstr>A125642722L_Latest</vt:lpstr>
      <vt:lpstr>A125642728A</vt:lpstr>
      <vt:lpstr>A125642728A_Data</vt:lpstr>
      <vt:lpstr>A125642728A_Latest</vt:lpstr>
      <vt:lpstr>A125642730L</vt:lpstr>
      <vt:lpstr>A125642730L_Data</vt:lpstr>
      <vt:lpstr>A125642730L_Latest</vt:lpstr>
      <vt:lpstr>A125642736A</vt:lpstr>
      <vt:lpstr>A125642736A_Data</vt:lpstr>
      <vt:lpstr>A125642736A_Latest</vt:lpstr>
      <vt:lpstr>A125642738F</vt:lpstr>
      <vt:lpstr>A125642738F_Data</vt:lpstr>
      <vt:lpstr>A125642738F_Latest</vt:lpstr>
      <vt:lpstr>A125642744A</vt:lpstr>
      <vt:lpstr>A125642744A_Data</vt:lpstr>
      <vt:lpstr>A125642744A_Latest</vt:lpstr>
      <vt:lpstr>A125642746F</vt:lpstr>
      <vt:lpstr>A125642746F_Data</vt:lpstr>
      <vt:lpstr>A125642746F_Latest</vt:lpstr>
      <vt:lpstr>A125642752A</vt:lpstr>
      <vt:lpstr>A125642752A_Data</vt:lpstr>
      <vt:lpstr>A125642752A_Latest</vt:lpstr>
      <vt:lpstr>A125642754F</vt:lpstr>
      <vt:lpstr>A125642754F_Data</vt:lpstr>
      <vt:lpstr>A125642754F_Latest</vt:lpstr>
      <vt:lpstr>A125642760A</vt:lpstr>
      <vt:lpstr>A125642760A_Data</vt:lpstr>
      <vt:lpstr>A125642760A_Latest</vt:lpstr>
      <vt:lpstr>A125642762F</vt:lpstr>
      <vt:lpstr>A125642762F_Data</vt:lpstr>
      <vt:lpstr>A125642762F_Latest</vt:lpstr>
      <vt:lpstr>A125642768V</vt:lpstr>
      <vt:lpstr>A125642768V_Data</vt:lpstr>
      <vt:lpstr>A125642768V_Latest</vt:lpstr>
      <vt:lpstr>A125642770F</vt:lpstr>
      <vt:lpstr>A125642770F_Data</vt:lpstr>
      <vt:lpstr>A125642770F_Latest</vt:lpstr>
      <vt:lpstr>A125642776V</vt:lpstr>
      <vt:lpstr>A125642776V_Data</vt:lpstr>
      <vt:lpstr>A125642776V_Latest</vt:lpstr>
      <vt:lpstr>A125642778X</vt:lpstr>
      <vt:lpstr>A125642778X_Data</vt:lpstr>
      <vt:lpstr>A125642778X_Latest</vt:lpstr>
      <vt:lpstr>A125642784V</vt:lpstr>
      <vt:lpstr>A125642784V_Data</vt:lpstr>
      <vt:lpstr>A125642784V_Latest</vt:lpstr>
      <vt:lpstr>A125642786X</vt:lpstr>
      <vt:lpstr>A125642786X_Data</vt:lpstr>
      <vt:lpstr>A125642786X_Latest</vt:lpstr>
      <vt:lpstr>A125642792V</vt:lpstr>
      <vt:lpstr>A125642792V_Data</vt:lpstr>
      <vt:lpstr>A125642792V_Latest</vt:lpstr>
      <vt:lpstr>A125642794X</vt:lpstr>
      <vt:lpstr>A125642794X_Data</vt:lpstr>
      <vt:lpstr>A125642794X_Latest</vt:lpstr>
      <vt:lpstr>A125642800J</vt:lpstr>
      <vt:lpstr>A125642800J_Data</vt:lpstr>
      <vt:lpstr>A125642800J_Latest</vt:lpstr>
      <vt:lpstr>A125642802L</vt:lpstr>
      <vt:lpstr>A125642802L_Data</vt:lpstr>
      <vt:lpstr>A125642802L_Latest</vt:lpstr>
      <vt:lpstr>A125642808A</vt:lpstr>
      <vt:lpstr>A125642808A_Data</vt:lpstr>
      <vt:lpstr>A125642808A_Latest</vt:lpstr>
      <vt:lpstr>A125642810L</vt:lpstr>
      <vt:lpstr>A125642810L_Data</vt:lpstr>
      <vt:lpstr>A125642810L_Latest</vt:lpstr>
      <vt:lpstr>A125642816A</vt:lpstr>
      <vt:lpstr>A125642816A_Data</vt:lpstr>
      <vt:lpstr>A125642816A_Latest</vt:lpstr>
      <vt:lpstr>A125642818F</vt:lpstr>
      <vt:lpstr>A125642818F_Data</vt:lpstr>
      <vt:lpstr>A125642818F_Latest</vt:lpstr>
      <vt:lpstr>A125642824A</vt:lpstr>
      <vt:lpstr>A125642824A_Data</vt:lpstr>
      <vt:lpstr>A125642824A_Latest</vt:lpstr>
      <vt:lpstr>A125642826F</vt:lpstr>
      <vt:lpstr>A125642826F_Data</vt:lpstr>
      <vt:lpstr>A125642826F_Latest</vt:lpstr>
      <vt:lpstr>A125642832A</vt:lpstr>
      <vt:lpstr>A125642832A_Data</vt:lpstr>
      <vt:lpstr>A125642832A_Latest</vt:lpstr>
      <vt:lpstr>A125642834F</vt:lpstr>
      <vt:lpstr>A125642834F_Data</vt:lpstr>
      <vt:lpstr>A125642834F_Latest</vt:lpstr>
      <vt:lpstr>A125642840A</vt:lpstr>
      <vt:lpstr>A125642840A_Data</vt:lpstr>
      <vt:lpstr>A125642840A_Latest</vt:lpstr>
      <vt:lpstr>A125642842F</vt:lpstr>
      <vt:lpstr>A125642842F_Data</vt:lpstr>
      <vt:lpstr>A125642842F_Latest</vt:lpstr>
      <vt:lpstr>A125642848V</vt:lpstr>
      <vt:lpstr>A125642848V_Data</vt:lpstr>
      <vt:lpstr>A125642848V_Latest</vt:lpstr>
      <vt:lpstr>A125642850F</vt:lpstr>
      <vt:lpstr>A125642850F_Data</vt:lpstr>
      <vt:lpstr>A125642850F_Latest</vt:lpstr>
      <vt:lpstr>A125642856V</vt:lpstr>
      <vt:lpstr>A125642856V_Data</vt:lpstr>
      <vt:lpstr>A125642856V_Latest</vt:lpstr>
      <vt:lpstr>A125642858X</vt:lpstr>
      <vt:lpstr>A125642858X_Data</vt:lpstr>
      <vt:lpstr>A125642858X_Latest</vt:lpstr>
      <vt:lpstr>A125642864V</vt:lpstr>
      <vt:lpstr>A125642864V_Data</vt:lpstr>
      <vt:lpstr>A125642864V_Latest</vt:lpstr>
      <vt:lpstr>A125642866X</vt:lpstr>
      <vt:lpstr>A125642866X_Data</vt:lpstr>
      <vt:lpstr>A125642866X_Latest</vt:lpstr>
      <vt:lpstr>A125642872V</vt:lpstr>
      <vt:lpstr>A125642872V_Data</vt:lpstr>
      <vt:lpstr>A125642872V_Latest</vt:lpstr>
      <vt:lpstr>A125642874X</vt:lpstr>
      <vt:lpstr>A125642874X_Data</vt:lpstr>
      <vt:lpstr>A125642874X_Latest</vt:lpstr>
      <vt:lpstr>A125642880V</vt:lpstr>
      <vt:lpstr>A125642880V_Data</vt:lpstr>
      <vt:lpstr>A125642880V_Latest</vt:lpstr>
      <vt:lpstr>A125642882X</vt:lpstr>
      <vt:lpstr>A125642882X_Data</vt:lpstr>
      <vt:lpstr>A125642882X_Latest</vt:lpstr>
      <vt:lpstr>A125642888L</vt:lpstr>
      <vt:lpstr>A125642888L_Data</vt:lpstr>
      <vt:lpstr>A125642888L_Latest</vt:lpstr>
      <vt:lpstr>A125642890X</vt:lpstr>
      <vt:lpstr>A125642890X_Data</vt:lpstr>
      <vt:lpstr>A125642890X_Latest</vt:lpstr>
      <vt:lpstr>A125642896L</vt:lpstr>
      <vt:lpstr>A125642896L_Data</vt:lpstr>
      <vt:lpstr>A125642896L_Latest</vt:lpstr>
      <vt:lpstr>A125642898T</vt:lpstr>
      <vt:lpstr>A125642898T_Data</vt:lpstr>
      <vt:lpstr>A125642898T_Latest</vt:lpstr>
      <vt:lpstr>A125642904A</vt:lpstr>
      <vt:lpstr>A125642904A_Data</vt:lpstr>
      <vt:lpstr>A125642904A_Latest</vt:lpstr>
      <vt:lpstr>A125642906F</vt:lpstr>
      <vt:lpstr>A125642906F_Data</vt:lpstr>
      <vt:lpstr>A125642906F_Latest</vt:lpstr>
      <vt:lpstr>A125642912A</vt:lpstr>
      <vt:lpstr>A125642912A_Data</vt:lpstr>
      <vt:lpstr>A125642912A_Latest</vt:lpstr>
      <vt:lpstr>A125642914F</vt:lpstr>
      <vt:lpstr>A125642914F_Data</vt:lpstr>
      <vt:lpstr>A125642914F_Latest</vt:lpstr>
      <vt:lpstr>A125642920A</vt:lpstr>
      <vt:lpstr>A125642920A_Data</vt:lpstr>
      <vt:lpstr>A125642920A_Latest</vt:lpstr>
      <vt:lpstr>A125642922F</vt:lpstr>
      <vt:lpstr>A125642922F_Data</vt:lpstr>
      <vt:lpstr>A125642922F_Latest</vt:lpstr>
      <vt:lpstr>A125642928V</vt:lpstr>
      <vt:lpstr>A125642928V_Data</vt:lpstr>
      <vt:lpstr>A125642928V_Latest</vt:lpstr>
      <vt:lpstr>A125642930F</vt:lpstr>
      <vt:lpstr>A125642930F_Data</vt:lpstr>
      <vt:lpstr>A125642930F_Latest</vt:lpstr>
      <vt:lpstr>A125642936V</vt:lpstr>
      <vt:lpstr>A125642936V_Data</vt:lpstr>
      <vt:lpstr>A125642936V_Latest</vt:lpstr>
      <vt:lpstr>A125642938X</vt:lpstr>
      <vt:lpstr>A125642938X_Data</vt:lpstr>
      <vt:lpstr>A125642938X_Latest</vt:lpstr>
      <vt:lpstr>A125642944V</vt:lpstr>
      <vt:lpstr>A125642944V_Data</vt:lpstr>
      <vt:lpstr>A125642944V_Latest</vt:lpstr>
      <vt:lpstr>A125642946X</vt:lpstr>
      <vt:lpstr>A125642946X_Data</vt:lpstr>
      <vt:lpstr>A125642946X_Latest</vt:lpstr>
      <vt:lpstr>A125642952V</vt:lpstr>
      <vt:lpstr>A125642952V_Data</vt:lpstr>
      <vt:lpstr>A125642952V_Latest</vt:lpstr>
      <vt:lpstr>A125642954X</vt:lpstr>
      <vt:lpstr>A125642954X_Data</vt:lpstr>
      <vt:lpstr>A125642954X_Latest</vt:lpstr>
      <vt:lpstr>A125642960V</vt:lpstr>
      <vt:lpstr>A125642960V_Data</vt:lpstr>
      <vt:lpstr>A125642960V_Latest</vt:lpstr>
      <vt:lpstr>A125642962X</vt:lpstr>
      <vt:lpstr>A125642962X_Data</vt:lpstr>
      <vt:lpstr>A125642962X_Latest</vt:lpstr>
      <vt:lpstr>A125642968L</vt:lpstr>
      <vt:lpstr>A125642968L_Data</vt:lpstr>
      <vt:lpstr>A125642968L_Latest</vt:lpstr>
      <vt:lpstr>A125642970X</vt:lpstr>
      <vt:lpstr>A125642970X_Data</vt:lpstr>
      <vt:lpstr>A125642970X_Latest</vt:lpstr>
      <vt:lpstr>A125642976L</vt:lpstr>
      <vt:lpstr>A125642976L_Data</vt:lpstr>
      <vt:lpstr>A125642976L_Latest</vt:lpstr>
      <vt:lpstr>A125642978T</vt:lpstr>
      <vt:lpstr>A125642978T_Data</vt:lpstr>
      <vt:lpstr>A125642978T_Latest</vt:lpstr>
      <vt:lpstr>A125642984L</vt:lpstr>
      <vt:lpstr>A125642984L_Data</vt:lpstr>
      <vt:lpstr>A125642984L_Latest</vt:lpstr>
      <vt:lpstr>A125642986T</vt:lpstr>
      <vt:lpstr>A125642986T_Data</vt:lpstr>
      <vt:lpstr>A125642986T_Latest</vt:lpstr>
      <vt:lpstr>A125642992L</vt:lpstr>
      <vt:lpstr>A125642992L_Data</vt:lpstr>
      <vt:lpstr>A125642992L_Latest</vt:lpstr>
      <vt:lpstr>A125642994T</vt:lpstr>
      <vt:lpstr>A125642994T_Data</vt:lpstr>
      <vt:lpstr>A125642994T_Latest</vt:lpstr>
      <vt:lpstr>A125643000C</vt:lpstr>
      <vt:lpstr>A125643000C_Data</vt:lpstr>
      <vt:lpstr>A125643000C_Latest</vt:lpstr>
      <vt:lpstr>A125643002J</vt:lpstr>
      <vt:lpstr>A125643002J_Data</vt:lpstr>
      <vt:lpstr>A125643002J_Latest</vt:lpstr>
      <vt:lpstr>A125643008W</vt:lpstr>
      <vt:lpstr>A125643008W_Data</vt:lpstr>
      <vt:lpstr>A125643008W_Latest</vt:lpstr>
      <vt:lpstr>A125643010J</vt:lpstr>
      <vt:lpstr>A125643010J_Data</vt:lpstr>
      <vt:lpstr>A125643010J_Latest</vt:lpstr>
      <vt:lpstr>A125643016W</vt:lpstr>
      <vt:lpstr>A125643016W_Data</vt:lpstr>
      <vt:lpstr>A125643016W_Latest</vt:lpstr>
      <vt:lpstr>A125643018A</vt:lpstr>
      <vt:lpstr>A125643018A_Data</vt:lpstr>
      <vt:lpstr>A125643018A_Latest</vt:lpstr>
      <vt:lpstr>A125643024W</vt:lpstr>
      <vt:lpstr>A125643024W_Data</vt:lpstr>
      <vt:lpstr>A125643024W_Latest</vt:lpstr>
      <vt:lpstr>A125643026A</vt:lpstr>
      <vt:lpstr>A125643026A_Data</vt:lpstr>
      <vt:lpstr>A125643026A_Latest</vt:lpstr>
      <vt:lpstr>A125643032W</vt:lpstr>
      <vt:lpstr>A125643032W_Data</vt:lpstr>
      <vt:lpstr>A125643032W_Latest</vt:lpstr>
      <vt:lpstr>A125643034A</vt:lpstr>
      <vt:lpstr>A125643034A_Data</vt:lpstr>
      <vt:lpstr>A125643034A_Latest</vt:lpstr>
      <vt:lpstr>A125643040W</vt:lpstr>
      <vt:lpstr>A125643040W_Data</vt:lpstr>
      <vt:lpstr>A125643040W_Latest</vt:lpstr>
      <vt:lpstr>A125643042A</vt:lpstr>
      <vt:lpstr>A125643042A_Data</vt:lpstr>
      <vt:lpstr>A125643042A_Latest</vt:lpstr>
      <vt:lpstr>A125643048R</vt:lpstr>
      <vt:lpstr>A125643048R_Data</vt:lpstr>
      <vt:lpstr>A125643048R_Latest</vt:lpstr>
      <vt:lpstr>A125643050A</vt:lpstr>
      <vt:lpstr>A125643050A_Data</vt:lpstr>
      <vt:lpstr>A125643050A_Latest</vt:lpstr>
      <vt:lpstr>A125643056R</vt:lpstr>
      <vt:lpstr>A125643056R_Data</vt:lpstr>
      <vt:lpstr>A125643056R_Latest</vt:lpstr>
      <vt:lpstr>A125643058V</vt:lpstr>
      <vt:lpstr>A125643058V_Data</vt:lpstr>
      <vt:lpstr>A125643058V_Latest</vt:lpstr>
      <vt:lpstr>A125643064R</vt:lpstr>
      <vt:lpstr>A125643064R_Data</vt:lpstr>
      <vt:lpstr>A125643064R_Latest</vt:lpstr>
      <vt:lpstr>A125643066V</vt:lpstr>
      <vt:lpstr>A125643066V_Data</vt:lpstr>
      <vt:lpstr>A125643066V_Latest</vt:lpstr>
      <vt:lpstr>A125643072R</vt:lpstr>
      <vt:lpstr>A125643072R_Data</vt:lpstr>
      <vt:lpstr>A125643072R_Latest</vt:lpstr>
      <vt:lpstr>A125643074V</vt:lpstr>
      <vt:lpstr>A125643074V_Data</vt:lpstr>
      <vt:lpstr>A125643074V_Latest</vt:lpstr>
      <vt:lpstr>A125643080R</vt:lpstr>
      <vt:lpstr>A125643080R_Data</vt:lpstr>
      <vt:lpstr>A125643080R_Latest</vt:lpstr>
      <vt:lpstr>A125643082V</vt:lpstr>
      <vt:lpstr>A125643082V_Data</vt:lpstr>
      <vt:lpstr>A125643082V_Latest</vt:lpstr>
      <vt:lpstr>A125643088J</vt:lpstr>
      <vt:lpstr>A125643088J_Data</vt:lpstr>
      <vt:lpstr>A125643088J_Latest</vt:lpstr>
      <vt:lpstr>A125643090V</vt:lpstr>
      <vt:lpstr>A125643090V_Data</vt:lpstr>
      <vt:lpstr>A125643090V_Latest</vt:lpstr>
      <vt:lpstr>A125643096J</vt:lpstr>
      <vt:lpstr>A125643096J_Data</vt:lpstr>
      <vt:lpstr>A125643096J_Latest</vt:lpstr>
      <vt:lpstr>A125643098L</vt:lpstr>
      <vt:lpstr>A125643098L_Data</vt:lpstr>
      <vt:lpstr>A125643098L_Latest</vt:lpstr>
      <vt:lpstr>A125643104W</vt:lpstr>
      <vt:lpstr>A125643104W_Data</vt:lpstr>
      <vt:lpstr>A125643104W_Latest</vt:lpstr>
      <vt:lpstr>A125643106A</vt:lpstr>
      <vt:lpstr>A125643106A_Data</vt:lpstr>
      <vt:lpstr>A125643106A_Latest</vt:lpstr>
      <vt:lpstr>A125643112W</vt:lpstr>
      <vt:lpstr>A125643112W_Data</vt:lpstr>
      <vt:lpstr>A125643112W_Latest</vt:lpstr>
      <vt:lpstr>A125643114A</vt:lpstr>
      <vt:lpstr>A125643114A_Data</vt:lpstr>
      <vt:lpstr>A125643114A_Latest</vt:lpstr>
      <vt:lpstr>A125643120W</vt:lpstr>
      <vt:lpstr>A125643120W_Data</vt:lpstr>
      <vt:lpstr>A125643120W_Latest</vt:lpstr>
      <vt:lpstr>A125643122A</vt:lpstr>
      <vt:lpstr>A125643122A_Data</vt:lpstr>
      <vt:lpstr>A125643122A_Latest</vt:lpstr>
      <vt:lpstr>A125643128R</vt:lpstr>
      <vt:lpstr>A125643128R_Data</vt:lpstr>
      <vt:lpstr>A125643128R_Latest</vt:lpstr>
      <vt:lpstr>A125643130A</vt:lpstr>
      <vt:lpstr>A125643130A_Data</vt:lpstr>
      <vt:lpstr>A125643130A_Latest</vt:lpstr>
      <vt:lpstr>A125643136R</vt:lpstr>
      <vt:lpstr>A125643136R_Data</vt:lpstr>
      <vt:lpstr>A125643136R_Latest</vt:lpstr>
      <vt:lpstr>A125643138V</vt:lpstr>
      <vt:lpstr>A125643138V_Data</vt:lpstr>
      <vt:lpstr>A125643138V_Latest</vt:lpstr>
      <vt:lpstr>A125643144R</vt:lpstr>
      <vt:lpstr>A125643144R_Data</vt:lpstr>
      <vt:lpstr>A125643144R_Latest</vt:lpstr>
      <vt:lpstr>A125643146V</vt:lpstr>
      <vt:lpstr>A125643146V_Data</vt:lpstr>
      <vt:lpstr>A125643146V_Latest</vt:lpstr>
      <vt:lpstr>A125643152R</vt:lpstr>
      <vt:lpstr>A125643152R_Data</vt:lpstr>
      <vt:lpstr>A125643152R_Latest</vt:lpstr>
      <vt:lpstr>A125643154V</vt:lpstr>
      <vt:lpstr>A125643154V_Data</vt:lpstr>
      <vt:lpstr>A125643154V_Latest</vt:lpstr>
      <vt:lpstr>A125643160R</vt:lpstr>
      <vt:lpstr>A125643160R_Data</vt:lpstr>
      <vt:lpstr>A125643160R_Latest</vt:lpstr>
      <vt:lpstr>A125643162V</vt:lpstr>
      <vt:lpstr>A125643162V_Data</vt:lpstr>
      <vt:lpstr>A125643162V_Latest</vt:lpstr>
      <vt:lpstr>A125643168J</vt:lpstr>
      <vt:lpstr>A125643168J_Data</vt:lpstr>
      <vt:lpstr>A125643168J_Latest</vt:lpstr>
      <vt:lpstr>A125643170V</vt:lpstr>
      <vt:lpstr>A125643170V_Data</vt:lpstr>
      <vt:lpstr>A125643170V_Latest</vt:lpstr>
      <vt:lpstr>A125643176J</vt:lpstr>
      <vt:lpstr>A125643176J_Data</vt:lpstr>
      <vt:lpstr>A125643176J_Latest</vt:lpstr>
      <vt:lpstr>A125643178L</vt:lpstr>
      <vt:lpstr>A125643178L_Data</vt:lpstr>
      <vt:lpstr>A125643178L_Latest</vt:lpstr>
      <vt:lpstr>A125643184J</vt:lpstr>
      <vt:lpstr>A125643184J_Data</vt:lpstr>
      <vt:lpstr>A125643184J_Latest</vt:lpstr>
      <vt:lpstr>A125643186L</vt:lpstr>
      <vt:lpstr>A125643186L_Data</vt:lpstr>
      <vt:lpstr>A125643186L_Latest</vt:lpstr>
      <vt:lpstr>A125643192J</vt:lpstr>
      <vt:lpstr>A125643192J_Data</vt:lpstr>
      <vt:lpstr>A125643192J_Latest</vt:lpstr>
      <vt:lpstr>A125643194L</vt:lpstr>
      <vt:lpstr>A125643194L_Data</vt:lpstr>
      <vt:lpstr>A125643194L_Latest</vt:lpstr>
      <vt:lpstr>A125643200W</vt:lpstr>
      <vt:lpstr>A125643200W_Data</vt:lpstr>
      <vt:lpstr>A125643200W_Latest</vt:lpstr>
      <vt:lpstr>A125643202A</vt:lpstr>
      <vt:lpstr>A125643202A_Data</vt:lpstr>
      <vt:lpstr>A125643202A_Latest</vt:lpstr>
      <vt:lpstr>A125643208R</vt:lpstr>
      <vt:lpstr>A125643208R_Data</vt:lpstr>
      <vt:lpstr>A125643208R_Latest</vt:lpstr>
      <vt:lpstr>A125643210A</vt:lpstr>
      <vt:lpstr>A125643210A_Data</vt:lpstr>
      <vt:lpstr>A125643210A_Latest</vt:lpstr>
      <vt:lpstr>A125643216R</vt:lpstr>
      <vt:lpstr>A125643216R_Data</vt:lpstr>
      <vt:lpstr>A125643216R_Latest</vt:lpstr>
      <vt:lpstr>A125643218V</vt:lpstr>
      <vt:lpstr>A125643218V_Data</vt:lpstr>
      <vt:lpstr>A125643218V_Latest</vt:lpstr>
      <vt:lpstr>A125643224R</vt:lpstr>
      <vt:lpstr>A125643224R_Data</vt:lpstr>
      <vt:lpstr>A125643224R_Latest</vt:lpstr>
      <vt:lpstr>A125643226V</vt:lpstr>
      <vt:lpstr>A125643226V_Data</vt:lpstr>
      <vt:lpstr>A125643226V_Latest</vt:lpstr>
      <vt:lpstr>A125643232R</vt:lpstr>
      <vt:lpstr>A125643232R_Data</vt:lpstr>
      <vt:lpstr>A125643232R_Latest</vt:lpstr>
      <vt:lpstr>A125643234V</vt:lpstr>
      <vt:lpstr>A125643234V_Data</vt:lpstr>
      <vt:lpstr>A125643234V_Latest</vt:lpstr>
      <vt:lpstr>A125643240R</vt:lpstr>
      <vt:lpstr>A125643240R_Data</vt:lpstr>
      <vt:lpstr>A125643240R_Latest</vt:lpstr>
      <vt:lpstr>A125643242V</vt:lpstr>
      <vt:lpstr>A125643242V_Data</vt:lpstr>
      <vt:lpstr>A125643242V_Latest</vt:lpstr>
      <vt:lpstr>A125643248J</vt:lpstr>
      <vt:lpstr>A125643248J_Data</vt:lpstr>
      <vt:lpstr>A125643248J_Latest</vt:lpstr>
      <vt:lpstr>A125643250V</vt:lpstr>
      <vt:lpstr>A125643250V_Data</vt:lpstr>
      <vt:lpstr>A125643250V_Latest</vt:lpstr>
      <vt:lpstr>A125643256J</vt:lpstr>
      <vt:lpstr>A125643256J_Data</vt:lpstr>
      <vt:lpstr>A125643256J_Latest</vt:lpstr>
      <vt:lpstr>A125643258L</vt:lpstr>
      <vt:lpstr>A125643258L_Data</vt:lpstr>
      <vt:lpstr>A125643258L_Latest</vt:lpstr>
      <vt:lpstr>A125643264J</vt:lpstr>
      <vt:lpstr>A125643264J_Data</vt:lpstr>
      <vt:lpstr>A125643264J_Latest</vt:lpstr>
      <vt:lpstr>A125643266L</vt:lpstr>
      <vt:lpstr>A125643266L_Data</vt:lpstr>
      <vt:lpstr>A125643266L_Latest</vt:lpstr>
      <vt:lpstr>A125643272J</vt:lpstr>
      <vt:lpstr>A125643272J_Data</vt:lpstr>
      <vt:lpstr>A125643272J_Latest</vt:lpstr>
      <vt:lpstr>A125643274L</vt:lpstr>
      <vt:lpstr>A125643274L_Data</vt:lpstr>
      <vt:lpstr>A125643274L_Latest</vt:lpstr>
      <vt:lpstr>A125643280J</vt:lpstr>
      <vt:lpstr>A125643280J_Data</vt:lpstr>
      <vt:lpstr>A125643280J_Latest</vt:lpstr>
      <vt:lpstr>A125643282L</vt:lpstr>
      <vt:lpstr>A125643282L_Data</vt:lpstr>
      <vt:lpstr>A125643282L_Latest</vt:lpstr>
      <vt:lpstr>A125643288A</vt:lpstr>
      <vt:lpstr>A125643288A_Data</vt:lpstr>
      <vt:lpstr>A125643288A_Latest</vt:lpstr>
      <vt:lpstr>A125643290L</vt:lpstr>
      <vt:lpstr>A125643290L_Data</vt:lpstr>
      <vt:lpstr>A125643290L_Latest</vt:lpstr>
      <vt:lpstr>A125643296A</vt:lpstr>
      <vt:lpstr>A125643296A_Data</vt:lpstr>
      <vt:lpstr>A125643296A_Latest</vt:lpstr>
      <vt:lpstr>A125643298F</vt:lpstr>
      <vt:lpstr>A125643298F_Data</vt:lpstr>
      <vt:lpstr>A125643298F_Latest</vt:lpstr>
      <vt:lpstr>A125643304R</vt:lpstr>
      <vt:lpstr>A125643304R_Data</vt:lpstr>
      <vt:lpstr>A125643304R_Latest</vt:lpstr>
      <vt:lpstr>A125643306V</vt:lpstr>
      <vt:lpstr>A125643306V_Data</vt:lpstr>
      <vt:lpstr>A125643306V_Latest</vt:lpstr>
      <vt:lpstr>A125643312R</vt:lpstr>
      <vt:lpstr>A125643312R_Data</vt:lpstr>
      <vt:lpstr>A125643312R_Latest</vt:lpstr>
      <vt:lpstr>A125643314V</vt:lpstr>
      <vt:lpstr>A125643314V_Data</vt:lpstr>
      <vt:lpstr>A125643314V_Latest</vt:lpstr>
      <vt:lpstr>A125643320R</vt:lpstr>
      <vt:lpstr>A125643320R_Data</vt:lpstr>
      <vt:lpstr>A125643320R_Latest</vt:lpstr>
      <vt:lpstr>A125643322V</vt:lpstr>
      <vt:lpstr>A125643322V_Data</vt:lpstr>
      <vt:lpstr>A125643322V_Latest</vt:lpstr>
      <vt:lpstr>A125643328J</vt:lpstr>
      <vt:lpstr>A125643328J_Data</vt:lpstr>
      <vt:lpstr>A125643328J_Latest</vt:lpstr>
      <vt:lpstr>A125643330V</vt:lpstr>
      <vt:lpstr>A125643330V_Data</vt:lpstr>
      <vt:lpstr>A125643330V_Latest</vt:lpstr>
      <vt:lpstr>A125643336J</vt:lpstr>
      <vt:lpstr>A125643336J_Data</vt:lpstr>
      <vt:lpstr>A125643336J_Latest</vt:lpstr>
      <vt:lpstr>A125643338L</vt:lpstr>
      <vt:lpstr>A125643338L_Data</vt:lpstr>
      <vt:lpstr>A125643338L_Latest</vt:lpstr>
      <vt:lpstr>A125643344J</vt:lpstr>
      <vt:lpstr>A125643344J_Data</vt:lpstr>
      <vt:lpstr>A125643344J_Latest</vt:lpstr>
      <vt:lpstr>A125643346L</vt:lpstr>
      <vt:lpstr>A125643346L_Data</vt:lpstr>
      <vt:lpstr>A125643346L_Latest</vt:lpstr>
      <vt:lpstr>A125643352J</vt:lpstr>
      <vt:lpstr>A125643352J_Data</vt:lpstr>
      <vt:lpstr>A125643352J_Latest</vt:lpstr>
      <vt:lpstr>A125643354L</vt:lpstr>
      <vt:lpstr>A125643354L_Data</vt:lpstr>
      <vt:lpstr>A125643354L_Latest</vt:lpstr>
      <vt:lpstr>A125643360J</vt:lpstr>
      <vt:lpstr>A125643360J_Data</vt:lpstr>
      <vt:lpstr>A125643360J_Latest</vt:lpstr>
      <vt:lpstr>A125643362L</vt:lpstr>
      <vt:lpstr>A125643362L_Data</vt:lpstr>
      <vt:lpstr>A125643362L_Latest</vt:lpstr>
      <vt:lpstr>A125643368A</vt:lpstr>
      <vt:lpstr>A125643368A_Data</vt:lpstr>
      <vt:lpstr>A125643368A_Latest</vt:lpstr>
      <vt:lpstr>A125643370L</vt:lpstr>
      <vt:lpstr>A125643370L_Data</vt:lpstr>
      <vt:lpstr>A125643370L_Latest</vt:lpstr>
      <vt:lpstr>A125643376A</vt:lpstr>
      <vt:lpstr>A125643376A_Data</vt:lpstr>
      <vt:lpstr>A125643376A_Latest</vt:lpstr>
      <vt:lpstr>A125643378F</vt:lpstr>
      <vt:lpstr>A125643378F_Data</vt:lpstr>
      <vt:lpstr>A125643378F_Latest</vt:lpstr>
      <vt:lpstr>A125643384A</vt:lpstr>
      <vt:lpstr>A125643384A_Data</vt:lpstr>
      <vt:lpstr>A125643384A_Latest</vt:lpstr>
      <vt:lpstr>A125643386F</vt:lpstr>
      <vt:lpstr>A125643386F_Data</vt:lpstr>
      <vt:lpstr>A125643386F_Latest</vt:lpstr>
      <vt:lpstr>A125643392A</vt:lpstr>
      <vt:lpstr>A125643392A_Data</vt:lpstr>
      <vt:lpstr>A125643392A_Latest</vt:lpstr>
      <vt:lpstr>A125643394F</vt:lpstr>
      <vt:lpstr>A125643394F_Data</vt:lpstr>
      <vt:lpstr>A125643394F_Latest</vt:lpstr>
      <vt:lpstr>A125643400R</vt:lpstr>
      <vt:lpstr>A125643400R_Data</vt:lpstr>
      <vt:lpstr>A125643400R_Latest</vt:lpstr>
      <vt:lpstr>A125643402V</vt:lpstr>
      <vt:lpstr>A125643402V_Data</vt:lpstr>
      <vt:lpstr>A125643402V_Latest</vt:lpstr>
      <vt:lpstr>A125643408J</vt:lpstr>
      <vt:lpstr>A125643408J_Data</vt:lpstr>
      <vt:lpstr>A125643408J_Latest</vt:lpstr>
      <vt:lpstr>A125643410V</vt:lpstr>
      <vt:lpstr>A125643410V_Data</vt:lpstr>
      <vt:lpstr>A125643410V_Latest</vt:lpstr>
      <vt:lpstr>A125643416J</vt:lpstr>
      <vt:lpstr>A125643416J_Data</vt:lpstr>
      <vt:lpstr>A125643416J_Latest</vt:lpstr>
      <vt:lpstr>A125643418L</vt:lpstr>
      <vt:lpstr>A125643418L_Data</vt:lpstr>
      <vt:lpstr>A125643418L_Latest</vt:lpstr>
      <vt:lpstr>A125643424J</vt:lpstr>
      <vt:lpstr>A125643424J_Data</vt:lpstr>
      <vt:lpstr>A125643424J_Latest</vt:lpstr>
      <vt:lpstr>A125643426L</vt:lpstr>
      <vt:lpstr>A125643426L_Data</vt:lpstr>
      <vt:lpstr>A125643426L_Latest</vt:lpstr>
      <vt:lpstr>A125643432J</vt:lpstr>
      <vt:lpstr>A125643432J_Data</vt:lpstr>
      <vt:lpstr>A125643432J_Latest</vt:lpstr>
      <vt:lpstr>A125643434L</vt:lpstr>
      <vt:lpstr>A125643434L_Data</vt:lpstr>
      <vt:lpstr>A125643434L_Latest</vt:lpstr>
      <vt:lpstr>A125643440J</vt:lpstr>
      <vt:lpstr>A125643440J_Data</vt:lpstr>
      <vt:lpstr>A125643440J_Latest</vt:lpstr>
      <vt:lpstr>A125643442L</vt:lpstr>
      <vt:lpstr>A125643442L_Data</vt:lpstr>
      <vt:lpstr>A125643442L_Latest</vt:lpstr>
      <vt:lpstr>A125643448A</vt:lpstr>
      <vt:lpstr>A125643448A_Data</vt:lpstr>
      <vt:lpstr>A125643448A_Latest</vt:lpstr>
      <vt:lpstr>A125643450L</vt:lpstr>
      <vt:lpstr>A125643450L_Data</vt:lpstr>
      <vt:lpstr>A125643450L_Latest</vt:lpstr>
      <vt:lpstr>A125643456A</vt:lpstr>
      <vt:lpstr>A125643456A_Data</vt:lpstr>
      <vt:lpstr>A125643456A_Latest</vt:lpstr>
      <vt:lpstr>A125643458F</vt:lpstr>
      <vt:lpstr>A125643458F_Data</vt:lpstr>
      <vt:lpstr>A125643458F_Latest</vt:lpstr>
      <vt:lpstr>A125643464A</vt:lpstr>
      <vt:lpstr>A125643464A_Data</vt:lpstr>
      <vt:lpstr>A125643464A_Latest</vt:lpstr>
      <vt:lpstr>A125643466F</vt:lpstr>
      <vt:lpstr>A125643466F_Data</vt:lpstr>
      <vt:lpstr>A125643466F_Latest</vt:lpstr>
      <vt:lpstr>A125643472A</vt:lpstr>
      <vt:lpstr>A125643472A_Data</vt:lpstr>
      <vt:lpstr>A125643472A_Latest</vt:lpstr>
      <vt:lpstr>A125643474F</vt:lpstr>
      <vt:lpstr>A125643474F_Data</vt:lpstr>
      <vt:lpstr>A125643474F_Latest</vt:lpstr>
      <vt:lpstr>A125643480A</vt:lpstr>
      <vt:lpstr>A125643480A_Data</vt:lpstr>
      <vt:lpstr>A125643480A_Latest</vt:lpstr>
      <vt:lpstr>A125643482F</vt:lpstr>
      <vt:lpstr>A125643482F_Data</vt:lpstr>
      <vt:lpstr>A125643482F_Latest</vt:lpstr>
      <vt:lpstr>A125643488V</vt:lpstr>
      <vt:lpstr>A125643488V_Data</vt:lpstr>
      <vt:lpstr>A125643488V_Latest</vt:lpstr>
      <vt:lpstr>A125643490F</vt:lpstr>
      <vt:lpstr>A125643490F_Data</vt:lpstr>
      <vt:lpstr>A125643490F_Latest</vt:lpstr>
      <vt:lpstr>A125643496V</vt:lpstr>
      <vt:lpstr>A125643496V_Data</vt:lpstr>
      <vt:lpstr>A125643496V_Latest</vt:lpstr>
      <vt:lpstr>A125643498X</vt:lpstr>
      <vt:lpstr>A125643498X_Data</vt:lpstr>
      <vt:lpstr>A125643498X_Latest</vt:lpstr>
      <vt:lpstr>A125643504J</vt:lpstr>
      <vt:lpstr>A125643504J_Data</vt:lpstr>
      <vt:lpstr>A125643504J_Latest</vt:lpstr>
      <vt:lpstr>A125643506L</vt:lpstr>
      <vt:lpstr>A125643506L_Data</vt:lpstr>
      <vt:lpstr>A125643506L_Latest</vt:lpstr>
      <vt:lpstr>A125643512J</vt:lpstr>
      <vt:lpstr>A125643512J_Data</vt:lpstr>
      <vt:lpstr>A125643512J_Latest</vt:lpstr>
      <vt:lpstr>A125643514L</vt:lpstr>
      <vt:lpstr>A125643514L_Data</vt:lpstr>
      <vt:lpstr>A125643514L_Latest</vt:lpstr>
      <vt:lpstr>A125643520J</vt:lpstr>
      <vt:lpstr>A125643520J_Data</vt:lpstr>
      <vt:lpstr>A125643520J_Latest</vt:lpstr>
      <vt:lpstr>A125643522L</vt:lpstr>
      <vt:lpstr>A125643522L_Data</vt:lpstr>
      <vt:lpstr>A125643522L_Latest</vt:lpstr>
      <vt:lpstr>A125644744L</vt:lpstr>
      <vt:lpstr>A125644744L_Data</vt:lpstr>
      <vt:lpstr>A125644744L_Latest</vt:lpstr>
      <vt:lpstr>A125644746T</vt:lpstr>
      <vt:lpstr>A125644746T_Data</vt:lpstr>
      <vt:lpstr>A125644746T_Latest</vt:lpstr>
      <vt:lpstr>A125644752L</vt:lpstr>
      <vt:lpstr>A125644752L_Data</vt:lpstr>
      <vt:lpstr>A125644752L_Latest</vt:lpstr>
      <vt:lpstr>A125644754T</vt:lpstr>
      <vt:lpstr>A125644754T_Data</vt:lpstr>
      <vt:lpstr>A125644754T_Latest</vt:lpstr>
      <vt:lpstr>A125644760L</vt:lpstr>
      <vt:lpstr>A125644760L_Data</vt:lpstr>
      <vt:lpstr>A125644760L_Latest</vt:lpstr>
      <vt:lpstr>A125644762T</vt:lpstr>
      <vt:lpstr>A125644762T_Data</vt:lpstr>
      <vt:lpstr>A125644762T_Latest</vt:lpstr>
      <vt:lpstr>A125644768F</vt:lpstr>
      <vt:lpstr>A125644768F_Data</vt:lpstr>
      <vt:lpstr>A125644768F_Latest</vt:lpstr>
      <vt:lpstr>A125644770T</vt:lpstr>
      <vt:lpstr>A125644770T_Data</vt:lpstr>
      <vt:lpstr>A125644770T_Latest</vt:lpstr>
      <vt:lpstr>A125644776F</vt:lpstr>
      <vt:lpstr>A125644776F_Data</vt:lpstr>
      <vt:lpstr>A125644776F_Latest</vt:lpstr>
      <vt:lpstr>A125644778K</vt:lpstr>
      <vt:lpstr>A125644778K_Data</vt:lpstr>
      <vt:lpstr>A125644778K_Latest</vt:lpstr>
      <vt:lpstr>A125644784F</vt:lpstr>
      <vt:lpstr>A125644784F_Data</vt:lpstr>
      <vt:lpstr>A125644784F_Latest</vt:lpstr>
      <vt:lpstr>A125644786K</vt:lpstr>
      <vt:lpstr>A125644786K_Data</vt:lpstr>
      <vt:lpstr>A125644786K_Latest</vt:lpstr>
      <vt:lpstr>A125644792F</vt:lpstr>
      <vt:lpstr>A125644792F_Data</vt:lpstr>
      <vt:lpstr>A125644792F_Latest</vt:lpstr>
      <vt:lpstr>A125644794K</vt:lpstr>
      <vt:lpstr>A125644794K_Data</vt:lpstr>
      <vt:lpstr>A125644794K_Latest</vt:lpstr>
      <vt:lpstr>A125644800V</vt:lpstr>
      <vt:lpstr>A125644800V_Data</vt:lpstr>
      <vt:lpstr>A125644800V_Latest</vt:lpstr>
      <vt:lpstr>A125644802X</vt:lpstr>
      <vt:lpstr>A125644802X_Data</vt:lpstr>
      <vt:lpstr>A125644802X_Latest</vt:lpstr>
      <vt:lpstr>A125644808L</vt:lpstr>
      <vt:lpstr>A125644808L_Data</vt:lpstr>
      <vt:lpstr>A125644808L_Latest</vt:lpstr>
      <vt:lpstr>A125644810X</vt:lpstr>
      <vt:lpstr>A125644810X_Data</vt:lpstr>
      <vt:lpstr>A125644810X_Latest</vt:lpstr>
      <vt:lpstr>A125644816L</vt:lpstr>
      <vt:lpstr>A125644816L_Data</vt:lpstr>
      <vt:lpstr>A125644816L_Latest</vt:lpstr>
      <vt:lpstr>A125644818T</vt:lpstr>
      <vt:lpstr>A125644818T_Data</vt:lpstr>
      <vt:lpstr>A125644818T_Latest</vt:lpstr>
      <vt:lpstr>A125644824L</vt:lpstr>
      <vt:lpstr>A125644824L_Data</vt:lpstr>
      <vt:lpstr>A125644824L_Latest</vt:lpstr>
      <vt:lpstr>A125644826T</vt:lpstr>
      <vt:lpstr>A125644826T_Data</vt:lpstr>
      <vt:lpstr>A125644826T_Latest</vt:lpstr>
      <vt:lpstr>A125644832L</vt:lpstr>
      <vt:lpstr>A125644832L_Data</vt:lpstr>
      <vt:lpstr>A125644832L_Latest</vt:lpstr>
      <vt:lpstr>A125644834T</vt:lpstr>
      <vt:lpstr>A125644834T_Data</vt:lpstr>
      <vt:lpstr>A125644834T_Latest</vt:lpstr>
      <vt:lpstr>A125644840L</vt:lpstr>
      <vt:lpstr>A125644840L_Data</vt:lpstr>
      <vt:lpstr>A125644840L_Latest</vt:lpstr>
      <vt:lpstr>A125644842T</vt:lpstr>
      <vt:lpstr>A125644842T_Data</vt:lpstr>
      <vt:lpstr>A125644842T_Latest</vt:lpstr>
      <vt:lpstr>A125644848F</vt:lpstr>
      <vt:lpstr>A125644848F_Data</vt:lpstr>
      <vt:lpstr>A125644848F_Latest</vt:lpstr>
      <vt:lpstr>A125644850T</vt:lpstr>
      <vt:lpstr>A125644850T_Data</vt:lpstr>
      <vt:lpstr>A125644850T_Latest</vt:lpstr>
      <vt:lpstr>A125644856F</vt:lpstr>
      <vt:lpstr>A125644856F_Data</vt:lpstr>
      <vt:lpstr>A125644856F_Latest</vt:lpstr>
      <vt:lpstr>A125644858K</vt:lpstr>
      <vt:lpstr>A125644858K_Data</vt:lpstr>
      <vt:lpstr>A125644858K_Latest</vt:lpstr>
      <vt:lpstr>A125644864F</vt:lpstr>
      <vt:lpstr>A125644864F_Data</vt:lpstr>
      <vt:lpstr>A125644864F_Latest</vt:lpstr>
      <vt:lpstr>A125644866K</vt:lpstr>
      <vt:lpstr>A125644866K_Data</vt:lpstr>
      <vt:lpstr>A125644866K_Latest</vt:lpstr>
      <vt:lpstr>A125644872F</vt:lpstr>
      <vt:lpstr>A125644872F_Data</vt:lpstr>
      <vt:lpstr>A125644872F_Latest</vt:lpstr>
      <vt:lpstr>A125644874K</vt:lpstr>
      <vt:lpstr>A125644874K_Data</vt:lpstr>
      <vt:lpstr>A125644874K_Latest</vt:lpstr>
      <vt:lpstr>A125644880F</vt:lpstr>
      <vt:lpstr>A125644880F_Data</vt:lpstr>
      <vt:lpstr>A125644880F_Latest</vt:lpstr>
      <vt:lpstr>A125644882K</vt:lpstr>
      <vt:lpstr>A125644882K_Data</vt:lpstr>
      <vt:lpstr>A125644882K_Latest</vt:lpstr>
      <vt:lpstr>A125644888X</vt:lpstr>
      <vt:lpstr>A125644888X_Data</vt:lpstr>
      <vt:lpstr>A125644888X_Latest</vt:lpstr>
      <vt:lpstr>A125644890K</vt:lpstr>
      <vt:lpstr>A125644890K_Data</vt:lpstr>
      <vt:lpstr>A125644890K_Latest</vt:lpstr>
      <vt:lpstr>A125646112A</vt:lpstr>
      <vt:lpstr>A125646112A_Data</vt:lpstr>
      <vt:lpstr>A125646112A_Latest</vt:lpstr>
      <vt:lpstr>A125646114F</vt:lpstr>
      <vt:lpstr>A125646114F_Data</vt:lpstr>
      <vt:lpstr>A125646114F_Latest</vt:lpstr>
      <vt:lpstr>A125646120A</vt:lpstr>
      <vt:lpstr>A125646120A_Data</vt:lpstr>
      <vt:lpstr>A125646120A_Latest</vt:lpstr>
      <vt:lpstr>A125646122F</vt:lpstr>
      <vt:lpstr>A125646122F_Data</vt:lpstr>
      <vt:lpstr>A125646122F_Latest</vt:lpstr>
      <vt:lpstr>A125646128V</vt:lpstr>
      <vt:lpstr>A125646128V_Data</vt:lpstr>
      <vt:lpstr>A125646128V_Latest</vt:lpstr>
      <vt:lpstr>A125646130F</vt:lpstr>
      <vt:lpstr>A125646130F_Data</vt:lpstr>
      <vt:lpstr>A125646130F_Latest</vt:lpstr>
      <vt:lpstr>A125646136V</vt:lpstr>
      <vt:lpstr>A125646136V_Data</vt:lpstr>
      <vt:lpstr>A125646136V_Latest</vt:lpstr>
      <vt:lpstr>A125646138X</vt:lpstr>
      <vt:lpstr>A125646138X_Data</vt:lpstr>
      <vt:lpstr>A125646138X_Latest</vt:lpstr>
      <vt:lpstr>A125646144V</vt:lpstr>
      <vt:lpstr>A125646144V_Data</vt:lpstr>
      <vt:lpstr>A125646144V_Latest</vt:lpstr>
      <vt:lpstr>A125646146X</vt:lpstr>
      <vt:lpstr>A125646146X_Data</vt:lpstr>
      <vt:lpstr>A125646146X_Latest</vt:lpstr>
      <vt:lpstr>A125646152V</vt:lpstr>
      <vt:lpstr>A125646152V_Data</vt:lpstr>
      <vt:lpstr>A125646152V_Latest</vt:lpstr>
      <vt:lpstr>A125646154X</vt:lpstr>
      <vt:lpstr>A125646154X_Data</vt:lpstr>
      <vt:lpstr>A125646154X_Latest</vt:lpstr>
      <vt:lpstr>A125646160V</vt:lpstr>
      <vt:lpstr>A125646160V_Data</vt:lpstr>
      <vt:lpstr>A125646160V_Latest</vt:lpstr>
      <vt:lpstr>A125646162X</vt:lpstr>
      <vt:lpstr>A125646162X_Data</vt:lpstr>
      <vt:lpstr>A125646162X_Latest</vt:lpstr>
      <vt:lpstr>A125646168L</vt:lpstr>
      <vt:lpstr>A125646168L_Data</vt:lpstr>
      <vt:lpstr>A125646168L_Latest</vt:lpstr>
      <vt:lpstr>A125646170X</vt:lpstr>
      <vt:lpstr>A125646170X_Data</vt:lpstr>
      <vt:lpstr>A125646170X_Latest</vt:lpstr>
      <vt:lpstr>A125646176L</vt:lpstr>
      <vt:lpstr>A125646176L_Data</vt:lpstr>
      <vt:lpstr>A125646176L_Latest</vt:lpstr>
      <vt:lpstr>A125646178T</vt:lpstr>
      <vt:lpstr>A125646178T_Data</vt:lpstr>
      <vt:lpstr>A125646178T_Latest</vt:lpstr>
      <vt:lpstr>A125646184L</vt:lpstr>
      <vt:lpstr>A125646184L_Data</vt:lpstr>
      <vt:lpstr>A125646184L_Latest</vt:lpstr>
      <vt:lpstr>A125646186T</vt:lpstr>
      <vt:lpstr>A125646186T_Data</vt:lpstr>
      <vt:lpstr>A125646186T_Latest</vt:lpstr>
      <vt:lpstr>A125646192L</vt:lpstr>
      <vt:lpstr>A125646192L_Data</vt:lpstr>
      <vt:lpstr>A125646192L_Latest</vt:lpstr>
      <vt:lpstr>A125646194T</vt:lpstr>
      <vt:lpstr>A125646194T_Data</vt:lpstr>
      <vt:lpstr>A125646194T_Latest</vt:lpstr>
      <vt:lpstr>A125646200A</vt:lpstr>
      <vt:lpstr>A125646200A_Data</vt:lpstr>
      <vt:lpstr>A125646200A_Latest</vt:lpstr>
      <vt:lpstr>A125646202F</vt:lpstr>
      <vt:lpstr>A125646202F_Data</vt:lpstr>
      <vt:lpstr>A125646202F_Latest</vt:lpstr>
      <vt:lpstr>A125646208V</vt:lpstr>
      <vt:lpstr>A125646208V_Data</vt:lpstr>
      <vt:lpstr>A125646208V_Latest</vt:lpstr>
      <vt:lpstr>A125646210F</vt:lpstr>
      <vt:lpstr>A125646210F_Data</vt:lpstr>
      <vt:lpstr>A125646210F_Latest</vt:lpstr>
      <vt:lpstr>A125646216V</vt:lpstr>
      <vt:lpstr>A125646216V_Data</vt:lpstr>
      <vt:lpstr>A125646216V_Latest</vt:lpstr>
      <vt:lpstr>A125646218X</vt:lpstr>
      <vt:lpstr>A125646218X_Data</vt:lpstr>
      <vt:lpstr>A125646218X_Latest</vt:lpstr>
      <vt:lpstr>A125646224V</vt:lpstr>
      <vt:lpstr>A125646224V_Data</vt:lpstr>
      <vt:lpstr>A125646224V_Latest</vt:lpstr>
      <vt:lpstr>A125646226X</vt:lpstr>
      <vt:lpstr>A125646226X_Data</vt:lpstr>
      <vt:lpstr>A125646226X_Latest</vt:lpstr>
      <vt:lpstr>A125646232V</vt:lpstr>
      <vt:lpstr>A125646232V_Data</vt:lpstr>
      <vt:lpstr>A125646232V_Latest</vt:lpstr>
      <vt:lpstr>A125646234X</vt:lpstr>
      <vt:lpstr>A125646234X_Data</vt:lpstr>
      <vt:lpstr>A125646234X_Latest</vt:lpstr>
      <vt:lpstr>A125646240V</vt:lpstr>
      <vt:lpstr>A125646240V_Data</vt:lpstr>
      <vt:lpstr>A125646240V_Latest</vt:lpstr>
      <vt:lpstr>A125646242X</vt:lpstr>
      <vt:lpstr>A125646242X_Data</vt:lpstr>
      <vt:lpstr>A125646242X_Latest</vt:lpstr>
      <vt:lpstr>A125646248L</vt:lpstr>
      <vt:lpstr>A125646248L_Data</vt:lpstr>
      <vt:lpstr>A125646248L_Latest</vt:lpstr>
      <vt:lpstr>A125646250X</vt:lpstr>
      <vt:lpstr>A125646250X_Data</vt:lpstr>
      <vt:lpstr>A125646250X_Latest</vt:lpstr>
      <vt:lpstr>A125646256L</vt:lpstr>
      <vt:lpstr>A125646256L_Data</vt:lpstr>
      <vt:lpstr>A125646256L_Latest</vt:lpstr>
      <vt:lpstr>A125646258T</vt:lpstr>
      <vt:lpstr>A125646258T_Data</vt:lpstr>
      <vt:lpstr>A125646258T_Latest</vt:lpstr>
      <vt:lpstr>A125647480X</vt:lpstr>
      <vt:lpstr>A125647480X_Data</vt:lpstr>
      <vt:lpstr>A125647480X_Latest</vt:lpstr>
      <vt:lpstr>A125647482C</vt:lpstr>
      <vt:lpstr>A125647482C_Data</vt:lpstr>
      <vt:lpstr>A125647482C_Latest</vt:lpstr>
      <vt:lpstr>A125647488T</vt:lpstr>
      <vt:lpstr>A125647488T_Data</vt:lpstr>
      <vt:lpstr>A125647488T_Latest</vt:lpstr>
      <vt:lpstr>A125647490C</vt:lpstr>
      <vt:lpstr>A125647490C_Data</vt:lpstr>
      <vt:lpstr>A125647490C_Latest</vt:lpstr>
      <vt:lpstr>A125647496T</vt:lpstr>
      <vt:lpstr>A125647496T_Data</vt:lpstr>
      <vt:lpstr>A125647496T_Latest</vt:lpstr>
      <vt:lpstr>A125647498W</vt:lpstr>
      <vt:lpstr>A125647498W_Data</vt:lpstr>
      <vt:lpstr>A125647498W_Latest</vt:lpstr>
      <vt:lpstr>A125647504F</vt:lpstr>
      <vt:lpstr>A125647504F_Data</vt:lpstr>
      <vt:lpstr>A125647504F_Latest</vt:lpstr>
      <vt:lpstr>A125647506K</vt:lpstr>
      <vt:lpstr>A125647506K_Data</vt:lpstr>
      <vt:lpstr>A125647506K_Latest</vt:lpstr>
      <vt:lpstr>A125647512F</vt:lpstr>
      <vt:lpstr>A125647512F_Data</vt:lpstr>
      <vt:lpstr>A125647512F_Latest</vt:lpstr>
      <vt:lpstr>A125647514K</vt:lpstr>
      <vt:lpstr>A125647514K_Data</vt:lpstr>
      <vt:lpstr>A125647514K_Latest</vt:lpstr>
      <vt:lpstr>A125647520F</vt:lpstr>
      <vt:lpstr>A125647520F_Data</vt:lpstr>
      <vt:lpstr>A125647520F_Latest</vt:lpstr>
      <vt:lpstr>A125647522K</vt:lpstr>
      <vt:lpstr>A125647522K_Data</vt:lpstr>
      <vt:lpstr>A125647522K_Latest</vt:lpstr>
      <vt:lpstr>A125647528X</vt:lpstr>
      <vt:lpstr>A125647528X_Data</vt:lpstr>
      <vt:lpstr>A125647528X_Latest</vt:lpstr>
      <vt:lpstr>A125647530K</vt:lpstr>
      <vt:lpstr>A125647530K_Data</vt:lpstr>
      <vt:lpstr>A125647530K_Latest</vt:lpstr>
      <vt:lpstr>A125647536X</vt:lpstr>
      <vt:lpstr>A125647536X_Data</vt:lpstr>
      <vt:lpstr>A125647536X_Latest</vt:lpstr>
      <vt:lpstr>A125647538C</vt:lpstr>
      <vt:lpstr>A125647538C_Data</vt:lpstr>
      <vt:lpstr>A125647538C_Latest</vt:lpstr>
      <vt:lpstr>A125647544X</vt:lpstr>
      <vt:lpstr>A125647544X_Data</vt:lpstr>
      <vt:lpstr>A125647544X_Latest</vt:lpstr>
      <vt:lpstr>A125647546C</vt:lpstr>
      <vt:lpstr>A125647546C_Data</vt:lpstr>
      <vt:lpstr>A125647546C_Latest</vt:lpstr>
      <vt:lpstr>A125647552X</vt:lpstr>
      <vt:lpstr>A125647552X_Data</vt:lpstr>
      <vt:lpstr>A125647552X_Latest</vt:lpstr>
      <vt:lpstr>A125647554C</vt:lpstr>
      <vt:lpstr>A125647554C_Data</vt:lpstr>
      <vt:lpstr>A125647554C_Latest</vt:lpstr>
      <vt:lpstr>A125647560X</vt:lpstr>
      <vt:lpstr>A125647560X_Data</vt:lpstr>
      <vt:lpstr>A125647560X_Latest</vt:lpstr>
      <vt:lpstr>A125647562C</vt:lpstr>
      <vt:lpstr>A125647562C_Data</vt:lpstr>
      <vt:lpstr>A125647562C_Latest</vt:lpstr>
      <vt:lpstr>A125647568T</vt:lpstr>
      <vt:lpstr>A125647568T_Data</vt:lpstr>
      <vt:lpstr>A125647568T_Latest</vt:lpstr>
      <vt:lpstr>A125647570C</vt:lpstr>
      <vt:lpstr>A125647570C_Data</vt:lpstr>
      <vt:lpstr>A125647570C_Latest</vt:lpstr>
      <vt:lpstr>A125647576T</vt:lpstr>
      <vt:lpstr>A125647576T_Data</vt:lpstr>
      <vt:lpstr>A125647576T_Latest</vt:lpstr>
      <vt:lpstr>A125647578W</vt:lpstr>
      <vt:lpstr>A125647578W_Data</vt:lpstr>
      <vt:lpstr>A125647578W_Latest</vt:lpstr>
      <vt:lpstr>A125647584T</vt:lpstr>
      <vt:lpstr>A125647584T_Data</vt:lpstr>
      <vt:lpstr>A125647584T_Latest</vt:lpstr>
      <vt:lpstr>A125647586W</vt:lpstr>
      <vt:lpstr>A125647586W_Data</vt:lpstr>
      <vt:lpstr>A125647586W_Latest</vt:lpstr>
      <vt:lpstr>A125647592T</vt:lpstr>
      <vt:lpstr>A125647592T_Data</vt:lpstr>
      <vt:lpstr>A125647592T_Latest</vt:lpstr>
      <vt:lpstr>A125647594W</vt:lpstr>
      <vt:lpstr>A125647594W_Data</vt:lpstr>
      <vt:lpstr>A125647594W_Latest</vt:lpstr>
      <vt:lpstr>A125647600F</vt:lpstr>
      <vt:lpstr>A125647600F_Data</vt:lpstr>
      <vt:lpstr>A125647600F_Latest</vt:lpstr>
      <vt:lpstr>A125647602K</vt:lpstr>
      <vt:lpstr>A125647602K_Data</vt:lpstr>
      <vt:lpstr>A125647602K_Latest</vt:lpstr>
      <vt:lpstr>A125647608X</vt:lpstr>
      <vt:lpstr>A125647608X_Data</vt:lpstr>
      <vt:lpstr>A125647608X_Latest</vt:lpstr>
      <vt:lpstr>A125647610K</vt:lpstr>
      <vt:lpstr>A125647610K_Data</vt:lpstr>
      <vt:lpstr>A125647610K_Latest</vt:lpstr>
      <vt:lpstr>A125647616X</vt:lpstr>
      <vt:lpstr>A125647616X_Data</vt:lpstr>
      <vt:lpstr>A125647616X_Latest</vt:lpstr>
      <vt:lpstr>A125647618C</vt:lpstr>
      <vt:lpstr>A125647618C_Data</vt:lpstr>
      <vt:lpstr>A125647618C_Latest</vt:lpstr>
      <vt:lpstr>A125647624X</vt:lpstr>
      <vt:lpstr>A125647624X_Data</vt:lpstr>
      <vt:lpstr>A125647624X_Latest</vt:lpstr>
      <vt:lpstr>A125647626C</vt:lpstr>
      <vt:lpstr>A125647626C_Data</vt:lpstr>
      <vt:lpstr>A125647626C_Latest</vt:lpstr>
      <vt:lpstr>A125648848C</vt:lpstr>
      <vt:lpstr>A125648848C_Data</vt:lpstr>
      <vt:lpstr>A125648848C_Latest</vt:lpstr>
      <vt:lpstr>A125648850R</vt:lpstr>
      <vt:lpstr>A125648850R_Data</vt:lpstr>
      <vt:lpstr>A125648850R_Latest</vt:lpstr>
      <vt:lpstr>A125648856C</vt:lpstr>
      <vt:lpstr>A125648856C_Data</vt:lpstr>
      <vt:lpstr>A125648856C_Latest</vt:lpstr>
      <vt:lpstr>A125648858J</vt:lpstr>
      <vt:lpstr>A125648858J_Data</vt:lpstr>
      <vt:lpstr>A125648858J_Latest</vt:lpstr>
      <vt:lpstr>A125648864C</vt:lpstr>
      <vt:lpstr>A125648864C_Data</vt:lpstr>
      <vt:lpstr>A125648864C_Latest</vt:lpstr>
      <vt:lpstr>A125648866J</vt:lpstr>
      <vt:lpstr>A125648866J_Data</vt:lpstr>
      <vt:lpstr>A125648866J_Latest</vt:lpstr>
      <vt:lpstr>A125648872C</vt:lpstr>
      <vt:lpstr>A125648872C_Data</vt:lpstr>
      <vt:lpstr>A125648872C_Latest</vt:lpstr>
      <vt:lpstr>A125648874J</vt:lpstr>
      <vt:lpstr>A125648874J_Data</vt:lpstr>
      <vt:lpstr>A125648874J_Latest</vt:lpstr>
      <vt:lpstr>A125648880C</vt:lpstr>
      <vt:lpstr>A125648880C_Data</vt:lpstr>
      <vt:lpstr>A125648880C_Latest</vt:lpstr>
      <vt:lpstr>A125648882J</vt:lpstr>
      <vt:lpstr>A125648882J_Data</vt:lpstr>
      <vt:lpstr>A125648882J_Latest</vt:lpstr>
      <vt:lpstr>A125648888W</vt:lpstr>
      <vt:lpstr>A125648888W_Data</vt:lpstr>
      <vt:lpstr>A125648888W_Latest</vt:lpstr>
      <vt:lpstr>A125648890J</vt:lpstr>
      <vt:lpstr>A125648890J_Data</vt:lpstr>
      <vt:lpstr>A125648890J_Latest</vt:lpstr>
      <vt:lpstr>A125648896W</vt:lpstr>
      <vt:lpstr>A125648896W_Data</vt:lpstr>
      <vt:lpstr>A125648896W_Latest</vt:lpstr>
      <vt:lpstr>A125648898A</vt:lpstr>
      <vt:lpstr>A125648898A_Data</vt:lpstr>
      <vt:lpstr>A125648898A_Latest</vt:lpstr>
      <vt:lpstr>A125648904K</vt:lpstr>
      <vt:lpstr>A125648904K_Data</vt:lpstr>
      <vt:lpstr>A125648904K_Latest</vt:lpstr>
      <vt:lpstr>A125648906R</vt:lpstr>
      <vt:lpstr>A125648906R_Data</vt:lpstr>
      <vt:lpstr>A125648906R_Latest</vt:lpstr>
      <vt:lpstr>A125648912K</vt:lpstr>
      <vt:lpstr>A125648912K_Data</vt:lpstr>
      <vt:lpstr>A125648912K_Latest</vt:lpstr>
      <vt:lpstr>A125648914R</vt:lpstr>
      <vt:lpstr>A125648914R_Data</vt:lpstr>
      <vt:lpstr>A125648914R_Latest</vt:lpstr>
      <vt:lpstr>A125648920K</vt:lpstr>
      <vt:lpstr>A125648920K_Data</vt:lpstr>
      <vt:lpstr>A125648920K_Latest</vt:lpstr>
      <vt:lpstr>A125648922R</vt:lpstr>
      <vt:lpstr>A125648922R_Data</vt:lpstr>
      <vt:lpstr>A125648922R_Latest</vt:lpstr>
      <vt:lpstr>A125648928C</vt:lpstr>
      <vt:lpstr>A125648928C_Data</vt:lpstr>
      <vt:lpstr>A125648928C_Latest</vt:lpstr>
      <vt:lpstr>A125648930R</vt:lpstr>
      <vt:lpstr>A125648930R_Data</vt:lpstr>
      <vt:lpstr>A125648930R_Latest</vt:lpstr>
      <vt:lpstr>A125648936C</vt:lpstr>
      <vt:lpstr>A125648936C_Data</vt:lpstr>
      <vt:lpstr>A125648936C_Latest</vt:lpstr>
      <vt:lpstr>A125648938J</vt:lpstr>
      <vt:lpstr>A125648938J_Data</vt:lpstr>
      <vt:lpstr>A125648938J_Latest</vt:lpstr>
      <vt:lpstr>A125648944C</vt:lpstr>
      <vt:lpstr>A125648944C_Data</vt:lpstr>
      <vt:lpstr>A125648944C_Latest</vt:lpstr>
      <vt:lpstr>A125648946J</vt:lpstr>
      <vt:lpstr>A125648946J_Data</vt:lpstr>
      <vt:lpstr>A125648946J_Latest</vt:lpstr>
      <vt:lpstr>A125648952C</vt:lpstr>
      <vt:lpstr>A125648952C_Data</vt:lpstr>
      <vt:lpstr>A125648952C_Latest</vt:lpstr>
      <vt:lpstr>A125648954J</vt:lpstr>
      <vt:lpstr>A125648954J_Data</vt:lpstr>
      <vt:lpstr>A125648954J_Latest</vt:lpstr>
      <vt:lpstr>A125648960C</vt:lpstr>
      <vt:lpstr>A125648960C_Data</vt:lpstr>
      <vt:lpstr>A125648960C_Latest</vt:lpstr>
      <vt:lpstr>A125648962J</vt:lpstr>
      <vt:lpstr>A125648962J_Data</vt:lpstr>
      <vt:lpstr>A125648962J_Latest</vt:lpstr>
      <vt:lpstr>A125648968W</vt:lpstr>
      <vt:lpstr>A125648968W_Data</vt:lpstr>
      <vt:lpstr>A125648968W_Latest</vt:lpstr>
      <vt:lpstr>A125648970J</vt:lpstr>
      <vt:lpstr>A125648970J_Data</vt:lpstr>
      <vt:lpstr>A125648970J_Latest</vt:lpstr>
      <vt:lpstr>A125648976W</vt:lpstr>
      <vt:lpstr>A125648976W_Data</vt:lpstr>
      <vt:lpstr>A125648976W_Latest</vt:lpstr>
      <vt:lpstr>A125648978A</vt:lpstr>
      <vt:lpstr>A125648978A_Data</vt:lpstr>
      <vt:lpstr>A125648978A_Latest</vt:lpstr>
      <vt:lpstr>A125648984W</vt:lpstr>
      <vt:lpstr>A125648984W_Data</vt:lpstr>
      <vt:lpstr>A125648984W_Latest</vt:lpstr>
      <vt:lpstr>A125648986A</vt:lpstr>
      <vt:lpstr>A125648986A_Data</vt:lpstr>
      <vt:lpstr>A125648986A_Latest</vt:lpstr>
      <vt:lpstr>A125648992W</vt:lpstr>
      <vt:lpstr>A125648992W_Data</vt:lpstr>
      <vt:lpstr>A125648992W_Latest</vt:lpstr>
      <vt:lpstr>A125648994A</vt:lpstr>
      <vt:lpstr>A125648994A_Data</vt:lpstr>
      <vt:lpstr>A125648994A_Latest</vt:lpstr>
      <vt:lpstr>A125650216W</vt:lpstr>
      <vt:lpstr>A125650216W_Data</vt:lpstr>
      <vt:lpstr>A125650216W_Latest</vt:lpstr>
      <vt:lpstr>A125650218A</vt:lpstr>
      <vt:lpstr>A125650218A_Data</vt:lpstr>
      <vt:lpstr>A125650218A_Latest</vt:lpstr>
      <vt:lpstr>A125650224W</vt:lpstr>
      <vt:lpstr>A125650224W_Data</vt:lpstr>
      <vt:lpstr>A125650224W_Latest</vt:lpstr>
      <vt:lpstr>A125650226A</vt:lpstr>
      <vt:lpstr>A125650226A_Data</vt:lpstr>
      <vt:lpstr>A125650226A_Latest</vt:lpstr>
      <vt:lpstr>A125650232W</vt:lpstr>
      <vt:lpstr>A125650232W_Data</vt:lpstr>
      <vt:lpstr>A125650232W_Latest</vt:lpstr>
      <vt:lpstr>A125650234A</vt:lpstr>
      <vt:lpstr>A125650234A_Data</vt:lpstr>
      <vt:lpstr>A125650234A_Latest</vt:lpstr>
      <vt:lpstr>A125650240W</vt:lpstr>
      <vt:lpstr>A125650240W_Data</vt:lpstr>
      <vt:lpstr>A125650240W_Latest</vt:lpstr>
      <vt:lpstr>A125650242A</vt:lpstr>
      <vt:lpstr>A125650242A_Data</vt:lpstr>
      <vt:lpstr>A125650242A_Latest</vt:lpstr>
      <vt:lpstr>A125650248R</vt:lpstr>
      <vt:lpstr>A125650248R_Data</vt:lpstr>
      <vt:lpstr>A125650248R_Latest</vt:lpstr>
      <vt:lpstr>A125650250A</vt:lpstr>
      <vt:lpstr>A125650250A_Data</vt:lpstr>
      <vt:lpstr>A125650250A_Latest</vt:lpstr>
      <vt:lpstr>A125650256R</vt:lpstr>
      <vt:lpstr>A125650256R_Data</vt:lpstr>
      <vt:lpstr>A125650256R_Latest</vt:lpstr>
      <vt:lpstr>A125650258V</vt:lpstr>
      <vt:lpstr>A125650258V_Data</vt:lpstr>
      <vt:lpstr>A125650258V_Latest</vt:lpstr>
      <vt:lpstr>A125650264R</vt:lpstr>
      <vt:lpstr>A125650264R_Data</vt:lpstr>
      <vt:lpstr>A125650264R_Latest</vt:lpstr>
      <vt:lpstr>A125650266V</vt:lpstr>
      <vt:lpstr>A125650266V_Data</vt:lpstr>
      <vt:lpstr>A125650266V_Latest</vt:lpstr>
      <vt:lpstr>A125650272R</vt:lpstr>
      <vt:lpstr>A125650272R_Data</vt:lpstr>
      <vt:lpstr>A125650272R_Latest</vt:lpstr>
      <vt:lpstr>A125650274V</vt:lpstr>
      <vt:lpstr>A125650274V_Data</vt:lpstr>
      <vt:lpstr>A125650274V_Latest</vt:lpstr>
      <vt:lpstr>A125650280R</vt:lpstr>
      <vt:lpstr>A125650280R_Data</vt:lpstr>
      <vt:lpstr>A125650280R_Latest</vt:lpstr>
      <vt:lpstr>A125650282V</vt:lpstr>
      <vt:lpstr>A125650282V_Data</vt:lpstr>
      <vt:lpstr>A125650282V_Latest</vt:lpstr>
      <vt:lpstr>A125650288J</vt:lpstr>
      <vt:lpstr>A125650288J_Data</vt:lpstr>
      <vt:lpstr>A125650288J_Latest</vt:lpstr>
      <vt:lpstr>A125650290V</vt:lpstr>
      <vt:lpstr>A125650290V_Data</vt:lpstr>
      <vt:lpstr>A125650290V_Latest</vt:lpstr>
      <vt:lpstr>A125650296J</vt:lpstr>
      <vt:lpstr>A125650296J_Data</vt:lpstr>
      <vt:lpstr>A125650296J_Latest</vt:lpstr>
      <vt:lpstr>A125650298L</vt:lpstr>
      <vt:lpstr>A125650298L_Data</vt:lpstr>
      <vt:lpstr>A125650298L_Latest</vt:lpstr>
      <vt:lpstr>A125650304W</vt:lpstr>
      <vt:lpstr>A125650304W_Data</vt:lpstr>
      <vt:lpstr>A125650304W_Latest</vt:lpstr>
      <vt:lpstr>A125650306A</vt:lpstr>
      <vt:lpstr>A125650306A_Data</vt:lpstr>
      <vt:lpstr>A125650306A_Latest</vt:lpstr>
      <vt:lpstr>A125650312W</vt:lpstr>
      <vt:lpstr>A125650312W_Data</vt:lpstr>
      <vt:lpstr>A125650312W_Latest</vt:lpstr>
      <vt:lpstr>A125650314A</vt:lpstr>
      <vt:lpstr>A125650314A_Data</vt:lpstr>
      <vt:lpstr>A125650314A_Latest</vt:lpstr>
      <vt:lpstr>A125650320W</vt:lpstr>
      <vt:lpstr>A125650320W_Data</vt:lpstr>
      <vt:lpstr>A125650320W_Latest</vt:lpstr>
      <vt:lpstr>A125650322A</vt:lpstr>
      <vt:lpstr>A125650322A_Data</vt:lpstr>
      <vt:lpstr>A125650322A_Latest</vt:lpstr>
      <vt:lpstr>A125650328R</vt:lpstr>
      <vt:lpstr>A125650328R_Data</vt:lpstr>
      <vt:lpstr>A125650328R_Latest</vt:lpstr>
      <vt:lpstr>A125650330A</vt:lpstr>
      <vt:lpstr>A125650330A_Data</vt:lpstr>
      <vt:lpstr>A125650330A_Latest</vt:lpstr>
      <vt:lpstr>A125650336R</vt:lpstr>
      <vt:lpstr>A125650336R_Data</vt:lpstr>
      <vt:lpstr>A125650336R_Latest</vt:lpstr>
      <vt:lpstr>A125650338V</vt:lpstr>
      <vt:lpstr>A125650338V_Data</vt:lpstr>
      <vt:lpstr>A125650338V_Latest</vt:lpstr>
      <vt:lpstr>A125650344R</vt:lpstr>
      <vt:lpstr>A125650344R_Data</vt:lpstr>
      <vt:lpstr>A125650344R_Latest</vt:lpstr>
      <vt:lpstr>A125650346V</vt:lpstr>
      <vt:lpstr>A125650346V_Data</vt:lpstr>
      <vt:lpstr>A125650346V_Latest</vt:lpstr>
      <vt:lpstr>A125650352R</vt:lpstr>
      <vt:lpstr>A125650352R_Data</vt:lpstr>
      <vt:lpstr>A125650352R_Latest</vt:lpstr>
      <vt:lpstr>A125650354V</vt:lpstr>
      <vt:lpstr>A125650354V_Data</vt:lpstr>
      <vt:lpstr>A125650354V_Latest</vt:lpstr>
      <vt:lpstr>A125650360R</vt:lpstr>
      <vt:lpstr>A125650360R_Data</vt:lpstr>
      <vt:lpstr>A125650360R_Latest</vt:lpstr>
      <vt:lpstr>A125650362V</vt:lpstr>
      <vt:lpstr>A125650362V_Data</vt:lpstr>
      <vt:lpstr>A125650362V_Latest</vt:lpstr>
      <vt:lpstr>A125650368J</vt:lpstr>
      <vt:lpstr>A125650368J_Data</vt:lpstr>
      <vt:lpstr>A125650368J_Latest</vt:lpstr>
      <vt:lpstr>A125650370V</vt:lpstr>
      <vt:lpstr>A125650370V_Data</vt:lpstr>
      <vt:lpstr>A125650370V_Latest</vt:lpstr>
      <vt:lpstr>A125650376J</vt:lpstr>
      <vt:lpstr>A125650376J_Data</vt:lpstr>
      <vt:lpstr>A125650376J_Latest</vt:lpstr>
      <vt:lpstr>A125650378L</vt:lpstr>
      <vt:lpstr>A125650378L_Data</vt:lpstr>
      <vt:lpstr>A125650378L_Latest</vt:lpstr>
      <vt:lpstr>A125650384J</vt:lpstr>
      <vt:lpstr>A125650384J_Data</vt:lpstr>
      <vt:lpstr>A125650384J_Latest</vt:lpstr>
      <vt:lpstr>A125650386L</vt:lpstr>
      <vt:lpstr>A125650386L_Data</vt:lpstr>
      <vt:lpstr>A125650386L_Latest</vt:lpstr>
      <vt:lpstr>A125650392J</vt:lpstr>
      <vt:lpstr>A125650392J_Data</vt:lpstr>
      <vt:lpstr>A125650392J_Latest</vt:lpstr>
      <vt:lpstr>A125650394L</vt:lpstr>
      <vt:lpstr>A125650394L_Data</vt:lpstr>
      <vt:lpstr>A125650394L_Latest</vt:lpstr>
      <vt:lpstr>A125650400W</vt:lpstr>
      <vt:lpstr>A125650400W_Data</vt:lpstr>
      <vt:lpstr>A125650400W_Latest</vt:lpstr>
      <vt:lpstr>A125650402A</vt:lpstr>
      <vt:lpstr>A125650402A_Data</vt:lpstr>
      <vt:lpstr>A125650402A_Latest</vt:lpstr>
      <vt:lpstr>A125650408R</vt:lpstr>
      <vt:lpstr>A125650408R_Data</vt:lpstr>
      <vt:lpstr>A125650408R_Latest</vt:lpstr>
      <vt:lpstr>A125650410A</vt:lpstr>
      <vt:lpstr>A125650410A_Data</vt:lpstr>
      <vt:lpstr>A125650410A_Latest</vt:lpstr>
      <vt:lpstr>A125650416R</vt:lpstr>
      <vt:lpstr>A125650416R_Data</vt:lpstr>
      <vt:lpstr>A125650416R_Latest</vt:lpstr>
      <vt:lpstr>A125650418V</vt:lpstr>
      <vt:lpstr>A125650418V_Data</vt:lpstr>
      <vt:lpstr>A125650418V_Latest</vt:lpstr>
      <vt:lpstr>A125650424R</vt:lpstr>
      <vt:lpstr>A125650424R_Data</vt:lpstr>
      <vt:lpstr>A125650424R_Latest</vt:lpstr>
      <vt:lpstr>A125650426V</vt:lpstr>
      <vt:lpstr>A125650426V_Data</vt:lpstr>
      <vt:lpstr>A125650426V_Latest</vt:lpstr>
      <vt:lpstr>A125650432R</vt:lpstr>
      <vt:lpstr>A125650432R_Data</vt:lpstr>
      <vt:lpstr>A125650432R_Latest</vt:lpstr>
      <vt:lpstr>A125650434V</vt:lpstr>
      <vt:lpstr>A125650434V_Data</vt:lpstr>
      <vt:lpstr>A125650434V_Latest</vt:lpstr>
      <vt:lpstr>A125650440R</vt:lpstr>
      <vt:lpstr>A125650440R_Data</vt:lpstr>
      <vt:lpstr>A125650440R_Latest</vt:lpstr>
      <vt:lpstr>A125650442V</vt:lpstr>
      <vt:lpstr>A125650442V_Data</vt:lpstr>
      <vt:lpstr>A125650442V_Latest</vt:lpstr>
      <vt:lpstr>A125650448J</vt:lpstr>
      <vt:lpstr>A125650448J_Data</vt:lpstr>
      <vt:lpstr>A125650448J_Latest</vt:lpstr>
      <vt:lpstr>A125650450V</vt:lpstr>
      <vt:lpstr>A125650450V_Data</vt:lpstr>
      <vt:lpstr>A125650450V_Latest</vt:lpstr>
      <vt:lpstr>A125650456J</vt:lpstr>
      <vt:lpstr>A125650456J_Data</vt:lpstr>
      <vt:lpstr>A125650456J_Latest</vt:lpstr>
      <vt:lpstr>A125650458L</vt:lpstr>
      <vt:lpstr>A125650458L_Data</vt:lpstr>
      <vt:lpstr>A125650458L_Latest</vt:lpstr>
      <vt:lpstr>A125650464J</vt:lpstr>
      <vt:lpstr>A125650464J_Data</vt:lpstr>
      <vt:lpstr>A125650464J_Latest</vt:lpstr>
      <vt:lpstr>A125650466L</vt:lpstr>
      <vt:lpstr>A125650466L_Data</vt:lpstr>
      <vt:lpstr>A125650466L_Latest</vt:lpstr>
      <vt:lpstr>A125650472J</vt:lpstr>
      <vt:lpstr>A125650472J_Data</vt:lpstr>
      <vt:lpstr>A125650472J_Latest</vt:lpstr>
      <vt:lpstr>A125650474L</vt:lpstr>
      <vt:lpstr>A125650474L_Data</vt:lpstr>
      <vt:lpstr>A125650474L_Latest</vt:lpstr>
      <vt:lpstr>A125650480J</vt:lpstr>
      <vt:lpstr>A125650480J_Data</vt:lpstr>
      <vt:lpstr>A125650480J_Latest</vt:lpstr>
      <vt:lpstr>A125650482L</vt:lpstr>
      <vt:lpstr>A125650482L_Data</vt:lpstr>
      <vt:lpstr>A125650482L_Latest</vt:lpstr>
      <vt:lpstr>A125650488A</vt:lpstr>
      <vt:lpstr>A125650488A_Data</vt:lpstr>
      <vt:lpstr>A125650488A_Latest</vt:lpstr>
      <vt:lpstr>A125650490L</vt:lpstr>
      <vt:lpstr>A125650490L_Data</vt:lpstr>
      <vt:lpstr>A125650490L_Latest</vt:lpstr>
      <vt:lpstr>A125650496A</vt:lpstr>
      <vt:lpstr>A125650496A_Data</vt:lpstr>
      <vt:lpstr>A125650496A_Latest</vt:lpstr>
      <vt:lpstr>A125650498F</vt:lpstr>
      <vt:lpstr>A125650498F_Data</vt:lpstr>
      <vt:lpstr>A125650498F_Latest</vt:lpstr>
      <vt:lpstr>A125650504R</vt:lpstr>
      <vt:lpstr>A125650504R_Data</vt:lpstr>
      <vt:lpstr>A125650504R_Latest</vt:lpstr>
      <vt:lpstr>A125650506V</vt:lpstr>
      <vt:lpstr>A125650506V_Data</vt:lpstr>
      <vt:lpstr>A125650506V_Latest</vt:lpstr>
      <vt:lpstr>A125650512R</vt:lpstr>
      <vt:lpstr>A125650512R_Data</vt:lpstr>
      <vt:lpstr>A125650512R_Latest</vt:lpstr>
      <vt:lpstr>A125650514V</vt:lpstr>
      <vt:lpstr>A125650514V_Data</vt:lpstr>
      <vt:lpstr>A125650514V_Latest</vt:lpstr>
      <vt:lpstr>A125650520R</vt:lpstr>
      <vt:lpstr>A125650520R_Data</vt:lpstr>
      <vt:lpstr>A125650520R_Latest</vt:lpstr>
      <vt:lpstr>A125650522V</vt:lpstr>
      <vt:lpstr>A125650522V_Data</vt:lpstr>
      <vt:lpstr>A125650522V_Latest</vt:lpstr>
      <vt:lpstr>A125650528J</vt:lpstr>
      <vt:lpstr>A125650528J_Data</vt:lpstr>
      <vt:lpstr>A125650528J_Latest</vt:lpstr>
      <vt:lpstr>A125650530V</vt:lpstr>
      <vt:lpstr>A125650530V_Data</vt:lpstr>
      <vt:lpstr>A125650530V_Latest</vt:lpstr>
      <vt:lpstr>A125650536J</vt:lpstr>
      <vt:lpstr>A125650536J_Data</vt:lpstr>
      <vt:lpstr>A125650536J_Latest</vt:lpstr>
      <vt:lpstr>A125650538L</vt:lpstr>
      <vt:lpstr>A125650538L_Data</vt:lpstr>
      <vt:lpstr>A125650538L_Latest</vt:lpstr>
      <vt:lpstr>A125650544J</vt:lpstr>
      <vt:lpstr>A125650544J_Data</vt:lpstr>
      <vt:lpstr>A125650544J_Latest</vt:lpstr>
      <vt:lpstr>A125650546L</vt:lpstr>
      <vt:lpstr>A125650546L_Data</vt:lpstr>
      <vt:lpstr>A125650546L_Latest</vt:lpstr>
      <vt:lpstr>A125650552J</vt:lpstr>
      <vt:lpstr>A125650552J_Data</vt:lpstr>
      <vt:lpstr>A125650552J_Latest</vt:lpstr>
      <vt:lpstr>A125650554L</vt:lpstr>
      <vt:lpstr>A125650554L_Data</vt:lpstr>
      <vt:lpstr>A125650554L_Latest</vt:lpstr>
      <vt:lpstr>A125650560J</vt:lpstr>
      <vt:lpstr>A125650560J_Data</vt:lpstr>
      <vt:lpstr>A125650560J_Latest</vt:lpstr>
      <vt:lpstr>A125650562L</vt:lpstr>
      <vt:lpstr>A125650562L_Data</vt:lpstr>
      <vt:lpstr>A125650562L_Latest</vt:lpstr>
      <vt:lpstr>A125650568A</vt:lpstr>
      <vt:lpstr>A125650568A_Data</vt:lpstr>
      <vt:lpstr>A125650568A_Latest</vt:lpstr>
      <vt:lpstr>A125650570L</vt:lpstr>
      <vt:lpstr>A125650570L_Data</vt:lpstr>
      <vt:lpstr>A125650570L_Latest</vt:lpstr>
      <vt:lpstr>A125650576A</vt:lpstr>
      <vt:lpstr>A125650576A_Data</vt:lpstr>
      <vt:lpstr>A125650576A_Latest</vt:lpstr>
      <vt:lpstr>A125650578F</vt:lpstr>
      <vt:lpstr>A125650578F_Data</vt:lpstr>
      <vt:lpstr>A125650578F_Latest</vt:lpstr>
      <vt:lpstr>A125650584A</vt:lpstr>
      <vt:lpstr>A125650584A_Data</vt:lpstr>
      <vt:lpstr>A125650584A_Latest</vt:lpstr>
      <vt:lpstr>A125650586F</vt:lpstr>
      <vt:lpstr>A125650586F_Data</vt:lpstr>
      <vt:lpstr>A125650586F_Latest</vt:lpstr>
      <vt:lpstr>A125650592A</vt:lpstr>
      <vt:lpstr>A125650592A_Data</vt:lpstr>
      <vt:lpstr>A125650592A_Latest</vt:lpstr>
      <vt:lpstr>A125650594F</vt:lpstr>
      <vt:lpstr>A125650594F_Data</vt:lpstr>
      <vt:lpstr>A125650594F_Latest</vt:lpstr>
      <vt:lpstr>A125650600R</vt:lpstr>
      <vt:lpstr>A125650600R_Data</vt:lpstr>
      <vt:lpstr>A125650600R_Latest</vt:lpstr>
      <vt:lpstr>A125650602V</vt:lpstr>
      <vt:lpstr>A125650602V_Data</vt:lpstr>
      <vt:lpstr>A125650602V_Latest</vt:lpstr>
      <vt:lpstr>A125650608J</vt:lpstr>
      <vt:lpstr>A125650608J_Data</vt:lpstr>
      <vt:lpstr>A125650608J_Latest</vt:lpstr>
      <vt:lpstr>A125650610V</vt:lpstr>
      <vt:lpstr>A125650610V_Data</vt:lpstr>
      <vt:lpstr>A125650610V_Latest</vt:lpstr>
      <vt:lpstr>A125650616J</vt:lpstr>
      <vt:lpstr>A125650616J_Data</vt:lpstr>
      <vt:lpstr>A125650616J_Latest</vt:lpstr>
      <vt:lpstr>A125650618L</vt:lpstr>
      <vt:lpstr>A125650618L_Data</vt:lpstr>
      <vt:lpstr>A125650618L_Latest</vt:lpstr>
      <vt:lpstr>A125650624J</vt:lpstr>
      <vt:lpstr>A125650624J_Data</vt:lpstr>
      <vt:lpstr>A125650624J_Latest</vt:lpstr>
      <vt:lpstr>A125650626L</vt:lpstr>
      <vt:lpstr>A125650626L_Data</vt:lpstr>
      <vt:lpstr>A125650626L_Latest</vt:lpstr>
      <vt:lpstr>A125650632J</vt:lpstr>
      <vt:lpstr>A125650632J_Data</vt:lpstr>
      <vt:lpstr>A125650632J_Latest</vt:lpstr>
      <vt:lpstr>A125650634L</vt:lpstr>
      <vt:lpstr>A125650634L_Data</vt:lpstr>
      <vt:lpstr>A125650634L_Latest</vt:lpstr>
      <vt:lpstr>A125650640J</vt:lpstr>
      <vt:lpstr>A125650640J_Data</vt:lpstr>
      <vt:lpstr>A125650640J_Latest</vt:lpstr>
      <vt:lpstr>A125650642L</vt:lpstr>
      <vt:lpstr>A125650642L_Data</vt:lpstr>
      <vt:lpstr>A125650642L_Latest</vt:lpstr>
      <vt:lpstr>A125650648A</vt:lpstr>
      <vt:lpstr>A125650648A_Data</vt:lpstr>
      <vt:lpstr>A125650648A_Latest</vt:lpstr>
      <vt:lpstr>A125650650L</vt:lpstr>
      <vt:lpstr>A125650650L_Data</vt:lpstr>
      <vt:lpstr>A125650650L_Latest</vt:lpstr>
      <vt:lpstr>A125650656A</vt:lpstr>
      <vt:lpstr>A125650656A_Data</vt:lpstr>
      <vt:lpstr>A125650656A_Latest</vt:lpstr>
      <vt:lpstr>A125650658F</vt:lpstr>
      <vt:lpstr>A125650658F_Data</vt:lpstr>
      <vt:lpstr>A125650658F_Latest</vt:lpstr>
      <vt:lpstr>A125650664A</vt:lpstr>
      <vt:lpstr>A125650664A_Data</vt:lpstr>
      <vt:lpstr>A125650664A_Latest</vt:lpstr>
      <vt:lpstr>A125650666F</vt:lpstr>
      <vt:lpstr>A125650666F_Data</vt:lpstr>
      <vt:lpstr>A125650666F_Latest</vt:lpstr>
      <vt:lpstr>A125650672A</vt:lpstr>
      <vt:lpstr>A125650672A_Data</vt:lpstr>
      <vt:lpstr>A125650672A_Latest</vt:lpstr>
      <vt:lpstr>A125650674F</vt:lpstr>
      <vt:lpstr>A125650674F_Data</vt:lpstr>
      <vt:lpstr>A125650674F_Latest</vt:lpstr>
      <vt:lpstr>A125650680A</vt:lpstr>
      <vt:lpstr>A125650680A_Data</vt:lpstr>
      <vt:lpstr>A125650680A_Latest</vt:lpstr>
      <vt:lpstr>A125650682F</vt:lpstr>
      <vt:lpstr>A125650682F_Data</vt:lpstr>
      <vt:lpstr>A125650682F_Latest</vt:lpstr>
      <vt:lpstr>A125650688V</vt:lpstr>
      <vt:lpstr>A125650688V_Data</vt:lpstr>
      <vt:lpstr>A125650688V_Latest</vt:lpstr>
      <vt:lpstr>A125650690F</vt:lpstr>
      <vt:lpstr>A125650690F_Data</vt:lpstr>
      <vt:lpstr>A125650690F_Latest</vt:lpstr>
      <vt:lpstr>A125650696V</vt:lpstr>
      <vt:lpstr>A125650696V_Data</vt:lpstr>
      <vt:lpstr>A125650696V_Latest</vt:lpstr>
      <vt:lpstr>A125650698X</vt:lpstr>
      <vt:lpstr>A125650698X_Data</vt:lpstr>
      <vt:lpstr>A125650698X_Latest</vt:lpstr>
      <vt:lpstr>A125650704J</vt:lpstr>
      <vt:lpstr>A125650704J_Data</vt:lpstr>
      <vt:lpstr>A125650704J_Latest</vt:lpstr>
      <vt:lpstr>A125650706L</vt:lpstr>
      <vt:lpstr>A125650706L_Data</vt:lpstr>
      <vt:lpstr>A125650706L_Latest</vt:lpstr>
      <vt:lpstr>A125650712J</vt:lpstr>
      <vt:lpstr>A125650712J_Data</vt:lpstr>
      <vt:lpstr>A125650712J_Latest</vt:lpstr>
      <vt:lpstr>A125650714L</vt:lpstr>
      <vt:lpstr>A125650714L_Data</vt:lpstr>
      <vt:lpstr>A125650714L_Latest</vt:lpstr>
      <vt:lpstr>A125650720J</vt:lpstr>
      <vt:lpstr>A125650720J_Data</vt:lpstr>
      <vt:lpstr>A125650720J_Latest</vt:lpstr>
      <vt:lpstr>A125650722L</vt:lpstr>
      <vt:lpstr>A125650722L_Data</vt:lpstr>
      <vt:lpstr>A125650722L_Latest</vt:lpstr>
      <vt:lpstr>A125650728A</vt:lpstr>
      <vt:lpstr>A125650728A_Data</vt:lpstr>
      <vt:lpstr>A125650728A_Latest</vt:lpstr>
      <vt:lpstr>A125650730L</vt:lpstr>
      <vt:lpstr>A125650730L_Data</vt:lpstr>
      <vt:lpstr>A125650730L_Latest</vt:lpstr>
      <vt:lpstr>A125650736A</vt:lpstr>
      <vt:lpstr>A125650736A_Data</vt:lpstr>
      <vt:lpstr>A125650736A_Latest</vt:lpstr>
      <vt:lpstr>A125650738F</vt:lpstr>
      <vt:lpstr>A125650738F_Data</vt:lpstr>
      <vt:lpstr>A125650738F_Latest</vt:lpstr>
      <vt:lpstr>A125650744A</vt:lpstr>
      <vt:lpstr>A125650744A_Data</vt:lpstr>
      <vt:lpstr>A125650744A_Latest</vt:lpstr>
      <vt:lpstr>A125650746F</vt:lpstr>
      <vt:lpstr>A125650746F_Data</vt:lpstr>
      <vt:lpstr>A125650746F_Latest</vt:lpstr>
      <vt:lpstr>A125650752A</vt:lpstr>
      <vt:lpstr>A125650752A_Data</vt:lpstr>
      <vt:lpstr>A125650752A_Latest</vt:lpstr>
      <vt:lpstr>A125650754F</vt:lpstr>
      <vt:lpstr>A125650754F_Data</vt:lpstr>
      <vt:lpstr>A125650754F_Latest</vt:lpstr>
      <vt:lpstr>A125650760A</vt:lpstr>
      <vt:lpstr>A125650760A_Data</vt:lpstr>
      <vt:lpstr>A125650760A_Latest</vt:lpstr>
      <vt:lpstr>A125650762F</vt:lpstr>
      <vt:lpstr>A125650762F_Data</vt:lpstr>
      <vt:lpstr>A125650762F_Latest</vt:lpstr>
      <vt:lpstr>A125650768V</vt:lpstr>
      <vt:lpstr>A125650768V_Data</vt:lpstr>
      <vt:lpstr>A125650768V_Latest</vt:lpstr>
      <vt:lpstr>A125650770F</vt:lpstr>
      <vt:lpstr>A125650770F_Data</vt:lpstr>
      <vt:lpstr>A125650770F_Latest</vt:lpstr>
      <vt:lpstr>A125650776V</vt:lpstr>
      <vt:lpstr>A125650776V_Data</vt:lpstr>
      <vt:lpstr>A125650776V_Latest</vt:lpstr>
      <vt:lpstr>A125650778X</vt:lpstr>
      <vt:lpstr>A125650778X_Data</vt:lpstr>
      <vt:lpstr>A125650778X_Latest</vt:lpstr>
      <vt:lpstr>A125650784V</vt:lpstr>
      <vt:lpstr>A125650784V_Data</vt:lpstr>
      <vt:lpstr>A125650784V_Latest</vt:lpstr>
      <vt:lpstr>A125650786X</vt:lpstr>
      <vt:lpstr>A125650786X_Data</vt:lpstr>
      <vt:lpstr>A125650786X_Latest</vt:lpstr>
      <vt:lpstr>A125650792V</vt:lpstr>
      <vt:lpstr>A125650792V_Data</vt:lpstr>
      <vt:lpstr>A125650792V_Latest</vt:lpstr>
      <vt:lpstr>A125650794X</vt:lpstr>
      <vt:lpstr>A125650794X_Data</vt:lpstr>
      <vt:lpstr>A125650794X_Latest</vt:lpstr>
      <vt:lpstr>A125650800J</vt:lpstr>
      <vt:lpstr>A125650800J_Data</vt:lpstr>
      <vt:lpstr>A125650800J_Latest</vt:lpstr>
      <vt:lpstr>A125650802L</vt:lpstr>
      <vt:lpstr>A125650802L_Data</vt:lpstr>
      <vt:lpstr>A125650802L_Latest</vt:lpstr>
      <vt:lpstr>A125650808A</vt:lpstr>
      <vt:lpstr>A125650808A_Data</vt:lpstr>
      <vt:lpstr>A125650808A_Latest</vt:lpstr>
      <vt:lpstr>A125650810L</vt:lpstr>
      <vt:lpstr>A125650810L_Data</vt:lpstr>
      <vt:lpstr>A125650810L_Latest</vt:lpstr>
      <vt:lpstr>A125650816A</vt:lpstr>
      <vt:lpstr>A125650816A_Data</vt:lpstr>
      <vt:lpstr>A125650816A_Latest</vt:lpstr>
      <vt:lpstr>A125650818F</vt:lpstr>
      <vt:lpstr>A125650818F_Data</vt:lpstr>
      <vt:lpstr>A125650818F_Latest</vt:lpstr>
      <vt:lpstr>A125650824A</vt:lpstr>
      <vt:lpstr>A125650824A_Data</vt:lpstr>
      <vt:lpstr>A125650824A_Latest</vt:lpstr>
      <vt:lpstr>A125650826F</vt:lpstr>
      <vt:lpstr>A125650826F_Data</vt:lpstr>
      <vt:lpstr>A125650826F_Latest</vt:lpstr>
      <vt:lpstr>A125650832A</vt:lpstr>
      <vt:lpstr>A125650832A_Data</vt:lpstr>
      <vt:lpstr>A125650832A_Latest</vt:lpstr>
      <vt:lpstr>A125650834F</vt:lpstr>
      <vt:lpstr>A125650834F_Data</vt:lpstr>
      <vt:lpstr>A125650834F_Latest</vt:lpstr>
      <vt:lpstr>A125650840A</vt:lpstr>
      <vt:lpstr>A125650840A_Data</vt:lpstr>
      <vt:lpstr>A125650840A_Latest</vt:lpstr>
      <vt:lpstr>A125650842F</vt:lpstr>
      <vt:lpstr>A125650842F_Data</vt:lpstr>
      <vt:lpstr>A125650842F_Latest</vt:lpstr>
      <vt:lpstr>A125650848V</vt:lpstr>
      <vt:lpstr>A125650848V_Data</vt:lpstr>
      <vt:lpstr>A125650848V_Latest</vt:lpstr>
      <vt:lpstr>A125650850F</vt:lpstr>
      <vt:lpstr>A125650850F_Data</vt:lpstr>
      <vt:lpstr>A125650850F_Latest</vt:lpstr>
      <vt:lpstr>A125650856V</vt:lpstr>
      <vt:lpstr>A125650856V_Data</vt:lpstr>
      <vt:lpstr>A125650856V_Latest</vt:lpstr>
      <vt:lpstr>A125650858X</vt:lpstr>
      <vt:lpstr>A125650858X_Data</vt:lpstr>
      <vt:lpstr>A125650858X_Latest</vt:lpstr>
      <vt:lpstr>A125650864V</vt:lpstr>
      <vt:lpstr>A125650864V_Data</vt:lpstr>
      <vt:lpstr>A125650864V_Latest</vt:lpstr>
      <vt:lpstr>A125650866X</vt:lpstr>
      <vt:lpstr>A125650866X_Data</vt:lpstr>
      <vt:lpstr>A125650866X_Latest</vt:lpstr>
      <vt:lpstr>A125650872V</vt:lpstr>
      <vt:lpstr>A125650872V_Data</vt:lpstr>
      <vt:lpstr>A125650872V_Latest</vt:lpstr>
      <vt:lpstr>A125650874X</vt:lpstr>
      <vt:lpstr>A125650874X_Data</vt:lpstr>
      <vt:lpstr>A125650874X_Latest</vt:lpstr>
      <vt:lpstr>A125650880V</vt:lpstr>
      <vt:lpstr>A125650880V_Data</vt:lpstr>
      <vt:lpstr>A125650880V_Latest</vt:lpstr>
      <vt:lpstr>A125650882X</vt:lpstr>
      <vt:lpstr>A125650882X_Data</vt:lpstr>
      <vt:lpstr>A125650882X_Latest</vt:lpstr>
      <vt:lpstr>A125650888L</vt:lpstr>
      <vt:lpstr>A125650888L_Data</vt:lpstr>
      <vt:lpstr>A125650888L_Latest</vt:lpstr>
      <vt:lpstr>A125650890X</vt:lpstr>
      <vt:lpstr>A125650890X_Data</vt:lpstr>
      <vt:lpstr>A125650890X_Latest</vt:lpstr>
      <vt:lpstr>A125650896L</vt:lpstr>
      <vt:lpstr>A125650896L_Data</vt:lpstr>
      <vt:lpstr>A125650896L_Latest</vt:lpstr>
      <vt:lpstr>A125650898T</vt:lpstr>
      <vt:lpstr>A125650898T_Data</vt:lpstr>
      <vt:lpstr>A125650898T_Latest</vt:lpstr>
      <vt:lpstr>A125650904A</vt:lpstr>
      <vt:lpstr>A125650904A_Data</vt:lpstr>
      <vt:lpstr>A125650904A_Latest</vt:lpstr>
      <vt:lpstr>A125650906F</vt:lpstr>
      <vt:lpstr>A125650906F_Data</vt:lpstr>
      <vt:lpstr>A125650906F_Latest</vt:lpstr>
      <vt:lpstr>A125650912A</vt:lpstr>
      <vt:lpstr>A125650912A_Data</vt:lpstr>
      <vt:lpstr>A125650912A_Latest</vt:lpstr>
      <vt:lpstr>A125650914F</vt:lpstr>
      <vt:lpstr>A125650914F_Data</vt:lpstr>
      <vt:lpstr>A125650914F_Latest</vt:lpstr>
      <vt:lpstr>A125650920A</vt:lpstr>
      <vt:lpstr>A125650920A_Data</vt:lpstr>
      <vt:lpstr>A125650920A_Latest</vt:lpstr>
      <vt:lpstr>A125650922F</vt:lpstr>
      <vt:lpstr>A125650922F_Data</vt:lpstr>
      <vt:lpstr>A125650922F_Latest</vt:lpstr>
      <vt:lpstr>A125650928V</vt:lpstr>
      <vt:lpstr>A125650928V_Data</vt:lpstr>
      <vt:lpstr>A125650928V_Latest</vt:lpstr>
      <vt:lpstr>A125650930F</vt:lpstr>
      <vt:lpstr>A125650930F_Data</vt:lpstr>
      <vt:lpstr>A125650930F_Latest</vt:lpstr>
      <vt:lpstr>A125650936V</vt:lpstr>
      <vt:lpstr>A125650936V_Data</vt:lpstr>
      <vt:lpstr>A125650936V_Latest</vt:lpstr>
      <vt:lpstr>A125650938X</vt:lpstr>
      <vt:lpstr>A125650938X_Data</vt:lpstr>
      <vt:lpstr>A125650938X_Latest</vt:lpstr>
      <vt:lpstr>A125650944V</vt:lpstr>
      <vt:lpstr>A125650944V_Data</vt:lpstr>
      <vt:lpstr>A125650944V_Latest</vt:lpstr>
      <vt:lpstr>A125650946X</vt:lpstr>
      <vt:lpstr>A125650946X_Data</vt:lpstr>
      <vt:lpstr>A125650946X_Latest</vt:lpstr>
      <vt:lpstr>A125650952V</vt:lpstr>
      <vt:lpstr>A125650952V_Data</vt:lpstr>
      <vt:lpstr>A125650952V_Latest</vt:lpstr>
      <vt:lpstr>A125650954X</vt:lpstr>
      <vt:lpstr>A125650954X_Data</vt:lpstr>
      <vt:lpstr>A125650954X_Latest</vt:lpstr>
      <vt:lpstr>A125650960V</vt:lpstr>
      <vt:lpstr>A125650960V_Data</vt:lpstr>
      <vt:lpstr>A125650960V_Latest</vt:lpstr>
      <vt:lpstr>A125650962X</vt:lpstr>
      <vt:lpstr>A125650962X_Data</vt:lpstr>
      <vt:lpstr>A125650962X_Latest</vt:lpstr>
      <vt:lpstr>A125650968L</vt:lpstr>
      <vt:lpstr>A125650968L_Data</vt:lpstr>
      <vt:lpstr>A125650968L_Latest</vt:lpstr>
      <vt:lpstr>A125650970X</vt:lpstr>
      <vt:lpstr>A125650970X_Data</vt:lpstr>
      <vt:lpstr>A125650970X_Latest</vt:lpstr>
      <vt:lpstr>A125650976L</vt:lpstr>
      <vt:lpstr>A125650976L_Data</vt:lpstr>
      <vt:lpstr>A125650976L_Latest</vt:lpstr>
      <vt:lpstr>A125650978T</vt:lpstr>
      <vt:lpstr>A125650978T_Data</vt:lpstr>
      <vt:lpstr>A125650978T_Latest</vt:lpstr>
      <vt:lpstr>A125650984L</vt:lpstr>
      <vt:lpstr>A125650984L_Data</vt:lpstr>
      <vt:lpstr>A125650984L_Latest</vt:lpstr>
      <vt:lpstr>A125650986T</vt:lpstr>
      <vt:lpstr>A125650986T_Data</vt:lpstr>
      <vt:lpstr>A125650986T_Latest</vt:lpstr>
      <vt:lpstr>A125650992L</vt:lpstr>
      <vt:lpstr>A125650992L_Data</vt:lpstr>
      <vt:lpstr>A125650992L_Latest</vt:lpstr>
      <vt:lpstr>A125650994T</vt:lpstr>
      <vt:lpstr>A125650994T_Data</vt:lpstr>
      <vt:lpstr>A125650994T_Latest</vt:lpstr>
      <vt:lpstr>A125651000C</vt:lpstr>
      <vt:lpstr>A125651000C_Data</vt:lpstr>
      <vt:lpstr>A125651000C_Latest</vt:lpstr>
      <vt:lpstr>A125651002J</vt:lpstr>
      <vt:lpstr>A125651002J_Data</vt:lpstr>
      <vt:lpstr>A125651002J_Latest</vt:lpstr>
      <vt:lpstr>A125651008W</vt:lpstr>
      <vt:lpstr>A125651008W_Data</vt:lpstr>
      <vt:lpstr>A125651008W_Latest</vt:lpstr>
      <vt:lpstr>A125651010J</vt:lpstr>
      <vt:lpstr>A125651010J_Data</vt:lpstr>
      <vt:lpstr>A125651010J_Latest</vt:lpstr>
      <vt:lpstr>A125651016W</vt:lpstr>
      <vt:lpstr>A125651016W_Data</vt:lpstr>
      <vt:lpstr>A125651016W_Latest</vt:lpstr>
      <vt:lpstr>A125651018A</vt:lpstr>
      <vt:lpstr>A125651018A_Data</vt:lpstr>
      <vt:lpstr>A125651018A_Latest</vt:lpstr>
      <vt:lpstr>A125651024W</vt:lpstr>
      <vt:lpstr>A125651024W_Data</vt:lpstr>
      <vt:lpstr>A125651024W_Latest</vt:lpstr>
      <vt:lpstr>A125651026A</vt:lpstr>
      <vt:lpstr>A125651026A_Data</vt:lpstr>
      <vt:lpstr>A125651026A_Latest</vt:lpstr>
      <vt:lpstr>A125651032W</vt:lpstr>
      <vt:lpstr>A125651032W_Data</vt:lpstr>
      <vt:lpstr>A125651032W_Latest</vt:lpstr>
      <vt:lpstr>A125651034A</vt:lpstr>
      <vt:lpstr>A125651034A_Data</vt:lpstr>
      <vt:lpstr>A125651034A_Latest</vt:lpstr>
      <vt:lpstr>A125651040W</vt:lpstr>
      <vt:lpstr>A125651040W_Data</vt:lpstr>
      <vt:lpstr>A125651040W_Latest</vt:lpstr>
      <vt:lpstr>A125651042A</vt:lpstr>
      <vt:lpstr>A125651042A_Data</vt:lpstr>
      <vt:lpstr>A125651042A_Latest</vt:lpstr>
      <vt:lpstr>A125651048R</vt:lpstr>
      <vt:lpstr>A125651048R_Data</vt:lpstr>
      <vt:lpstr>A125651048R_Latest</vt:lpstr>
      <vt:lpstr>A125651050A</vt:lpstr>
      <vt:lpstr>A125651050A_Data</vt:lpstr>
      <vt:lpstr>A125651050A_Latest</vt:lpstr>
      <vt:lpstr>A125651056R</vt:lpstr>
      <vt:lpstr>A125651056R_Data</vt:lpstr>
      <vt:lpstr>A125651056R_Latest</vt:lpstr>
      <vt:lpstr>A125651058V</vt:lpstr>
      <vt:lpstr>A125651058V_Data</vt:lpstr>
      <vt:lpstr>A125651058V_Latest</vt:lpstr>
      <vt:lpstr>A125651064R</vt:lpstr>
      <vt:lpstr>A125651064R_Data</vt:lpstr>
      <vt:lpstr>A125651064R_Latest</vt:lpstr>
      <vt:lpstr>A125651066V</vt:lpstr>
      <vt:lpstr>A125651066V_Data</vt:lpstr>
      <vt:lpstr>A125651066V_Latest</vt:lpstr>
      <vt:lpstr>A125651072R</vt:lpstr>
      <vt:lpstr>A125651072R_Data</vt:lpstr>
      <vt:lpstr>A125651072R_Latest</vt:lpstr>
      <vt:lpstr>A125651074V</vt:lpstr>
      <vt:lpstr>A125651074V_Data</vt:lpstr>
      <vt:lpstr>A125651074V_Latest</vt:lpstr>
      <vt:lpstr>A125651080R</vt:lpstr>
      <vt:lpstr>A125651080R_Data</vt:lpstr>
      <vt:lpstr>A125651080R_Latest</vt:lpstr>
      <vt:lpstr>A125651082V</vt:lpstr>
      <vt:lpstr>A125651082V_Data</vt:lpstr>
      <vt:lpstr>A125651082V_Latest</vt:lpstr>
      <vt:lpstr>A125651088J</vt:lpstr>
      <vt:lpstr>A125651088J_Data</vt:lpstr>
      <vt:lpstr>A125651088J_Latest</vt:lpstr>
      <vt:lpstr>A125651090V</vt:lpstr>
      <vt:lpstr>A125651090V_Data</vt:lpstr>
      <vt:lpstr>A125651090V_Latest</vt:lpstr>
      <vt:lpstr>A125651096J</vt:lpstr>
      <vt:lpstr>A125651096J_Data</vt:lpstr>
      <vt:lpstr>A125651096J_Latest</vt:lpstr>
      <vt:lpstr>A125651098L</vt:lpstr>
      <vt:lpstr>A125651098L_Data</vt:lpstr>
      <vt:lpstr>A125651098L_Latest</vt:lpstr>
      <vt:lpstr>A125651104W</vt:lpstr>
      <vt:lpstr>A125651104W_Data</vt:lpstr>
      <vt:lpstr>A125651104W_Latest</vt:lpstr>
      <vt:lpstr>A125651106A</vt:lpstr>
      <vt:lpstr>A125651106A_Data</vt:lpstr>
      <vt:lpstr>A125651106A_Latest</vt:lpstr>
      <vt:lpstr>A125651112W</vt:lpstr>
      <vt:lpstr>A125651112W_Data</vt:lpstr>
      <vt:lpstr>A125651112W_Latest</vt:lpstr>
      <vt:lpstr>A125651114A</vt:lpstr>
      <vt:lpstr>A125651114A_Data</vt:lpstr>
      <vt:lpstr>A125651114A_Latest</vt:lpstr>
      <vt:lpstr>A125651120W</vt:lpstr>
      <vt:lpstr>A125651120W_Data</vt:lpstr>
      <vt:lpstr>A125651120W_Latest</vt:lpstr>
      <vt:lpstr>A125651122A</vt:lpstr>
      <vt:lpstr>A125651122A_Data</vt:lpstr>
      <vt:lpstr>A125651122A_Latest</vt:lpstr>
      <vt:lpstr>A125651128R</vt:lpstr>
      <vt:lpstr>A125651128R_Data</vt:lpstr>
      <vt:lpstr>A125651128R_Latest</vt:lpstr>
      <vt:lpstr>A125651130A</vt:lpstr>
      <vt:lpstr>A125651130A_Data</vt:lpstr>
      <vt:lpstr>A125651130A_Latest</vt:lpstr>
      <vt:lpstr>A125651136R</vt:lpstr>
      <vt:lpstr>A125651136R_Data</vt:lpstr>
      <vt:lpstr>A125651136R_Latest</vt:lpstr>
      <vt:lpstr>A125651138V</vt:lpstr>
      <vt:lpstr>A125651138V_Data</vt:lpstr>
      <vt:lpstr>A125651138V_Latest</vt:lpstr>
      <vt:lpstr>A125651144R</vt:lpstr>
      <vt:lpstr>A125651144R_Data</vt:lpstr>
      <vt:lpstr>A125651144R_Latest</vt:lpstr>
      <vt:lpstr>A125651146V</vt:lpstr>
      <vt:lpstr>A125651146V_Data</vt:lpstr>
      <vt:lpstr>A125651146V_Latest</vt:lpstr>
      <vt:lpstr>A125651152R</vt:lpstr>
      <vt:lpstr>A125651152R_Data</vt:lpstr>
      <vt:lpstr>A125651152R_Latest</vt:lpstr>
      <vt:lpstr>A125651154V</vt:lpstr>
      <vt:lpstr>A125651154V_Data</vt:lpstr>
      <vt:lpstr>A125651154V_Latest</vt:lpstr>
      <vt:lpstr>A125651160R</vt:lpstr>
      <vt:lpstr>A125651160R_Data</vt:lpstr>
      <vt:lpstr>A125651160R_Latest</vt:lpstr>
      <vt:lpstr>A125651162V</vt:lpstr>
      <vt:lpstr>A125651162V_Data</vt:lpstr>
      <vt:lpstr>A125651162V_Latest</vt:lpstr>
      <vt:lpstr>A125651168J</vt:lpstr>
      <vt:lpstr>A125651168J_Data</vt:lpstr>
      <vt:lpstr>A125651168J_Latest</vt:lpstr>
      <vt:lpstr>A125651170V</vt:lpstr>
      <vt:lpstr>A125651170V_Data</vt:lpstr>
      <vt:lpstr>A125651170V_Latest</vt:lpstr>
      <vt:lpstr>A125651176J</vt:lpstr>
      <vt:lpstr>A125651176J_Data</vt:lpstr>
      <vt:lpstr>A125651176J_Latest</vt:lpstr>
      <vt:lpstr>A125651178L</vt:lpstr>
      <vt:lpstr>A125651178L_Data</vt:lpstr>
      <vt:lpstr>A125651178L_Latest</vt:lpstr>
      <vt:lpstr>A125651184J</vt:lpstr>
      <vt:lpstr>A125651184J_Data</vt:lpstr>
      <vt:lpstr>A125651184J_Latest</vt:lpstr>
      <vt:lpstr>A125651186L</vt:lpstr>
      <vt:lpstr>A125651186L_Data</vt:lpstr>
      <vt:lpstr>A125651186L_Latest</vt:lpstr>
      <vt:lpstr>A125651192J</vt:lpstr>
      <vt:lpstr>A125651192J_Data</vt:lpstr>
      <vt:lpstr>A125651192J_Latest</vt:lpstr>
      <vt:lpstr>A125651194L</vt:lpstr>
      <vt:lpstr>A125651194L_Data</vt:lpstr>
      <vt:lpstr>A125651194L_Latest</vt:lpstr>
      <vt:lpstr>A125651200W</vt:lpstr>
      <vt:lpstr>A125651200W_Data</vt:lpstr>
      <vt:lpstr>A125651200W_Latest</vt:lpstr>
      <vt:lpstr>A125651202A</vt:lpstr>
      <vt:lpstr>A125651202A_Data</vt:lpstr>
      <vt:lpstr>A125651202A_Latest</vt:lpstr>
      <vt:lpstr>A125651208R</vt:lpstr>
      <vt:lpstr>A125651208R_Data</vt:lpstr>
      <vt:lpstr>A125651208R_Latest</vt:lpstr>
      <vt:lpstr>A125651210A</vt:lpstr>
      <vt:lpstr>A125651210A_Data</vt:lpstr>
      <vt:lpstr>A125651210A_Latest</vt:lpstr>
      <vt:lpstr>A125651216R</vt:lpstr>
      <vt:lpstr>A125651216R_Data</vt:lpstr>
      <vt:lpstr>A125651216R_Latest</vt:lpstr>
      <vt:lpstr>A125651218V</vt:lpstr>
      <vt:lpstr>A125651218V_Data</vt:lpstr>
      <vt:lpstr>A125651218V_Latest</vt:lpstr>
      <vt:lpstr>A125651224R</vt:lpstr>
      <vt:lpstr>A125651224R_Data</vt:lpstr>
      <vt:lpstr>A125651224R_Latest</vt:lpstr>
      <vt:lpstr>A125651226V</vt:lpstr>
      <vt:lpstr>A125651226V_Data</vt:lpstr>
      <vt:lpstr>A125651226V_Latest</vt:lpstr>
      <vt:lpstr>A125651232R</vt:lpstr>
      <vt:lpstr>A125651232R_Data</vt:lpstr>
      <vt:lpstr>A125651232R_Latest</vt:lpstr>
      <vt:lpstr>A125651234V</vt:lpstr>
      <vt:lpstr>A125651234V_Data</vt:lpstr>
      <vt:lpstr>A125651234V_Latest</vt:lpstr>
      <vt:lpstr>A125651240R</vt:lpstr>
      <vt:lpstr>A125651240R_Data</vt:lpstr>
      <vt:lpstr>A125651240R_Latest</vt:lpstr>
      <vt:lpstr>A125651242V</vt:lpstr>
      <vt:lpstr>A125651242V_Data</vt:lpstr>
      <vt:lpstr>A125651242V_Latest</vt:lpstr>
      <vt:lpstr>A125651248J</vt:lpstr>
      <vt:lpstr>A125651248J_Data</vt:lpstr>
      <vt:lpstr>A125651248J_Latest</vt:lpstr>
      <vt:lpstr>A125651250V</vt:lpstr>
      <vt:lpstr>A125651250V_Data</vt:lpstr>
      <vt:lpstr>A125651250V_Latest</vt:lpstr>
      <vt:lpstr>A125651256J</vt:lpstr>
      <vt:lpstr>A125651256J_Data</vt:lpstr>
      <vt:lpstr>A125651256J_Latest</vt:lpstr>
      <vt:lpstr>A125651258L</vt:lpstr>
      <vt:lpstr>A125651258L_Data</vt:lpstr>
      <vt:lpstr>A125651258L_Latest</vt:lpstr>
      <vt:lpstr>A125651264J</vt:lpstr>
      <vt:lpstr>A125651264J_Data</vt:lpstr>
      <vt:lpstr>A125651264J_Latest</vt:lpstr>
      <vt:lpstr>A125651266L</vt:lpstr>
      <vt:lpstr>A125651266L_Data</vt:lpstr>
      <vt:lpstr>A125651266L_Latest</vt:lpstr>
      <vt:lpstr>A125651272J</vt:lpstr>
      <vt:lpstr>A125651272J_Data</vt:lpstr>
      <vt:lpstr>A125651272J_Latest</vt:lpstr>
      <vt:lpstr>A125651274L</vt:lpstr>
      <vt:lpstr>A125651274L_Data</vt:lpstr>
      <vt:lpstr>A125651274L_Latest</vt:lpstr>
      <vt:lpstr>A125651280J</vt:lpstr>
      <vt:lpstr>A125651280J_Data</vt:lpstr>
      <vt:lpstr>A125651280J_Latest</vt:lpstr>
      <vt:lpstr>A125651282L</vt:lpstr>
      <vt:lpstr>A125651282L_Data</vt:lpstr>
      <vt:lpstr>A125651282L_Latest</vt:lpstr>
      <vt:lpstr>A125651288A</vt:lpstr>
      <vt:lpstr>A125651288A_Data</vt:lpstr>
      <vt:lpstr>A125651288A_Latest</vt:lpstr>
      <vt:lpstr>A125651290L</vt:lpstr>
      <vt:lpstr>A125651290L_Data</vt:lpstr>
      <vt:lpstr>A125651290L_Latest</vt:lpstr>
      <vt:lpstr>A125651296A</vt:lpstr>
      <vt:lpstr>A125651296A_Data</vt:lpstr>
      <vt:lpstr>A125651296A_Latest</vt:lpstr>
      <vt:lpstr>A125651298F</vt:lpstr>
      <vt:lpstr>A125651298F_Data</vt:lpstr>
      <vt:lpstr>A125651298F_Latest</vt:lpstr>
      <vt:lpstr>A125651304R</vt:lpstr>
      <vt:lpstr>A125651304R_Data</vt:lpstr>
      <vt:lpstr>A125651304R_Latest</vt:lpstr>
      <vt:lpstr>A125651306V</vt:lpstr>
      <vt:lpstr>A125651306V_Data</vt:lpstr>
      <vt:lpstr>A125651306V_Latest</vt:lpstr>
      <vt:lpstr>A125651312R</vt:lpstr>
      <vt:lpstr>A125651312R_Data</vt:lpstr>
      <vt:lpstr>A125651312R_Latest</vt:lpstr>
      <vt:lpstr>A125651314V</vt:lpstr>
      <vt:lpstr>A125651314V_Data</vt:lpstr>
      <vt:lpstr>A125651314V_Latest</vt:lpstr>
      <vt:lpstr>A125651320R</vt:lpstr>
      <vt:lpstr>A125651320R_Data</vt:lpstr>
      <vt:lpstr>A125651320R_Latest</vt:lpstr>
      <vt:lpstr>A125651322V</vt:lpstr>
      <vt:lpstr>A125651322V_Data</vt:lpstr>
      <vt:lpstr>A125651322V_Latest</vt:lpstr>
      <vt:lpstr>A125651328J</vt:lpstr>
      <vt:lpstr>A125651328J_Data</vt:lpstr>
      <vt:lpstr>A125651328J_Latest</vt:lpstr>
      <vt:lpstr>A125651330V</vt:lpstr>
      <vt:lpstr>A125651330V_Data</vt:lpstr>
      <vt:lpstr>A125651330V_Latest</vt:lpstr>
      <vt:lpstr>A125651336J</vt:lpstr>
      <vt:lpstr>A125651336J_Data</vt:lpstr>
      <vt:lpstr>A125651336J_Latest</vt:lpstr>
      <vt:lpstr>A125651338L</vt:lpstr>
      <vt:lpstr>A125651338L_Data</vt:lpstr>
      <vt:lpstr>A125651338L_Latest</vt:lpstr>
      <vt:lpstr>A125651344J</vt:lpstr>
      <vt:lpstr>A125651344J_Data</vt:lpstr>
      <vt:lpstr>A125651344J_Latest</vt:lpstr>
      <vt:lpstr>A125651346L</vt:lpstr>
      <vt:lpstr>A125651346L_Data</vt:lpstr>
      <vt:lpstr>A125651346L_Latest</vt:lpstr>
      <vt:lpstr>A125651352J</vt:lpstr>
      <vt:lpstr>A125651352J_Data</vt:lpstr>
      <vt:lpstr>A125651352J_Latest</vt:lpstr>
      <vt:lpstr>A125651354L</vt:lpstr>
      <vt:lpstr>A125651354L_Data</vt:lpstr>
      <vt:lpstr>A125651354L_Latest</vt:lpstr>
      <vt:lpstr>A125651360J</vt:lpstr>
      <vt:lpstr>A125651360J_Data</vt:lpstr>
      <vt:lpstr>A125651360J_Latest</vt:lpstr>
      <vt:lpstr>A125651362L</vt:lpstr>
      <vt:lpstr>A125651362L_Data</vt:lpstr>
      <vt:lpstr>A125651362L_Latest</vt:lpstr>
      <vt:lpstr>A125651368A</vt:lpstr>
      <vt:lpstr>A125651368A_Data</vt:lpstr>
      <vt:lpstr>A125651368A_Latest</vt:lpstr>
      <vt:lpstr>A125651370L</vt:lpstr>
      <vt:lpstr>A125651370L_Data</vt:lpstr>
      <vt:lpstr>A125651370L_Latest</vt:lpstr>
      <vt:lpstr>A125651376A</vt:lpstr>
      <vt:lpstr>A125651376A_Data</vt:lpstr>
      <vt:lpstr>A125651376A_Latest</vt:lpstr>
      <vt:lpstr>A125651378F</vt:lpstr>
      <vt:lpstr>A125651378F_Data</vt:lpstr>
      <vt:lpstr>A125651378F_Latest</vt:lpstr>
      <vt:lpstr>A125651384A</vt:lpstr>
      <vt:lpstr>A125651384A_Data</vt:lpstr>
      <vt:lpstr>A125651384A_Latest</vt:lpstr>
      <vt:lpstr>A125651386F</vt:lpstr>
      <vt:lpstr>A125651386F_Data</vt:lpstr>
      <vt:lpstr>A125651386F_Latest</vt:lpstr>
      <vt:lpstr>A125651392A</vt:lpstr>
      <vt:lpstr>A125651392A_Data</vt:lpstr>
      <vt:lpstr>A125651392A_Latest</vt:lpstr>
      <vt:lpstr>A125651394F</vt:lpstr>
      <vt:lpstr>A125651394F_Data</vt:lpstr>
      <vt:lpstr>A125651394F_Latest</vt:lpstr>
      <vt:lpstr>A125651400R</vt:lpstr>
      <vt:lpstr>A125651400R_Data</vt:lpstr>
      <vt:lpstr>A125651400R_Latest</vt:lpstr>
      <vt:lpstr>A125651402V</vt:lpstr>
      <vt:lpstr>A125651402V_Data</vt:lpstr>
      <vt:lpstr>A125651402V_Latest</vt:lpstr>
      <vt:lpstr>A125651408J</vt:lpstr>
      <vt:lpstr>A125651408J_Data</vt:lpstr>
      <vt:lpstr>A125651408J_Latest</vt:lpstr>
      <vt:lpstr>A125651410V</vt:lpstr>
      <vt:lpstr>A125651410V_Data</vt:lpstr>
      <vt:lpstr>A125651410V_Latest</vt:lpstr>
      <vt:lpstr>A125651416J</vt:lpstr>
      <vt:lpstr>A125651416J_Data</vt:lpstr>
      <vt:lpstr>A125651416J_Latest</vt:lpstr>
      <vt:lpstr>A125651418L</vt:lpstr>
      <vt:lpstr>A125651418L_Data</vt:lpstr>
      <vt:lpstr>A125651418L_Latest</vt:lpstr>
      <vt:lpstr>A125651424J</vt:lpstr>
      <vt:lpstr>A125651424J_Data</vt:lpstr>
      <vt:lpstr>A125651424J_Latest</vt:lpstr>
      <vt:lpstr>A125651426L</vt:lpstr>
      <vt:lpstr>A125651426L_Data</vt:lpstr>
      <vt:lpstr>A125651426L_Latest</vt:lpstr>
      <vt:lpstr>A125651432J</vt:lpstr>
      <vt:lpstr>A125651432J_Data</vt:lpstr>
      <vt:lpstr>A125651432J_Latest</vt:lpstr>
      <vt:lpstr>A125651434L</vt:lpstr>
      <vt:lpstr>A125651434L_Data</vt:lpstr>
      <vt:lpstr>A125651434L_Latest</vt:lpstr>
      <vt:lpstr>A125651440J</vt:lpstr>
      <vt:lpstr>A125651440J_Data</vt:lpstr>
      <vt:lpstr>A125651440J_Latest</vt:lpstr>
      <vt:lpstr>A125651442L</vt:lpstr>
      <vt:lpstr>A125651442L_Data</vt:lpstr>
      <vt:lpstr>A125651442L_Latest</vt:lpstr>
      <vt:lpstr>A125651448A</vt:lpstr>
      <vt:lpstr>A125651448A_Data</vt:lpstr>
      <vt:lpstr>A125651448A_Latest</vt:lpstr>
      <vt:lpstr>A125651450L</vt:lpstr>
      <vt:lpstr>A125651450L_Data</vt:lpstr>
      <vt:lpstr>A125651450L_Latest</vt:lpstr>
      <vt:lpstr>A125651456A</vt:lpstr>
      <vt:lpstr>A125651456A_Data</vt:lpstr>
      <vt:lpstr>A125651456A_Latest</vt:lpstr>
      <vt:lpstr>A125651458F</vt:lpstr>
      <vt:lpstr>A125651458F_Data</vt:lpstr>
      <vt:lpstr>A125651458F_Latest</vt:lpstr>
      <vt:lpstr>A125651464A</vt:lpstr>
      <vt:lpstr>A125651464A_Data</vt:lpstr>
      <vt:lpstr>A125651464A_Latest</vt:lpstr>
      <vt:lpstr>A125651466F</vt:lpstr>
      <vt:lpstr>A125651466F_Data</vt:lpstr>
      <vt:lpstr>A125651466F_Latest</vt:lpstr>
      <vt:lpstr>A125651472A</vt:lpstr>
      <vt:lpstr>A125651472A_Data</vt:lpstr>
      <vt:lpstr>A125651472A_Latest</vt:lpstr>
      <vt:lpstr>A125651474F</vt:lpstr>
      <vt:lpstr>A125651474F_Data</vt:lpstr>
      <vt:lpstr>A125651474F_Latest</vt:lpstr>
      <vt:lpstr>A125651480A</vt:lpstr>
      <vt:lpstr>A125651480A_Data</vt:lpstr>
      <vt:lpstr>A125651480A_Latest</vt:lpstr>
      <vt:lpstr>A125651482F</vt:lpstr>
      <vt:lpstr>A125651482F_Data</vt:lpstr>
      <vt:lpstr>A125651482F_Latest</vt:lpstr>
      <vt:lpstr>A125651488V</vt:lpstr>
      <vt:lpstr>A125651488V_Data</vt:lpstr>
      <vt:lpstr>A125651488V_Latest</vt:lpstr>
      <vt:lpstr>A125651490F</vt:lpstr>
      <vt:lpstr>A125651490F_Data</vt:lpstr>
      <vt:lpstr>A125651490F_Latest</vt:lpstr>
      <vt:lpstr>A125651496V</vt:lpstr>
      <vt:lpstr>A125651496V_Data</vt:lpstr>
      <vt:lpstr>A125651496V_Latest</vt:lpstr>
      <vt:lpstr>A125651498X</vt:lpstr>
      <vt:lpstr>A125651498X_Data</vt:lpstr>
      <vt:lpstr>A125651498X_Latest</vt:lpstr>
      <vt:lpstr>A125651504J</vt:lpstr>
      <vt:lpstr>A125651504J_Data</vt:lpstr>
      <vt:lpstr>A125651504J_Latest</vt:lpstr>
      <vt:lpstr>A125651506L</vt:lpstr>
      <vt:lpstr>A125651506L_Data</vt:lpstr>
      <vt:lpstr>A125651506L_Latest</vt:lpstr>
      <vt:lpstr>A125651512J</vt:lpstr>
      <vt:lpstr>A125651512J_Data</vt:lpstr>
      <vt:lpstr>A125651512J_Latest</vt:lpstr>
      <vt:lpstr>A125651514L</vt:lpstr>
      <vt:lpstr>A125651514L_Data</vt:lpstr>
      <vt:lpstr>A125651514L_Latest</vt:lpstr>
      <vt:lpstr>A125651520J</vt:lpstr>
      <vt:lpstr>A125651520J_Data</vt:lpstr>
      <vt:lpstr>A125651520J_Latest</vt:lpstr>
      <vt:lpstr>A125651522L</vt:lpstr>
      <vt:lpstr>A125651522L_Data</vt:lpstr>
      <vt:lpstr>A125651522L_Latest</vt:lpstr>
      <vt:lpstr>A125651528A</vt:lpstr>
      <vt:lpstr>A125651528A_Data</vt:lpstr>
      <vt:lpstr>A125651528A_Latest</vt:lpstr>
      <vt:lpstr>A125651530L</vt:lpstr>
      <vt:lpstr>A125651530L_Data</vt:lpstr>
      <vt:lpstr>A125651530L_Latest</vt:lpstr>
      <vt:lpstr>A125651536A</vt:lpstr>
      <vt:lpstr>A125651536A_Data</vt:lpstr>
      <vt:lpstr>A125651536A_Latest</vt:lpstr>
      <vt:lpstr>A125651538F</vt:lpstr>
      <vt:lpstr>A125651538F_Data</vt:lpstr>
      <vt:lpstr>A125651538F_Latest</vt:lpstr>
      <vt:lpstr>A125651544A</vt:lpstr>
      <vt:lpstr>A125651544A_Data</vt:lpstr>
      <vt:lpstr>A125651544A_Latest</vt:lpstr>
      <vt:lpstr>A125651546F</vt:lpstr>
      <vt:lpstr>A125651546F_Data</vt:lpstr>
      <vt:lpstr>A125651546F_Latest</vt:lpstr>
      <vt:lpstr>A125651552A</vt:lpstr>
      <vt:lpstr>A125651552A_Data</vt:lpstr>
      <vt:lpstr>A125651552A_Latest</vt:lpstr>
      <vt:lpstr>A125651554F</vt:lpstr>
      <vt:lpstr>A125651554F_Data</vt:lpstr>
      <vt:lpstr>A125651554F_Latest</vt:lpstr>
      <vt:lpstr>A125651560A</vt:lpstr>
      <vt:lpstr>A125651560A_Data</vt:lpstr>
      <vt:lpstr>A125651560A_Latest</vt:lpstr>
      <vt:lpstr>A125651562F</vt:lpstr>
      <vt:lpstr>A125651562F_Data</vt:lpstr>
      <vt:lpstr>A125651562F_Latest</vt:lpstr>
      <vt:lpstr>A125651568V</vt:lpstr>
      <vt:lpstr>A125651568V_Data</vt:lpstr>
      <vt:lpstr>A125651568V_Latest</vt:lpstr>
      <vt:lpstr>A125651570F</vt:lpstr>
      <vt:lpstr>A125651570F_Data</vt:lpstr>
      <vt:lpstr>A125651570F_Latest</vt:lpstr>
      <vt:lpstr>A125651576V</vt:lpstr>
      <vt:lpstr>A125651576V_Data</vt:lpstr>
      <vt:lpstr>A125651576V_Latest</vt:lpstr>
      <vt:lpstr>A125651578X</vt:lpstr>
      <vt:lpstr>A125651578X_Data</vt:lpstr>
      <vt:lpstr>A125651578X_Latest</vt:lpstr>
      <vt:lpstr>A125651584V</vt:lpstr>
      <vt:lpstr>A125651584V_Data</vt:lpstr>
      <vt:lpstr>A125651584V_Latest</vt:lpstr>
      <vt:lpstr>A125651586X</vt:lpstr>
      <vt:lpstr>A125651586X_Data</vt:lpstr>
      <vt:lpstr>A125651586X_Latest</vt:lpstr>
      <vt:lpstr>A125651592V</vt:lpstr>
      <vt:lpstr>A125651592V_Data</vt:lpstr>
      <vt:lpstr>A125651592V_Latest</vt:lpstr>
      <vt:lpstr>A125651594X</vt:lpstr>
      <vt:lpstr>A125651594X_Data</vt:lpstr>
      <vt:lpstr>A125651594X_Latest</vt:lpstr>
      <vt:lpstr>A125651600J</vt:lpstr>
      <vt:lpstr>A125651600J_Data</vt:lpstr>
      <vt:lpstr>A125651600J_Latest</vt:lpstr>
      <vt:lpstr>A125651602L</vt:lpstr>
      <vt:lpstr>A125651602L_Data</vt:lpstr>
      <vt:lpstr>A125651602L_Latest</vt:lpstr>
      <vt:lpstr>A125651608A</vt:lpstr>
      <vt:lpstr>A125651608A_Data</vt:lpstr>
      <vt:lpstr>A125651608A_Latest</vt:lpstr>
      <vt:lpstr>A125651610L</vt:lpstr>
      <vt:lpstr>A125651610L_Data</vt:lpstr>
      <vt:lpstr>A125651610L_Latest</vt:lpstr>
      <vt:lpstr>A125651616A</vt:lpstr>
      <vt:lpstr>A125651616A_Data</vt:lpstr>
      <vt:lpstr>A125651616A_Latest</vt:lpstr>
      <vt:lpstr>A125651618F</vt:lpstr>
      <vt:lpstr>A125651618F_Data</vt:lpstr>
      <vt:lpstr>A125651618F_Latest</vt:lpstr>
      <vt:lpstr>A125651624A</vt:lpstr>
      <vt:lpstr>A125651624A_Data</vt:lpstr>
      <vt:lpstr>A125651624A_Latest</vt:lpstr>
      <vt:lpstr>A125651626F</vt:lpstr>
      <vt:lpstr>A125651626F_Data</vt:lpstr>
      <vt:lpstr>A125651626F_Latest</vt:lpstr>
      <vt:lpstr>A125651632A</vt:lpstr>
      <vt:lpstr>A125651632A_Data</vt:lpstr>
      <vt:lpstr>A125651632A_Latest</vt:lpstr>
      <vt:lpstr>A125651634F</vt:lpstr>
      <vt:lpstr>A125651634F_Data</vt:lpstr>
      <vt:lpstr>A125651634F_Latest</vt:lpstr>
      <vt:lpstr>A125651640A</vt:lpstr>
      <vt:lpstr>A125651640A_Data</vt:lpstr>
      <vt:lpstr>A125651640A_Latest</vt:lpstr>
      <vt:lpstr>A125651642F</vt:lpstr>
      <vt:lpstr>A125651642F_Data</vt:lpstr>
      <vt:lpstr>A125651642F_Latest</vt:lpstr>
      <vt:lpstr>A125651648V</vt:lpstr>
      <vt:lpstr>A125651648V_Data</vt:lpstr>
      <vt:lpstr>A125651648V_Latest</vt:lpstr>
      <vt:lpstr>A125651650F</vt:lpstr>
      <vt:lpstr>A125651650F_Data</vt:lpstr>
      <vt:lpstr>A125651650F_Latest</vt:lpstr>
      <vt:lpstr>A125651656V</vt:lpstr>
      <vt:lpstr>A125651656V_Data</vt:lpstr>
      <vt:lpstr>A125651656V_Latest</vt:lpstr>
      <vt:lpstr>A125651658X</vt:lpstr>
      <vt:lpstr>A125651658X_Data</vt:lpstr>
      <vt:lpstr>A125651658X_Latest</vt:lpstr>
      <vt:lpstr>A125651664V</vt:lpstr>
      <vt:lpstr>A125651664V_Data</vt:lpstr>
      <vt:lpstr>A125651664V_Latest</vt:lpstr>
      <vt:lpstr>A125651666X</vt:lpstr>
      <vt:lpstr>A125651666X_Data</vt:lpstr>
      <vt:lpstr>A125651666X_Latest</vt:lpstr>
      <vt:lpstr>A125651672V</vt:lpstr>
      <vt:lpstr>A125651672V_Data</vt:lpstr>
      <vt:lpstr>A125651672V_Latest</vt:lpstr>
      <vt:lpstr>A125651674X</vt:lpstr>
      <vt:lpstr>A125651674X_Data</vt:lpstr>
      <vt:lpstr>A125651674X_Latest</vt:lpstr>
      <vt:lpstr>A125651680V</vt:lpstr>
      <vt:lpstr>A125651680V_Data</vt:lpstr>
      <vt:lpstr>A125651680V_Latest</vt:lpstr>
      <vt:lpstr>A125651682X</vt:lpstr>
      <vt:lpstr>A125651682X_Data</vt:lpstr>
      <vt:lpstr>A125651682X_Latest</vt:lpstr>
      <vt:lpstr>A125651688L</vt:lpstr>
      <vt:lpstr>A125651688L_Data</vt:lpstr>
      <vt:lpstr>A125651688L_Latest</vt:lpstr>
      <vt:lpstr>A125651690X</vt:lpstr>
      <vt:lpstr>A125651690X_Data</vt:lpstr>
      <vt:lpstr>A125651690X_Latest</vt:lpstr>
      <vt:lpstr>A125651696L</vt:lpstr>
      <vt:lpstr>A125651696L_Data</vt:lpstr>
      <vt:lpstr>A125651696L_Latest</vt:lpstr>
      <vt:lpstr>A125651698T</vt:lpstr>
      <vt:lpstr>A125651698T_Data</vt:lpstr>
      <vt:lpstr>A125651698T_Latest</vt:lpstr>
      <vt:lpstr>A125651704A</vt:lpstr>
      <vt:lpstr>A125651704A_Data</vt:lpstr>
      <vt:lpstr>A125651704A_Latest</vt:lpstr>
      <vt:lpstr>A125651706F</vt:lpstr>
      <vt:lpstr>A125651706F_Data</vt:lpstr>
      <vt:lpstr>A125651706F_Latest</vt:lpstr>
      <vt:lpstr>A125651712A</vt:lpstr>
      <vt:lpstr>A125651712A_Data</vt:lpstr>
      <vt:lpstr>A125651712A_Latest</vt:lpstr>
      <vt:lpstr>A125651714F</vt:lpstr>
      <vt:lpstr>A125651714F_Data</vt:lpstr>
      <vt:lpstr>A125651714F_Latest</vt:lpstr>
      <vt:lpstr>A125651720A</vt:lpstr>
      <vt:lpstr>A125651720A_Data</vt:lpstr>
      <vt:lpstr>A125651720A_Latest</vt:lpstr>
      <vt:lpstr>A125651722F</vt:lpstr>
      <vt:lpstr>A125651722F_Data</vt:lpstr>
      <vt:lpstr>A125651722F_Latest</vt:lpstr>
      <vt:lpstr>A125651728V</vt:lpstr>
      <vt:lpstr>A125651728V_Data</vt:lpstr>
      <vt:lpstr>A125651728V_Latest</vt:lpstr>
      <vt:lpstr>A125651730F</vt:lpstr>
      <vt:lpstr>A125651730F_Data</vt:lpstr>
      <vt:lpstr>A125651730F_Latest</vt:lpstr>
      <vt:lpstr>A125652952F</vt:lpstr>
      <vt:lpstr>A125652952F_Data</vt:lpstr>
      <vt:lpstr>A125652952F_Latest</vt:lpstr>
      <vt:lpstr>A125652954K</vt:lpstr>
      <vt:lpstr>A125652954K_Data</vt:lpstr>
      <vt:lpstr>A125652954K_Latest</vt:lpstr>
      <vt:lpstr>A125652960F</vt:lpstr>
      <vt:lpstr>A125652960F_Data</vt:lpstr>
      <vt:lpstr>A125652960F_Latest</vt:lpstr>
      <vt:lpstr>A125652962K</vt:lpstr>
      <vt:lpstr>A125652962K_Data</vt:lpstr>
      <vt:lpstr>A125652962K_Latest</vt:lpstr>
      <vt:lpstr>A125652968X</vt:lpstr>
      <vt:lpstr>A125652968X_Data</vt:lpstr>
      <vt:lpstr>A125652968X_Latest</vt:lpstr>
      <vt:lpstr>A125652970K</vt:lpstr>
      <vt:lpstr>A125652970K_Data</vt:lpstr>
      <vt:lpstr>A125652970K_Latest</vt:lpstr>
      <vt:lpstr>A125652976X</vt:lpstr>
      <vt:lpstr>A125652976X_Data</vt:lpstr>
      <vt:lpstr>A125652976X_Latest</vt:lpstr>
      <vt:lpstr>A125652978C</vt:lpstr>
      <vt:lpstr>A125652978C_Data</vt:lpstr>
      <vt:lpstr>A125652978C_Latest</vt:lpstr>
      <vt:lpstr>A125652984X</vt:lpstr>
      <vt:lpstr>A125652984X_Data</vt:lpstr>
      <vt:lpstr>A125652984X_Latest</vt:lpstr>
      <vt:lpstr>A125652986C</vt:lpstr>
      <vt:lpstr>A125652986C_Data</vt:lpstr>
      <vt:lpstr>A125652986C_Latest</vt:lpstr>
      <vt:lpstr>A125652992X</vt:lpstr>
      <vt:lpstr>A125652992X_Data</vt:lpstr>
      <vt:lpstr>A125652992X_Latest</vt:lpstr>
      <vt:lpstr>A125652994C</vt:lpstr>
      <vt:lpstr>A125652994C_Data</vt:lpstr>
      <vt:lpstr>A125652994C_Latest</vt:lpstr>
      <vt:lpstr>A125653000R</vt:lpstr>
      <vt:lpstr>A125653000R_Data</vt:lpstr>
      <vt:lpstr>A125653000R_Latest</vt:lpstr>
      <vt:lpstr>A125653002V</vt:lpstr>
      <vt:lpstr>A125653002V_Data</vt:lpstr>
      <vt:lpstr>A125653002V_Latest</vt:lpstr>
      <vt:lpstr>A125653008J</vt:lpstr>
      <vt:lpstr>A125653008J_Data</vt:lpstr>
      <vt:lpstr>A125653008J_Latest</vt:lpstr>
      <vt:lpstr>A125653010V</vt:lpstr>
      <vt:lpstr>A125653010V_Data</vt:lpstr>
      <vt:lpstr>A125653010V_Latest</vt:lpstr>
      <vt:lpstr>A125653016J</vt:lpstr>
      <vt:lpstr>A125653016J_Data</vt:lpstr>
      <vt:lpstr>A125653016J_Latest</vt:lpstr>
      <vt:lpstr>A125653018L</vt:lpstr>
      <vt:lpstr>A125653018L_Data</vt:lpstr>
      <vt:lpstr>A125653018L_Latest</vt:lpstr>
      <vt:lpstr>A125653024J</vt:lpstr>
      <vt:lpstr>A125653024J_Data</vt:lpstr>
      <vt:lpstr>A125653024J_Latest</vt:lpstr>
      <vt:lpstr>A125653026L</vt:lpstr>
      <vt:lpstr>A125653026L_Data</vt:lpstr>
      <vt:lpstr>A125653026L_Latest</vt:lpstr>
      <vt:lpstr>A125653032J</vt:lpstr>
      <vt:lpstr>A125653032J_Data</vt:lpstr>
      <vt:lpstr>A125653032J_Latest</vt:lpstr>
      <vt:lpstr>A125653034L</vt:lpstr>
      <vt:lpstr>A125653034L_Data</vt:lpstr>
      <vt:lpstr>A125653034L_Latest</vt:lpstr>
      <vt:lpstr>A125653040J</vt:lpstr>
      <vt:lpstr>A125653040J_Data</vt:lpstr>
      <vt:lpstr>A125653040J_Latest</vt:lpstr>
      <vt:lpstr>A125653042L</vt:lpstr>
      <vt:lpstr>A125653042L_Data</vt:lpstr>
      <vt:lpstr>A125653042L_Latest</vt:lpstr>
      <vt:lpstr>A125653048A</vt:lpstr>
      <vt:lpstr>A125653048A_Data</vt:lpstr>
      <vt:lpstr>A125653048A_Latest</vt:lpstr>
      <vt:lpstr>A125653050L</vt:lpstr>
      <vt:lpstr>A125653050L_Data</vt:lpstr>
      <vt:lpstr>A125653050L_Latest</vt:lpstr>
      <vt:lpstr>A125653056A</vt:lpstr>
      <vt:lpstr>A125653056A_Data</vt:lpstr>
      <vt:lpstr>A125653056A_Latest</vt:lpstr>
      <vt:lpstr>A125653058F</vt:lpstr>
      <vt:lpstr>A125653058F_Data</vt:lpstr>
      <vt:lpstr>A125653058F_Latest</vt:lpstr>
      <vt:lpstr>A125653064A</vt:lpstr>
      <vt:lpstr>A125653064A_Data</vt:lpstr>
      <vt:lpstr>A125653064A_Latest</vt:lpstr>
      <vt:lpstr>A125653066F</vt:lpstr>
      <vt:lpstr>A125653066F_Data</vt:lpstr>
      <vt:lpstr>A125653066F_Latest</vt:lpstr>
      <vt:lpstr>A125653072A</vt:lpstr>
      <vt:lpstr>A125653072A_Data</vt:lpstr>
      <vt:lpstr>A125653072A_Latest</vt:lpstr>
      <vt:lpstr>A125653074F</vt:lpstr>
      <vt:lpstr>A125653074F_Data</vt:lpstr>
      <vt:lpstr>A125653074F_Latest</vt:lpstr>
      <vt:lpstr>A125653080A</vt:lpstr>
      <vt:lpstr>A125653080A_Data</vt:lpstr>
      <vt:lpstr>A125653080A_Latest</vt:lpstr>
      <vt:lpstr>A125653082F</vt:lpstr>
      <vt:lpstr>A125653082F_Data</vt:lpstr>
      <vt:lpstr>A125653082F_Latest</vt:lpstr>
      <vt:lpstr>A125653088V</vt:lpstr>
      <vt:lpstr>A125653088V_Data</vt:lpstr>
      <vt:lpstr>A125653088V_Latest</vt:lpstr>
      <vt:lpstr>A125653090F</vt:lpstr>
      <vt:lpstr>A125653090F_Data</vt:lpstr>
      <vt:lpstr>A125653090F_Latest</vt:lpstr>
      <vt:lpstr>A125653096V</vt:lpstr>
      <vt:lpstr>A125653096V_Data</vt:lpstr>
      <vt:lpstr>A125653096V_Latest</vt:lpstr>
      <vt:lpstr>A125653098X</vt:lpstr>
      <vt:lpstr>A125653098X_Data</vt:lpstr>
      <vt:lpstr>A125653098X_Latest</vt:lpstr>
      <vt:lpstr>A125654320V</vt:lpstr>
      <vt:lpstr>A125654320V_Data</vt:lpstr>
      <vt:lpstr>A125654320V_Latest</vt:lpstr>
      <vt:lpstr>A125654322X</vt:lpstr>
      <vt:lpstr>A125654322X_Data</vt:lpstr>
      <vt:lpstr>A125654322X_Latest</vt:lpstr>
      <vt:lpstr>A125654328L</vt:lpstr>
      <vt:lpstr>A125654328L_Data</vt:lpstr>
      <vt:lpstr>A125654328L_Latest</vt:lpstr>
      <vt:lpstr>A125654330X</vt:lpstr>
      <vt:lpstr>A125654330X_Data</vt:lpstr>
      <vt:lpstr>A125654330X_Latest</vt:lpstr>
      <vt:lpstr>A125654336L</vt:lpstr>
      <vt:lpstr>A125654336L_Data</vt:lpstr>
      <vt:lpstr>A125654336L_Latest</vt:lpstr>
      <vt:lpstr>A125654338T</vt:lpstr>
      <vt:lpstr>A125654338T_Data</vt:lpstr>
      <vt:lpstr>A125654338T_Latest</vt:lpstr>
      <vt:lpstr>A125654344L</vt:lpstr>
      <vt:lpstr>A125654344L_Data</vt:lpstr>
      <vt:lpstr>A125654344L_Latest</vt:lpstr>
      <vt:lpstr>A125654346T</vt:lpstr>
      <vt:lpstr>A125654346T_Data</vt:lpstr>
      <vt:lpstr>A125654346T_Latest</vt:lpstr>
      <vt:lpstr>A125654352L</vt:lpstr>
      <vt:lpstr>A125654352L_Data</vt:lpstr>
      <vt:lpstr>A125654352L_Latest</vt:lpstr>
      <vt:lpstr>A125654354T</vt:lpstr>
      <vt:lpstr>A125654354T_Data</vt:lpstr>
      <vt:lpstr>A125654354T_Latest</vt:lpstr>
      <vt:lpstr>A125654360L</vt:lpstr>
      <vt:lpstr>A125654360L_Data</vt:lpstr>
      <vt:lpstr>A125654360L_Latest</vt:lpstr>
      <vt:lpstr>A125654362T</vt:lpstr>
      <vt:lpstr>A125654362T_Data</vt:lpstr>
      <vt:lpstr>A125654362T_Latest</vt:lpstr>
      <vt:lpstr>A125654368F</vt:lpstr>
      <vt:lpstr>A125654368F_Data</vt:lpstr>
      <vt:lpstr>A125654368F_Latest</vt:lpstr>
      <vt:lpstr>A125654370T</vt:lpstr>
      <vt:lpstr>A125654370T_Data</vt:lpstr>
      <vt:lpstr>A125654370T_Latest</vt:lpstr>
      <vt:lpstr>A125654376F</vt:lpstr>
      <vt:lpstr>A125654376F_Data</vt:lpstr>
      <vt:lpstr>A125654376F_Latest</vt:lpstr>
      <vt:lpstr>A125654378K</vt:lpstr>
      <vt:lpstr>A125654378K_Data</vt:lpstr>
      <vt:lpstr>A125654378K_Latest</vt:lpstr>
      <vt:lpstr>A125654384F</vt:lpstr>
      <vt:lpstr>A125654384F_Data</vt:lpstr>
      <vt:lpstr>A125654384F_Latest</vt:lpstr>
      <vt:lpstr>A125654386K</vt:lpstr>
      <vt:lpstr>A125654386K_Data</vt:lpstr>
      <vt:lpstr>A125654386K_Latest</vt:lpstr>
      <vt:lpstr>A125654392F</vt:lpstr>
      <vt:lpstr>A125654392F_Data</vt:lpstr>
      <vt:lpstr>A125654392F_Latest</vt:lpstr>
      <vt:lpstr>A125654394K</vt:lpstr>
      <vt:lpstr>A125654394K_Data</vt:lpstr>
      <vt:lpstr>A125654394K_Latest</vt:lpstr>
      <vt:lpstr>A125654400V</vt:lpstr>
      <vt:lpstr>A125654400V_Data</vt:lpstr>
      <vt:lpstr>A125654400V_Latest</vt:lpstr>
      <vt:lpstr>A125654402X</vt:lpstr>
      <vt:lpstr>A125654402X_Data</vt:lpstr>
      <vt:lpstr>A125654402X_Latest</vt:lpstr>
      <vt:lpstr>A125654408L</vt:lpstr>
      <vt:lpstr>A125654408L_Data</vt:lpstr>
      <vt:lpstr>A125654408L_Latest</vt:lpstr>
      <vt:lpstr>A125654410X</vt:lpstr>
      <vt:lpstr>A125654410X_Data</vt:lpstr>
      <vt:lpstr>A125654410X_Latest</vt:lpstr>
      <vt:lpstr>A125654416L</vt:lpstr>
      <vt:lpstr>A125654416L_Data</vt:lpstr>
      <vt:lpstr>A125654416L_Latest</vt:lpstr>
      <vt:lpstr>A125654418T</vt:lpstr>
      <vt:lpstr>A125654418T_Data</vt:lpstr>
      <vt:lpstr>A125654418T_Latest</vt:lpstr>
      <vt:lpstr>A125654424L</vt:lpstr>
      <vt:lpstr>A125654424L_Data</vt:lpstr>
      <vt:lpstr>A125654424L_Latest</vt:lpstr>
      <vt:lpstr>A125654426T</vt:lpstr>
      <vt:lpstr>A125654426T_Data</vt:lpstr>
      <vt:lpstr>A125654426T_Latest</vt:lpstr>
      <vt:lpstr>A125654432L</vt:lpstr>
      <vt:lpstr>A125654432L_Data</vt:lpstr>
      <vt:lpstr>A125654432L_Latest</vt:lpstr>
      <vt:lpstr>A125654434T</vt:lpstr>
      <vt:lpstr>A125654434T_Data</vt:lpstr>
      <vt:lpstr>A125654434T_Latest</vt:lpstr>
      <vt:lpstr>A125654440L</vt:lpstr>
      <vt:lpstr>A125654440L_Data</vt:lpstr>
      <vt:lpstr>A125654440L_Latest</vt:lpstr>
      <vt:lpstr>A125654442T</vt:lpstr>
      <vt:lpstr>A125654442T_Data</vt:lpstr>
      <vt:lpstr>A125654442T_Latest</vt:lpstr>
      <vt:lpstr>A125654448F</vt:lpstr>
      <vt:lpstr>A125654448F_Data</vt:lpstr>
      <vt:lpstr>A125654448F_Latest</vt:lpstr>
      <vt:lpstr>A125654450T</vt:lpstr>
      <vt:lpstr>A125654450T_Data</vt:lpstr>
      <vt:lpstr>A125654450T_Latest</vt:lpstr>
      <vt:lpstr>A125654456F</vt:lpstr>
      <vt:lpstr>A125654456F_Data</vt:lpstr>
      <vt:lpstr>A125654456F_Latest</vt:lpstr>
      <vt:lpstr>A125654458K</vt:lpstr>
      <vt:lpstr>A125654458K_Data</vt:lpstr>
      <vt:lpstr>A125654458K_Latest</vt:lpstr>
      <vt:lpstr>A125654464F</vt:lpstr>
      <vt:lpstr>A125654464F_Data</vt:lpstr>
      <vt:lpstr>A125654464F_Latest</vt:lpstr>
      <vt:lpstr>A125654466K</vt:lpstr>
      <vt:lpstr>A125654466K_Data</vt:lpstr>
      <vt:lpstr>A125654466K_Latest</vt:lpstr>
      <vt:lpstr>A125655688K</vt:lpstr>
      <vt:lpstr>A125655688K_Data</vt:lpstr>
      <vt:lpstr>A125655688K_Latest</vt:lpstr>
      <vt:lpstr>A125655690W</vt:lpstr>
      <vt:lpstr>A125655690W_Data</vt:lpstr>
      <vt:lpstr>A125655690W_Latest</vt:lpstr>
      <vt:lpstr>A125655696K</vt:lpstr>
      <vt:lpstr>A125655696K_Data</vt:lpstr>
      <vt:lpstr>A125655696K_Latest</vt:lpstr>
      <vt:lpstr>A125655698R</vt:lpstr>
      <vt:lpstr>A125655698R_Data</vt:lpstr>
      <vt:lpstr>A125655698R_Latest</vt:lpstr>
      <vt:lpstr>A125655704X</vt:lpstr>
      <vt:lpstr>A125655704X_Data</vt:lpstr>
      <vt:lpstr>A125655704X_Latest</vt:lpstr>
      <vt:lpstr>A125655706C</vt:lpstr>
      <vt:lpstr>A125655706C_Data</vt:lpstr>
      <vt:lpstr>A125655706C_Latest</vt:lpstr>
      <vt:lpstr>A125655712X</vt:lpstr>
      <vt:lpstr>A125655712X_Data</vt:lpstr>
      <vt:lpstr>A125655712X_Latest</vt:lpstr>
      <vt:lpstr>A125655714C</vt:lpstr>
      <vt:lpstr>A125655714C_Data</vt:lpstr>
      <vt:lpstr>A125655714C_Latest</vt:lpstr>
      <vt:lpstr>A125655720X</vt:lpstr>
      <vt:lpstr>A125655720X_Data</vt:lpstr>
      <vt:lpstr>A125655720X_Latest</vt:lpstr>
      <vt:lpstr>A125655722C</vt:lpstr>
      <vt:lpstr>A125655722C_Data</vt:lpstr>
      <vt:lpstr>A125655722C_Latest</vt:lpstr>
      <vt:lpstr>A125655728T</vt:lpstr>
      <vt:lpstr>A125655728T_Data</vt:lpstr>
      <vt:lpstr>A125655728T_Latest</vt:lpstr>
      <vt:lpstr>A125655730C</vt:lpstr>
      <vt:lpstr>A125655730C_Data</vt:lpstr>
      <vt:lpstr>A125655730C_Latest</vt:lpstr>
      <vt:lpstr>A125655736T</vt:lpstr>
      <vt:lpstr>A125655736T_Data</vt:lpstr>
      <vt:lpstr>A125655736T_Latest</vt:lpstr>
      <vt:lpstr>A125655738W</vt:lpstr>
      <vt:lpstr>A125655738W_Data</vt:lpstr>
      <vt:lpstr>A125655738W_Latest</vt:lpstr>
      <vt:lpstr>A125655744T</vt:lpstr>
      <vt:lpstr>A125655744T_Data</vt:lpstr>
      <vt:lpstr>A125655744T_Latest</vt:lpstr>
      <vt:lpstr>A125655746W</vt:lpstr>
      <vt:lpstr>A125655746W_Data</vt:lpstr>
      <vt:lpstr>A125655746W_Latest</vt:lpstr>
      <vt:lpstr>A125655752T</vt:lpstr>
      <vt:lpstr>A125655752T_Data</vt:lpstr>
      <vt:lpstr>A125655752T_Latest</vt:lpstr>
      <vt:lpstr>A125655754W</vt:lpstr>
      <vt:lpstr>A125655754W_Data</vt:lpstr>
      <vt:lpstr>A125655754W_Latest</vt:lpstr>
      <vt:lpstr>A125655760T</vt:lpstr>
      <vt:lpstr>A125655760T_Data</vt:lpstr>
      <vt:lpstr>A125655760T_Latest</vt:lpstr>
      <vt:lpstr>A125655762W</vt:lpstr>
      <vt:lpstr>A125655762W_Data</vt:lpstr>
      <vt:lpstr>A125655762W_Latest</vt:lpstr>
      <vt:lpstr>A125655768K</vt:lpstr>
      <vt:lpstr>A125655768K_Data</vt:lpstr>
      <vt:lpstr>A125655768K_Latest</vt:lpstr>
      <vt:lpstr>A125655770W</vt:lpstr>
      <vt:lpstr>A125655770W_Data</vt:lpstr>
      <vt:lpstr>A125655770W_Latest</vt:lpstr>
      <vt:lpstr>A125655776K</vt:lpstr>
      <vt:lpstr>A125655776K_Data</vt:lpstr>
      <vt:lpstr>A125655776K_Latest</vt:lpstr>
      <vt:lpstr>A125655778R</vt:lpstr>
      <vt:lpstr>A125655778R_Data</vt:lpstr>
      <vt:lpstr>A125655778R_Latest</vt:lpstr>
      <vt:lpstr>A125655784K</vt:lpstr>
      <vt:lpstr>A125655784K_Data</vt:lpstr>
      <vt:lpstr>A125655784K_Latest</vt:lpstr>
      <vt:lpstr>A125655786R</vt:lpstr>
      <vt:lpstr>A125655786R_Data</vt:lpstr>
      <vt:lpstr>A125655786R_Latest</vt:lpstr>
      <vt:lpstr>A125655792K</vt:lpstr>
      <vt:lpstr>A125655792K_Data</vt:lpstr>
      <vt:lpstr>A125655792K_Latest</vt:lpstr>
      <vt:lpstr>A125655794R</vt:lpstr>
      <vt:lpstr>A125655794R_Data</vt:lpstr>
      <vt:lpstr>A125655794R_Latest</vt:lpstr>
      <vt:lpstr>A125655800X</vt:lpstr>
      <vt:lpstr>A125655800X_Data</vt:lpstr>
      <vt:lpstr>A125655800X_Latest</vt:lpstr>
      <vt:lpstr>A125655802C</vt:lpstr>
      <vt:lpstr>A125655802C_Data</vt:lpstr>
      <vt:lpstr>A125655802C_Latest</vt:lpstr>
      <vt:lpstr>A125655808T</vt:lpstr>
      <vt:lpstr>A125655808T_Data</vt:lpstr>
      <vt:lpstr>A125655808T_Latest</vt:lpstr>
      <vt:lpstr>A125655810C</vt:lpstr>
      <vt:lpstr>A125655810C_Data</vt:lpstr>
      <vt:lpstr>A125655810C_Latest</vt:lpstr>
      <vt:lpstr>A125655816T</vt:lpstr>
      <vt:lpstr>A125655816T_Data</vt:lpstr>
      <vt:lpstr>A125655816T_Latest</vt:lpstr>
      <vt:lpstr>A125655818W</vt:lpstr>
      <vt:lpstr>A125655818W_Data</vt:lpstr>
      <vt:lpstr>A125655818W_Latest</vt:lpstr>
      <vt:lpstr>A125655824T</vt:lpstr>
      <vt:lpstr>A125655824T_Data</vt:lpstr>
      <vt:lpstr>A125655824T_Latest</vt:lpstr>
      <vt:lpstr>A125655826W</vt:lpstr>
      <vt:lpstr>A125655826W_Data</vt:lpstr>
      <vt:lpstr>A125655826W_Latest</vt:lpstr>
      <vt:lpstr>A125655832T</vt:lpstr>
      <vt:lpstr>A125655832T_Data</vt:lpstr>
      <vt:lpstr>A125655832T_Latest</vt:lpstr>
      <vt:lpstr>A125655834W</vt:lpstr>
      <vt:lpstr>A125655834W_Data</vt:lpstr>
      <vt:lpstr>A125655834W_Latest</vt:lpstr>
      <vt:lpstr>A125657056X</vt:lpstr>
      <vt:lpstr>A125657056X_Data</vt:lpstr>
      <vt:lpstr>A125657056X_Latest</vt:lpstr>
      <vt:lpstr>A125657058C</vt:lpstr>
      <vt:lpstr>A125657058C_Data</vt:lpstr>
      <vt:lpstr>A125657058C_Latest</vt:lpstr>
      <vt:lpstr>A125657064X</vt:lpstr>
      <vt:lpstr>A125657064X_Data</vt:lpstr>
      <vt:lpstr>A125657064X_Latest</vt:lpstr>
      <vt:lpstr>A125657066C</vt:lpstr>
      <vt:lpstr>A125657066C_Data</vt:lpstr>
      <vt:lpstr>A125657066C_Latest</vt:lpstr>
      <vt:lpstr>A125657072X</vt:lpstr>
      <vt:lpstr>A125657072X_Data</vt:lpstr>
      <vt:lpstr>A125657072X_Latest</vt:lpstr>
      <vt:lpstr>A125657074C</vt:lpstr>
      <vt:lpstr>A125657074C_Data</vt:lpstr>
      <vt:lpstr>A125657074C_Latest</vt:lpstr>
      <vt:lpstr>A125657080X</vt:lpstr>
      <vt:lpstr>A125657080X_Data</vt:lpstr>
      <vt:lpstr>A125657080X_Latest</vt:lpstr>
      <vt:lpstr>A125657082C</vt:lpstr>
      <vt:lpstr>A125657082C_Data</vt:lpstr>
      <vt:lpstr>A125657082C_Latest</vt:lpstr>
      <vt:lpstr>A125657088T</vt:lpstr>
      <vt:lpstr>A125657088T_Data</vt:lpstr>
      <vt:lpstr>A125657088T_Latest</vt:lpstr>
      <vt:lpstr>A125657090C</vt:lpstr>
      <vt:lpstr>A125657090C_Data</vt:lpstr>
      <vt:lpstr>A125657090C_Latest</vt:lpstr>
      <vt:lpstr>A125657096T</vt:lpstr>
      <vt:lpstr>A125657096T_Data</vt:lpstr>
      <vt:lpstr>A125657096T_Latest</vt:lpstr>
      <vt:lpstr>A125657098W</vt:lpstr>
      <vt:lpstr>A125657098W_Data</vt:lpstr>
      <vt:lpstr>A125657098W_Latest</vt:lpstr>
      <vt:lpstr>A125657104F</vt:lpstr>
      <vt:lpstr>A125657104F_Data</vt:lpstr>
      <vt:lpstr>A125657104F_Latest</vt:lpstr>
      <vt:lpstr>A125657106K</vt:lpstr>
      <vt:lpstr>A125657106K_Data</vt:lpstr>
      <vt:lpstr>A125657106K_Latest</vt:lpstr>
      <vt:lpstr>A125657112F</vt:lpstr>
      <vt:lpstr>A125657112F_Data</vt:lpstr>
      <vt:lpstr>A125657112F_Latest</vt:lpstr>
      <vt:lpstr>A125657114K</vt:lpstr>
      <vt:lpstr>A125657114K_Data</vt:lpstr>
      <vt:lpstr>A125657114K_Latest</vt:lpstr>
      <vt:lpstr>A125657120F</vt:lpstr>
      <vt:lpstr>A125657120F_Data</vt:lpstr>
      <vt:lpstr>A125657120F_Latest</vt:lpstr>
      <vt:lpstr>A125657122K</vt:lpstr>
      <vt:lpstr>A125657122K_Data</vt:lpstr>
      <vt:lpstr>A125657122K_Latest</vt:lpstr>
      <vt:lpstr>A125657128X</vt:lpstr>
      <vt:lpstr>A125657128X_Data</vt:lpstr>
      <vt:lpstr>A125657128X_Latest</vt:lpstr>
      <vt:lpstr>A125657130K</vt:lpstr>
      <vt:lpstr>A125657130K_Data</vt:lpstr>
      <vt:lpstr>A125657130K_Latest</vt:lpstr>
      <vt:lpstr>A125657136X</vt:lpstr>
      <vt:lpstr>A125657136X_Data</vt:lpstr>
      <vt:lpstr>A125657136X_Latest</vt:lpstr>
      <vt:lpstr>A125657138C</vt:lpstr>
      <vt:lpstr>A125657138C_Data</vt:lpstr>
      <vt:lpstr>A125657138C_Latest</vt:lpstr>
      <vt:lpstr>A125657144X</vt:lpstr>
      <vt:lpstr>A125657144X_Data</vt:lpstr>
      <vt:lpstr>A125657144X_Latest</vt:lpstr>
      <vt:lpstr>A125657146C</vt:lpstr>
      <vt:lpstr>A125657146C_Data</vt:lpstr>
      <vt:lpstr>A125657146C_Latest</vt:lpstr>
      <vt:lpstr>A125657152X</vt:lpstr>
      <vt:lpstr>A125657152X_Data</vt:lpstr>
      <vt:lpstr>A125657152X_Latest</vt:lpstr>
      <vt:lpstr>A125657154C</vt:lpstr>
      <vt:lpstr>A125657154C_Data</vt:lpstr>
      <vt:lpstr>A125657154C_Latest</vt:lpstr>
      <vt:lpstr>A125657160X</vt:lpstr>
      <vt:lpstr>A125657160X_Data</vt:lpstr>
      <vt:lpstr>A125657160X_Latest</vt:lpstr>
      <vt:lpstr>A125657162C</vt:lpstr>
      <vt:lpstr>A125657162C_Data</vt:lpstr>
      <vt:lpstr>A125657162C_Latest</vt:lpstr>
      <vt:lpstr>A125657168T</vt:lpstr>
      <vt:lpstr>A125657168T_Data</vt:lpstr>
      <vt:lpstr>A125657168T_Latest</vt:lpstr>
      <vt:lpstr>A125657170C</vt:lpstr>
      <vt:lpstr>A125657170C_Data</vt:lpstr>
      <vt:lpstr>A125657170C_Latest</vt:lpstr>
      <vt:lpstr>A125657176T</vt:lpstr>
      <vt:lpstr>A125657176T_Data</vt:lpstr>
      <vt:lpstr>A125657176T_Latest</vt:lpstr>
      <vt:lpstr>A125657178W</vt:lpstr>
      <vt:lpstr>A125657178W_Data</vt:lpstr>
      <vt:lpstr>A125657178W_Latest</vt:lpstr>
      <vt:lpstr>A125657184T</vt:lpstr>
      <vt:lpstr>A125657184T_Data</vt:lpstr>
      <vt:lpstr>A125657184T_Latest</vt:lpstr>
      <vt:lpstr>A125657186W</vt:lpstr>
      <vt:lpstr>A125657186W_Data</vt:lpstr>
      <vt:lpstr>A125657186W_Latest</vt:lpstr>
      <vt:lpstr>A125657192T</vt:lpstr>
      <vt:lpstr>A125657192T_Data</vt:lpstr>
      <vt:lpstr>A125657192T_Latest</vt:lpstr>
      <vt:lpstr>A125657194W</vt:lpstr>
      <vt:lpstr>A125657194W_Data</vt:lpstr>
      <vt:lpstr>A125657194W_Latest</vt:lpstr>
      <vt:lpstr>A125657200F</vt:lpstr>
      <vt:lpstr>A125657200F_Data</vt:lpstr>
      <vt:lpstr>A125657200F_Latest</vt:lpstr>
      <vt:lpstr>A125657202K</vt:lpstr>
      <vt:lpstr>A125657202K_Data</vt:lpstr>
      <vt:lpstr>A125657202K_Latest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2023-05-29T08:15:31Z</dcterms:created>
  <dcterms:modified xsi:type="dcterms:W3CDTF">2023-06-28T13:20:07Z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2023-05-29T21:37:20Z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d7388c24-558c-4d39-93b2-16496783a626</vt:lpwstr>
  </property>
  <property fmtid="{D5CDD505-2E9C-101B-9397-08002B2CF9AE}" pid="8" name="MSIP_Label_c8e5a7ee-c283-40b0-98eb-fa437df4c031_ContentBits">
    <vt:lpwstr>0</vt:lpwstr>
  </property>
</Properties>
</file>