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3\Timeseries\Excel\Final_Table\"/>
    </mc:Choice>
  </mc:AlternateContent>
  <xr:revisionPtr revIDLastSave="0" documentId="13_ncr:1_{8A5FA8D3-7FFC-429C-9BDD-1FB915E2145C}" xr6:coauthVersionLast="47" xr6:coauthVersionMax="47" xr10:uidLastSave="{00000000-0000-0000-0000-000000000000}"/>
  <bookViews>
    <workbookView xWindow="-120" yWindow="-120" windowWidth="57840" windowHeight="32040" xr2:uid="{00000000-000D-0000-FFFF-FFFF00000000}"/>
  </bookViews>
  <sheets>
    <sheet name="Contents" sheetId="6" r:id="rId1"/>
    <sheet name="Table 4.1" sheetId="7" r:id="rId2"/>
    <sheet name="Table 4.2" sheetId="8" r:id="rId3"/>
    <sheet name="Index" sheetId="5" r:id="rId4"/>
    <sheet name="Data1" sheetId="1" r:id="rId5"/>
    <sheet name="Data2" sheetId="2" r:id="rId6"/>
    <sheet name="Data3" sheetId="3" r:id="rId7"/>
  </sheets>
  <definedNames>
    <definedName name="A125197158V">Data1!$AL$1:$AL$10,Data1!$AL$11:$AL$19</definedName>
    <definedName name="A125197158V_Data">Data1!$AL$11:$AL$19</definedName>
    <definedName name="A125197158V_Latest">Data1!$AL$19</definedName>
    <definedName name="A125197162K">Data1!$W$1:$W$10,Data1!$W$11:$W$19</definedName>
    <definedName name="A125197162K_Data">Data1!$W$11:$W$19</definedName>
    <definedName name="A125197162K_Latest">Data1!$W$19</definedName>
    <definedName name="A125197166V">Data1!$AI$1:$AI$10,Data1!$AI$11:$AI$19</definedName>
    <definedName name="A125197166V_Data">Data1!$AI$11:$AI$19</definedName>
    <definedName name="A125197166V_Latest">Data1!$AI$19</definedName>
    <definedName name="A125197170K">Data1!$E$1:$E$10,Data1!$E$11:$E$19</definedName>
    <definedName name="A125197170K_Data">Data1!$E$11:$E$19</definedName>
    <definedName name="A125197170K_Latest">Data1!$E$19</definedName>
    <definedName name="A125197174V">Data1!$N$1:$N$10,Data1!$N$11:$N$19</definedName>
    <definedName name="A125197174V_Data">Data1!$N$11:$N$19</definedName>
    <definedName name="A125197174V_Latest">Data1!$N$19</definedName>
    <definedName name="A125197178C">Data1!$Q$1:$Q$10,Data1!$Q$11:$Q$19</definedName>
    <definedName name="A125197178C_Data">Data1!$Q$11:$Q$19</definedName>
    <definedName name="A125197178C_Latest">Data1!$Q$19</definedName>
    <definedName name="A125197182V">Data1!$T$1:$T$10,Data1!$T$11:$T$19</definedName>
    <definedName name="A125197182V_Data">Data1!$T$11:$T$19</definedName>
    <definedName name="A125197182V_Latest">Data1!$T$19</definedName>
    <definedName name="A125197186C">Data1!$AC$1:$AC$10,Data1!$AC$11:$AC$19</definedName>
    <definedName name="A125197186C_Data">Data1!$AC$11:$AC$19</definedName>
    <definedName name="A125197186C_Latest">Data1!$AC$19</definedName>
    <definedName name="A125197190V">Data1!$B$1:$B$10,Data1!$B$11:$B$19</definedName>
    <definedName name="A125197190V_Data">Data1!$B$11:$B$19</definedName>
    <definedName name="A125197190V_Latest">Data1!$B$19</definedName>
    <definedName name="A125197194C">Data1!$H$1:$H$10,Data1!$H$11:$H$19</definedName>
    <definedName name="A125197194C_Data">Data1!$H$11:$H$19</definedName>
    <definedName name="A125197194C_Latest">Data1!$H$19</definedName>
    <definedName name="A125197198L">Data1!$K$1:$K$10,Data1!$K$11:$K$19</definedName>
    <definedName name="A125197198L_Data">Data1!$K$11:$K$19</definedName>
    <definedName name="A125197198L_Latest">Data1!$K$19</definedName>
    <definedName name="A125197202T">Data1!$Z$1:$Z$10,Data1!$Z$11:$Z$19</definedName>
    <definedName name="A125197202T_Data">Data1!$Z$11:$Z$19</definedName>
    <definedName name="A125197202T_Latest">Data1!$Z$19</definedName>
    <definedName name="A125197206A">Data1!$AF$1:$AF$10,Data1!$AF$11:$AF$19</definedName>
    <definedName name="A125197206A_Data">Data1!$AF$11:$AF$19</definedName>
    <definedName name="A125197206A_Latest">Data1!$AF$19</definedName>
    <definedName name="A125197210T">Data3!$AS$1:$AS$10,Data3!$AS$11:$AS$19</definedName>
    <definedName name="A125197210T_Data">Data3!$AS$11:$AS$19</definedName>
    <definedName name="A125197210T_Latest">Data3!$AS$19</definedName>
    <definedName name="A125197214A">Data3!$AD$1:$AD$10,Data3!$AD$11:$AD$19</definedName>
    <definedName name="A125197214A_Data">Data3!$AD$11:$AD$19</definedName>
    <definedName name="A125197214A_Latest">Data3!$AD$19</definedName>
    <definedName name="A125197218K">Data3!$AP$1:$AP$10,Data3!$AP$11:$AP$19</definedName>
    <definedName name="A125197218K_Data">Data3!$AP$11:$AP$19</definedName>
    <definedName name="A125197218K_Latest">Data3!$AP$19</definedName>
    <definedName name="A125197222A">Data3!$L$1:$L$10,Data3!$L$11:$L$19</definedName>
    <definedName name="A125197222A_Data">Data3!$L$11:$L$19</definedName>
    <definedName name="A125197222A_Latest">Data3!$L$19</definedName>
    <definedName name="A125197226K">Data3!$U$1:$U$10,Data3!$U$11:$U$19</definedName>
    <definedName name="A125197226K_Data">Data3!$U$11:$U$19</definedName>
    <definedName name="A125197226K_Latest">Data3!$U$19</definedName>
    <definedName name="A125197230A">Data3!$X$1:$X$10,Data3!$X$11:$X$19</definedName>
    <definedName name="A125197230A_Data">Data3!$X$11:$X$19</definedName>
    <definedName name="A125197230A_Latest">Data3!$X$19</definedName>
    <definedName name="A125197234K">Data3!$AA$1:$AA$10,Data3!$AA$11:$AA$19</definedName>
    <definedName name="A125197234K_Data">Data3!$AA$11:$AA$19</definedName>
    <definedName name="A125197234K_Latest">Data3!$AA$19</definedName>
    <definedName name="A125197238V">Data3!$AJ$1:$AJ$10,Data3!$AJ$11:$AJ$19</definedName>
    <definedName name="A125197238V_Data">Data3!$AJ$11:$AJ$19</definedName>
    <definedName name="A125197238V_Latest">Data3!$AJ$19</definedName>
    <definedName name="A125197242K">Data3!$I$1:$I$10,Data3!$I$11:$I$19</definedName>
    <definedName name="A125197242K_Data">Data3!$I$11:$I$19</definedName>
    <definedName name="A125197242K_Latest">Data3!$I$19</definedName>
    <definedName name="A125197246V">Data3!$O$1:$O$10,Data3!$O$11:$O$19</definedName>
    <definedName name="A125197246V_Data">Data3!$O$11:$O$19</definedName>
    <definedName name="A125197246V_Latest">Data3!$O$19</definedName>
    <definedName name="A125197250K">Data3!$R$1:$R$10,Data3!$R$11:$R$19</definedName>
    <definedName name="A125197250K_Data">Data3!$R$11:$R$19</definedName>
    <definedName name="A125197250K_Latest">Data3!$R$19</definedName>
    <definedName name="A125197254V">Data3!$AG$1:$AG$10,Data3!$AG$11:$AG$19</definedName>
    <definedName name="A125197254V_Data">Data3!$AG$11:$AG$19</definedName>
    <definedName name="A125197254V_Latest">Data3!$AG$19</definedName>
    <definedName name="A125197258C">Data3!$AM$1:$AM$10,Data3!$AM$11:$AM$19</definedName>
    <definedName name="A125197258C_Data">Data3!$AM$11:$AM$19</definedName>
    <definedName name="A125197258C_Latest">Data3!$AM$19</definedName>
    <definedName name="A125197262V">Data2!$BI$1:$BI$10,Data2!$BI$11:$BI$19</definedName>
    <definedName name="A125197262V_Data">Data2!$BI$11:$BI$19</definedName>
    <definedName name="A125197262V_Latest">Data2!$BI$19</definedName>
    <definedName name="A125197266C">Data2!$AT$1:$AT$10,Data2!$AT$11:$AT$19</definedName>
    <definedName name="A125197266C_Data">Data2!$AT$11:$AT$19</definedName>
    <definedName name="A125197266C_Latest">Data2!$AT$19</definedName>
    <definedName name="A125197270V">Data2!$BF$1:$BF$10,Data2!$BF$11:$BF$19</definedName>
    <definedName name="A125197270V_Data">Data2!$BF$11:$BF$19</definedName>
    <definedName name="A125197270V_Latest">Data2!$BF$19</definedName>
    <definedName name="A125197274C">Data2!$AB$1:$AB$10,Data2!$AB$11:$AB$19</definedName>
    <definedName name="A125197274C_Data">Data2!$AB$11:$AB$19</definedName>
    <definedName name="A125197274C_Latest">Data2!$AB$19</definedName>
    <definedName name="A125197278L">Data2!$AK$1:$AK$10,Data2!$AK$11:$AK$19</definedName>
    <definedName name="A125197278L_Data">Data2!$AK$11:$AK$19</definedName>
    <definedName name="A125197278L_Latest">Data2!$AK$19</definedName>
    <definedName name="A125197282C">Data2!$AN$1:$AN$10,Data2!$AN$11:$AN$19</definedName>
    <definedName name="A125197282C_Data">Data2!$AN$11:$AN$19</definedName>
    <definedName name="A125197282C_Latest">Data2!$AN$19</definedName>
    <definedName name="A125197286L">Data2!$AQ$1:$AQ$10,Data2!$AQ$11:$AQ$19</definedName>
    <definedName name="A125197286L_Data">Data2!$AQ$11:$AQ$19</definedName>
    <definedName name="A125197286L_Latest">Data2!$AQ$19</definedName>
    <definedName name="A125197290C">Data2!$AZ$1:$AZ$10,Data2!$AZ$11:$AZ$19</definedName>
    <definedName name="A125197290C_Data">Data2!$AZ$11:$AZ$19</definedName>
    <definedName name="A125197290C_Latest">Data2!$AZ$19</definedName>
    <definedName name="A125197294L">Data2!$Y$1:$Y$10,Data2!$Y$11:$Y$19</definedName>
    <definedName name="A125197294L_Data">Data2!$Y$11:$Y$19</definedName>
    <definedName name="A125197294L_Latest">Data2!$Y$19</definedName>
    <definedName name="A125197298W">Data2!$AE$1:$AE$10,Data2!$AE$11:$AE$19</definedName>
    <definedName name="A125197298W_Data">Data2!$AE$11:$AE$19</definedName>
    <definedName name="A125197298W_Latest">Data2!$AE$19</definedName>
    <definedName name="A125197302A">Data2!$AH$1:$AH$10,Data2!$AH$11:$AH$19</definedName>
    <definedName name="A125197302A_Data">Data2!$AH$11:$AH$19</definedName>
    <definedName name="A125197302A_Latest">Data2!$AH$19</definedName>
    <definedName name="A125197306K">Data2!$AW$1:$AW$10,Data2!$AW$11:$AW$19</definedName>
    <definedName name="A125197306K_Data">Data2!$AW$11:$AW$19</definedName>
    <definedName name="A125197306K_Latest">Data2!$AW$19</definedName>
    <definedName name="A125197310A">Data2!$BC$1:$BC$10,Data2!$BC$11:$BC$19</definedName>
    <definedName name="A125197310A_Data">Data2!$BC$11:$BC$19</definedName>
    <definedName name="A125197310A_Latest">Data2!$BC$19</definedName>
    <definedName name="A125197314K">Data2!$FV$1:$FV$10,Data2!$FV$11:$FV$19</definedName>
    <definedName name="A125197314K_Data">Data2!$FV$11:$FV$19</definedName>
    <definedName name="A125197314K_Latest">Data2!$FV$19</definedName>
    <definedName name="A125197318V">Data2!$FG$1:$FG$10,Data2!$FG$11:$FG$19</definedName>
    <definedName name="A125197318V_Data">Data2!$FG$11:$FG$19</definedName>
    <definedName name="A125197318V_Latest">Data2!$FG$19</definedName>
    <definedName name="A125197322K">Data2!$FS$1:$FS$10,Data2!$FS$11:$FS$19</definedName>
    <definedName name="A125197322K_Data">Data2!$FS$11:$FS$19</definedName>
    <definedName name="A125197322K_Latest">Data2!$FS$19</definedName>
    <definedName name="A125197326V">Data2!$EO$1:$EO$10,Data2!$EO$11:$EO$19</definedName>
    <definedName name="A125197326V_Data">Data2!$EO$11:$EO$19</definedName>
    <definedName name="A125197326V_Latest">Data2!$EO$19</definedName>
    <definedName name="A125197330K">Data2!$EX$1:$EX$10,Data2!$EX$11:$EX$19</definedName>
    <definedName name="A125197330K_Data">Data2!$EX$11:$EX$19</definedName>
    <definedName name="A125197330K_Latest">Data2!$EX$19</definedName>
    <definedName name="A125197334V">Data2!$FA$1:$FA$10,Data2!$FA$11:$FA$19</definedName>
    <definedName name="A125197334V_Data">Data2!$FA$11:$FA$19</definedName>
    <definedName name="A125197334V_Latest">Data2!$FA$19</definedName>
    <definedName name="A125197338C">Data2!$FD$1:$FD$10,Data2!$FD$11:$FD$19</definedName>
    <definedName name="A125197338C_Data">Data2!$FD$11:$FD$19</definedName>
    <definedName name="A125197338C_Latest">Data2!$FD$19</definedName>
    <definedName name="A125197342V">Data2!$FM$1:$FM$10,Data2!$FM$11:$FM$19</definedName>
    <definedName name="A125197342V_Data">Data2!$FM$11:$FM$19</definedName>
    <definedName name="A125197342V_Latest">Data2!$FM$19</definedName>
    <definedName name="A125197346C">Data2!$EL$1:$EL$10,Data2!$EL$11:$EL$19</definedName>
    <definedName name="A125197346C_Data">Data2!$EL$11:$EL$19</definedName>
    <definedName name="A125197346C_Latest">Data2!$EL$19</definedName>
    <definedName name="A125197350V">Data2!$ER$1:$ER$10,Data2!$ER$11:$ER$19</definedName>
    <definedName name="A125197350V_Data">Data2!$ER$11:$ER$19</definedName>
    <definedName name="A125197350V_Latest">Data2!$ER$19</definedName>
    <definedName name="A125197354C">Data2!$EU$1:$EU$10,Data2!$EU$11:$EU$19</definedName>
    <definedName name="A125197354C_Data">Data2!$EU$11:$EU$19</definedName>
    <definedName name="A125197354C_Latest">Data2!$EU$19</definedName>
    <definedName name="A125197358L">Data2!$FJ$1:$FJ$10,Data2!$FJ$11:$FJ$19</definedName>
    <definedName name="A125197358L_Data">Data2!$FJ$11:$FJ$19</definedName>
    <definedName name="A125197358L_Latest">Data2!$FJ$19</definedName>
    <definedName name="A125197362C">Data2!$FP$1:$FP$10,Data2!$FP$11:$FP$19</definedName>
    <definedName name="A125197362C_Data">Data2!$FP$11:$FP$19</definedName>
    <definedName name="A125197362C_Latest">Data2!$FP$19</definedName>
    <definedName name="A125197366L">Data2!$HI$1:$HI$10,Data2!$HI$11:$HI$19</definedName>
    <definedName name="A125197366L_Data">Data2!$HI$11:$HI$19</definedName>
    <definedName name="A125197366L_Latest">Data2!$HI$19</definedName>
    <definedName name="A125197370C">Data2!$GT$1:$GT$10,Data2!$GT$11:$GT$19</definedName>
    <definedName name="A125197370C_Data">Data2!$GT$11:$GT$19</definedName>
    <definedName name="A125197370C_Latest">Data2!$GT$19</definedName>
    <definedName name="A125197374L">Data2!$HF$1:$HF$10,Data2!$HF$11:$HF$19</definedName>
    <definedName name="A125197374L_Data">Data2!$HF$11:$HF$19</definedName>
    <definedName name="A125197374L_Latest">Data2!$HF$19</definedName>
    <definedName name="A125197378W">Data2!$GB$1:$GB$10,Data2!$GB$11:$GB$19</definedName>
    <definedName name="A125197378W_Data">Data2!$GB$11:$GB$19</definedName>
    <definedName name="A125197378W_Latest">Data2!$GB$19</definedName>
    <definedName name="A125197382L">Data2!$GK$1:$GK$10,Data2!$GK$11:$GK$19</definedName>
    <definedName name="A125197382L_Data">Data2!$GK$11:$GK$19</definedName>
    <definedName name="A125197382L_Latest">Data2!$GK$19</definedName>
    <definedName name="A125197386W">Data2!$GN$1:$GN$10,Data2!$GN$11:$GN$19</definedName>
    <definedName name="A125197386W_Data">Data2!$GN$11:$GN$19</definedName>
    <definedName name="A125197386W_Latest">Data2!$GN$19</definedName>
    <definedName name="A125197390L">Data2!$GQ$1:$GQ$10,Data2!$GQ$11:$GQ$19</definedName>
    <definedName name="A125197390L_Data">Data2!$GQ$11:$GQ$19</definedName>
    <definedName name="A125197390L_Latest">Data2!$GQ$19</definedName>
    <definedName name="A125197394W">Data2!$GZ$1:$GZ$10,Data2!$GZ$11:$GZ$19</definedName>
    <definedName name="A125197394W_Data">Data2!$GZ$11:$GZ$19</definedName>
    <definedName name="A125197394W_Latest">Data2!$GZ$19</definedName>
    <definedName name="A125197398F">Data2!$FY$1:$FY$10,Data2!$FY$11:$FY$19</definedName>
    <definedName name="A125197398F_Data">Data2!$FY$11:$FY$19</definedName>
    <definedName name="A125197398F_Latest">Data2!$FY$19</definedName>
    <definedName name="A125197402K">Data2!$GE$1:$GE$10,Data2!$GE$11:$GE$19</definedName>
    <definedName name="A125197402K_Data">Data2!$GE$11:$GE$19</definedName>
    <definedName name="A125197402K_Latest">Data2!$GE$19</definedName>
    <definedName name="A125197406V">Data2!$GH$1:$GH$10,Data2!$GH$11:$GH$19</definedName>
    <definedName name="A125197406V_Data">Data2!$GH$11:$GH$19</definedName>
    <definedName name="A125197406V_Latest">Data2!$GH$19</definedName>
    <definedName name="A125197410K">Data2!$GW$1:$GW$10,Data2!$GW$11:$GW$19</definedName>
    <definedName name="A125197410K_Data">Data2!$GW$11:$GW$19</definedName>
    <definedName name="A125197410K_Latest">Data2!$GW$19</definedName>
    <definedName name="A125197414V">Data2!$HC$1:$HC$10,Data2!$HC$11:$HC$19</definedName>
    <definedName name="A125197414V_Data">Data2!$HC$11:$HC$19</definedName>
    <definedName name="A125197414V_Latest">Data2!$HC$19</definedName>
    <definedName name="A125197418C">Data3!$F$1:$F$10,Data3!$F$11:$F$19</definedName>
    <definedName name="A125197418C_Data">Data3!$F$11:$F$19</definedName>
    <definedName name="A125197418C_Latest">Data3!$F$19</definedName>
    <definedName name="A125197422V">Data2!$IG$1:$IG$10,Data2!$IG$11:$IG$19</definedName>
    <definedName name="A125197422V_Data">Data2!$IG$11:$IG$19</definedName>
    <definedName name="A125197422V_Latest">Data2!$IG$19</definedName>
    <definedName name="A125197426C">Data3!$C$1:$C$10,Data3!$C$11:$C$19</definedName>
    <definedName name="A125197426C_Data">Data3!$C$11:$C$19</definedName>
    <definedName name="A125197426C_Latest">Data3!$C$19</definedName>
    <definedName name="A125197430V">Data2!$HO$1:$HO$10,Data2!$HO$11:$HO$19</definedName>
    <definedName name="A125197430V_Data">Data2!$HO$11:$HO$19</definedName>
    <definedName name="A125197430V_Latest">Data2!$HO$19</definedName>
    <definedName name="A125197434C">Data2!$HX$1:$HX$10,Data2!$HX$11:$HX$19</definedName>
    <definedName name="A125197434C_Data">Data2!$HX$11:$HX$19</definedName>
    <definedName name="A125197434C_Latest">Data2!$HX$19</definedName>
    <definedName name="A125197438L">Data2!$IA$1:$IA$10,Data2!$IA$11:$IA$19</definedName>
    <definedName name="A125197438L_Data">Data2!$IA$11:$IA$19</definedName>
    <definedName name="A125197438L_Latest">Data2!$IA$19</definedName>
    <definedName name="A125197442C">Data2!$ID$1:$ID$10,Data2!$ID$11:$ID$19</definedName>
    <definedName name="A125197442C_Data">Data2!$ID$11:$ID$19</definedName>
    <definedName name="A125197442C_Latest">Data2!$ID$19</definedName>
    <definedName name="A125197446L">Data2!$IM$1:$IM$10,Data2!$IM$11:$IM$19</definedName>
    <definedName name="A125197446L_Data">Data2!$IM$11:$IM$19</definedName>
    <definedName name="A125197446L_Latest">Data2!$IM$19</definedName>
    <definedName name="A125197450C">Data2!$HL$1:$HL$10,Data2!$HL$11:$HL$19</definedName>
    <definedName name="A125197450C_Data">Data2!$HL$11:$HL$19</definedName>
    <definedName name="A125197450C_Latest">Data2!$HL$19</definedName>
    <definedName name="A125197454L">Data2!$HR$1:$HR$10,Data2!$HR$11:$HR$19</definedName>
    <definedName name="A125197454L_Data">Data2!$HR$11:$HR$19</definedName>
    <definedName name="A125197454L_Latest">Data2!$HR$19</definedName>
    <definedName name="A125197458W">Data2!$HU$1:$HU$10,Data2!$HU$11:$HU$19</definedName>
    <definedName name="A125197458W_Data">Data2!$HU$11:$HU$19</definedName>
    <definedName name="A125197458W_Latest">Data2!$HU$19</definedName>
    <definedName name="A125197462L">Data2!$IJ$1:$IJ$10,Data2!$IJ$11:$IJ$19</definedName>
    <definedName name="A125197462L_Data">Data2!$IJ$11:$IJ$19</definedName>
    <definedName name="A125197462L_Latest">Data2!$IJ$19</definedName>
    <definedName name="A125197466W">Data2!$IP$1:$IP$10,Data2!$IP$11:$IP$19</definedName>
    <definedName name="A125197466W_Data">Data2!$IP$11:$IP$19</definedName>
    <definedName name="A125197466W_Latest">Data2!$IP$19</definedName>
    <definedName name="A125197470L">Data2!$V$1:$V$10,Data2!$V$11:$V$19</definedName>
    <definedName name="A125197470L_Data">Data2!$V$11:$V$19</definedName>
    <definedName name="A125197470L_Latest">Data2!$V$19</definedName>
    <definedName name="A125197474W">Data2!$G$1:$G$10,Data2!$G$11:$G$19</definedName>
    <definedName name="A125197474W_Data">Data2!$G$11:$G$19</definedName>
    <definedName name="A125197474W_Latest">Data2!$G$19</definedName>
    <definedName name="A125197478F">Data2!$S$1:$S$10,Data2!$S$11:$S$19</definedName>
    <definedName name="A125197478F_Data">Data2!$S$11:$S$19</definedName>
    <definedName name="A125197478F_Latest">Data2!$S$19</definedName>
    <definedName name="A125197482W">Data1!$IE$1:$IE$10,Data1!$IE$11:$IE$19</definedName>
    <definedName name="A125197482W_Data">Data1!$IE$11:$IE$19</definedName>
    <definedName name="A125197482W_Latest">Data1!$IE$19</definedName>
    <definedName name="A125197486F">Data1!$IN$1:$IN$10,Data1!$IN$11:$IN$19</definedName>
    <definedName name="A125197486F_Data">Data1!$IN$11:$IN$19</definedName>
    <definedName name="A125197486F_Latest">Data1!$IN$19</definedName>
    <definedName name="A125197490W">Data1!$IQ$1:$IQ$10,Data1!$IQ$11:$IQ$19</definedName>
    <definedName name="A125197490W_Data">Data1!$IQ$11:$IQ$19</definedName>
    <definedName name="A125197490W_Latest">Data1!$IQ$19</definedName>
    <definedName name="A125197494F">Data2!$D$1:$D$10,Data2!$D$11:$D$19</definedName>
    <definedName name="A125197494F_Data">Data2!$D$11:$D$19</definedName>
    <definedName name="A125197494F_Latest">Data2!$D$19</definedName>
    <definedName name="A125197498R">Data2!$M$1:$M$10,Data2!$M$11:$M$19</definedName>
    <definedName name="A125197498R_Data">Data2!$M$11:$M$19</definedName>
    <definedName name="A125197498R_Latest">Data2!$M$19</definedName>
    <definedName name="A125197502V">Data1!$IB$1:$IB$10,Data1!$IB$11:$IB$19</definedName>
    <definedName name="A125197502V_Data">Data1!$IB$11:$IB$19</definedName>
    <definedName name="A125197502V_Latest">Data1!$IB$19</definedName>
    <definedName name="A125197506C">Data1!$IH$1:$IH$10,Data1!$IH$11:$IH$19</definedName>
    <definedName name="A125197506C_Data">Data1!$IH$11:$IH$19</definedName>
    <definedName name="A125197506C_Latest">Data1!$IH$19</definedName>
    <definedName name="A125197510V">Data1!$IK$1:$IK$10,Data1!$IK$11:$IK$19</definedName>
    <definedName name="A125197510V_Data">Data1!$IK$11:$IK$19</definedName>
    <definedName name="A125197510V_Latest">Data1!$IK$19</definedName>
    <definedName name="A125197514C">Data2!$J$1:$J$10,Data2!$J$11:$J$19</definedName>
    <definedName name="A125197514C_Data">Data2!$J$11:$J$19</definedName>
    <definedName name="A125197514C_Latest">Data2!$J$19</definedName>
    <definedName name="A125197518L">Data2!$P$1:$P$10,Data2!$P$11:$P$19</definedName>
    <definedName name="A125197518L_Data">Data2!$P$11:$P$19</definedName>
    <definedName name="A125197518L_Latest">Data2!$P$19</definedName>
    <definedName name="A125197522C">Data2!$CV$1:$CV$10,Data2!$CV$11:$CV$19</definedName>
    <definedName name="A125197522C_Data">Data2!$CV$11:$CV$19</definedName>
    <definedName name="A125197522C_Latest">Data2!$CV$19</definedName>
    <definedName name="A125197526L">Data2!$CG$1:$CG$10,Data2!$CG$11:$CG$19</definedName>
    <definedName name="A125197526L_Data">Data2!$CG$11:$CG$19</definedName>
    <definedName name="A125197526L_Latest">Data2!$CG$19</definedName>
    <definedName name="A125197530C">Data2!$CS$1:$CS$10,Data2!$CS$11:$CS$19</definedName>
    <definedName name="A125197530C_Data">Data2!$CS$11:$CS$19</definedName>
    <definedName name="A125197530C_Latest">Data2!$CS$19</definedName>
    <definedName name="A125197534L">Data2!$BO$1:$BO$10,Data2!$BO$11:$BO$19</definedName>
    <definedName name="A125197534L_Data">Data2!$BO$11:$BO$19</definedName>
    <definedName name="A125197534L_Latest">Data2!$BO$19</definedName>
    <definedName name="A125197538W">Data2!$BX$1:$BX$10,Data2!$BX$11:$BX$19</definedName>
    <definedName name="A125197538W_Data">Data2!$BX$11:$BX$19</definedName>
    <definedName name="A125197538W_Latest">Data2!$BX$19</definedName>
    <definedName name="A125197542L">Data2!$CA$1:$CA$10,Data2!$CA$11:$CA$19</definedName>
    <definedName name="A125197542L_Data">Data2!$CA$11:$CA$19</definedName>
    <definedName name="A125197542L_Latest">Data2!$CA$19</definedName>
    <definedName name="A125197546W">Data2!$CD$1:$CD$10,Data2!$CD$11:$CD$19</definedName>
    <definedName name="A125197546W_Data">Data2!$CD$11:$CD$19</definedName>
    <definedName name="A125197546W_Latest">Data2!$CD$19</definedName>
    <definedName name="A125197550L">Data2!$CM$1:$CM$10,Data2!$CM$11:$CM$19</definedName>
    <definedName name="A125197550L_Data">Data2!$CM$11:$CM$19</definedName>
    <definedName name="A125197550L_Latest">Data2!$CM$19</definedName>
    <definedName name="A125197554W">Data2!$BL$1:$BL$10,Data2!$BL$11:$BL$19</definedName>
    <definedName name="A125197554W_Data">Data2!$BL$11:$BL$19</definedName>
    <definedName name="A125197554W_Latest">Data2!$BL$19</definedName>
    <definedName name="A125197558F">Data2!$BR$1:$BR$10,Data2!$BR$11:$BR$19</definedName>
    <definedName name="A125197558F_Data">Data2!$BR$11:$BR$19</definedName>
    <definedName name="A125197558F_Latest">Data2!$BR$19</definedName>
    <definedName name="A125197562W">Data2!$BU$1:$BU$10,Data2!$BU$11:$BU$19</definedName>
    <definedName name="A125197562W_Data">Data2!$BU$11:$BU$19</definedName>
    <definedName name="A125197562W_Latest">Data2!$BU$19</definedName>
    <definedName name="A125197566F">Data2!$CJ$1:$CJ$10,Data2!$CJ$11:$CJ$19</definedName>
    <definedName name="A125197566F_Data">Data2!$CJ$11:$CJ$19</definedName>
    <definedName name="A125197566F_Latest">Data2!$CJ$19</definedName>
    <definedName name="A125197570W">Data2!$CP$1:$CP$10,Data2!$CP$11:$CP$19</definedName>
    <definedName name="A125197570W_Data">Data2!$CP$11:$CP$19</definedName>
    <definedName name="A125197570W_Latest">Data2!$CP$19</definedName>
    <definedName name="A125197574F">Data2!$EI$1:$EI$10,Data2!$EI$11:$EI$19</definedName>
    <definedName name="A125197574F_Data">Data2!$EI$11:$EI$19</definedName>
    <definedName name="A125197574F_Latest">Data2!$EI$19</definedName>
    <definedName name="A125197578R">Data2!$DT$1:$DT$10,Data2!$DT$11:$DT$19</definedName>
    <definedName name="A125197578R_Data">Data2!$DT$11:$DT$19</definedName>
    <definedName name="A125197578R_Latest">Data2!$DT$19</definedName>
    <definedName name="A125197582F">Data2!$EF$1:$EF$10,Data2!$EF$11:$EF$19</definedName>
    <definedName name="A125197582F_Data">Data2!$EF$11:$EF$19</definedName>
    <definedName name="A125197582F_Latest">Data2!$EF$19</definedName>
    <definedName name="A125197586R">Data2!$DB$1:$DB$10,Data2!$DB$11:$DB$19</definedName>
    <definedName name="A125197586R_Data">Data2!$DB$11:$DB$19</definedName>
    <definedName name="A125197586R_Latest">Data2!$DB$19</definedName>
    <definedName name="A125197590F">Data2!$DK$1:$DK$10,Data2!$DK$11:$DK$19</definedName>
    <definedName name="A125197590F_Data">Data2!$DK$11:$DK$19</definedName>
    <definedName name="A125197590F_Latest">Data2!$DK$19</definedName>
    <definedName name="A125197594R">Data2!$DN$1:$DN$10,Data2!$DN$11:$DN$19</definedName>
    <definedName name="A125197594R_Data">Data2!$DN$11:$DN$19</definedName>
    <definedName name="A125197594R_Latest">Data2!$DN$19</definedName>
    <definedName name="A125197598X">Data2!$DQ$1:$DQ$10,Data2!$DQ$11:$DQ$19</definedName>
    <definedName name="A125197598X_Data">Data2!$DQ$11:$DQ$19</definedName>
    <definedName name="A125197598X_Latest">Data2!$DQ$19</definedName>
    <definedName name="A125197602C">Data2!$DZ$1:$DZ$10,Data2!$DZ$11:$DZ$19</definedName>
    <definedName name="A125197602C_Data">Data2!$DZ$11:$DZ$19</definedName>
    <definedName name="A125197602C_Latest">Data2!$DZ$19</definedName>
    <definedName name="A125197606L">Data2!$CY$1:$CY$10,Data2!$CY$11:$CY$19</definedName>
    <definedName name="A125197606L_Data">Data2!$CY$11:$CY$19</definedName>
    <definedName name="A125197606L_Latest">Data2!$CY$19</definedName>
    <definedName name="A125197610C">Data2!$DE$1:$DE$10,Data2!$DE$11:$DE$19</definedName>
    <definedName name="A125197610C_Data">Data2!$DE$11:$DE$19</definedName>
    <definedName name="A125197610C_Latest">Data2!$DE$19</definedName>
    <definedName name="A125197614L">Data2!$DH$1:$DH$10,Data2!$DH$11:$DH$19</definedName>
    <definedName name="A125197614L_Data">Data2!$DH$11:$DH$19</definedName>
    <definedName name="A125197614L_Latest">Data2!$DH$19</definedName>
    <definedName name="A125197618W">Data2!$DW$1:$DW$10,Data2!$DW$11:$DW$19</definedName>
    <definedName name="A125197618W_Data">Data2!$DW$11:$DW$19</definedName>
    <definedName name="A125197618W_Latest">Data2!$DW$19</definedName>
    <definedName name="A125197622L">Data2!$EC$1:$EC$10,Data2!$EC$11:$EC$19</definedName>
    <definedName name="A125197622L_Data">Data2!$EC$11:$EC$19</definedName>
    <definedName name="A125197622L_Latest">Data2!$EC$19</definedName>
    <definedName name="A125197626W">Data1!$DL$1:$DL$10,Data1!$DL$11:$DL$19</definedName>
    <definedName name="A125197626W_Data">Data1!$DL$11:$DL$19</definedName>
    <definedName name="A125197626W_Latest">Data1!$DL$19</definedName>
    <definedName name="A125197630L">Data1!$CW$1:$CW$10,Data1!$CW$11:$CW$19</definedName>
    <definedName name="A125197630L_Data">Data1!$CW$11:$CW$19</definedName>
    <definedName name="A125197630L_Latest">Data1!$CW$19</definedName>
    <definedName name="A125197634W">Data1!$DI$1:$DI$10,Data1!$DI$11:$DI$19</definedName>
    <definedName name="A125197634W_Data">Data1!$DI$11:$DI$19</definedName>
    <definedName name="A125197634W_Latest">Data1!$DI$19</definedName>
    <definedName name="A125197638F">Data1!$CE$1:$CE$10,Data1!$CE$11:$CE$19</definedName>
    <definedName name="A125197638F_Data">Data1!$CE$11:$CE$19</definedName>
    <definedName name="A125197638F_Latest">Data1!$CE$19</definedName>
    <definedName name="A125197642W">Data1!$CN$1:$CN$10,Data1!$CN$11:$CN$19</definedName>
    <definedName name="A125197642W_Data">Data1!$CN$11:$CN$19</definedName>
    <definedName name="A125197642W_Latest">Data1!$CN$19</definedName>
    <definedName name="A125197646F">Data1!$CQ$1:$CQ$10,Data1!$CQ$11:$CQ$19</definedName>
    <definedName name="A125197646F_Data">Data1!$CQ$11:$CQ$19</definedName>
    <definedName name="A125197646F_Latest">Data1!$CQ$19</definedName>
    <definedName name="A125197650W">Data1!$CT$1:$CT$10,Data1!$CT$11:$CT$19</definedName>
    <definedName name="A125197650W_Data">Data1!$CT$11:$CT$19</definedName>
    <definedName name="A125197650W_Latest">Data1!$CT$19</definedName>
    <definedName name="A125197654F">Data1!$DC$1:$DC$10,Data1!$DC$11:$DC$19</definedName>
    <definedName name="A125197654F_Data">Data1!$DC$11:$DC$19</definedName>
    <definedName name="A125197654F_Latest">Data1!$DC$19</definedName>
    <definedName name="A125197658R">Data1!$CB$1:$CB$10,Data1!$CB$11:$CB$19</definedName>
    <definedName name="A125197658R_Data">Data1!$CB$11:$CB$19</definedName>
    <definedName name="A125197658R_Latest">Data1!$CB$19</definedName>
    <definedName name="A125197662F">Data1!$CH$1:$CH$10,Data1!$CH$11:$CH$19</definedName>
    <definedName name="A125197662F_Data">Data1!$CH$11:$CH$19</definedName>
    <definedName name="A125197662F_Latest">Data1!$CH$19</definedName>
    <definedName name="A125197666R">Data1!$CK$1:$CK$10,Data1!$CK$11:$CK$19</definedName>
    <definedName name="A125197666R_Data">Data1!$CK$11:$CK$19</definedName>
    <definedName name="A125197666R_Latest">Data1!$CK$19</definedName>
    <definedName name="A125197670F">Data1!$CZ$1:$CZ$10,Data1!$CZ$11:$CZ$19</definedName>
    <definedName name="A125197670F_Data">Data1!$CZ$11:$CZ$19</definedName>
    <definedName name="A125197670F_Latest">Data1!$CZ$19</definedName>
    <definedName name="A125197674R">Data1!$DF$1:$DF$10,Data1!$DF$11:$DF$19</definedName>
    <definedName name="A125197674R_Data">Data1!$DF$11:$DF$19</definedName>
    <definedName name="A125197674R_Latest">Data1!$DF$19</definedName>
    <definedName name="A125198094L">Data1!$HY$1:$HY$10,Data1!$HY$11:$HY$19</definedName>
    <definedName name="A125198094L_Data">Data1!$HY$11:$HY$19</definedName>
    <definedName name="A125198094L_Latest">Data1!$HY$19</definedName>
    <definedName name="A125198098W">Data1!$HJ$1:$HJ$10,Data1!$HJ$11:$HJ$19</definedName>
    <definedName name="A125198098W_Data">Data1!$HJ$11:$HJ$19</definedName>
    <definedName name="A125198098W_Latest">Data1!$HJ$19</definedName>
    <definedName name="A125198102A">Data1!$HV$1:$HV$10,Data1!$HV$11:$HV$19</definedName>
    <definedName name="A125198102A_Data">Data1!$HV$11:$HV$19</definedName>
    <definedName name="A125198102A_Latest">Data1!$HV$19</definedName>
    <definedName name="A125198106K">Data1!$GR$1:$GR$10,Data1!$GR$11:$GR$19</definedName>
    <definedName name="A125198106K_Data">Data1!$GR$11:$GR$19</definedName>
    <definedName name="A125198106K_Latest">Data1!$GR$19</definedName>
    <definedName name="A125198110A">Data1!$HA$1:$HA$10,Data1!$HA$11:$HA$19</definedName>
    <definedName name="A125198110A_Data">Data1!$HA$11:$HA$19</definedName>
    <definedName name="A125198110A_Latest">Data1!$HA$19</definedName>
    <definedName name="A125198114K">Data1!$HD$1:$HD$10,Data1!$HD$11:$HD$19</definedName>
    <definedName name="A125198114K_Data">Data1!$HD$11:$HD$19</definedName>
    <definedName name="A125198114K_Latest">Data1!$HD$19</definedName>
    <definedName name="A125198118V">Data1!$HG$1:$HG$10,Data1!$HG$11:$HG$19</definedName>
    <definedName name="A125198118V_Data">Data1!$HG$11:$HG$19</definedName>
    <definedName name="A125198118V_Latest">Data1!$HG$19</definedName>
    <definedName name="A125198122K">Data1!$HP$1:$HP$10,Data1!$HP$11:$HP$19</definedName>
    <definedName name="A125198122K_Data">Data1!$HP$11:$HP$19</definedName>
    <definedName name="A125198122K_Latest">Data1!$HP$19</definedName>
    <definedName name="A125198126V">Data1!$GO$1:$GO$10,Data1!$GO$11:$GO$19</definedName>
    <definedName name="A125198126V_Data">Data1!$GO$11:$GO$19</definedName>
    <definedName name="A125198126V_Latest">Data1!$GO$19</definedName>
    <definedName name="A125198130K">Data1!$GU$1:$GU$10,Data1!$GU$11:$GU$19</definedName>
    <definedName name="A125198130K_Data">Data1!$GU$11:$GU$19</definedName>
    <definedName name="A125198130K_Latest">Data1!$GU$19</definedName>
    <definedName name="A125198134V">Data1!$GX$1:$GX$10,Data1!$GX$11:$GX$19</definedName>
    <definedName name="A125198134V_Data">Data1!$GX$11:$GX$19</definedName>
    <definedName name="A125198134V_Latest">Data1!$GX$19</definedName>
    <definedName name="A125198138C">Data1!$HM$1:$HM$10,Data1!$HM$11:$HM$19</definedName>
    <definedName name="A125198138C_Data">Data1!$HM$11:$HM$19</definedName>
    <definedName name="A125198138C_Latest">Data1!$HM$19</definedName>
    <definedName name="A125198142V">Data1!$HS$1:$HS$10,Data1!$HS$11:$HS$19</definedName>
    <definedName name="A125198142V_Data">Data1!$HS$11:$HS$19</definedName>
    <definedName name="A125198142V_Latest">Data1!$HS$19</definedName>
    <definedName name="A125198562R">Data1!$BY$1:$BY$10,Data1!$BY$11:$BY$19</definedName>
    <definedName name="A125198562R_Data">Data1!$BY$11:$BY$19</definedName>
    <definedName name="A125198562R_Latest">Data1!$BY$19</definedName>
    <definedName name="A125198566X">Data1!$BJ$1:$BJ$10,Data1!$BJ$11:$BJ$19</definedName>
    <definedName name="A125198566X_Data">Data1!$BJ$11:$BJ$19</definedName>
    <definedName name="A125198566X_Latest">Data1!$BJ$19</definedName>
    <definedName name="A125198570R">Data1!$BV$1:$BV$10,Data1!$BV$11:$BV$19</definedName>
    <definedName name="A125198570R_Data">Data1!$BV$11:$BV$19</definedName>
    <definedName name="A125198570R_Latest">Data1!$BV$19</definedName>
    <definedName name="A125198574X">Data1!$AR$1:$AR$10,Data1!$AR$11:$AR$19</definedName>
    <definedName name="A125198574X_Data">Data1!$AR$11:$AR$19</definedName>
    <definedName name="A125198574X_Latest">Data1!$AR$19</definedName>
    <definedName name="A125198578J">Data1!$BA$1:$BA$10,Data1!$BA$11:$BA$19</definedName>
    <definedName name="A125198578J_Data">Data1!$BA$11:$BA$19</definedName>
    <definedName name="A125198578J_Latest">Data1!$BA$19</definedName>
    <definedName name="A125198582X">Data1!$BD$1:$BD$10,Data1!$BD$11:$BD$19</definedName>
    <definedName name="A125198582X_Data">Data1!$BD$11:$BD$19</definedName>
    <definedName name="A125198582X_Latest">Data1!$BD$19</definedName>
    <definedName name="A125198586J">Data1!$BG$1:$BG$10,Data1!$BG$11:$BG$19</definedName>
    <definedName name="A125198586J_Data">Data1!$BG$11:$BG$19</definedName>
    <definedName name="A125198586J_Latest">Data1!$BG$19</definedName>
    <definedName name="A125198590X">Data1!$BP$1:$BP$10,Data1!$BP$11:$BP$19</definedName>
    <definedName name="A125198590X_Data">Data1!$BP$11:$BP$19</definedName>
    <definedName name="A125198590X_Latest">Data1!$BP$19</definedName>
    <definedName name="A125198594J">Data1!$AO$1:$AO$10,Data1!$AO$11:$AO$19</definedName>
    <definedName name="A125198594J_Data">Data1!$AO$11:$AO$19</definedName>
    <definedName name="A125198594J_Latest">Data1!$AO$19</definedName>
    <definedName name="A125198598T">Data1!$AU$1:$AU$10,Data1!$AU$11:$AU$19</definedName>
    <definedName name="A125198598T_Data">Data1!$AU$11:$AU$19</definedName>
    <definedName name="A125198598T_Latest">Data1!$AU$19</definedName>
    <definedName name="A125198602W">Data1!$AX$1:$AX$10,Data1!$AX$11:$AX$19</definedName>
    <definedName name="A125198602W_Data">Data1!$AX$11:$AX$19</definedName>
    <definedName name="A125198602W_Latest">Data1!$AX$19</definedName>
    <definedName name="A125198606F">Data1!$BM$1:$BM$10,Data1!$BM$11:$BM$19</definedName>
    <definedName name="A125198606F_Data">Data1!$BM$11:$BM$19</definedName>
    <definedName name="A125198606F_Latest">Data1!$BM$19</definedName>
    <definedName name="A125198610W">Data1!$BS$1:$BS$10,Data1!$BS$11:$BS$19</definedName>
    <definedName name="A125198610W_Data">Data1!$BS$11:$BS$19</definedName>
    <definedName name="A125198610W_Latest">Data1!$BS$19</definedName>
    <definedName name="A125199030V">Data1!$EY$1:$EY$10,Data1!$EY$11:$EY$19</definedName>
    <definedName name="A125199030V_Data">Data1!$EY$11:$EY$19</definedName>
    <definedName name="A125199030V_Latest">Data1!$EY$19</definedName>
    <definedName name="A125199034C">Data1!$EJ$1:$EJ$10,Data1!$EJ$11:$EJ$19</definedName>
    <definedName name="A125199034C_Data">Data1!$EJ$11:$EJ$19</definedName>
    <definedName name="A125199034C_Latest">Data1!$EJ$19</definedName>
    <definedName name="A125199038L">Data1!$EV$1:$EV$10,Data1!$EV$11:$EV$19</definedName>
    <definedName name="A125199038L_Data">Data1!$EV$11:$EV$19</definedName>
    <definedName name="A125199038L_Latest">Data1!$EV$19</definedName>
    <definedName name="A125199042C">Data1!$DR$1:$DR$10,Data1!$DR$11:$DR$19</definedName>
    <definedName name="A125199042C_Data">Data1!$DR$11:$DR$19</definedName>
    <definedName name="A125199042C_Latest">Data1!$DR$19</definedName>
    <definedName name="A125199046L">Data1!$EA$1:$EA$10,Data1!$EA$11:$EA$19</definedName>
    <definedName name="A125199046L_Data">Data1!$EA$11:$EA$19</definedName>
    <definedName name="A125199046L_Latest">Data1!$EA$19</definedName>
    <definedName name="A125199050C">Data1!$ED$1:$ED$10,Data1!$ED$11:$ED$19</definedName>
    <definedName name="A125199050C_Data">Data1!$ED$11:$ED$19</definedName>
    <definedName name="A125199050C_Latest">Data1!$ED$19</definedName>
    <definedName name="A125199054L">Data1!$EG$1:$EG$10,Data1!$EG$11:$EG$19</definedName>
    <definedName name="A125199054L_Data">Data1!$EG$11:$EG$19</definedName>
    <definedName name="A125199054L_Latest">Data1!$EG$19</definedName>
    <definedName name="A125199058W">Data1!$EP$1:$EP$10,Data1!$EP$11:$EP$19</definedName>
    <definedName name="A125199058W_Data">Data1!$EP$11:$EP$19</definedName>
    <definedName name="A125199058W_Latest">Data1!$EP$19</definedName>
    <definedName name="A125199062L">Data1!$DO$1:$DO$10,Data1!$DO$11:$DO$19</definedName>
    <definedName name="A125199062L_Data">Data1!$DO$11:$DO$19</definedName>
    <definedName name="A125199062L_Latest">Data1!$DO$19</definedName>
    <definedName name="A125199066W">Data1!$DU$1:$DU$10,Data1!$DU$11:$DU$19</definedName>
    <definedName name="A125199066W_Data">Data1!$DU$11:$DU$19</definedName>
    <definedName name="A125199066W_Latest">Data1!$DU$19</definedName>
    <definedName name="A125199070L">Data1!$DX$1:$DX$10,Data1!$DX$11:$DX$19</definedName>
    <definedName name="A125199070L_Data">Data1!$DX$11:$DX$19</definedName>
    <definedName name="A125199070L_Latest">Data1!$DX$19</definedName>
    <definedName name="A125199074W">Data1!$EM$1:$EM$10,Data1!$EM$11:$EM$19</definedName>
    <definedName name="A125199074W_Data">Data1!$EM$11:$EM$19</definedName>
    <definedName name="A125199074W_Latest">Data1!$EM$19</definedName>
    <definedName name="A125199078F">Data1!$ES$1:$ES$10,Data1!$ES$11:$ES$19</definedName>
    <definedName name="A125199078F_Data">Data1!$ES$11:$ES$19</definedName>
    <definedName name="A125199078F_Latest">Data1!$ES$19</definedName>
    <definedName name="A125199498A">Data1!$GL$1:$GL$10,Data1!$GL$11:$GL$19</definedName>
    <definedName name="A125199498A_Data">Data1!$GL$11:$GL$19</definedName>
    <definedName name="A125199498A_Latest">Data1!$GL$19</definedName>
    <definedName name="A125199502F">Data1!$FW$1:$FW$10,Data1!$FW$11:$FW$19</definedName>
    <definedName name="A125199502F_Data">Data1!$FW$11:$FW$19</definedName>
    <definedName name="A125199502F_Latest">Data1!$FW$19</definedName>
    <definedName name="A125199506R">Data1!$GI$1:$GI$10,Data1!$GI$11:$GI$19</definedName>
    <definedName name="A125199506R_Data">Data1!$GI$11:$GI$19</definedName>
    <definedName name="A125199506R_Latest">Data1!$GI$19</definedName>
    <definedName name="A125199510F">Data1!$FE$1:$FE$10,Data1!$FE$11:$FE$19</definedName>
    <definedName name="A125199510F_Data">Data1!$FE$11:$FE$19</definedName>
    <definedName name="A125199510F_Latest">Data1!$FE$19</definedName>
    <definedName name="A125199514R">Data1!$FN$1:$FN$10,Data1!$FN$11:$FN$19</definedName>
    <definedName name="A125199514R_Data">Data1!$FN$11:$FN$19</definedName>
    <definedName name="A125199514R_Latest">Data1!$FN$19</definedName>
    <definedName name="A125199518X">Data1!$FQ$1:$FQ$10,Data1!$FQ$11:$FQ$19</definedName>
    <definedName name="A125199518X_Data">Data1!$FQ$11:$FQ$19</definedName>
    <definedName name="A125199518X_Latest">Data1!$FQ$19</definedName>
    <definedName name="A125199522R">Data1!$FT$1:$FT$10,Data1!$FT$11:$FT$19</definedName>
    <definedName name="A125199522R_Data">Data1!$FT$11:$FT$19</definedName>
    <definedName name="A125199522R_Latest">Data1!$FT$19</definedName>
    <definedName name="A125199526X">Data1!$GC$1:$GC$10,Data1!$GC$11:$GC$19</definedName>
    <definedName name="A125199526X_Data">Data1!$GC$11:$GC$19</definedName>
    <definedName name="A125199526X_Latest">Data1!$GC$19</definedName>
    <definedName name="A125199530R">Data1!$FB$1:$FB$10,Data1!$FB$11:$FB$19</definedName>
    <definedName name="A125199530R_Data">Data1!$FB$11:$FB$19</definedName>
    <definedName name="A125199530R_Latest">Data1!$FB$19</definedName>
    <definedName name="A125199534X">Data1!$FH$1:$FH$10,Data1!$FH$11:$FH$19</definedName>
    <definedName name="A125199534X_Data">Data1!$FH$11:$FH$19</definedName>
    <definedName name="A125199534X_Latest">Data1!$FH$19</definedName>
    <definedName name="A125199538J">Data1!$FK$1:$FK$10,Data1!$FK$11:$FK$19</definedName>
    <definedName name="A125199538J_Data">Data1!$FK$11:$FK$19</definedName>
    <definedName name="A125199538J_Latest">Data1!$FK$19</definedName>
    <definedName name="A125199542X">Data1!$FZ$1:$FZ$10,Data1!$FZ$11:$FZ$19</definedName>
    <definedName name="A125199542X_Data">Data1!$FZ$11:$FZ$19</definedName>
    <definedName name="A125199542X_Latest">Data1!$FZ$19</definedName>
    <definedName name="A125199546J">Data1!$GF$1:$GF$10,Data1!$GF$11:$GF$19</definedName>
    <definedName name="A125199546J_Data">Data1!$GF$11:$GF$19</definedName>
    <definedName name="A125199546J_Latest">Data1!$GF$19</definedName>
    <definedName name="A125199966C">Data1!$AN$1:$AN$10,Data1!$AN$11:$AN$19</definedName>
    <definedName name="A125199966C_Data">Data1!$AN$11:$AN$19</definedName>
    <definedName name="A125199966C_Latest">Data1!$AN$19</definedName>
    <definedName name="A125199970V">Data1!$Y$1:$Y$10,Data1!$Y$11:$Y$19</definedName>
    <definedName name="A125199970V_Data">Data1!$Y$11:$Y$19</definedName>
    <definedName name="A125199970V_Latest">Data1!$Y$19</definedName>
    <definedName name="A125199974C">Data1!$AK$1:$AK$10,Data1!$AK$11:$AK$19</definedName>
    <definedName name="A125199974C_Data">Data1!$AK$11:$AK$19</definedName>
    <definedName name="A125199974C_Latest">Data1!$AK$19</definedName>
    <definedName name="A125199978L">Data1!$G$1:$G$10,Data1!$G$11:$G$19</definedName>
    <definedName name="A125199978L_Data">Data1!$G$11:$G$19</definedName>
    <definedName name="A125199978L_Latest">Data1!$G$19</definedName>
    <definedName name="A125199982C">Data1!$P$1:$P$10,Data1!$P$11:$P$19</definedName>
    <definedName name="A125199982C_Data">Data1!$P$11:$P$19</definedName>
    <definedName name="A125199982C_Latest">Data1!$P$19</definedName>
    <definedName name="A125199986L">Data1!$S$1:$S$10,Data1!$S$11:$S$19</definedName>
    <definedName name="A125199986L_Data">Data1!$S$11:$S$19</definedName>
    <definedName name="A125199986L_Latest">Data1!$S$19</definedName>
    <definedName name="A125199990C">Data1!$V$1:$V$10,Data1!$V$11:$V$19</definedName>
    <definedName name="A125199990C_Data">Data1!$V$11:$V$19</definedName>
    <definedName name="A125199990C_Latest">Data1!$V$19</definedName>
    <definedName name="A125199994L">Data1!$AE$1:$AE$10,Data1!$AE$11:$AE$19</definedName>
    <definedName name="A125199994L_Data">Data1!$AE$11:$AE$19</definedName>
    <definedName name="A125199994L_Latest">Data1!$AE$19</definedName>
    <definedName name="A125199998W">Data1!$D$1:$D$10,Data1!$D$11:$D$19</definedName>
    <definedName name="A125199998W_Data">Data1!$D$11:$D$19</definedName>
    <definedName name="A125199998W_Latest">Data1!$D$19</definedName>
    <definedName name="A125200002T">Data1!$J$1:$J$10,Data1!$J$11:$J$19</definedName>
    <definedName name="A125200002T_Data">Data1!$J$11:$J$19</definedName>
    <definedName name="A125200002T_Latest">Data1!$J$19</definedName>
    <definedName name="A125200006A">Data1!$M$1:$M$10,Data1!$M$11:$M$19</definedName>
    <definedName name="A125200006A_Data">Data1!$M$11:$M$19</definedName>
    <definedName name="A125200006A_Latest">Data1!$M$19</definedName>
    <definedName name="A125200010T">Data1!$AB$1:$AB$10,Data1!$AB$11:$AB$19</definedName>
    <definedName name="A125200010T_Data">Data1!$AB$11:$AB$19</definedName>
    <definedName name="A125200010T_Latest">Data1!$AB$19</definedName>
    <definedName name="A125200014A">Data1!$AH$1:$AH$10,Data1!$AH$11:$AH$19</definedName>
    <definedName name="A125200014A_Data">Data1!$AH$11:$AH$19</definedName>
    <definedName name="A125200014A_Latest">Data1!$AH$19</definedName>
    <definedName name="A125200018K">Data3!$AU$1:$AU$10,Data3!$AU$11:$AU$19</definedName>
    <definedName name="A125200018K_Data">Data3!$AU$11:$AU$19</definedName>
    <definedName name="A125200018K_Latest">Data3!$AU$19</definedName>
    <definedName name="A125200022A">Data3!$AF$1:$AF$10,Data3!$AF$11:$AF$19</definedName>
    <definedName name="A125200022A_Data">Data3!$AF$11:$AF$19</definedName>
    <definedName name="A125200022A_Latest">Data3!$AF$19</definedName>
    <definedName name="A125200026K">Data3!$AR$1:$AR$10,Data3!$AR$11:$AR$19</definedName>
    <definedName name="A125200026K_Data">Data3!$AR$11:$AR$19</definedName>
    <definedName name="A125200026K_Latest">Data3!$AR$19</definedName>
    <definedName name="A125200030A">Data3!$N$1:$N$10,Data3!$N$11:$N$19</definedName>
    <definedName name="A125200030A_Data">Data3!$N$11:$N$19</definedName>
    <definedName name="A125200030A_Latest">Data3!$N$19</definedName>
    <definedName name="A125200034K">Data3!$W$1:$W$10,Data3!$W$11:$W$19</definedName>
    <definedName name="A125200034K_Data">Data3!$W$11:$W$19</definedName>
    <definedName name="A125200034K_Latest">Data3!$W$19</definedName>
    <definedName name="A125200038V">Data3!$Z$1:$Z$10,Data3!$Z$11:$Z$19</definedName>
    <definedName name="A125200038V_Data">Data3!$Z$11:$Z$19</definedName>
    <definedName name="A125200038V_Latest">Data3!$Z$19</definedName>
    <definedName name="A125200042K">Data3!$AC$1:$AC$10,Data3!$AC$11:$AC$19</definedName>
    <definedName name="A125200042K_Data">Data3!$AC$11:$AC$19</definedName>
    <definedName name="A125200042K_Latest">Data3!$AC$19</definedName>
    <definedName name="A125200046V">Data3!$AL$1:$AL$10,Data3!$AL$11:$AL$19</definedName>
    <definedName name="A125200046V_Data">Data3!$AL$11:$AL$19</definedName>
    <definedName name="A125200046V_Latest">Data3!$AL$19</definedName>
    <definedName name="A125200050K">Data3!$K$1:$K$10,Data3!$K$11:$K$19</definedName>
    <definedName name="A125200050K_Data">Data3!$K$11:$K$19</definedName>
    <definedName name="A125200050K_Latest">Data3!$K$19</definedName>
    <definedName name="A125200054V">Data3!$Q$1:$Q$10,Data3!$Q$11:$Q$19</definedName>
    <definedName name="A125200054V_Data">Data3!$Q$11:$Q$19</definedName>
    <definedName name="A125200054V_Latest">Data3!$Q$19</definedName>
    <definedName name="A125200058C">Data3!$T$1:$T$10,Data3!$T$11:$T$19</definedName>
    <definedName name="A125200058C_Data">Data3!$T$11:$T$19</definedName>
    <definedName name="A125200058C_Latest">Data3!$T$19</definedName>
    <definedName name="A125200062V">Data3!$AI$1:$AI$10,Data3!$AI$11:$AI$19</definedName>
    <definedName name="A125200062V_Data">Data3!$AI$11:$AI$19</definedName>
    <definedName name="A125200062V_Latest">Data3!$AI$19</definedName>
    <definedName name="A125200066C">Data3!$AO$1:$AO$10,Data3!$AO$11:$AO$19</definedName>
    <definedName name="A125200066C_Data">Data3!$AO$11:$AO$19</definedName>
    <definedName name="A125200066C_Latest">Data3!$AO$19</definedName>
    <definedName name="A125200070V">Data2!$BK$1:$BK$10,Data2!$BK$11:$BK$19</definedName>
    <definedName name="A125200070V_Data">Data2!$BK$11:$BK$19</definedName>
    <definedName name="A125200070V_Latest">Data2!$BK$19</definedName>
    <definedName name="A125200074C">Data2!$AV$1:$AV$10,Data2!$AV$11:$AV$19</definedName>
    <definedName name="A125200074C_Data">Data2!$AV$11:$AV$19</definedName>
    <definedName name="A125200074C_Latest">Data2!$AV$19</definedName>
    <definedName name="A125200078L">Data2!$BH$1:$BH$10,Data2!$BH$11:$BH$19</definedName>
    <definedName name="A125200078L_Data">Data2!$BH$11:$BH$19</definedName>
    <definedName name="A125200078L_Latest">Data2!$BH$19</definedName>
    <definedName name="A125200082C">Data2!$AD$1:$AD$10,Data2!$AD$11:$AD$19</definedName>
    <definedName name="A125200082C_Data">Data2!$AD$11:$AD$19</definedName>
    <definedName name="A125200082C_Latest">Data2!$AD$19</definedName>
    <definedName name="A125200086L">Data2!$AM$1:$AM$10,Data2!$AM$11:$AM$19</definedName>
    <definedName name="A125200086L_Data">Data2!$AM$11:$AM$19</definedName>
    <definedName name="A125200086L_Latest">Data2!$AM$19</definedName>
    <definedName name="A125200090C">Data2!$AP$1:$AP$10,Data2!$AP$11:$AP$19</definedName>
    <definedName name="A125200090C_Data">Data2!$AP$11:$AP$19</definedName>
    <definedName name="A125200090C_Latest">Data2!$AP$19</definedName>
    <definedName name="A125200094L">Data2!$AS$1:$AS$10,Data2!$AS$11:$AS$19</definedName>
    <definedName name="A125200094L_Data">Data2!$AS$11:$AS$19</definedName>
    <definedName name="A125200094L_Latest">Data2!$AS$19</definedName>
    <definedName name="A125200098W">Data2!$BB$1:$BB$10,Data2!$BB$11:$BB$19</definedName>
    <definedName name="A125200098W_Data">Data2!$BB$11:$BB$19</definedName>
    <definedName name="A125200098W_Latest">Data2!$BB$19</definedName>
    <definedName name="A125200102A">Data2!$AA$1:$AA$10,Data2!$AA$11:$AA$19</definedName>
    <definedName name="A125200102A_Data">Data2!$AA$11:$AA$19</definedName>
    <definedName name="A125200102A_Latest">Data2!$AA$19</definedName>
    <definedName name="A125200106K">Data2!$AG$1:$AG$10,Data2!$AG$11:$AG$19</definedName>
    <definedName name="A125200106K_Data">Data2!$AG$11:$AG$19</definedName>
    <definedName name="A125200106K_Latest">Data2!$AG$19</definedName>
    <definedName name="A125200110A">Data2!$AJ$1:$AJ$10,Data2!$AJ$11:$AJ$19</definedName>
    <definedName name="A125200110A_Data">Data2!$AJ$11:$AJ$19</definedName>
    <definedName name="A125200110A_Latest">Data2!$AJ$19</definedName>
    <definedName name="A125200114K">Data2!$AY$1:$AY$10,Data2!$AY$11:$AY$19</definedName>
    <definedName name="A125200114K_Data">Data2!$AY$11:$AY$19</definedName>
    <definedName name="A125200114K_Latest">Data2!$AY$19</definedName>
    <definedName name="A125200118V">Data2!$BE$1:$BE$10,Data2!$BE$11:$BE$19</definedName>
    <definedName name="A125200118V_Data">Data2!$BE$11:$BE$19</definedName>
    <definedName name="A125200118V_Latest">Data2!$BE$19</definedName>
    <definedName name="A125200122K">Data2!$FX$1:$FX$10,Data2!$FX$11:$FX$19</definedName>
    <definedName name="A125200122K_Data">Data2!$FX$11:$FX$19</definedName>
    <definedName name="A125200122K_Latest">Data2!$FX$19</definedName>
    <definedName name="A125200126V">Data2!$FI$1:$FI$10,Data2!$FI$11:$FI$19</definedName>
    <definedName name="A125200126V_Data">Data2!$FI$11:$FI$19</definedName>
    <definedName name="A125200126V_Latest">Data2!$FI$19</definedName>
    <definedName name="A125200130K">Data2!$FU$1:$FU$10,Data2!$FU$11:$FU$19</definedName>
    <definedName name="A125200130K_Data">Data2!$FU$11:$FU$19</definedName>
    <definedName name="A125200130K_Latest">Data2!$FU$19</definedName>
    <definedName name="A125200134V">Data2!$EQ$1:$EQ$10,Data2!$EQ$11:$EQ$19</definedName>
    <definedName name="A125200134V_Data">Data2!$EQ$11:$EQ$19</definedName>
    <definedName name="A125200134V_Latest">Data2!$EQ$19</definedName>
    <definedName name="A125200138C">Data2!$EZ$1:$EZ$10,Data2!$EZ$11:$EZ$19</definedName>
    <definedName name="A125200138C_Data">Data2!$EZ$11:$EZ$19</definedName>
    <definedName name="A125200138C_Latest">Data2!$EZ$19</definedName>
    <definedName name="A125200142V">Data2!$FC$1:$FC$10,Data2!$FC$11:$FC$19</definedName>
    <definedName name="A125200142V_Data">Data2!$FC$11:$FC$19</definedName>
    <definedName name="A125200142V_Latest">Data2!$FC$19</definedName>
    <definedName name="A125200146C">Data2!$FF$1:$FF$10,Data2!$FF$11:$FF$19</definedName>
    <definedName name="A125200146C_Data">Data2!$FF$11:$FF$19</definedName>
    <definedName name="A125200146C_Latest">Data2!$FF$19</definedName>
    <definedName name="A125200150V">Data2!$FO$1:$FO$10,Data2!$FO$11:$FO$19</definedName>
    <definedName name="A125200150V_Data">Data2!$FO$11:$FO$19</definedName>
    <definedName name="A125200150V_Latest">Data2!$FO$19</definedName>
    <definedName name="A125200154C">Data2!$EN$1:$EN$10,Data2!$EN$11:$EN$19</definedName>
    <definedName name="A125200154C_Data">Data2!$EN$11:$EN$19</definedName>
    <definedName name="A125200154C_Latest">Data2!$EN$19</definedName>
    <definedName name="A125200158L">Data2!$ET$1:$ET$10,Data2!$ET$11:$ET$19</definedName>
    <definedName name="A125200158L_Data">Data2!$ET$11:$ET$19</definedName>
    <definedName name="A125200158L_Latest">Data2!$ET$19</definedName>
    <definedName name="A125200162C">Data2!$EW$1:$EW$10,Data2!$EW$11:$EW$19</definedName>
    <definedName name="A125200162C_Data">Data2!$EW$11:$EW$19</definedName>
    <definedName name="A125200162C_Latest">Data2!$EW$19</definedName>
    <definedName name="A125200166L">Data2!$FL$1:$FL$10,Data2!$FL$11:$FL$19</definedName>
    <definedName name="A125200166L_Data">Data2!$FL$11:$FL$19</definedName>
    <definedName name="A125200166L_Latest">Data2!$FL$19</definedName>
    <definedName name="A125200170C">Data2!$FR$1:$FR$10,Data2!$FR$11:$FR$19</definedName>
    <definedName name="A125200170C_Data">Data2!$FR$11:$FR$19</definedName>
    <definedName name="A125200170C_Latest">Data2!$FR$19</definedName>
    <definedName name="A125200174L">Data2!$HK$1:$HK$10,Data2!$HK$11:$HK$19</definedName>
    <definedName name="A125200174L_Data">Data2!$HK$11:$HK$19</definedName>
    <definedName name="A125200174L_Latest">Data2!$HK$19</definedName>
    <definedName name="A125200178W">Data2!$GV$1:$GV$10,Data2!$GV$11:$GV$19</definedName>
    <definedName name="A125200178W_Data">Data2!$GV$11:$GV$19</definedName>
    <definedName name="A125200178W_Latest">Data2!$GV$19</definedName>
    <definedName name="A125200182L">Data2!$HH$1:$HH$10,Data2!$HH$11:$HH$19</definedName>
    <definedName name="A125200182L_Data">Data2!$HH$11:$HH$19</definedName>
    <definedName name="A125200182L_Latest">Data2!$HH$19</definedName>
    <definedName name="A125200186W">Data2!$GD$1:$GD$10,Data2!$GD$11:$GD$19</definedName>
    <definedName name="A125200186W_Data">Data2!$GD$11:$GD$19</definedName>
    <definedName name="A125200186W_Latest">Data2!$GD$19</definedName>
    <definedName name="A125200190L">Data2!$GM$1:$GM$10,Data2!$GM$11:$GM$19</definedName>
    <definedName name="A125200190L_Data">Data2!$GM$11:$GM$19</definedName>
    <definedName name="A125200190L_Latest">Data2!$GM$19</definedName>
    <definedName name="A125200194W">Data2!$GP$1:$GP$10,Data2!$GP$11:$GP$19</definedName>
    <definedName name="A125200194W_Data">Data2!$GP$11:$GP$19</definedName>
    <definedName name="A125200194W_Latest">Data2!$GP$19</definedName>
    <definedName name="A125200198F">Data2!$GS$1:$GS$10,Data2!$GS$11:$GS$19</definedName>
    <definedName name="A125200198F_Data">Data2!$GS$11:$GS$19</definedName>
    <definedName name="A125200198F_Latest">Data2!$GS$19</definedName>
    <definedName name="A125200202K">Data2!$HB$1:$HB$10,Data2!$HB$11:$HB$19</definedName>
    <definedName name="A125200202K_Data">Data2!$HB$11:$HB$19</definedName>
    <definedName name="A125200202K_Latest">Data2!$HB$19</definedName>
    <definedName name="A125200206V">Data2!$GA$1:$GA$10,Data2!$GA$11:$GA$19</definedName>
    <definedName name="A125200206V_Data">Data2!$GA$11:$GA$19</definedName>
    <definedName name="A125200206V_Latest">Data2!$GA$19</definedName>
    <definedName name="A125200210K">Data2!$GG$1:$GG$10,Data2!$GG$11:$GG$19</definedName>
    <definedName name="A125200210K_Data">Data2!$GG$11:$GG$19</definedName>
    <definedName name="A125200210K_Latest">Data2!$GG$19</definedName>
    <definedName name="A125200214V">Data2!$GJ$1:$GJ$10,Data2!$GJ$11:$GJ$19</definedName>
    <definedName name="A125200214V_Data">Data2!$GJ$11:$GJ$19</definedName>
    <definedName name="A125200214V_Latest">Data2!$GJ$19</definedName>
    <definedName name="A125200218C">Data2!$GY$1:$GY$10,Data2!$GY$11:$GY$19</definedName>
    <definedName name="A125200218C_Data">Data2!$GY$11:$GY$19</definedName>
    <definedName name="A125200218C_Latest">Data2!$GY$19</definedName>
    <definedName name="A125200222V">Data2!$HE$1:$HE$10,Data2!$HE$11:$HE$19</definedName>
    <definedName name="A125200222V_Data">Data2!$HE$11:$HE$19</definedName>
    <definedName name="A125200222V_Latest">Data2!$HE$19</definedName>
    <definedName name="A125200226C">Data3!$H$1:$H$10,Data3!$H$11:$H$19</definedName>
    <definedName name="A125200226C_Data">Data3!$H$11:$H$19</definedName>
    <definedName name="A125200226C_Latest">Data3!$H$19</definedName>
    <definedName name="A125200230V">Data2!$II$1:$II$10,Data2!$II$11:$II$19</definedName>
    <definedName name="A125200230V_Data">Data2!$II$11:$II$19</definedName>
    <definedName name="A125200230V_Latest">Data2!$II$19</definedName>
    <definedName name="A125200234C">Data3!$E$1:$E$10,Data3!$E$11:$E$19</definedName>
    <definedName name="A125200234C_Data">Data3!$E$11:$E$19</definedName>
    <definedName name="A125200234C_Latest">Data3!$E$19</definedName>
    <definedName name="A125200238L">Data2!$HQ$1:$HQ$10,Data2!$HQ$11:$HQ$19</definedName>
    <definedName name="A125200238L_Data">Data2!$HQ$11:$HQ$19</definedName>
    <definedName name="A125200238L_Latest">Data2!$HQ$19</definedName>
    <definedName name="A125200242C">Data2!$HZ$1:$HZ$10,Data2!$HZ$11:$HZ$19</definedName>
    <definedName name="A125200242C_Data">Data2!$HZ$11:$HZ$19</definedName>
    <definedName name="A125200242C_Latest">Data2!$HZ$19</definedName>
    <definedName name="A125200246L">Data2!$IC$1:$IC$10,Data2!$IC$11:$IC$19</definedName>
    <definedName name="A125200246L_Data">Data2!$IC$11:$IC$19</definedName>
    <definedName name="A125200246L_Latest">Data2!$IC$19</definedName>
    <definedName name="A125200250C">Data2!$IF$1:$IF$10,Data2!$IF$11:$IF$19</definedName>
    <definedName name="A125200250C_Data">Data2!$IF$11:$IF$19</definedName>
    <definedName name="A125200250C_Latest">Data2!$IF$19</definedName>
    <definedName name="A125200254L">Data2!$IO$1:$IO$10,Data2!$IO$11:$IO$19</definedName>
    <definedName name="A125200254L_Data">Data2!$IO$11:$IO$19</definedName>
    <definedName name="A125200254L_Latest">Data2!$IO$19</definedName>
    <definedName name="A125200258W">Data2!$HN$1:$HN$10,Data2!$HN$11:$HN$19</definedName>
    <definedName name="A125200258W_Data">Data2!$HN$11:$HN$19</definedName>
    <definedName name="A125200258W_Latest">Data2!$HN$19</definedName>
    <definedName name="A125200262L">Data2!$HT$1:$HT$10,Data2!$HT$11:$HT$19</definedName>
    <definedName name="A125200262L_Data">Data2!$HT$11:$HT$19</definedName>
    <definedName name="A125200262L_Latest">Data2!$HT$19</definedName>
    <definedName name="A125200266W">Data2!$HW$1:$HW$10,Data2!$HW$11:$HW$19</definedName>
    <definedName name="A125200266W_Data">Data2!$HW$11:$HW$19</definedName>
    <definedName name="A125200266W_Latest">Data2!$HW$19</definedName>
    <definedName name="A125200270L">Data2!$IL$1:$IL$10,Data2!$IL$11:$IL$19</definedName>
    <definedName name="A125200270L_Data">Data2!$IL$11:$IL$19</definedName>
    <definedName name="A125200270L_Latest">Data2!$IL$19</definedName>
    <definedName name="A125200274W">Data3!$B$1:$B$10,Data3!$B$11:$B$19</definedName>
    <definedName name="A125200274W_Data">Data3!$B$11:$B$19</definedName>
    <definedName name="A125200274W_Latest">Data3!$B$19</definedName>
    <definedName name="A125200278F">Data2!$X$1:$X$10,Data2!$X$11:$X$19</definedName>
    <definedName name="A125200278F_Data">Data2!$X$11:$X$19</definedName>
    <definedName name="A125200278F_Latest">Data2!$X$19</definedName>
    <definedName name="A125200282W">Data2!$I$1:$I$10,Data2!$I$11:$I$19</definedName>
    <definedName name="A125200282W_Data">Data2!$I$11:$I$19</definedName>
    <definedName name="A125200282W_Latest">Data2!$I$19</definedName>
    <definedName name="A125200286F">Data2!$U$1:$U$10,Data2!$U$11:$U$19</definedName>
    <definedName name="A125200286F_Data">Data2!$U$11:$U$19</definedName>
    <definedName name="A125200286F_Latest">Data2!$U$19</definedName>
    <definedName name="A125200290W">Data1!$IG$1:$IG$10,Data1!$IG$11:$IG$19</definedName>
    <definedName name="A125200290W_Data">Data1!$IG$11:$IG$19</definedName>
    <definedName name="A125200290W_Latest">Data1!$IG$19</definedName>
    <definedName name="A125200294F">Data1!$IP$1:$IP$10,Data1!$IP$11:$IP$19</definedName>
    <definedName name="A125200294F_Data">Data1!$IP$11:$IP$19</definedName>
    <definedName name="A125200294F_Latest">Data1!$IP$19</definedName>
    <definedName name="A125200298R">Data2!$C$1:$C$10,Data2!$C$11:$C$19</definedName>
    <definedName name="A125200298R_Data">Data2!$C$11:$C$19</definedName>
    <definedName name="A125200298R_Latest">Data2!$C$19</definedName>
    <definedName name="A125200302V">Data2!$F$1:$F$10,Data2!$F$11:$F$19</definedName>
    <definedName name="A125200302V_Data">Data2!$F$11:$F$19</definedName>
    <definedName name="A125200302V_Latest">Data2!$F$19</definedName>
    <definedName name="A125200306C">Data2!$O$1:$O$10,Data2!$O$11:$O$19</definedName>
    <definedName name="A125200306C_Data">Data2!$O$11:$O$19</definedName>
    <definedName name="A125200306C_Latest">Data2!$O$19</definedName>
    <definedName name="A125200310V">Data1!$ID$1:$ID$10,Data1!$ID$11:$ID$19</definedName>
    <definedName name="A125200310V_Data">Data1!$ID$11:$ID$19</definedName>
    <definedName name="A125200310V_Latest">Data1!$ID$19</definedName>
    <definedName name="A125200314C">Data1!$IJ$1:$IJ$10,Data1!$IJ$11:$IJ$19</definedName>
    <definedName name="A125200314C_Data">Data1!$IJ$11:$IJ$19</definedName>
    <definedName name="A125200314C_Latest">Data1!$IJ$19</definedName>
    <definedName name="A125200318L">Data1!$IM$1:$IM$10,Data1!$IM$11:$IM$19</definedName>
    <definedName name="A125200318L_Data">Data1!$IM$11:$IM$19</definedName>
    <definedName name="A125200318L_Latest">Data1!$IM$19</definedName>
    <definedName name="A125200322C">Data2!$L$1:$L$10,Data2!$L$11:$L$19</definedName>
    <definedName name="A125200322C_Data">Data2!$L$11:$L$19</definedName>
    <definedName name="A125200322C_Latest">Data2!$L$19</definedName>
    <definedName name="A125200326L">Data2!$R$1:$R$10,Data2!$R$11:$R$19</definedName>
    <definedName name="A125200326L_Data">Data2!$R$11:$R$19</definedName>
    <definedName name="A125200326L_Latest">Data2!$R$19</definedName>
    <definedName name="A125200330C">Data2!$CX$1:$CX$10,Data2!$CX$11:$CX$19</definedName>
    <definedName name="A125200330C_Data">Data2!$CX$11:$CX$19</definedName>
    <definedName name="A125200330C_Latest">Data2!$CX$19</definedName>
    <definedName name="A125200334L">Data2!$CI$1:$CI$10,Data2!$CI$11:$CI$19</definedName>
    <definedName name="A125200334L_Data">Data2!$CI$11:$CI$19</definedName>
    <definedName name="A125200334L_Latest">Data2!$CI$19</definedName>
    <definedName name="A125200338W">Data2!$CU$1:$CU$10,Data2!$CU$11:$CU$19</definedName>
    <definedName name="A125200338W_Data">Data2!$CU$11:$CU$19</definedName>
    <definedName name="A125200338W_Latest">Data2!$CU$19</definedName>
    <definedName name="A125200342L">Data2!$BQ$1:$BQ$10,Data2!$BQ$11:$BQ$19</definedName>
    <definedName name="A125200342L_Data">Data2!$BQ$11:$BQ$19</definedName>
    <definedName name="A125200342L_Latest">Data2!$BQ$19</definedName>
    <definedName name="A125200346W">Data2!$BZ$1:$BZ$10,Data2!$BZ$11:$BZ$19</definedName>
    <definedName name="A125200346W_Data">Data2!$BZ$11:$BZ$19</definedName>
    <definedName name="A125200346W_Latest">Data2!$BZ$19</definedName>
    <definedName name="A125200350L">Data2!$CC$1:$CC$10,Data2!$CC$11:$CC$19</definedName>
    <definedName name="A125200350L_Data">Data2!$CC$11:$CC$19</definedName>
    <definedName name="A125200350L_Latest">Data2!$CC$19</definedName>
    <definedName name="A125200354W">Data2!$CF$1:$CF$10,Data2!$CF$11:$CF$19</definedName>
    <definedName name="A125200354W_Data">Data2!$CF$11:$CF$19</definedName>
    <definedName name="A125200354W_Latest">Data2!$CF$19</definedName>
    <definedName name="A125200358F">Data2!$CO$1:$CO$10,Data2!$CO$11:$CO$19</definedName>
    <definedName name="A125200358F_Data">Data2!$CO$11:$CO$19</definedName>
    <definedName name="A125200358F_Latest">Data2!$CO$19</definedName>
    <definedName name="A125200362W">Data2!$BN$1:$BN$10,Data2!$BN$11:$BN$19</definedName>
    <definedName name="A125200362W_Data">Data2!$BN$11:$BN$19</definedName>
    <definedName name="A125200362W_Latest">Data2!$BN$19</definedName>
    <definedName name="A125200366F">Data2!$BT$1:$BT$10,Data2!$BT$11:$BT$19</definedName>
    <definedName name="A125200366F_Data">Data2!$BT$11:$BT$19</definedName>
    <definedName name="A125200366F_Latest">Data2!$BT$19</definedName>
    <definedName name="A125200370W">Data2!$BW$1:$BW$10,Data2!$BW$11:$BW$19</definedName>
    <definedName name="A125200370W_Data">Data2!$BW$11:$BW$19</definedName>
    <definedName name="A125200370W_Latest">Data2!$BW$19</definedName>
    <definedName name="A125200374F">Data2!$CL$1:$CL$10,Data2!$CL$11:$CL$19</definedName>
    <definedName name="A125200374F_Data">Data2!$CL$11:$CL$19</definedName>
    <definedName name="A125200374F_Latest">Data2!$CL$19</definedName>
    <definedName name="A125200378R">Data2!$CR$1:$CR$10,Data2!$CR$11:$CR$19</definedName>
    <definedName name="A125200378R_Data">Data2!$CR$11:$CR$19</definedName>
    <definedName name="A125200378R_Latest">Data2!$CR$19</definedName>
    <definedName name="A125200382F">Data2!$EK$1:$EK$10,Data2!$EK$11:$EK$19</definedName>
    <definedName name="A125200382F_Data">Data2!$EK$11:$EK$19</definedName>
    <definedName name="A125200382F_Latest">Data2!$EK$19</definedName>
    <definedName name="A125200386R">Data2!$DV$1:$DV$10,Data2!$DV$11:$DV$19</definedName>
    <definedName name="A125200386R_Data">Data2!$DV$11:$DV$19</definedName>
    <definedName name="A125200386R_Latest">Data2!$DV$19</definedName>
    <definedName name="A125200390F">Data2!$EH$1:$EH$10,Data2!$EH$11:$EH$19</definedName>
    <definedName name="A125200390F_Data">Data2!$EH$11:$EH$19</definedName>
    <definedName name="A125200390F_Latest">Data2!$EH$19</definedName>
    <definedName name="A125200394R">Data2!$DD$1:$DD$10,Data2!$DD$11:$DD$19</definedName>
    <definedName name="A125200394R_Data">Data2!$DD$11:$DD$19</definedName>
    <definedName name="A125200394R_Latest">Data2!$DD$19</definedName>
    <definedName name="A125200398X">Data2!$DM$1:$DM$10,Data2!$DM$11:$DM$19</definedName>
    <definedName name="A125200398X_Data">Data2!$DM$11:$DM$19</definedName>
    <definedName name="A125200398X_Latest">Data2!$DM$19</definedName>
    <definedName name="A125200402C">Data2!$DP$1:$DP$10,Data2!$DP$11:$DP$19</definedName>
    <definedName name="A125200402C_Data">Data2!$DP$11:$DP$19</definedName>
    <definedName name="A125200402C_Latest">Data2!$DP$19</definedName>
    <definedName name="A125200406L">Data2!$DS$1:$DS$10,Data2!$DS$11:$DS$19</definedName>
    <definedName name="A125200406L_Data">Data2!$DS$11:$DS$19</definedName>
    <definedName name="A125200406L_Latest">Data2!$DS$19</definedName>
    <definedName name="A125200410C">Data2!$EB$1:$EB$10,Data2!$EB$11:$EB$19</definedName>
    <definedName name="A125200410C_Data">Data2!$EB$11:$EB$19</definedName>
    <definedName name="A125200410C_Latest">Data2!$EB$19</definedName>
    <definedName name="A125200414L">Data2!$DA$1:$DA$10,Data2!$DA$11:$DA$19</definedName>
    <definedName name="A125200414L_Data">Data2!$DA$11:$DA$19</definedName>
    <definedName name="A125200414L_Latest">Data2!$DA$19</definedName>
    <definedName name="A125200418W">Data2!$DG$1:$DG$10,Data2!$DG$11:$DG$19</definedName>
    <definedName name="A125200418W_Data">Data2!$DG$11:$DG$19</definedName>
    <definedName name="A125200418W_Latest">Data2!$DG$19</definedName>
    <definedName name="A125200422L">Data2!$DJ$1:$DJ$10,Data2!$DJ$11:$DJ$19</definedName>
    <definedName name="A125200422L_Data">Data2!$DJ$11:$DJ$19</definedName>
    <definedName name="A125200422L_Latest">Data2!$DJ$19</definedName>
    <definedName name="A125200426W">Data2!$DY$1:$DY$10,Data2!$DY$11:$DY$19</definedName>
    <definedName name="A125200426W_Data">Data2!$DY$11:$DY$19</definedName>
    <definedName name="A125200426W_Latest">Data2!$DY$19</definedName>
    <definedName name="A125200430L">Data2!$EE$1:$EE$10,Data2!$EE$11:$EE$19</definedName>
    <definedName name="A125200430L_Data">Data2!$EE$11:$EE$19</definedName>
    <definedName name="A125200430L_Latest">Data2!$EE$19</definedName>
    <definedName name="A125200434W">Data1!$DN$1:$DN$10,Data1!$DN$11:$DN$19</definedName>
    <definedName name="A125200434W_Data">Data1!$DN$11:$DN$19</definedName>
    <definedName name="A125200434W_Latest">Data1!$DN$19</definedName>
    <definedName name="A125200438F">Data1!$CY$1:$CY$10,Data1!$CY$11:$CY$19</definedName>
    <definedName name="A125200438F_Data">Data1!$CY$11:$CY$19</definedName>
    <definedName name="A125200438F_Latest">Data1!$CY$19</definedName>
    <definedName name="A125200442W">Data1!$DK$1:$DK$10,Data1!$DK$11:$DK$19</definedName>
    <definedName name="A125200442W_Data">Data1!$DK$11:$DK$19</definedName>
    <definedName name="A125200442W_Latest">Data1!$DK$19</definedName>
    <definedName name="A125200446F">Data1!$CG$1:$CG$10,Data1!$CG$11:$CG$19</definedName>
    <definedName name="A125200446F_Data">Data1!$CG$11:$CG$19</definedName>
    <definedName name="A125200446F_Latest">Data1!$CG$19</definedName>
    <definedName name="A125200450W">Data1!$CP$1:$CP$10,Data1!$CP$11:$CP$19</definedName>
    <definedName name="A125200450W_Data">Data1!$CP$11:$CP$19</definedName>
    <definedName name="A125200450W_Latest">Data1!$CP$19</definedName>
    <definedName name="A125200454F">Data1!$CS$1:$CS$10,Data1!$CS$11:$CS$19</definedName>
    <definedName name="A125200454F_Data">Data1!$CS$11:$CS$19</definedName>
    <definedName name="A125200454F_Latest">Data1!$CS$19</definedName>
    <definedName name="A125200458R">Data1!$CV$1:$CV$10,Data1!$CV$11:$CV$19</definedName>
    <definedName name="A125200458R_Data">Data1!$CV$11:$CV$19</definedName>
    <definedName name="A125200458R_Latest">Data1!$CV$19</definedName>
    <definedName name="A125200462F">Data1!$DE$1:$DE$10,Data1!$DE$11:$DE$19</definedName>
    <definedName name="A125200462F_Data">Data1!$DE$11:$DE$19</definedName>
    <definedName name="A125200462F_Latest">Data1!$DE$19</definedName>
    <definedName name="A125200466R">Data1!$CD$1:$CD$10,Data1!$CD$11:$CD$19</definedName>
    <definedName name="A125200466R_Data">Data1!$CD$11:$CD$19</definedName>
    <definedName name="A125200466R_Latest">Data1!$CD$19</definedName>
    <definedName name="A125200470F">Data1!$CJ$1:$CJ$10,Data1!$CJ$11:$CJ$19</definedName>
    <definedName name="A125200470F_Data">Data1!$CJ$11:$CJ$19</definedName>
    <definedName name="A125200470F_Latest">Data1!$CJ$19</definedName>
    <definedName name="A125200474R">Data1!$CM$1:$CM$10,Data1!$CM$11:$CM$19</definedName>
    <definedName name="A125200474R_Data">Data1!$CM$11:$CM$19</definedName>
    <definedName name="A125200474R_Latest">Data1!$CM$19</definedName>
    <definedName name="A125200478X">Data1!$DB$1:$DB$10,Data1!$DB$11:$DB$19</definedName>
    <definedName name="A125200478X_Data">Data1!$DB$11:$DB$19</definedName>
    <definedName name="A125200478X_Latest">Data1!$DB$19</definedName>
    <definedName name="A125200482R">Data1!$DH$1:$DH$10,Data1!$DH$11:$DH$19</definedName>
    <definedName name="A125200482R_Data">Data1!$DH$11:$DH$19</definedName>
    <definedName name="A125200482R_Latest">Data1!$DH$19</definedName>
    <definedName name="A125200902X">Data1!$IA$1:$IA$10,Data1!$IA$11:$IA$19</definedName>
    <definedName name="A125200902X_Data">Data1!$IA$11:$IA$19</definedName>
    <definedName name="A125200902X_Latest">Data1!$IA$19</definedName>
    <definedName name="A125200906J">Data1!$HL$1:$HL$10,Data1!$HL$11:$HL$19</definedName>
    <definedName name="A125200906J_Data">Data1!$HL$11:$HL$19</definedName>
    <definedName name="A125200906J_Latest">Data1!$HL$19</definedName>
    <definedName name="A125200910X">Data1!$HX$1:$HX$10,Data1!$HX$11:$HX$19</definedName>
    <definedName name="A125200910X_Data">Data1!$HX$11:$HX$19</definedName>
    <definedName name="A125200910X_Latest">Data1!$HX$19</definedName>
    <definedName name="A125200914J">Data1!$GT$1:$GT$10,Data1!$GT$11:$GT$19</definedName>
    <definedName name="A125200914J_Data">Data1!$GT$11:$GT$19</definedName>
    <definedName name="A125200914J_Latest">Data1!$GT$19</definedName>
    <definedName name="A125200918T">Data1!$HC$1:$HC$10,Data1!$HC$11:$HC$19</definedName>
    <definedName name="A125200918T_Data">Data1!$HC$11:$HC$19</definedName>
    <definedName name="A125200918T_Latest">Data1!$HC$19</definedName>
    <definedName name="A125200922J">Data1!$HF$1:$HF$10,Data1!$HF$11:$HF$19</definedName>
    <definedName name="A125200922J_Data">Data1!$HF$11:$HF$19</definedName>
    <definedName name="A125200922J_Latest">Data1!$HF$19</definedName>
    <definedName name="A125200926T">Data1!$HI$1:$HI$10,Data1!$HI$11:$HI$19</definedName>
    <definedName name="A125200926T_Data">Data1!$HI$11:$HI$19</definedName>
    <definedName name="A125200926T_Latest">Data1!$HI$19</definedName>
    <definedName name="A125200930J">Data1!$HR$1:$HR$10,Data1!$HR$11:$HR$19</definedName>
    <definedName name="A125200930J_Data">Data1!$HR$11:$HR$19</definedName>
    <definedName name="A125200930J_Latest">Data1!$HR$19</definedName>
    <definedName name="A125200934T">Data1!$GQ$1:$GQ$10,Data1!$GQ$11:$GQ$19</definedName>
    <definedName name="A125200934T_Data">Data1!$GQ$11:$GQ$19</definedName>
    <definedName name="A125200934T_Latest">Data1!$GQ$19</definedName>
    <definedName name="A125200938A">Data1!$GW$1:$GW$10,Data1!$GW$11:$GW$19</definedName>
    <definedName name="A125200938A_Data">Data1!$GW$11:$GW$19</definedName>
    <definedName name="A125200938A_Latest">Data1!$GW$19</definedName>
    <definedName name="A125200942T">Data1!$GZ$1:$GZ$10,Data1!$GZ$11:$GZ$19</definedName>
    <definedName name="A125200942T_Data">Data1!$GZ$11:$GZ$19</definedName>
    <definedName name="A125200942T_Latest">Data1!$GZ$19</definedName>
    <definedName name="A125200946A">Data1!$HO$1:$HO$10,Data1!$HO$11:$HO$19</definedName>
    <definedName name="A125200946A_Data">Data1!$HO$11:$HO$19</definedName>
    <definedName name="A125200946A_Latest">Data1!$HO$19</definedName>
    <definedName name="A125200950T">Data1!$HU$1:$HU$10,Data1!$HU$11:$HU$19</definedName>
    <definedName name="A125200950T_Data">Data1!$HU$11:$HU$19</definedName>
    <definedName name="A125200950T_Latest">Data1!$HU$19</definedName>
    <definedName name="A125201370R">Data1!$CA$1:$CA$10,Data1!$CA$11:$CA$19</definedName>
    <definedName name="A125201370R_Data">Data1!$CA$11:$CA$19</definedName>
    <definedName name="A125201370R_Latest">Data1!$CA$19</definedName>
    <definedName name="A125201374X">Data1!$BL$1:$BL$10,Data1!$BL$11:$BL$19</definedName>
    <definedName name="A125201374X_Data">Data1!$BL$11:$BL$19</definedName>
    <definedName name="A125201374X_Latest">Data1!$BL$19</definedName>
    <definedName name="A125201378J">Data1!$BX$1:$BX$10,Data1!$BX$11:$BX$19</definedName>
    <definedName name="A125201378J_Data">Data1!$BX$11:$BX$19</definedName>
    <definedName name="A125201378J_Latest">Data1!$BX$19</definedName>
    <definedName name="A125201382X">Data1!$AT$1:$AT$10,Data1!$AT$11:$AT$19</definedName>
    <definedName name="A125201382X_Data">Data1!$AT$11:$AT$19</definedName>
    <definedName name="A125201382X_Latest">Data1!$AT$19</definedName>
    <definedName name="A125201386J">Data1!$BC$1:$BC$10,Data1!$BC$11:$BC$19</definedName>
    <definedName name="A125201386J_Data">Data1!$BC$11:$BC$19</definedName>
    <definedName name="A125201386J_Latest">Data1!$BC$19</definedName>
    <definedName name="A125201390X">Data1!$BF$1:$BF$10,Data1!$BF$11:$BF$19</definedName>
    <definedName name="A125201390X_Data">Data1!$BF$11:$BF$19</definedName>
    <definedName name="A125201390X_Latest">Data1!$BF$19</definedName>
    <definedName name="A125201394J">Data1!$BI$1:$BI$10,Data1!$BI$11:$BI$19</definedName>
    <definedName name="A125201394J_Data">Data1!$BI$11:$BI$19</definedName>
    <definedName name="A125201394J_Latest">Data1!$BI$19</definedName>
    <definedName name="A125201398T">Data1!$BR$1:$BR$10,Data1!$BR$11:$BR$19</definedName>
    <definedName name="A125201398T_Data">Data1!$BR$11:$BR$19</definedName>
    <definedName name="A125201398T_Latest">Data1!$BR$19</definedName>
    <definedName name="A125201402W">Data1!$AQ$1:$AQ$10,Data1!$AQ$11:$AQ$19</definedName>
    <definedName name="A125201402W_Data">Data1!$AQ$11:$AQ$19</definedName>
    <definedName name="A125201402W_Latest">Data1!$AQ$19</definedName>
    <definedName name="A125201406F">Data1!$AW$1:$AW$10,Data1!$AW$11:$AW$19</definedName>
    <definedName name="A125201406F_Data">Data1!$AW$11:$AW$19</definedName>
    <definedName name="A125201406F_Latest">Data1!$AW$19</definedName>
    <definedName name="A125201410W">Data1!$AZ$1:$AZ$10,Data1!$AZ$11:$AZ$19</definedName>
    <definedName name="A125201410W_Data">Data1!$AZ$11:$AZ$19</definedName>
    <definedName name="A125201410W_Latest">Data1!$AZ$19</definedName>
    <definedName name="A125201414F">Data1!$BO$1:$BO$10,Data1!$BO$11:$BO$19</definedName>
    <definedName name="A125201414F_Data">Data1!$BO$11:$BO$19</definedName>
    <definedName name="A125201414F_Latest">Data1!$BO$19</definedName>
    <definedName name="A125201418R">Data1!$BU$1:$BU$10,Data1!$BU$11:$BU$19</definedName>
    <definedName name="A125201418R_Data">Data1!$BU$11:$BU$19</definedName>
    <definedName name="A125201418R_Latest">Data1!$BU$19</definedName>
    <definedName name="A125201838K">Data1!$FA$1:$FA$10,Data1!$FA$11:$FA$19</definedName>
    <definedName name="A125201838K_Data">Data1!$FA$11:$FA$19</definedName>
    <definedName name="A125201838K_Latest">Data1!$FA$19</definedName>
    <definedName name="A125201842A">Data1!$EL$1:$EL$10,Data1!$EL$11:$EL$19</definedName>
    <definedName name="A125201842A_Data">Data1!$EL$11:$EL$19</definedName>
    <definedName name="A125201842A_Latest">Data1!$EL$19</definedName>
    <definedName name="A125201846K">Data1!$EX$1:$EX$10,Data1!$EX$11:$EX$19</definedName>
    <definedName name="A125201846K_Data">Data1!$EX$11:$EX$19</definedName>
    <definedName name="A125201846K_Latest">Data1!$EX$19</definedName>
    <definedName name="A125201850A">Data1!$DT$1:$DT$10,Data1!$DT$11:$DT$19</definedName>
    <definedName name="A125201850A_Data">Data1!$DT$11:$DT$19</definedName>
    <definedName name="A125201850A_Latest">Data1!$DT$19</definedName>
    <definedName name="A125201854K">Data1!$EC$1:$EC$10,Data1!$EC$11:$EC$19</definedName>
    <definedName name="A125201854K_Data">Data1!$EC$11:$EC$19</definedName>
    <definedName name="A125201854K_Latest">Data1!$EC$19</definedName>
    <definedName name="A125201858V">Data1!$EF$1:$EF$10,Data1!$EF$11:$EF$19</definedName>
    <definedName name="A125201858V_Data">Data1!$EF$11:$EF$19</definedName>
    <definedName name="A125201858V_Latest">Data1!$EF$19</definedName>
    <definedName name="A125201862K">Data1!$EI$1:$EI$10,Data1!$EI$11:$EI$19</definedName>
    <definedName name="A125201862K_Data">Data1!$EI$11:$EI$19</definedName>
    <definedName name="A125201862K_Latest">Data1!$EI$19</definedName>
    <definedName name="A125201866V">Data1!$ER$1:$ER$10,Data1!$ER$11:$ER$19</definedName>
    <definedName name="A125201866V_Data">Data1!$ER$11:$ER$19</definedName>
    <definedName name="A125201866V_Latest">Data1!$ER$19</definedName>
    <definedName name="A125201870K">Data1!$DQ$1:$DQ$10,Data1!$DQ$11:$DQ$19</definedName>
    <definedName name="A125201870K_Data">Data1!$DQ$11:$DQ$19</definedName>
    <definedName name="A125201870K_Latest">Data1!$DQ$19</definedName>
    <definedName name="A125201874V">Data1!$DW$1:$DW$10,Data1!$DW$11:$DW$19</definedName>
    <definedName name="A125201874V_Data">Data1!$DW$11:$DW$19</definedName>
    <definedName name="A125201874V_Latest">Data1!$DW$19</definedName>
    <definedName name="A125201878C">Data1!$DZ$1:$DZ$10,Data1!$DZ$11:$DZ$19</definedName>
    <definedName name="A125201878C_Data">Data1!$DZ$11:$DZ$19</definedName>
    <definedName name="A125201878C_Latest">Data1!$DZ$19</definedName>
    <definedName name="A125201882V">Data1!$EO$1:$EO$10,Data1!$EO$11:$EO$19</definedName>
    <definedName name="A125201882V_Data">Data1!$EO$11:$EO$19</definedName>
    <definedName name="A125201882V_Latest">Data1!$EO$19</definedName>
    <definedName name="A125201886C">Data1!$EU$1:$EU$10,Data1!$EU$11:$EU$19</definedName>
    <definedName name="A125201886C_Data">Data1!$EU$11:$EU$19</definedName>
    <definedName name="A125201886C_Latest">Data1!$EU$19</definedName>
    <definedName name="A125202306R">Data1!$GN$1:$GN$10,Data1!$GN$11:$GN$19</definedName>
    <definedName name="A125202306R_Data">Data1!$GN$11:$GN$19</definedName>
    <definedName name="A125202306R_Latest">Data1!$GN$19</definedName>
    <definedName name="A125202310F">Data1!$FY$1:$FY$10,Data1!$FY$11:$FY$19</definedName>
    <definedName name="A125202310F_Data">Data1!$FY$11:$FY$19</definedName>
    <definedName name="A125202310F_Latest">Data1!$FY$19</definedName>
    <definedName name="A125202314R">Data1!$GK$1:$GK$10,Data1!$GK$11:$GK$19</definedName>
    <definedName name="A125202314R_Data">Data1!$GK$11:$GK$19</definedName>
    <definedName name="A125202314R_Latest">Data1!$GK$19</definedName>
    <definedName name="A125202318X">Data1!$FG$1:$FG$10,Data1!$FG$11:$FG$19</definedName>
    <definedName name="A125202318X_Data">Data1!$FG$11:$FG$19</definedName>
    <definedName name="A125202318X_Latest">Data1!$FG$19</definedName>
    <definedName name="A125202322R">Data1!$FP$1:$FP$10,Data1!$FP$11:$FP$19</definedName>
    <definedName name="A125202322R_Data">Data1!$FP$11:$FP$19</definedName>
    <definedName name="A125202322R_Latest">Data1!$FP$19</definedName>
    <definedName name="A125202326X">Data1!$FS$1:$FS$10,Data1!$FS$11:$FS$19</definedName>
    <definedName name="A125202326X_Data">Data1!$FS$11:$FS$19</definedName>
    <definedName name="A125202326X_Latest">Data1!$FS$19</definedName>
    <definedName name="A125202330R">Data1!$FV$1:$FV$10,Data1!$FV$11:$FV$19</definedName>
    <definedName name="A125202330R_Data">Data1!$FV$11:$FV$19</definedName>
    <definedName name="A125202330R_Latest">Data1!$FV$19</definedName>
    <definedName name="A125202334X">Data1!$GE$1:$GE$10,Data1!$GE$11:$GE$19</definedName>
    <definedName name="A125202334X_Data">Data1!$GE$11:$GE$19</definedName>
    <definedName name="A125202334X_Latest">Data1!$GE$19</definedName>
    <definedName name="A125202338J">Data1!$FD$1:$FD$10,Data1!$FD$11:$FD$19</definedName>
    <definedName name="A125202338J_Data">Data1!$FD$11:$FD$19</definedName>
    <definedName name="A125202338J_Latest">Data1!$FD$19</definedName>
    <definedName name="A125202342X">Data1!$FJ$1:$FJ$10,Data1!$FJ$11:$FJ$19</definedName>
    <definedName name="A125202342X_Data">Data1!$FJ$11:$FJ$19</definedName>
    <definedName name="A125202342X_Latest">Data1!$FJ$19</definedName>
    <definedName name="A125202346J">Data1!$FM$1:$FM$10,Data1!$FM$11:$FM$19</definedName>
    <definedName name="A125202346J_Data">Data1!$FM$11:$FM$19</definedName>
    <definedName name="A125202346J_Latest">Data1!$FM$19</definedName>
    <definedName name="A125202350X">Data1!$GB$1:$GB$10,Data1!$GB$11:$GB$19</definedName>
    <definedName name="A125202350X_Data">Data1!$GB$11:$GB$19</definedName>
    <definedName name="A125202350X_Latest">Data1!$GB$19</definedName>
    <definedName name="A125202354J">Data1!$GH$1:$GH$10,Data1!$GH$11:$GH$19</definedName>
    <definedName name="A125202354J_Data">Data1!$GH$11:$GH$19</definedName>
    <definedName name="A125202354J_Latest">Data1!$GH$19</definedName>
    <definedName name="A125202774C">Data1!$AM$1:$AM$10,Data1!$AM$11:$AM$19</definedName>
    <definedName name="A125202774C_Data">Data1!$AM$11:$AM$19</definedName>
    <definedName name="A125202774C_Latest">Data1!$AM$19</definedName>
    <definedName name="A125202778L">Data1!$X$1:$X$10,Data1!$X$11:$X$19</definedName>
    <definedName name="A125202778L_Data">Data1!$X$11:$X$19</definedName>
    <definedName name="A125202778L_Latest">Data1!$X$19</definedName>
    <definedName name="A125202782C">Data1!$AJ$1:$AJ$10,Data1!$AJ$11:$AJ$19</definedName>
    <definedName name="A125202782C_Data">Data1!$AJ$11:$AJ$19</definedName>
    <definedName name="A125202782C_Latest">Data1!$AJ$19</definedName>
    <definedName name="A125202786L">Data1!$F$1:$F$10,Data1!$F$11:$F$19</definedName>
    <definedName name="A125202786L_Data">Data1!$F$11:$F$19</definedName>
    <definedName name="A125202786L_Latest">Data1!$F$19</definedName>
    <definedName name="A125202790C">Data1!$O$1:$O$10,Data1!$O$11:$O$19</definedName>
    <definedName name="A125202790C_Data">Data1!$O$11:$O$19</definedName>
    <definedName name="A125202790C_Latest">Data1!$O$19</definedName>
    <definedName name="A125202794L">Data1!$R$1:$R$10,Data1!$R$11:$R$19</definedName>
    <definedName name="A125202794L_Data">Data1!$R$11:$R$19</definedName>
    <definedName name="A125202794L_Latest">Data1!$R$19</definedName>
    <definedName name="A125202798W">Data1!$U$1:$U$10,Data1!$U$11:$U$19</definedName>
    <definedName name="A125202798W_Data">Data1!$U$11:$U$19</definedName>
    <definedName name="A125202798W_Latest">Data1!$U$19</definedName>
    <definedName name="A125202802A">Data1!$AD$1:$AD$10,Data1!$AD$11:$AD$19</definedName>
    <definedName name="A125202802A_Data">Data1!$AD$11:$AD$19</definedName>
    <definedName name="A125202802A_Latest">Data1!$AD$19</definedName>
    <definedName name="A125202806K">Data1!$C$1:$C$10,Data1!$C$11:$C$19</definedName>
    <definedName name="A125202806K_Data">Data1!$C$11:$C$19</definedName>
    <definedName name="A125202806K_Latest">Data1!$C$19</definedName>
    <definedName name="A125202810A">Data1!$I$1:$I$10,Data1!$I$11:$I$19</definedName>
    <definedName name="A125202810A_Data">Data1!$I$11:$I$19</definedName>
    <definedName name="A125202810A_Latest">Data1!$I$19</definedName>
    <definedName name="A125202814K">Data1!$L$1:$L$10,Data1!$L$11:$L$19</definedName>
    <definedName name="A125202814K_Data">Data1!$L$11:$L$19</definedName>
    <definedName name="A125202814K_Latest">Data1!$L$19</definedName>
    <definedName name="A125202818V">Data1!$AA$1:$AA$10,Data1!$AA$11:$AA$19</definedName>
    <definedName name="A125202818V_Data">Data1!$AA$11:$AA$19</definedName>
    <definedName name="A125202818V_Latest">Data1!$AA$19</definedName>
    <definedName name="A125202822K">Data1!$AG$1:$AG$10,Data1!$AG$11:$AG$19</definedName>
    <definedName name="A125202822K_Data">Data1!$AG$11:$AG$19</definedName>
    <definedName name="A125202822K_Latest">Data1!$AG$19</definedName>
    <definedName name="A125202826V">Data3!$AT$1:$AT$10,Data3!$AT$11:$AT$19</definedName>
    <definedName name="A125202826V_Data">Data3!$AT$11:$AT$19</definedName>
    <definedName name="A125202826V_Latest">Data3!$AT$19</definedName>
    <definedName name="A125202830K">Data3!$AE$1:$AE$10,Data3!$AE$11:$AE$19</definedName>
    <definedName name="A125202830K_Data">Data3!$AE$11:$AE$19</definedName>
    <definedName name="A125202830K_Latest">Data3!$AE$19</definedName>
    <definedName name="A125202834V">Data3!$AQ$1:$AQ$10,Data3!$AQ$11:$AQ$19</definedName>
    <definedName name="A125202834V_Data">Data3!$AQ$11:$AQ$19</definedName>
    <definedName name="A125202834V_Latest">Data3!$AQ$19</definedName>
    <definedName name="A125202838C">Data3!$M$1:$M$10,Data3!$M$11:$M$19</definedName>
    <definedName name="A125202838C_Data">Data3!$M$11:$M$19</definedName>
    <definedName name="A125202838C_Latest">Data3!$M$19</definedName>
    <definedName name="A125202842V">Data3!$V$1:$V$10,Data3!$V$11:$V$19</definedName>
    <definedName name="A125202842V_Data">Data3!$V$11:$V$19</definedName>
    <definedName name="A125202842V_Latest">Data3!$V$19</definedName>
    <definedName name="A125202846C">Data3!$Y$1:$Y$10,Data3!$Y$11:$Y$19</definedName>
    <definedName name="A125202846C_Data">Data3!$Y$11:$Y$19</definedName>
    <definedName name="A125202846C_Latest">Data3!$Y$19</definedName>
    <definedName name="A125202850V">Data3!$AB$1:$AB$10,Data3!$AB$11:$AB$19</definedName>
    <definedName name="A125202850V_Data">Data3!$AB$11:$AB$19</definedName>
    <definedName name="A125202850V_Latest">Data3!$AB$19</definedName>
    <definedName name="A125202854C">Data3!$AK$1:$AK$10,Data3!$AK$11:$AK$19</definedName>
    <definedName name="A125202854C_Data">Data3!$AK$11:$AK$19</definedName>
    <definedName name="A125202854C_Latest">Data3!$AK$19</definedName>
    <definedName name="A125202858L">Data3!$J$1:$J$10,Data3!$J$11:$J$19</definedName>
    <definedName name="A125202858L_Data">Data3!$J$11:$J$19</definedName>
    <definedName name="A125202858L_Latest">Data3!$J$19</definedName>
    <definedName name="A125202862C">Data3!$P$1:$P$10,Data3!$P$11:$P$19</definedName>
    <definedName name="A125202862C_Data">Data3!$P$11:$P$19</definedName>
    <definedName name="A125202862C_Latest">Data3!$P$19</definedName>
    <definedName name="A125202866L">Data3!$S$1:$S$10,Data3!$S$11:$S$19</definedName>
    <definedName name="A125202866L_Data">Data3!$S$11:$S$19</definedName>
    <definedName name="A125202866L_Latest">Data3!$S$19</definedName>
    <definedName name="A125202870C">Data3!$AH$1:$AH$10,Data3!$AH$11:$AH$19</definedName>
    <definedName name="A125202870C_Data">Data3!$AH$11:$AH$19</definedName>
    <definedName name="A125202870C_Latest">Data3!$AH$19</definedName>
    <definedName name="A125202874L">Data3!$AN$1:$AN$10,Data3!$AN$11:$AN$19</definedName>
    <definedName name="A125202874L_Data">Data3!$AN$11:$AN$19</definedName>
    <definedName name="A125202874L_Latest">Data3!$AN$19</definedName>
    <definedName name="A125202878W">Data2!$BJ$1:$BJ$10,Data2!$BJ$11:$BJ$19</definedName>
    <definedName name="A125202878W_Data">Data2!$BJ$11:$BJ$19</definedName>
    <definedName name="A125202878W_Latest">Data2!$BJ$19</definedName>
    <definedName name="A125202882L">Data2!$AU$1:$AU$10,Data2!$AU$11:$AU$19</definedName>
    <definedName name="A125202882L_Data">Data2!$AU$11:$AU$19</definedName>
    <definedName name="A125202882L_Latest">Data2!$AU$19</definedName>
    <definedName name="A125202886W">Data2!$BG$1:$BG$10,Data2!$BG$11:$BG$19</definedName>
    <definedName name="A125202886W_Data">Data2!$BG$11:$BG$19</definedName>
    <definedName name="A125202886W_Latest">Data2!$BG$19</definedName>
    <definedName name="A125202890L">Data2!$AC$1:$AC$10,Data2!$AC$11:$AC$19</definedName>
    <definedName name="A125202890L_Data">Data2!$AC$11:$AC$19</definedName>
    <definedName name="A125202890L_Latest">Data2!$AC$19</definedName>
    <definedName name="A125202894W">Data2!$AL$1:$AL$10,Data2!$AL$11:$AL$19</definedName>
    <definedName name="A125202894W_Data">Data2!$AL$11:$AL$19</definedName>
    <definedName name="A125202894W_Latest">Data2!$AL$19</definedName>
    <definedName name="A125202898F">Data2!$AO$1:$AO$10,Data2!$AO$11:$AO$19</definedName>
    <definedName name="A125202898F_Data">Data2!$AO$11:$AO$19</definedName>
    <definedName name="A125202898F_Latest">Data2!$AO$19</definedName>
    <definedName name="A125202902K">Data2!$AR$1:$AR$10,Data2!$AR$11:$AR$19</definedName>
    <definedName name="A125202902K_Data">Data2!$AR$11:$AR$19</definedName>
    <definedName name="A125202902K_Latest">Data2!$AR$19</definedName>
    <definedName name="A125202906V">Data2!$BA$1:$BA$10,Data2!$BA$11:$BA$19</definedName>
    <definedName name="A125202906V_Data">Data2!$BA$11:$BA$19</definedName>
    <definedName name="A125202906V_Latest">Data2!$BA$19</definedName>
    <definedName name="A125202910K">Data2!$Z$1:$Z$10,Data2!$Z$11:$Z$19</definedName>
    <definedName name="A125202910K_Data">Data2!$Z$11:$Z$19</definedName>
    <definedName name="A125202910K_Latest">Data2!$Z$19</definedName>
    <definedName name="A125202914V">Data2!$AF$1:$AF$10,Data2!$AF$11:$AF$19</definedName>
    <definedName name="A125202914V_Data">Data2!$AF$11:$AF$19</definedName>
    <definedName name="A125202914V_Latest">Data2!$AF$19</definedName>
    <definedName name="A125202918C">Data2!$AI$1:$AI$10,Data2!$AI$11:$AI$19</definedName>
    <definedName name="A125202918C_Data">Data2!$AI$11:$AI$19</definedName>
    <definedName name="A125202918C_Latest">Data2!$AI$19</definedName>
    <definedName name="A125202922V">Data2!$AX$1:$AX$10,Data2!$AX$11:$AX$19</definedName>
    <definedName name="A125202922V_Data">Data2!$AX$11:$AX$19</definedName>
    <definedName name="A125202922V_Latest">Data2!$AX$19</definedName>
    <definedName name="A125202926C">Data2!$BD$1:$BD$10,Data2!$BD$11:$BD$19</definedName>
    <definedName name="A125202926C_Data">Data2!$BD$11:$BD$19</definedName>
    <definedName name="A125202926C_Latest">Data2!$BD$19</definedName>
    <definedName name="A125202930V">Data2!$FW$1:$FW$10,Data2!$FW$11:$FW$19</definedName>
    <definedName name="A125202930V_Data">Data2!$FW$11:$FW$19</definedName>
    <definedName name="A125202930V_Latest">Data2!$FW$19</definedName>
    <definedName name="A125202934C">Data2!$FH$1:$FH$10,Data2!$FH$11:$FH$19</definedName>
    <definedName name="A125202934C_Data">Data2!$FH$11:$FH$19</definedName>
    <definedName name="A125202934C_Latest">Data2!$FH$19</definedName>
    <definedName name="A125202938L">Data2!$FT$1:$FT$10,Data2!$FT$11:$FT$19</definedName>
    <definedName name="A125202938L_Data">Data2!$FT$11:$FT$19</definedName>
    <definedName name="A125202938L_Latest">Data2!$FT$19</definedName>
    <definedName name="A125202942C">Data2!$EP$1:$EP$10,Data2!$EP$11:$EP$19</definedName>
    <definedName name="A125202942C_Data">Data2!$EP$11:$EP$19</definedName>
    <definedName name="A125202942C_Latest">Data2!$EP$19</definedName>
    <definedName name="A125202946L">Data2!$EY$1:$EY$10,Data2!$EY$11:$EY$19</definedName>
    <definedName name="A125202946L_Data">Data2!$EY$11:$EY$19</definedName>
    <definedName name="A125202946L_Latest">Data2!$EY$19</definedName>
    <definedName name="A125202950C">Data2!$FB$1:$FB$10,Data2!$FB$11:$FB$19</definedName>
    <definedName name="A125202950C_Data">Data2!$FB$11:$FB$19</definedName>
    <definedName name="A125202950C_Latest">Data2!$FB$19</definedName>
    <definedName name="A125202954L">Data2!$FE$1:$FE$10,Data2!$FE$11:$FE$19</definedName>
    <definedName name="A125202954L_Data">Data2!$FE$11:$FE$19</definedName>
    <definedName name="A125202954L_Latest">Data2!$FE$19</definedName>
    <definedName name="A125202958W">Data2!$FN$1:$FN$10,Data2!$FN$11:$FN$19</definedName>
    <definedName name="A125202958W_Data">Data2!$FN$11:$FN$19</definedName>
    <definedName name="A125202958W_Latest">Data2!$FN$19</definedName>
    <definedName name="A125202962L">Data2!$EM$1:$EM$10,Data2!$EM$11:$EM$19</definedName>
    <definedName name="A125202962L_Data">Data2!$EM$11:$EM$19</definedName>
    <definedName name="A125202962L_Latest">Data2!$EM$19</definedName>
    <definedName name="A125202966W">Data2!$ES$1:$ES$10,Data2!$ES$11:$ES$19</definedName>
    <definedName name="A125202966W_Data">Data2!$ES$11:$ES$19</definedName>
    <definedName name="A125202966W_Latest">Data2!$ES$19</definedName>
    <definedName name="A125202970L">Data2!$EV$1:$EV$10,Data2!$EV$11:$EV$19</definedName>
    <definedName name="A125202970L_Data">Data2!$EV$11:$EV$19</definedName>
    <definedName name="A125202970L_Latest">Data2!$EV$19</definedName>
    <definedName name="A125202974W">Data2!$FK$1:$FK$10,Data2!$FK$11:$FK$19</definedName>
    <definedName name="A125202974W_Data">Data2!$FK$11:$FK$19</definedName>
    <definedName name="A125202974W_Latest">Data2!$FK$19</definedName>
    <definedName name="A125202978F">Data2!$FQ$1:$FQ$10,Data2!$FQ$11:$FQ$19</definedName>
    <definedName name="A125202978F_Data">Data2!$FQ$11:$FQ$19</definedName>
    <definedName name="A125202978F_Latest">Data2!$FQ$19</definedName>
    <definedName name="A125202982W">Data2!$HJ$1:$HJ$10,Data2!$HJ$11:$HJ$19</definedName>
    <definedName name="A125202982W_Data">Data2!$HJ$11:$HJ$19</definedName>
    <definedName name="A125202982W_Latest">Data2!$HJ$19</definedName>
    <definedName name="A125202986F">Data2!$GU$1:$GU$10,Data2!$GU$11:$GU$19</definedName>
    <definedName name="A125202986F_Data">Data2!$GU$11:$GU$19</definedName>
    <definedName name="A125202986F_Latest">Data2!$GU$19</definedName>
    <definedName name="A125202990W">Data2!$HG$1:$HG$10,Data2!$HG$11:$HG$19</definedName>
    <definedName name="A125202990W_Data">Data2!$HG$11:$HG$19</definedName>
    <definedName name="A125202990W_Latest">Data2!$HG$19</definedName>
    <definedName name="A125202994F">Data2!$GC$1:$GC$10,Data2!$GC$11:$GC$19</definedName>
    <definedName name="A125202994F_Data">Data2!$GC$11:$GC$19</definedName>
    <definedName name="A125202994F_Latest">Data2!$GC$19</definedName>
    <definedName name="A125202998R">Data2!$GL$1:$GL$10,Data2!$GL$11:$GL$19</definedName>
    <definedName name="A125202998R_Data">Data2!$GL$11:$GL$19</definedName>
    <definedName name="A125202998R_Latest">Data2!$GL$19</definedName>
    <definedName name="A125203002W">Data2!$GO$1:$GO$10,Data2!$GO$11:$GO$19</definedName>
    <definedName name="A125203002W_Data">Data2!$GO$11:$GO$19</definedName>
    <definedName name="A125203002W_Latest">Data2!$GO$19</definedName>
    <definedName name="A125203006F">Data2!$GR$1:$GR$10,Data2!$GR$11:$GR$19</definedName>
    <definedName name="A125203006F_Data">Data2!$GR$11:$GR$19</definedName>
    <definedName name="A125203006F_Latest">Data2!$GR$19</definedName>
    <definedName name="A125203010W">Data2!$HA$1:$HA$10,Data2!$HA$11:$HA$19</definedName>
    <definedName name="A125203010W_Data">Data2!$HA$11:$HA$19</definedName>
    <definedName name="A125203010W_Latest">Data2!$HA$19</definedName>
    <definedName name="A125203014F">Data2!$FZ$1:$FZ$10,Data2!$FZ$11:$FZ$19</definedName>
    <definedName name="A125203014F_Data">Data2!$FZ$11:$FZ$19</definedName>
    <definedName name="A125203014F_Latest">Data2!$FZ$19</definedName>
    <definedName name="A125203018R">Data2!$GF$1:$GF$10,Data2!$GF$11:$GF$19</definedName>
    <definedName name="A125203018R_Data">Data2!$GF$11:$GF$19</definedName>
    <definedName name="A125203018R_Latest">Data2!$GF$19</definedName>
    <definedName name="A125203022F">Data2!$GI$1:$GI$10,Data2!$GI$11:$GI$19</definedName>
    <definedName name="A125203022F_Data">Data2!$GI$11:$GI$19</definedName>
    <definedName name="A125203022F_Latest">Data2!$GI$19</definedName>
    <definedName name="A125203026R">Data2!$GX$1:$GX$10,Data2!$GX$11:$GX$19</definedName>
    <definedName name="A125203026R_Data">Data2!$GX$11:$GX$19</definedName>
    <definedName name="A125203026R_Latest">Data2!$GX$19</definedName>
    <definedName name="A125203030F">Data2!$HD$1:$HD$10,Data2!$HD$11:$HD$19</definedName>
    <definedName name="A125203030F_Data">Data2!$HD$11:$HD$19</definedName>
    <definedName name="A125203030F_Latest">Data2!$HD$19</definedName>
    <definedName name="A125203034R">Data3!$G$1:$G$10,Data3!$G$11:$G$19</definedName>
    <definedName name="A125203034R_Data">Data3!$G$11:$G$19</definedName>
    <definedName name="A125203034R_Latest">Data3!$G$19</definedName>
    <definedName name="A125203038X">Data2!$IH$1:$IH$10,Data2!$IH$11:$IH$19</definedName>
    <definedName name="A125203038X_Data">Data2!$IH$11:$IH$19</definedName>
    <definedName name="A125203038X_Latest">Data2!$IH$19</definedName>
    <definedName name="A125203042R">Data3!$D$1:$D$10,Data3!$D$11:$D$19</definedName>
    <definedName name="A125203042R_Data">Data3!$D$11:$D$19</definedName>
    <definedName name="A125203042R_Latest">Data3!$D$19</definedName>
    <definedName name="A125203046X">Data2!$HP$1:$HP$10,Data2!$HP$11:$HP$19</definedName>
    <definedName name="A125203046X_Data">Data2!$HP$11:$HP$19</definedName>
    <definedName name="A125203046X_Latest">Data2!$HP$19</definedName>
    <definedName name="A125203050R">Data2!$HY$1:$HY$10,Data2!$HY$11:$HY$19</definedName>
    <definedName name="A125203050R_Data">Data2!$HY$11:$HY$19</definedName>
    <definedName name="A125203050R_Latest">Data2!$HY$19</definedName>
    <definedName name="A125203054X">Data2!$IB$1:$IB$10,Data2!$IB$11:$IB$19</definedName>
    <definedName name="A125203054X_Data">Data2!$IB$11:$IB$19</definedName>
    <definedName name="A125203054X_Latest">Data2!$IB$19</definedName>
    <definedName name="A125203058J">Data2!$IE$1:$IE$10,Data2!$IE$11:$IE$19</definedName>
    <definedName name="A125203058J_Data">Data2!$IE$11:$IE$19</definedName>
    <definedName name="A125203058J_Latest">Data2!$IE$19</definedName>
    <definedName name="A125203062X">Data2!$IN$1:$IN$10,Data2!$IN$11:$IN$19</definedName>
    <definedName name="A125203062X_Data">Data2!$IN$11:$IN$19</definedName>
    <definedName name="A125203062X_Latest">Data2!$IN$19</definedName>
    <definedName name="A125203066J">Data2!$HM$1:$HM$10,Data2!$HM$11:$HM$19</definedName>
    <definedName name="A125203066J_Data">Data2!$HM$11:$HM$19</definedName>
    <definedName name="A125203066J_Latest">Data2!$HM$19</definedName>
    <definedName name="A125203070X">Data2!$HS$1:$HS$10,Data2!$HS$11:$HS$19</definedName>
    <definedName name="A125203070X_Data">Data2!$HS$11:$HS$19</definedName>
    <definedName name="A125203070X_Latest">Data2!$HS$19</definedName>
    <definedName name="A125203074J">Data2!$HV$1:$HV$10,Data2!$HV$11:$HV$19</definedName>
    <definedName name="A125203074J_Data">Data2!$HV$11:$HV$19</definedName>
    <definedName name="A125203074J_Latest">Data2!$HV$19</definedName>
    <definedName name="A125203078T">Data2!$IK$1:$IK$10,Data2!$IK$11:$IK$19</definedName>
    <definedName name="A125203078T_Data">Data2!$IK$11:$IK$19</definedName>
    <definedName name="A125203078T_Latest">Data2!$IK$19</definedName>
    <definedName name="A125203082J">Data2!$IQ$1:$IQ$10,Data2!$IQ$11:$IQ$19</definedName>
    <definedName name="A125203082J_Data">Data2!$IQ$11:$IQ$19</definedName>
    <definedName name="A125203082J_Latest">Data2!$IQ$19</definedName>
    <definedName name="A125203086T">Data2!$W$1:$W$10,Data2!$W$11:$W$19</definedName>
    <definedName name="A125203086T_Data">Data2!$W$11:$W$19</definedName>
    <definedName name="A125203086T_Latest">Data2!$W$19</definedName>
    <definedName name="A125203090J">Data2!$H$1:$H$10,Data2!$H$11:$H$19</definedName>
    <definedName name="A125203090J_Data">Data2!$H$11:$H$19</definedName>
    <definedName name="A125203090J_Latest">Data2!$H$19</definedName>
    <definedName name="A125203094T">Data2!$T$1:$T$10,Data2!$T$11:$T$19</definedName>
    <definedName name="A125203094T_Data">Data2!$T$11:$T$19</definedName>
    <definedName name="A125203094T_Latest">Data2!$T$19</definedName>
    <definedName name="A125203098A">Data1!$IF$1:$IF$10,Data1!$IF$11:$IF$19</definedName>
    <definedName name="A125203098A_Data">Data1!$IF$11:$IF$19</definedName>
    <definedName name="A125203098A_Latest">Data1!$IF$19</definedName>
    <definedName name="A125203102F">Data1!$IO$1:$IO$10,Data1!$IO$11:$IO$19</definedName>
    <definedName name="A125203102F_Data">Data1!$IO$11:$IO$19</definedName>
    <definedName name="A125203102F_Latest">Data1!$IO$19</definedName>
    <definedName name="A125203106R">Data2!$B$1:$B$10,Data2!$B$11:$B$19</definedName>
    <definedName name="A125203106R_Data">Data2!$B$11:$B$19</definedName>
    <definedName name="A125203106R_Latest">Data2!$B$19</definedName>
    <definedName name="A125203110F">Data2!$E$1:$E$10,Data2!$E$11:$E$19</definedName>
    <definedName name="A125203110F_Data">Data2!$E$11:$E$19</definedName>
    <definedName name="A125203110F_Latest">Data2!$E$19</definedName>
    <definedName name="A125203114R">Data2!$N$1:$N$10,Data2!$N$11:$N$19</definedName>
    <definedName name="A125203114R_Data">Data2!$N$11:$N$19</definedName>
    <definedName name="A125203114R_Latest">Data2!$N$19</definedName>
    <definedName name="A125203118X">Data1!$IC$1:$IC$10,Data1!$IC$11:$IC$19</definedName>
    <definedName name="A125203118X_Data">Data1!$IC$11:$IC$19</definedName>
    <definedName name="A125203118X_Latest">Data1!$IC$19</definedName>
    <definedName name="A125203122R">Data1!$II$1:$II$10,Data1!$II$11:$II$19</definedName>
    <definedName name="A125203122R_Data">Data1!$II$11:$II$19</definedName>
    <definedName name="A125203122R_Latest">Data1!$II$19</definedName>
    <definedName name="A125203126X">Data1!$IL$1:$IL$10,Data1!$IL$11:$IL$19</definedName>
    <definedName name="A125203126X_Data">Data1!$IL$11:$IL$19</definedName>
    <definedName name="A125203126X_Latest">Data1!$IL$19</definedName>
    <definedName name="A125203130R">Data2!$K$1:$K$10,Data2!$K$11:$K$19</definedName>
    <definedName name="A125203130R_Data">Data2!$K$11:$K$19</definedName>
    <definedName name="A125203130R_Latest">Data2!$K$19</definedName>
    <definedName name="A125203134X">Data2!$Q$1:$Q$10,Data2!$Q$11:$Q$19</definedName>
    <definedName name="A125203134X_Data">Data2!$Q$11:$Q$19</definedName>
    <definedName name="A125203134X_Latest">Data2!$Q$19</definedName>
    <definedName name="A125203138J">Data2!$CW$1:$CW$10,Data2!$CW$11:$CW$19</definedName>
    <definedName name="A125203138J_Data">Data2!$CW$11:$CW$19</definedName>
    <definedName name="A125203138J_Latest">Data2!$CW$19</definedName>
    <definedName name="A125203142X">Data2!$CH$1:$CH$10,Data2!$CH$11:$CH$19</definedName>
    <definedName name="A125203142X_Data">Data2!$CH$11:$CH$19</definedName>
    <definedName name="A125203142X_Latest">Data2!$CH$19</definedName>
    <definedName name="A125203146J">Data2!$CT$1:$CT$10,Data2!$CT$11:$CT$19</definedName>
    <definedName name="A125203146J_Data">Data2!$CT$11:$CT$19</definedName>
    <definedName name="A125203146J_Latest">Data2!$CT$19</definedName>
    <definedName name="A125203150X">Data2!$BP$1:$BP$10,Data2!$BP$11:$BP$19</definedName>
    <definedName name="A125203150X_Data">Data2!$BP$11:$BP$19</definedName>
    <definedName name="A125203150X_Latest">Data2!$BP$19</definedName>
    <definedName name="A125203154J">Data2!$BY$1:$BY$10,Data2!$BY$11:$BY$19</definedName>
    <definedName name="A125203154J_Data">Data2!$BY$11:$BY$19</definedName>
    <definedName name="A125203154J_Latest">Data2!$BY$19</definedName>
    <definedName name="A125203158T">Data2!$CB$1:$CB$10,Data2!$CB$11:$CB$19</definedName>
    <definedName name="A125203158T_Data">Data2!$CB$11:$CB$19</definedName>
    <definedName name="A125203158T_Latest">Data2!$CB$19</definedName>
    <definedName name="A125203162J">Data2!$CE$1:$CE$10,Data2!$CE$11:$CE$19</definedName>
    <definedName name="A125203162J_Data">Data2!$CE$11:$CE$19</definedName>
    <definedName name="A125203162J_Latest">Data2!$CE$19</definedName>
    <definedName name="A125203166T">Data2!$CN$1:$CN$10,Data2!$CN$11:$CN$19</definedName>
    <definedName name="A125203166T_Data">Data2!$CN$11:$CN$19</definedName>
    <definedName name="A125203166T_Latest">Data2!$CN$19</definedName>
    <definedName name="A125203170J">Data2!$BM$1:$BM$10,Data2!$BM$11:$BM$19</definedName>
    <definedName name="A125203170J_Data">Data2!$BM$11:$BM$19</definedName>
    <definedName name="A125203170J_Latest">Data2!$BM$19</definedName>
    <definedName name="A125203174T">Data2!$BS$1:$BS$10,Data2!$BS$11:$BS$19</definedName>
    <definedName name="A125203174T_Data">Data2!$BS$11:$BS$19</definedName>
    <definedName name="A125203174T_Latest">Data2!$BS$19</definedName>
    <definedName name="A125203178A">Data2!$BV$1:$BV$10,Data2!$BV$11:$BV$19</definedName>
    <definedName name="A125203178A_Data">Data2!$BV$11:$BV$19</definedName>
    <definedName name="A125203178A_Latest">Data2!$BV$19</definedName>
    <definedName name="A125203182T">Data2!$CK$1:$CK$10,Data2!$CK$11:$CK$19</definedName>
    <definedName name="A125203182T_Data">Data2!$CK$11:$CK$19</definedName>
    <definedName name="A125203182T_Latest">Data2!$CK$19</definedName>
    <definedName name="A125203186A">Data2!$CQ$1:$CQ$10,Data2!$CQ$11:$CQ$19</definedName>
    <definedName name="A125203186A_Data">Data2!$CQ$11:$CQ$19</definedName>
    <definedName name="A125203186A_Latest">Data2!$CQ$19</definedName>
    <definedName name="A125203190T">Data2!$EJ$1:$EJ$10,Data2!$EJ$11:$EJ$19</definedName>
    <definedName name="A125203190T_Data">Data2!$EJ$11:$EJ$19</definedName>
    <definedName name="A125203190T_Latest">Data2!$EJ$19</definedName>
    <definedName name="A125203194A">Data2!$DU$1:$DU$10,Data2!$DU$11:$DU$19</definedName>
    <definedName name="A125203194A_Data">Data2!$DU$11:$DU$19</definedName>
    <definedName name="A125203194A_Latest">Data2!$DU$19</definedName>
    <definedName name="A125203198K">Data2!$EG$1:$EG$10,Data2!$EG$11:$EG$19</definedName>
    <definedName name="A125203198K_Data">Data2!$EG$11:$EG$19</definedName>
    <definedName name="A125203198K_Latest">Data2!$EG$19</definedName>
    <definedName name="A125203202R">Data2!$DC$1:$DC$10,Data2!$DC$11:$DC$19</definedName>
    <definedName name="A125203202R_Data">Data2!$DC$11:$DC$19</definedName>
    <definedName name="A125203202R_Latest">Data2!$DC$19</definedName>
    <definedName name="A125203206X">Data2!$DL$1:$DL$10,Data2!$DL$11:$DL$19</definedName>
    <definedName name="A125203206X_Data">Data2!$DL$11:$DL$19</definedName>
    <definedName name="A125203206X_Latest">Data2!$DL$19</definedName>
    <definedName name="A125203210R">Data2!$DO$1:$DO$10,Data2!$DO$11:$DO$19</definedName>
    <definedName name="A125203210R_Data">Data2!$DO$11:$DO$19</definedName>
    <definedName name="A125203210R_Latest">Data2!$DO$19</definedName>
    <definedName name="A125203214X">Data2!$DR$1:$DR$10,Data2!$DR$11:$DR$19</definedName>
    <definedName name="A125203214X_Data">Data2!$DR$11:$DR$19</definedName>
    <definedName name="A125203214X_Latest">Data2!$DR$19</definedName>
    <definedName name="A125203218J">Data2!$EA$1:$EA$10,Data2!$EA$11:$EA$19</definedName>
    <definedName name="A125203218J_Data">Data2!$EA$11:$EA$19</definedName>
    <definedName name="A125203218J_Latest">Data2!$EA$19</definedName>
    <definedName name="A125203222X">Data2!$CZ$1:$CZ$10,Data2!$CZ$11:$CZ$19</definedName>
    <definedName name="A125203222X_Data">Data2!$CZ$11:$CZ$19</definedName>
    <definedName name="A125203222X_Latest">Data2!$CZ$19</definedName>
    <definedName name="A125203226J">Data2!$DF$1:$DF$10,Data2!$DF$11:$DF$19</definedName>
    <definedName name="A125203226J_Data">Data2!$DF$11:$DF$19</definedName>
    <definedName name="A125203226J_Latest">Data2!$DF$19</definedName>
    <definedName name="A125203230X">Data2!$DI$1:$DI$10,Data2!$DI$11:$DI$19</definedName>
    <definedName name="A125203230X_Data">Data2!$DI$11:$DI$19</definedName>
    <definedName name="A125203230X_Latest">Data2!$DI$19</definedName>
    <definedName name="A125203234J">Data2!$DX$1:$DX$10,Data2!$DX$11:$DX$19</definedName>
    <definedName name="A125203234J_Data">Data2!$DX$11:$DX$19</definedName>
    <definedName name="A125203234J_Latest">Data2!$DX$19</definedName>
    <definedName name="A125203238T">Data2!$ED$1:$ED$10,Data2!$ED$11:$ED$19</definedName>
    <definedName name="A125203238T_Data">Data2!$ED$11:$ED$19</definedName>
    <definedName name="A125203238T_Latest">Data2!$ED$19</definedName>
    <definedName name="A125203242J">Data1!$DM$1:$DM$10,Data1!$DM$11:$DM$19</definedName>
    <definedName name="A125203242J_Data">Data1!$DM$11:$DM$19</definedName>
    <definedName name="A125203242J_Latest">Data1!$DM$19</definedName>
    <definedName name="A125203246T">Data1!$CX$1:$CX$10,Data1!$CX$11:$CX$19</definedName>
    <definedName name="A125203246T_Data">Data1!$CX$11:$CX$19</definedName>
    <definedName name="A125203246T_Latest">Data1!$CX$19</definedName>
    <definedName name="A125203250J">Data1!$DJ$1:$DJ$10,Data1!$DJ$11:$DJ$19</definedName>
    <definedName name="A125203250J_Data">Data1!$DJ$11:$DJ$19</definedName>
    <definedName name="A125203250J_Latest">Data1!$DJ$19</definedName>
    <definedName name="A125203254T">Data1!$CF$1:$CF$10,Data1!$CF$11:$CF$19</definedName>
    <definedName name="A125203254T_Data">Data1!$CF$11:$CF$19</definedName>
    <definedName name="A125203254T_Latest">Data1!$CF$19</definedName>
    <definedName name="A125203258A">Data1!$CO$1:$CO$10,Data1!$CO$11:$CO$19</definedName>
    <definedName name="A125203258A_Data">Data1!$CO$11:$CO$19</definedName>
    <definedName name="A125203258A_Latest">Data1!$CO$19</definedName>
    <definedName name="A125203262T">Data1!$CR$1:$CR$10,Data1!$CR$11:$CR$19</definedName>
    <definedName name="A125203262T_Data">Data1!$CR$11:$CR$19</definedName>
    <definedName name="A125203262T_Latest">Data1!$CR$19</definedName>
    <definedName name="A125203266A">Data1!$CU$1:$CU$10,Data1!$CU$11:$CU$19</definedName>
    <definedName name="A125203266A_Data">Data1!$CU$11:$CU$19</definedName>
    <definedName name="A125203266A_Latest">Data1!$CU$19</definedName>
    <definedName name="A125203270T">Data1!$DD$1:$DD$10,Data1!$DD$11:$DD$19</definedName>
    <definedName name="A125203270T_Data">Data1!$DD$11:$DD$19</definedName>
    <definedName name="A125203270T_Latest">Data1!$DD$19</definedName>
    <definedName name="A125203274A">Data1!$CC$1:$CC$10,Data1!$CC$11:$CC$19</definedName>
    <definedName name="A125203274A_Data">Data1!$CC$11:$CC$19</definedName>
    <definedName name="A125203274A_Latest">Data1!$CC$19</definedName>
    <definedName name="A125203278K">Data1!$CI$1:$CI$10,Data1!$CI$11:$CI$19</definedName>
    <definedName name="A125203278K_Data">Data1!$CI$11:$CI$19</definedName>
    <definedName name="A125203278K_Latest">Data1!$CI$19</definedName>
    <definedName name="A125203282A">Data1!$CL$1:$CL$10,Data1!$CL$11:$CL$19</definedName>
    <definedName name="A125203282A_Data">Data1!$CL$11:$CL$19</definedName>
    <definedName name="A125203282A_Latest">Data1!$CL$19</definedName>
    <definedName name="A125203286K">Data1!$DA$1:$DA$10,Data1!$DA$11:$DA$19</definedName>
    <definedName name="A125203286K_Data">Data1!$DA$11:$DA$19</definedName>
    <definedName name="A125203286K_Latest">Data1!$DA$19</definedName>
    <definedName name="A125203290A">Data1!$DG$1:$DG$10,Data1!$DG$11:$DG$19</definedName>
    <definedName name="A125203290A_Data">Data1!$DG$11:$DG$19</definedName>
    <definedName name="A125203290A_Latest">Data1!$DG$19</definedName>
    <definedName name="A125203710K">Data1!$HZ$1:$HZ$10,Data1!$HZ$11:$HZ$19</definedName>
    <definedName name="A125203710K_Data">Data1!$HZ$11:$HZ$19</definedName>
    <definedName name="A125203710K_Latest">Data1!$HZ$19</definedName>
    <definedName name="A125203714V">Data1!$HK$1:$HK$10,Data1!$HK$11:$HK$19</definedName>
    <definedName name="A125203714V_Data">Data1!$HK$11:$HK$19</definedName>
    <definedName name="A125203714V_Latest">Data1!$HK$19</definedName>
    <definedName name="A125203718C">Data1!$HW$1:$HW$10,Data1!$HW$11:$HW$19</definedName>
    <definedName name="A125203718C_Data">Data1!$HW$11:$HW$19</definedName>
    <definedName name="A125203718C_Latest">Data1!$HW$19</definedName>
    <definedName name="A125203722V">Data1!$GS$1:$GS$10,Data1!$GS$11:$GS$19</definedName>
    <definedName name="A125203722V_Data">Data1!$GS$11:$GS$19</definedName>
    <definedName name="A125203722V_Latest">Data1!$GS$19</definedName>
    <definedName name="A125203726C">Data1!$HB$1:$HB$10,Data1!$HB$11:$HB$19</definedName>
    <definedName name="A125203726C_Data">Data1!$HB$11:$HB$19</definedName>
    <definedName name="A125203726C_Latest">Data1!$HB$19</definedName>
    <definedName name="A125203730V">Data1!$HE$1:$HE$10,Data1!$HE$11:$HE$19</definedName>
    <definedName name="A125203730V_Data">Data1!$HE$11:$HE$19</definedName>
    <definedName name="A125203730V_Latest">Data1!$HE$19</definedName>
    <definedName name="A125203734C">Data1!$HH$1:$HH$10,Data1!$HH$11:$HH$19</definedName>
    <definedName name="A125203734C_Data">Data1!$HH$11:$HH$19</definedName>
    <definedName name="A125203734C_Latest">Data1!$HH$19</definedName>
    <definedName name="A125203738L">Data1!$HQ$1:$HQ$10,Data1!$HQ$11:$HQ$19</definedName>
    <definedName name="A125203738L_Data">Data1!$HQ$11:$HQ$19</definedName>
    <definedName name="A125203738L_Latest">Data1!$HQ$19</definedName>
    <definedName name="A125203742C">Data1!$GP$1:$GP$10,Data1!$GP$11:$GP$19</definedName>
    <definedName name="A125203742C_Data">Data1!$GP$11:$GP$19</definedName>
    <definedName name="A125203742C_Latest">Data1!$GP$19</definedName>
    <definedName name="A125203746L">Data1!$GV$1:$GV$10,Data1!$GV$11:$GV$19</definedName>
    <definedName name="A125203746L_Data">Data1!$GV$11:$GV$19</definedName>
    <definedName name="A125203746L_Latest">Data1!$GV$19</definedName>
    <definedName name="A125203750C">Data1!$GY$1:$GY$10,Data1!$GY$11:$GY$19</definedName>
    <definedName name="A125203750C_Data">Data1!$GY$11:$GY$19</definedName>
    <definedName name="A125203750C_Latest">Data1!$GY$19</definedName>
    <definedName name="A125203754L">Data1!$HN$1:$HN$10,Data1!$HN$11:$HN$19</definedName>
    <definedName name="A125203754L_Data">Data1!$HN$11:$HN$19</definedName>
    <definedName name="A125203754L_Latest">Data1!$HN$19</definedName>
    <definedName name="A125203758W">Data1!$HT$1:$HT$10,Data1!$HT$11:$HT$19</definedName>
    <definedName name="A125203758W_Data">Data1!$HT$11:$HT$19</definedName>
    <definedName name="A125203758W_Latest">Data1!$HT$19</definedName>
    <definedName name="A125204178V">Data1!$BZ$1:$BZ$10,Data1!$BZ$11:$BZ$19</definedName>
    <definedName name="A125204178V_Data">Data1!$BZ$11:$BZ$19</definedName>
    <definedName name="A125204178V_Latest">Data1!$BZ$19</definedName>
    <definedName name="A125204182K">Data1!$BK$1:$BK$10,Data1!$BK$11:$BK$19</definedName>
    <definedName name="A125204182K_Data">Data1!$BK$11:$BK$19</definedName>
    <definedName name="A125204182K_Latest">Data1!$BK$19</definedName>
    <definedName name="A125204186V">Data1!$BW$1:$BW$10,Data1!$BW$11:$BW$19</definedName>
    <definedName name="A125204186V_Data">Data1!$BW$11:$BW$19</definedName>
    <definedName name="A125204186V_Latest">Data1!$BW$19</definedName>
    <definedName name="A125204190K">Data1!$AS$1:$AS$10,Data1!$AS$11:$AS$19</definedName>
    <definedName name="A125204190K_Data">Data1!$AS$11:$AS$19</definedName>
    <definedName name="A125204190K_Latest">Data1!$AS$19</definedName>
    <definedName name="A125204194V">Data1!$BB$1:$BB$10,Data1!$BB$11:$BB$19</definedName>
    <definedName name="A125204194V_Data">Data1!$BB$11:$BB$19</definedName>
    <definedName name="A125204194V_Latest">Data1!$BB$19</definedName>
    <definedName name="A125204198C">Data1!$BE$1:$BE$10,Data1!$BE$11:$BE$19</definedName>
    <definedName name="A125204198C_Data">Data1!$BE$11:$BE$19</definedName>
    <definedName name="A125204198C_Latest">Data1!$BE$19</definedName>
    <definedName name="A125204202J">Data1!$BH$1:$BH$10,Data1!$BH$11:$BH$19</definedName>
    <definedName name="A125204202J_Data">Data1!$BH$11:$BH$19</definedName>
    <definedName name="A125204202J_Latest">Data1!$BH$19</definedName>
    <definedName name="A125204206T">Data1!$BQ$1:$BQ$10,Data1!$BQ$11:$BQ$19</definedName>
    <definedName name="A125204206T_Data">Data1!$BQ$11:$BQ$19</definedName>
    <definedName name="A125204206T_Latest">Data1!$BQ$19</definedName>
    <definedName name="A125204210J">Data1!$AP$1:$AP$10,Data1!$AP$11:$AP$19</definedName>
    <definedName name="A125204210J_Data">Data1!$AP$11:$AP$19</definedName>
    <definedName name="A125204210J_Latest">Data1!$AP$19</definedName>
    <definedName name="A125204214T">Data1!$AV$1:$AV$10,Data1!$AV$11:$AV$19</definedName>
    <definedName name="A125204214T_Data">Data1!$AV$11:$AV$19</definedName>
    <definedName name="A125204214T_Latest">Data1!$AV$19</definedName>
    <definedName name="A125204218A">Data1!$AY$1:$AY$10,Data1!$AY$11:$AY$19</definedName>
    <definedName name="A125204218A_Data">Data1!$AY$11:$AY$19</definedName>
    <definedName name="A125204218A_Latest">Data1!$AY$19</definedName>
    <definedName name="A125204222T">Data1!$BN$1:$BN$10,Data1!$BN$11:$BN$19</definedName>
    <definedName name="A125204222T_Data">Data1!$BN$11:$BN$19</definedName>
    <definedName name="A125204222T_Latest">Data1!$BN$19</definedName>
    <definedName name="A125204226A">Data1!$BT$1:$BT$10,Data1!$BT$11:$BT$19</definedName>
    <definedName name="A125204226A_Data">Data1!$BT$11:$BT$19</definedName>
    <definedName name="A125204226A_Latest">Data1!$BT$19</definedName>
    <definedName name="A125204646W">Data1!$EZ$1:$EZ$10,Data1!$EZ$11:$EZ$19</definedName>
    <definedName name="A125204646W_Data">Data1!$EZ$11:$EZ$19</definedName>
    <definedName name="A125204646W_Latest">Data1!$EZ$19</definedName>
    <definedName name="A125204650L">Data1!$EK$1:$EK$10,Data1!$EK$11:$EK$19</definedName>
    <definedName name="A125204650L_Data">Data1!$EK$11:$EK$19</definedName>
    <definedName name="A125204650L_Latest">Data1!$EK$19</definedName>
    <definedName name="A125204654W">Data1!$EW$1:$EW$10,Data1!$EW$11:$EW$19</definedName>
    <definedName name="A125204654W_Data">Data1!$EW$11:$EW$19</definedName>
    <definedName name="A125204654W_Latest">Data1!$EW$19</definedName>
    <definedName name="A125204658F">Data1!$DS$1:$DS$10,Data1!$DS$11:$DS$19</definedName>
    <definedName name="A125204658F_Data">Data1!$DS$11:$DS$19</definedName>
    <definedName name="A125204658F_Latest">Data1!$DS$19</definedName>
    <definedName name="A125204662W">Data1!$EB$1:$EB$10,Data1!$EB$11:$EB$19</definedName>
    <definedName name="A125204662W_Data">Data1!$EB$11:$EB$19</definedName>
    <definedName name="A125204662W_Latest">Data1!$EB$19</definedName>
    <definedName name="A125204666F">Data1!$EE$1:$EE$10,Data1!$EE$11:$EE$19</definedName>
    <definedName name="A125204666F_Data">Data1!$EE$11:$EE$19</definedName>
    <definedName name="A125204666F_Latest">Data1!$EE$19</definedName>
    <definedName name="A125204670W">Data1!$EH$1:$EH$10,Data1!$EH$11:$EH$19</definedName>
    <definedName name="A125204670W_Data">Data1!$EH$11:$EH$19</definedName>
    <definedName name="A125204670W_Latest">Data1!$EH$19</definedName>
    <definedName name="A125204674F">Data1!$EQ$1:$EQ$10,Data1!$EQ$11:$EQ$19</definedName>
    <definedName name="A125204674F_Data">Data1!$EQ$11:$EQ$19</definedName>
    <definedName name="A125204674F_Latest">Data1!$EQ$19</definedName>
    <definedName name="A125204678R">Data1!$DP$1:$DP$10,Data1!$DP$11:$DP$19</definedName>
    <definedName name="A125204678R_Data">Data1!$DP$11:$DP$19</definedName>
    <definedName name="A125204678R_Latest">Data1!$DP$19</definedName>
    <definedName name="A125204682F">Data1!$DV$1:$DV$10,Data1!$DV$11:$DV$19</definedName>
    <definedName name="A125204682F_Data">Data1!$DV$11:$DV$19</definedName>
    <definedName name="A125204682F_Latest">Data1!$DV$19</definedName>
    <definedName name="A125204686R">Data1!$DY$1:$DY$10,Data1!$DY$11:$DY$19</definedName>
    <definedName name="A125204686R_Data">Data1!$DY$11:$DY$19</definedName>
    <definedName name="A125204686R_Latest">Data1!$DY$19</definedName>
    <definedName name="A125204690F">Data1!$EN$1:$EN$10,Data1!$EN$11:$EN$19</definedName>
    <definedName name="A125204690F_Data">Data1!$EN$11:$EN$19</definedName>
    <definedName name="A125204690F_Latest">Data1!$EN$19</definedName>
    <definedName name="A125204694R">Data1!$ET$1:$ET$10,Data1!$ET$11:$ET$19</definedName>
    <definedName name="A125204694R_Data">Data1!$ET$11:$ET$19</definedName>
    <definedName name="A125204694R_Latest">Data1!$ET$19</definedName>
    <definedName name="A125205114A">Data1!$GM$1:$GM$10,Data1!$GM$11:$GM$19</definedName>
    <definedName name="A125205114A_Data">Data1!$GM$11:$GM$19</definedName>
    <definedName name="A125205114A_Latest">Data1!$GM$19</definedName>
    <definedName name="A125205118K">Data1!$FX$1:$FX$10,Data1!$FX$11:$FX$19</definedName>
    <definedName name="A125205118K_Data">Data1!$FX$11:$FX$19</definedName>
    <definedName name="A125205118K_Latest">Data1!$FX$19</definedName>
    <definedName name="A125205122A">Data1!$GJ$1:$GJ$10,Data1!$GJ$11:$GJ$19</definedName>
    <definedName name="A125205122A_Data">Data1!$GJ$11:$GJ$19</definedName>
    <definedName name="A125205122A_Latest">Data1!$GJ$19</definedName>
    <definedName name="A125205126K">Data1!$FF$1:$FF$10,Data1!$FF$11:$FF$19</definedName>
    <definedName name="A125205126K_Data">Data1!$FF$11:$FF$19</definedName>
    <definedName name="A125205126K_Latest">Data1!$FF$19</definedName>
    <definedName name="A125205130A">Data1!$FO$1:$FO$10,Data1!$FO$11:$FO$19</definedName>
    <definedName name="A125205130A_Data">Data1!$FO$11:$FO$19</definedName>
    <definedName name="A125205130A_Latest">Data1!$FO$19</definedName>
    <definedName name="A125205134K">Data1!$FR$1:$FR$10,Data1!$FR$11:$FR$19</definedName>
    <definedName name="A125205134K_Data">Data1!$FR$11:$FR$19</definedName>
    <definedName name="A125205134K_Latest">Data1!$FR$19</definedName>
    <definedName name="A125205138V">Data1!$FU$1:$FU$10,Data1!$FU$11:$FU$19</definedName>
    <definedName name="A125205138V_Data">Data1!$FU$11:$FU$19</definedName>
    <definedName name="A125205138V_Latest">Data1!$FU$19</definedName>
    <definedName name="A125205142K">Data1!$GD$1:$GD$10,Data1!$GD$11:$GD$19</definedName>
    <definedName name="A125205142K_Data">Data1!$GD$11:$GD$19</definedName>
    <definedName name="A125205142K_Latest">Data1!$GD$19</definedName>
    <definedName name="A125205146V">Data1!$FC$1:$FC$10,Data1!$FC$11:$FC$19</definedName>
    <definedName name="A125205146V_Data">Data1!$FC$11:$FC$19</definedName>
    <definedName name="A125205146V_Latest">Data1!$FC$19</definedName>
    <definedName name="A125205150K">Data1!$FI$1:$FI$10,Data1!$FI$11:$FI$19</definedName>
    <definedName name="A125205150K_Data">Data1!$FI$11:$FI$19</definedName>
    <definedName name="A125205150K_Latest">Data1!$FI$19</definedName>
    <definedName name="A125205154V">Data1!$FL$1:$FL$10,Data1!$FL$11:$FL$19</definedName>
    <definedName name="A125205154V_Data">Data1!$FL$11:$FL$19</definedName>
    <definedName name="A125205154V_Latest">Data1!$FL$19</definedName>
    <definedName name="A125205158C">Data1!$GA$1:$GA$10,Data1!$GA$11:$GA$19</definedName>
    <definedName name="A125205158C_Data">Data1!$GA$11:$GA$19</definedName>
    <definedName name="A125205158C_Latest">Data1!$GA$19</definedName>
    <definedName name="A125205162V">Data1!$GG$1:$GG$10,Data1!$GG$11:$GG$19</definedName>
    <definedName name="A125205162V_Data">Data1!$GG$11:$GG$19</definedName>
    <definedName name="A125205162V_Latest">Data1!$GG$19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4" i="8" l="1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C41" i="8"/>
  <c r="D41" i="8" s="1"/>
  <c r="A8" i="8"/>
  <c r="B7" i="8"/>
  <c r="B6" i="8"/>
  <c r="B5" i="8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C38" i="7"/>
  <c r="C26" i="7" s="1" a="1"/>
  <c r="C26" i="7" s="1"/>
  <c r="A8" i="7"/>
  <c r="B7" i="7"/>
  <c r="B6" i="7"/>
  <c r="B5" i="7"/>
  <c r="B27" i="6"/>
  <c r="A29" i="8" s="1"/>
  <c r="D26" i="8" l="1" a="1"/>
  <c r="D26" i="8" s="1"/>
  <c r="D25" i="8" a="1"/>
  <c r="D25" i="8" s="1"/>
  <c r="D24" i="8" a="1"/>
  <c r="D24" i="8" s="1"/>
  <c r="D23" i="8" a="1"/>
  <c r="D23" i="8" s="1"/>
  <c r="D22" i="8" a="1"/>
  <c r="D22" i="8" s="1"/>
  <c r="D21" i="8" a="1"/>
  <c r="D21" i="8" s="1"/>
  <c r="D20" i="8" a="1"/>
  <c r="D20" i="8" s="1"/>
  <c r="D19" i="8" a="1"/>
  <c r="D19" i="8" s="1"/>
  <c r="D18" i="8" a="1"/>
  <c r="D18" i="8" s="1"/>
  <c r="D17" i="8" a="1"/>
  <c r="D17" i="8" s="1"/>
  <c r="D16" i="8" a="1"/>
  <c r="D16" i="8" s="1"/>
  <c r="D15" i="8" a="1"/>
  <c r="D15" i="8" s="1"/>
  <c r="D14" i="8" a="1"/>
  <c r="D14" i="8" s="1"/>
  <c r="H26" i="8" a="1"/>
  <c r="H26" i="8" s="1"/>
  <c r="H25" i="8" a="1"/>
  <c r="H25" i="8" s="1"/>
  <c r="H24" i="8" a="1"/>
  <c r="H24" i="8" s="1"/>
  <c r="H23" i="8" a="1"/>
  <c r="H23" i="8" s="1"/>
  <c r="H22" i="8" a="1"/>
  <c r="H22" i="8" s="1"/>
  <c r="H21" i="8" a="1"/>
  <c r="H21" i="8" s="1"/>
  <c r="H20" i="8" a="1"/>
  <c r="H20" i="8" s="1"/>
  <c r="H19" i="8" a="1"/>
  <c r="H19" i="8" s="1"/>
  <c r="H18" i="8" a="1"/>
  <c r="H18" i="8" s="1"/>
  <c r="H17" i="8" a="1"/>
  <c r="H17" i="8" s="1"/>
  <c r="H16" i="8" a="1"/>
  <c r="H16" i="8" s="1"/>
  <c r="H15" i="8" a="1"/>
  <c r="H15" i="8" s="1"/>
  <c r="H14" i="8" a="1"/>
  <c r="H14" i="8" s="1"/>
  <c r="E41" i="8"/>
  <c r="A29" i="7"/>
  <c r="C14" i="8" a="1"/>
  <c r="C14" i="8" s="1"/>
  <c r="C15" i="8" a="1"/>
  <c r="C15" i="8" s="1"/>
  <c r="C16" i="8" a="1"/>
  <c r="C16" i="8" s="1"/>
  <c r="C17" i="8" a="1"/>
  <c r="C17" i="8" s="1"/>
  <c r="C18" i="8" a="1"/>
  <c r="C18" i="8" s="1"/>
  <c r="C19" i="8" a="1"/>
  <c r="C19" i="8" s="1"/>
  <c r="C20" i="8" a="1"/>
  <c r="C20" i="8" s="1"/>
  <c r="C21" i="8" a="1"/>
  <c r="C21" i="8" s="1"/>
  <c r="C22" i="8" a="1"/>
  <c r="C22" i="8" s="1"/>
  <c r="C23" i="8" a="1"/>
  <c r="C23" i="8" s="1"/>
  <c r="C24" i="8" a="1"/>
  <c r="C24" i="8" s="1"/>
  <c r="C25" i="8" a="1"/>
  <c r="C25" i="8" s="1"/>
  <c r="C26" i="8" a="1"/>
  <c r="C26" i="8" s="1"/>
  <c r="G14" i="8" a="1"/>
  <c r="G14" i="8" s="1"/>
  <c r="G15" i="8" a="1"/>
  <c r="G15" i="8" s="1"/>
  <c r="G16" i="8" a="1"/>
  <c r="G16" i="8" s="1"/>
  <c r="G17" i="8" a="1"/>
  <c r="G17" i="8" s="1"/>
  <c r="G18" i="8" a="1"/>
  <c r="G18" i="8" s="1"/>
  <c r="G19" i="8" a="1"/>
  <c r="G19" i="8" s="1"/>
  <c r="G20" i="8" a="1"/>
  <c r="G20" i="8" s="1"/>
  <c r="G21" i="8" a="1"/>
  <c r="G21" i="8" s="1"/>
  <c r="G22" i="8" a="1"/>
  <c r="G22" i="8" s="1"/>
  <c r="G23" i="8" a="1"/>
  <c r="G23" i="8" s="1"/>
  <c r="G24" i="8" a="1"/>
  <c r="G24" i="8" s="1"/>
  <c r="G25" i="8" a="1"/>
  <c r="G25" i="8" s="1"/>
  <c r="G26" i="8" a="1"/>
  <c r="G26" i="8" s="1"/>
  <c r="G14" i="7" a="1"/>
  <c r="G14" i="7" s="1"/>
  <c r="G15" i="7" a="1"/>
  <c r="G15" i="7" s="1"/>
  <c r="G18" i="7" a="1"/>
  <c r="G18" i="7" s="1"/>
  <c r="G20" i="7" a="1"/>
  <c r="G20" i="7" s="1"/>
  <c r="G23" i="7" a="1"/>
  <c r="G23" i="7" s="1"/>
  <c r="G24" i="7" a="1"/>
  <c r="G24" i="7" s="1"/>
  <c r="G16" i="7" a="1"/>
  <c r="G16" i="7" s="1"/>
  <c r="G17" i="7" a="1"/>
  <c r="G17" i="7" s="1"/>
  <c r="G19" i="7" a="1"/>
  <c r="G19" i="7" s="1"/>
  <c r="G21" i="7" a="1"/>
  <c r="G21" i="7" s="1"/>
  <c r="G22" i="7" a="1"/>
  <c r="G22" i="7" s="1"/>
  <c r="G25" i="7" a="1"/>
  <c r="G25" i="7" s="1"/>
  <c r="G26" i="7" a="1"/>
  <c r="G26" i="7" s="1"/>
  <c r="D38" i="7"/>
  <c r="C14" i="7" a="1"/>
  <c r="C14" i="7" s="1"/>
  <c r="C15" i="7" a="1"/>
  <c r="C15" i="7" s="1"/>
  <c r="C16" i="7" a="1"/>
  <c r="C16" i="7" s="1"/>
  <c r="C17" i="7" a="1"/>
  <c r="C17" i="7" s="1"/>
  <c r="C18" i="7" a="1"/>
  <c r="C18" i="7" s="1"/>
  <c r="C19" i="7" a="1"/>
  <c r="C19" i="7" s="1"/>
  <c r="C20" i="7" a="1"/>
  <c r="C20" i="7" s="1"/>
  <c r="C21" i="7" a="1"/>
  <c r="C21" i="7" s="1"/>
  <c r="C22" i="7" a="1"/>
  <c r="C22" i="7" s="1"/>
  <c r="C23" i="7" a="1"/>
  <c r="C23" i="7" s="1"/>
  <c r="C24" i="7" a="1"/>
  <c r="C24" i="7" s="1"/>
  <c r="C25" i="7" a="1"/>
  <c r="C25" i="7" s="1"/>
  <c r="I26" i="8" l="1" a="1"/>
  <c r="I26" i="8" s="1"/>
  <c r="I25" i="8" a="1"/>
  <c r="I25" i="8" s="1"/>
  <c r="I24" i="8" a="1"/>
  <c r="I24" i="8" s="1"/>
  <c r="I23" i="8" a="1"/>
  <c r="I23" i="8" s="1"/>
  <c r="I22" i="8" a="1"/>
  <c r="I22" i="8" s="1"/>
  <c r="I21" i="8" a="1"/>
  <c r="I21" i="8" s="1"/>
  <c r="I20" i="8" a="1"/>
  <c r="I20" i="8" s="1"/>
  <c r="I19" i="8" a="1"/>
  <c r="I19" i="8" s="1"/>
  <c r="I18" i="8" a="1"/>
  <c r="I18" i="8" s="1"/>
  <c r="I17" i="8" a="1"/>
  <c r="I17" i="8" s="1"/>
  <c r="I16" i="8" a="1"/>
  <c r="I16" i="8" s="1"/>
  <c r="I15" i="8" a="1"/>
  <c r="I15" i="8" s="1"/>
  <c r="I14" i="8" a="1"/>
  <c r="I14" i="8" s="1"/>
  <c r="E26" i="8" a="1"/>
  <c r="E26" i="8" s="1"/>
  <c r="E25" i="8" a="1"/>
  <c r="E25" i="8" s="1"/>
  <c r="E24" i="8" a="1"/>
  <c r="E24" i="8" s="1"/>
  <c r="E23" i="8" a="1"/>
  <c r="E23" i="8" s="1"/>
  <c r="E22" i="8" a="1"/>
  <c r="E22" i="8" s="1"/>
  <c r="E21" i="8" a="1"/>
  <c r="E21" i="8" s="1"/>
  <c r="E20" i="8" a="1"/>
  <c r="E20" i="8" s="1"/>
  <c r="E19" i="8" a="1"/>
  <c r="E19" i="8" s="1"/>
  <c r="E18" i="8" a="1"/>
  <c r="E18" i="8" s="1"/>
  <c r="E17" i="8" a="1"/>
  <c r="E17" i="8" s="1"/>
  <c r="E16" i="8" a="1"/>
  <c r="E16" i="8" s="1"/>
  <c r="E15" i="8" a="1"/>
  <c r="E15" i="8" s="1"/>
  <c r="E14" i="8" a="1"/>
  <c r="E14" i="8" s="1"/>
  <c r="H26" i="7" a="1"/>
  <c r="H26" i="7" s="1"/>
  <c r="H25" i="7" a="1"/>
  <c r="H25" i="7" s="1"/>
  <c r="H24" i="7" a="1"/>
  <c r="H24" i="7" s="1"/>
  <c r="H23" i="7" a="1"/>
  <c r="H23" i="7" s="1"/>
  <c r="H22" i="7" a="1"/>
  <c r="H22" i="7" s="1"/>
  <c r="H21" i="7" a="1"/>
  <c r="H21" i="7" s="1"/>
  <c r="H20" i="7" a="1"/>
  <c r="H20" i="7" s="1"/>
  <c r="H19" i="7" a="1"/>
  <c r="H19" i="7" s="1"/>
  <c r="H18" i="7" a="1"/>
  <c r="H18" i="7" s="1"/>
  <c r="H17" i="7" a="1"/>
  <c r="H17" i="7" s="1"/>
  <c r="H16" i="7" a="1"/>
  <c r="H16" i="7" s="1"/>
  <c r="H15" i="7" a="1"/>
  <c r="H15" i="7" s="1"/>
  <c r="H14" i="7" a="1"/>
  <c r="H14" i="7" s="1"/>
  <c r="D26" i="7" a="1"/>
  <c r="D26" i="7" s="1"/>
  <c r="D25" i="7" a="1"/>
  <c r="D25" i="7" s="1"/>
  <c r="D24" i="7" a="1"/>
  <c r="D24" i="7" s="1"/>
  <c r="D23" i="7" a="1"/>
  <c r="D23" i="7" s="1"/>
  <c r="D22" i="7" a="1"/>
  <c r="D22" i="7" s="1"/>
  <c r="D20" i="7" a="1"/>
  <c r="D20" i="7" s="1"/>
  <c r="D18" i="7" a="1"/>
  <c r="D18" i="7" s="1"/>
  <c r="D17" i="7" a="1"/>
  <c r="D17" i="7" s="1"/>
  <c r="D14" i="7" a="1"/>
  <c r="D14" i="7" s="1"/>
  <c r="E38" i="7"/>
  <c r="D21" i="7" a="1"/>
  <c r="D21" i="7" s="1"/>
  <c r="D19" i="7" a="1"/>
  <c r="D19" i="7" s="1"/>
  <c r="D16" i="7" a="1"/>
  <c r="D16" i="7" s="1"/>
  <c r="D15" i="7" a="1"/>
  <c r="D15" i="7" s="1"/>
  <c r="E26" i="7" l="1" a="1"/>
  <c r="E26" i="7" s="1"/>
  <c r="E25" i="7" a="1"/>
  <c r="E25" i="7" s="1"/>
  <c r="E24" i="7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I25" i="7" a="1"/>
  <c r="I25" i="7" s="1"/>
  <c r="I24" i="7" a="1"/>
  <c r="I24" i="7" s="1"/>
  <c r="I23" i="7" a="1"/>
  <c r="I23" i="7" s="1"/>
  <c r="I20" i="7" a="1"/>
  <c r="I20" i="7" s="1"/>
  <c r="I18" i="7" a="1"/>
  <c r="I18" i="7" s="1"/>
  <c r="I15" i="7" a="1"/>
  <c r="I15" i="7" s="1"/>
  <c r="I14" i="7" a="1"/>
  <c r="I14" i="7" s="1"/>
  <c r="I26" i="7" a="1"/>
  <c r="I26" i="7" s="1"/>
  <c r="I22" i="7" a="1"/>
  <c r="I22" i="7" s="1"/>
  <c r="I21" i="7" a="1"/>
  <c r="I21" i="7" s="1"/>
  <c r="I19" i="7" a="1"/>
  <c r="I19" i="7" s="1"/>
  <c r="I17" i="7" a="1"/>
  <c r="I17" i="7" s="1"/>
  <c r="I16" i="7" a="1"/>
  <c r="I16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J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1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1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1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1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1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1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1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1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1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1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1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1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1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1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1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1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1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1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1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1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1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1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1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1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1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1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1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1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1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1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1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1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1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1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1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1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1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1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1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1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1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1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1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1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1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1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1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1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1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1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1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1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1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1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1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1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1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1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1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1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1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1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1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1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1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1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1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1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1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1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1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1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1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1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1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1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1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1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1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1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1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1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1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1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1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1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1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1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1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1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1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1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1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1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1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1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1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2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2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2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2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2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2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2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2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2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2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2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2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2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2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2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2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2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2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2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2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2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2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2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2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2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2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2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2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2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2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2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2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2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2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2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2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2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2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2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2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2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2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2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2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2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2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2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2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2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2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2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2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2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2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2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2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2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2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2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2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2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2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2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2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2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2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2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2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2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2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2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2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2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2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2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2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2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2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2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2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2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2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2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2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2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2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2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2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2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2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2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2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2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2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2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2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2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2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2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2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2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2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2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2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2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2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8" authorId="0" shapeId="0" xr:uid="{00000000-0006-0000-02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D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2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2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2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2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2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2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2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2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2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2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2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2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2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2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2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2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2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2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2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2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2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2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2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2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2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2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2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<sst xmlns="http://schemas.openxmlformats.org/spreadsheetml/2006/main" count="7537" uniqueCount="1163">
  <si>
    <t>Part-time workers who prefer more hours ;  Persons ;</t>
  </si>
  <si>
    <t>Part-time workers who prefer more hours ;  &gt; Males ;</t>
  </si>
  <si>
    <t>Part-time workers who prefer more hours ;  &gt; Females ;</t>
  </si>
  <si>
    <t>&gt; Available for more hours within four weeks ;  Persons ;</t>
  </si>
  <si>
    <t>&gt; Available for more hours within four weeks ;  &gt; Males ;</t>
  </si>
  <si>
    <t>&gt; Available for more hours within four weeks ;  &gt; Females ;</t>
  </si>
  <si>
    <t>&gt;&gt; Available within four weeks and looked for more work last year ;  Persons ;</t>
  </si>
  <si>
    <t>&gt;&gt; Available within four weeks and looked for more work last year ;  &gt; Males ;</t>
  </si>
  <si>
    <t>&gt;&gt; Available within four weeks and looked for more work last year ;  &gt; Females ;</t>
  </si>
  <si>
    <t>&gt;&gt; Available within four weeks and did not look for more work last year ;  Persons ;</t>
  </si>
  <si>
    <t>&gt;&gt; Available within four weeks and did not look for more work last year ;  &gt; Males ;</t>
  </si>
  <si>
    <t>&gt;&gt; Available within four weeks and did not look for more work last year ;  &gt; Females ;</t>
  </si>
  <si>
    <t>&gt;&gt;&gt; Available for more hours last week ;  Persons ;</t>
  </si>
  <si>
    <t>&gt;&gt;&gt; Available for more hours last week ;  &gt; Males ;</t>
  </si>
  <si>
    <t>&gt;&gt;&gt; Available for more hours last week ;  &gt; Females ;</t>
  </si>
  <si>
    <t>&gt;&gt;&gt;&gt; Available last week and looked for more work last year ;  Persons ;</t>
  </si>
  <si>
    <t>&gt;&gt;&gt;&gt; Available last week and looked for more work last year ;  &gt; Males ;</t>
  </si>
  <si>
    <t>&gt;&gt;&gt;&gt; Available last week and looked for more work last year ;  &gt; Females ;</t>
  </si>
  <si>
    <t>&gt;&gt;&gt;&gt; Available last week and did not look for more work last year ;  Persons ;</t>
  </si>
  <si>
    <t>&gt;&gt;&gt;&gt; Available last week and did not look for more work last year ;  &gt; Males ;</t>
  </si>
  <si>
    <t>&gt;&gt;&gt;&gt; Available last week and did not look for more work last year ;  &gt; Females ;</t>
  </si>
  <si>
    <t>&gt;&gt;&gt; Available for more hours within four weeks (but not last week) ;  Persons ;</t>
  </si>
  <si>
    <t>&gt;&gt;&gt; Available for more hours within four weeks (but not last week) ;  &gt; Males ;</t>
  </si>
  <si>
    <t>&gt;&gt;&gt; Available for more hours within four weeks (but not last week) ;  &gt; Females ;</t>
  </si>
  <si>
    <t>&gt; Not available for more hours within four weeks ;  Persons ;</t>
  </si>
  <si>
    <t>&gt; Not available for more hours within four weeks ;  &gt; Males ;</t>
  </si>
  <si>
    <t>&gt; Not available for more hours within four weeks ;  &gt; Females ;</t>
  </si>
  <si>
    <t>&gt;&gt; Not available within four weeks and looked for more work last year ;  Persons ;</t>
  </si>
  <si>
    <t>&gt;&gt; Not available within four weeks and looked for more work last year ;  &gt; Males ;</t>
  </si>
  <si>
    <t>&gt;&gt; Not available within four weeks and looked for more work last year ;  &gt; Females ;</t>
  </si>
  <si>
    <t>&gt;&gt; Not available within four weeks and did not look for more work last year ;  Persons ;</t>
  </si>
  <si>
    <t>&gt;&gt; Not available within four weeks and did not look for more work last year ;  &gt; Males ;</t>
  </si>
  <si>
    <t>&gt;&gt; Not available within four weeks and did not look for more work last year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</si>
  <si>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</si>
  <si>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</si>
  <si>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</si>
  <si>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for more hours within four weeks ;  Persons ;</t>
  </si>
  <si>
    <t>15-64 years ;  &gt; Available for more hours within four weeks ;  &gt; Males ;</t>
  </si>
  <si>
    <t>15-64 years ;  &gt; Available for more hours within four weeks ;  &gt; Females ;</t>
  </si>
  <si>
    <t>15-64 years ;  &gt;&gt; Available within four weeks and looked for more work last year ;  Persons ;</t>
  </si>
  <si>
    <t>15-64 years ;  &gt;&gt; Available within four weeks and looked for more work last year ;  &gt; Males ;</t>
  </si>
  <si>
    <t>15-64 years ;  &gt;&gt; Available within four weeks and looked for more work last year ;  &gt; Females ;</t>
  </si>
  <si>
    <t>15-64 years ;  &gt;&gt; Available within four weeks and did not look for more work last year ;  Persons ;</t>
  </si>
  <si>
    <t>15-64 years ;  &gt;&gt; Available within four weeks and did not look for more work last year ;  &gt; Males ;</t>
  </si>
  <si>
    <t>15-64 years ;  &gt;&gt; Available within four weeks and did not look for more work last year ;  &gt; Females ;</t>
  </si>
  <si>
    <t>15-64 years ;  &gt;&gt;&gt; Available for more hours last week ;  Persons ;</t>
  </si>
  <si>
    <t>15-64 years ;  &gt;&gt;&gt; Available for more hours last week ;  &gt; Males ;</t>
  </si>
  <si>
    <t>15-64 years ;  &gt;&gt;&gt; Available for more hours last week ;  &gt; Females ;</t>
  </si>
  <si>
    <t>15-64 years ;  &gt;&gt;&gt;&gt; Available last week and looked for more work last year ;  Persons ;</t>
  </si>
  <si>
    <t>15-64 years ;  &gt;&gt;&gt;&gt; Available last week and looked for more work last year ;  &gt; Males ;</t>
  </si>
  <si>
    <t>15-64 years ;  &gt;&gt;&gt;&gt; Available last week and looked for more work last year ;  &gt; Females ;</t>
  </si>
  <si>
    <t>15-64 years ;  &gt;&gt;&gt;&gt; Available last week and did not look for more work last year ;  Persons ;</t>
  </si>
  <si>
    <t>15-64 years ;  &gt;&gt;&gt;&gt; Available last week and did not look for more work last year ;  &gt; Males ;</t>
  </si>
  <si>
    <t>15-64 years ;  &gt;&gt;&gt;&gt; Available last week and did not look for more work last year ;  &gt; Females ;</t>
  </si>
  <si>
    <t>15-64 years ;  &gt;&gt;&gt; Available for more hours within four weeks (but not last week) ;  Persons ;</t>
  </si>
  <si>
    <t>15-64 years ;  &gt;&gt;&gt; Available for more hours within four weeks (but not last week) ;  &gt; Males ;</t>
  </si>
  <si>
    <t>15-64 years ;  &gt;&gt;&gt; Available for more hours within four weeks (but not last week) ;  &gt; Females ;</t>
  </si>
  <si>
    <t>15-64 years ;  &gt; Not available for more hours within four weeks ;  Persons ;</t>
  </si>
  <si>
    <t>15-64 years ;  &gt; Not available for more hours within four weeks ;  &gt; Males ;</t>
  </si>
  <si>
    <t>15-64 years ;  &gt; Not available for more hours within four weeks ;  &gt; Females ;</t>
  </si>
  <si>
    <t>15-64 years ;  &gt;&gt; Not available within four weeks and looked for more work last year ;  Persons ;</t>
  </si>
  <si>
    <t>15-64 years ;  &gt;&gt; Not available within four weeks and looked for more work last year ;  &gt; Males ;</t>
  </si>
  <si>
    <t>15-64 years ;  &gt;&gt; Not available within four weeks and looked for more work last year ;  &gt; Females ;</t>
  </si>
  <si>
    <t>15-64 years ;  &gt;&gt; Not available within four weeks and did not look for more work last year ;  Persons ;</t>
  </si>
  <si>
    <t>15-64 years ;  &gt;&gt; Not available within four weeks and did not look for more work last year ;  &gt; Males ;</t>
  </si>
  <si>
    <t>15-64 years ;  &gt;&gt; Not available within four weeks and did not look for more work last year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</si>
  <si>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</si>
  <si>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</si>
  <si>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</si>
  <si>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for more hours within four weeks ;  Persons ;</t>
  </si>
  <si>
    <t>&gt; 15-24 years ;  &gt; Available for more hours within four weeks ;  &gt; Males ;</t>
  </si>
  <si>
    <t>&gt; 15-24 years ;  &gt; Available for more hours within four weeks ;  &gt; Females ;</t>
  </si>
  <si>
    <t>&gt; 15-24 years ;  &gt;&gt; Available within four weeks and looked for more work last year ;  Persons ;</t>
  </si>
  <si>
    <t>&gt; 15-24 years ;  &gt;&gt; Available within four weeks and looked for more work last year ;  &gt; Males ;</t>
  </si>
  <si>
    <t>&gt; 15-24 years ;  &gt;&gt; Available within four weeks and looked for more work last year ;  &gt; Females ;</t>
  </si>
  <si>
    <t>&gt; 15-24 years ;  &gt;&gt; Available within four weeks and did not look for more work last year ;  Persons ;</t>
  </si>
  <si>
    <t>&gt; 15-24 years ;  &gt;&gt; Available within four weeks and did not look for more work last year ;  &gt; Males ;</t>
  </si>
  <si>
    <t>&gt; 15-24 years ;  &gt;&gt; Available within four weeks and did not look for more work last year ;  &gt; Females ;</t>
  </si>
  <si>
    <t>&gt; 15-24 years ;  &gt;&gt;&gt; Available for more hours last week ;  Persons ;</t>
  </si>
  <si>
    <t>&gt; 15-24 years ;  &gt;&gt;&gt; Available for more hours last week ;  &gt; Males ;</t>
  </si>
  <si>
    <t>&gt; 15-24 years ;  &gt;&gt;&gt; Available for more hours last week ;  &gt; Females ;</t>
  </si>
  <si>
    <t>&gt; 15-24 years ;  &gt;&gt;&gt;&gt; Available last week and looked for more work last year ;  Persons ;</t>
  </si>
  <si>
    <t>&gt; 15-24 years ;  &gt;&gt;&gt;&gt; Available last week and looked for more work last year ;  &gt; Males ;</t>
  </si>
  <si>
    <t>&gt; 15-24 years ;  &gt;&gt;&gt;&gt; Available last week and looked for more work last year ;  &gt; Females ;</t>
  </si>
  <si>
    <t>&gt; 15-24 years ;  &gt;&gt;&gt;&gt; Available last week and did not look for more work last year ;  Persons ;</t>
  </si>
  <si>
    <t>&gt; 15-24 years ;  &gt;&gt;&gt;&gt; Available last week and did not look for more work last year ;  &gt; Males ;</t>
  </si>
  <si>
    <t>&gt; 15-24 years ;  &gt;&gt;&gt;&gt; Available last week and did not look for more work last year ;  &gt; Females ;</t>
  </si>
  <si>
    <t>&gt; 15-24 years ;  &gt;&gt;&gt; Available for more hours within four weeks (but not last week) ;  Persons ;</t>
  </si>
  <si>
    <t>&gt; 15-24 years ;  &gt;&gt;&gt; Available for more hours within four weeks (but not last week) ;  &gt; Males ;</t>
  </si>
  <si>
    <t>&gt; 15-24 years ;  &gt;&gt;&gt; Available for more hours within four weeks (but not last week) ;  &gt; Females ;</t>
  </si>
  <si>
    <t>&gt; 15-24 years ;  &gt; Not available for more hours within four weeks ;  Persons ;</t>
  </si>
  <si>
    <t>&gt; 15-24 years ;  &gt; Not available for more hours within four weeks ;  &gt; Males ;</t>
  </si>
  <si>
    <t>&gt; 15-24 years ;  &gt; Not available for more hours within four weeks ;  &gt; Females ;</t>
  </si>
  <si>
    <t>&gt; 15-24 years ;  &gt;&gt; Not available within four weeks and looked for more work last year ;  Persons ;</t>
  </si>
  <si>
    <t>&gt; 15-24 years ;  &gt;&gt; Not available within four weeks and looked for more work last year ;  &gt; Males ;</t>
  </si>
  <si>
    <t>&gt; 15-24 years ;  &gt;&gt; Not available within four weeks and looked for more work last year ;  &gt; Females ;</t>
  </si>
  <si>
    <t>&gt; 15-24 years ;  &gt;&gt; Not available within four weeks and did not look for more work last year ;  Persons ;</t>
  </si>
  <si>
    <t>&gt; 15-24 years ;  &gt;&gt; Not available within four weeks and did not look for more work last year ;  &gt; Males ;</t>
  </si>
  <si>
    <t>&gt; 15-24 years ;  &gt;&gt; Not available within four weeks and did not look for more work last year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</si>
  <si>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</si>
  <si>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</si>
  <si>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</si>
  <si>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for more hours within four weeks ;  Persons ;</t>
  </si>
  <si>
    <t>&gt; 25-44 years ;  &gt; Available for more hours within four weeks ;  &gt; Males ;</t>
  </si>
  <si>
    <t>&gt; 25-44 years ;  &gt; Available for more hours within four weeks ;  &gt; Females ;</t>
  </si>
  <si>
    <t>&gt; 25-44 years ;  &gt;&gt; Available within four weeks and looked for more work last year ;  Persons ;</t>
  </si>
  <si>
    <t>&gt; 25-44 years ;  &gt;&gt; Available within four weeks and looked for more work last year ;  &gt; Males ;</t>
  </si>
  <si>
    <t>&gt; 25-44 years ;  &gt;&gt; Available within four weeks and looked for more work last year ;  &gt; Females ;</t>
  </si>
  <si>
    <t>&gt; 25-44 years ;  &gt;&gt; Available within four weeks and did not look for more work last year ;  Persons ;</t>
  </si>
  <si>
    <t>&gt; 25-44 years ;  &gt;&gt; Available within four weeks and did not look for more work last year ;  &gt; Males ;</t>
  </si>
  <si>
    <t>&gt; 25-44 years ;  &gt;&gt; Available within four weeks and did not look for more work last year ;  &gt; Females ;</t>
  </si>
  <si>
    <t>&gt; 25-44 years ;  &gt;&gt;&gt; Available for more hours last week ;  Persons ;</t>
  </si>
  <si>
    <t>&gt; 25-44 years ;  &gt;&gt;&gt; Available for more hours last week ;  &gt; Males ;</t>
  </si>
  <si>
    <t>&gt; 25-44 years ;  &gt;&gt;&gt; Available for more hours last week ;  &gt; Females ;</t>
  </si>
  <si>
    <t>&gt; 25-44 years ;  &gt;&gt;&gt;&gt; Available last week and looked for more work last year ;  Persons ;</t>
  </si>
  <si>
    <t>&gt; 25-44 years ;  &gt;&gt;&gt;&gt; Available last week and looked for more work last year ;  &gt; Males ;</t>
  </si>
  <si>
    <t>&gt; 25-44 years ;  &gt;&gt;&gt;&gt; Available last week and looked for more work last year ;  &gt; Females ;</t>
  </si>
  <si>
    <t>&gt; 25-44 years ;  &gt;&gt;&gt;&gt; Available last week and did not look for more work last year ;  Persons ;</t>
  </si>
  <si>
    <t>&gt; 25-44 years ;  &gt;&gt;&gt;&gt; Available last week and did not look for more work last year ;  &gt; Males ;</t>
  </si>
  <si>
    <t>&gt; 25-44 years ;  &gt;&gt;&gt;&gt; Available last week and did not look for more work last year ;  &gt; Females ;</t>
  </si>
  <si>
    <t>&gt; 25-44 years ;  &gt;&gt;&gt; Available for more hours within four weeks (but not last week) ;  Persons ;</t>
  </si>
  <si>
    <t>&gt; 25-44 years ;  &gt;&gt;&gt; Available for more hours within four weeks (but not last week) ;  &gt; Males ;</t>
  </si>
  <si>
    <t>&gt; 25-44 years ;  &gt;&gt;&gt; Available for more hours within four weeks (but not last week) ;  &gt; Females ;</t>
  </si>
  <si>
    <t>&gt; 25-44 years ;  &gt; Not available for more hours within four weeks ;  Persons ;</t>
  </si>
  <si>
    <t>&gt; 25-44 years ;  &gt; Not available for more hours within four weeks ;  &gt; Males ;</t>
  </si>
  <si>
    <t>&gt; 25-44 years ;  &gt; Not available for more hours within four weeks ;  &gt; Females ;</t>
  </si>
  <si>
    <t>&gt; 25-44 years ;  &gt;&gt; Not available within four weeks and looked for more work last year ;  Persons ;</t>
  </si>
  <si>
    <t>&gt; 25-44 years ;  &gt;&gt; Not available within four weeks and looked for more work last year ;  &gt; Males ;</t>
  </si>
  <si>
    <t>&gt; 25-44 years ;  &gt;&gt; Not available within four weeks and looked for more work last year ;  &gt; Females ;</t>
  </si>
  <si>
    <t>&gt; 25-44 years ;  &gt;&gt; Not available within four weeks and did not look for more work last year ;  Persons ;</t>
  </si>
  <si>
    <t>&gt; 25-44 years ;  &gt;&gt; Not available within four weeks and did not look for more work last year ;  &gt; Males ;</t>
  </si>
  <si>
    <t>&gt; 25-44 years ;  &gt;&gt; Not available within four weeks and did not look for more work last year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</si>
  <si>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</si>
  <si>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</si>
  <si>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</si>
  <si>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for more hours within four weeks ;  Persons ;</t>
  </si>
  <si>
    <t>&gt; 45-64 years ;  &gt; Available for more hours within four weeks ;  &gt; Males ;</t>
  </si>
  <si>
    <t>&gt; 45-64 years ;  &gt; Available for more hours within four weeks ;  &gt; Females ;</t>
  </si>
  <si>
    <t>&gt; 45-64 years ;  &gt;&gt; Available within four weeks and looked for more work last year ;  Persons ;</t>
  </si>
  <si>
    <t>&gt; 45-64 years ;  &gt;&gt; Available within four weeks and looked for more work last year ;  &gt; Males ;</t>
  </si>
  <si>
    <t>&gt; 45-64 years ;  &gt;&gt; Available within four weeks and looked for more work last year ;  &gt; Females ;</t>
  </si>
  <si>
    <t>&gt; 45-64 years ;  &gt;&gt; Available within four weeks and did not look for more work last year ;  Persons ;</t>
  </si>
  <si>
    <t>&gt; 45-64 years ;  &gt;&gt; Available within four weeks and did not look for more work last year ;  &gt; Males ;</t>
  </si>
  <si>
    <t>&gt; 45-64 years ;  &gt;&gt; Available within four weeks and did not look for more work last year ;  &gt; Females ;</t>
  </si>
  <si>
    <t>&gt; 45-64 years ;  &gt;&gt;&gt; Available for more hours last week ;  Persons ;</t>
  </si>
  <si>
    <t>&gt; 45-64 years ;  &gt;&gt;&gt; Available for more hours last week ;  &gt; Males ;</t>
  </si>
  <si>
    <t>&gt; 45-64 years ;  &gt;&gt;&gt; Available for more hours last week ;  &gt; Females ;</t>
  </si>
  <si>
    <t>&gt; 45-64 years ;  &gt;&gt;&gt;&gt; Available last week and looked for more work last year ;  Persons ;</t>
  </si>
  <si>
    <t>&gt; 45-64 years ;  &gt;&gt;&gt;&gt; Available last week and looked for more work last year ;  &gt; Males ;</t>
  </si>
  <si>
    <t>&gt; 45-64 years ;  &gt;&gt;&gt;&gt; Available last week and looked for more work last year ;  &gt; Females ;</t>
  </si>
  <si>
    <t>&gt; 45-64 years ;  &gt;&gt;&gt;&gt; Available last week and did not look for more work last year ;  Persons ;</t>
  </si>
  <si>
    <t>&gt; 45-64 years ;  &gt;&gt;&gt;&gt; Available last week and did not look for more work last year ;  &gt; Males ;</t>
  </si>
  <si>
    <t>&gt; 45-64 years ;  &gt;&gt;&gt;&gt; Available last week and did not look for more work last year ;  &gt; Females ;</t>
  </si>
  <si>
    <t>&gt; 45-64 years ;  &gt;&gt;&gt; Available for more hours within four weeks (but not last week) ;  Persons ;</t>
  </si>
  <si>
    <t>&gt; 45-64 years ;  &gt;&gt;&gt; Available for more hours within four weeks (but not last week) ;  &gt; Males ;</t>
  </si>
  <si>
    <t>&gt; 45-64 years ;  &gt;&gt;&gt; Available for more hours within four weeks (but not last week) ;  &gt; Females ;</t>
  </si>
  <si>
    <t>&gt; 45-64 years ;  &gt; Not available for more hours within four weeks ;  Persons ;</t>
  </si>
  <si>
    <t>&gt; 45-64 years ;  &gt; Not available for more hours within four weeks ;  &gt; Males ;</t>
  </si>
  <si>
    <t>&gt; 45-64 years ;  &gt; Not available for more hours within four weeks ;  &gt; Females ;</t>
  </si>
  <si>
    <t>&gt; 45-64 years ;  &gt;&gt; Not available within four weeks and looked for more work last year ;  Persons ;</t>
  </si>
  <si>
    <t>&gt; 45-64 years ;  &gt;&gt; Not available within four weeks and looked for more work last year ;  &gt; Males ;</t>
  </si>
  <si>
    <t>&gt; 45-64 years ;  &gt;&gt; Not available within four weeks and looked for more work last year ;  &gt; Females ;</t>
  </si>
  <si>
    <t>&gt; 45-64 years ;  &gt;&gt; Not available within four weeks and did not look for more work last year ;  Persons ;</t>
  </si>
  <si>
    <t>&gt; 45-64 years ;  &gt;&gt; Not available within four weeks and did not look for more work last year ;  &gt; Males ;</t>
  </si>
  <si>
    <t>&gt; 45-64 years ;  &gt;&gt; Not available within four weeks and did not look for more work last year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</si>
  <si>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</si>
  <si>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</si>
  <si>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</si>
  <si>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for more hours within four weeks ;  Persons ;</t>
  </si>
  <si>
    <t>65 years and over ;  &gt; Available for more hours within four weeks ;  &gt; Males ;</t>
  </si>
  <si>
    <t>65 years and over ;  &gt; Available for more hours within four weeks ;  &gt; Females ;</t>
  </si>
  <si>
    <t>65 years and over ;  &gt;&gt; Available within four weeks and looked for more work last year ;  Persons ;</t>
  </si>
  <si>
    <t>65 years and over ;  &gt;&gt; Available within four weeks and looked for more work last year ;  &gt; Males ;</t>
  </si>
  <si>
    <t>65 years and over ;  &gt;&gt; Available within four weeks and looked for more work last year ;  &gt; Females ;</t>
  </si>
  <si>
    <t>65 years and over ;  &gt;&gt; Available within four weeks and did not look for more work last year ;  Persons ;</t>
  </si>
  <si>
    <t>65 years and over ;  &gt;&gt; Available within four weeks and did not look for more work last year ;  &gt; Males ;</t>
  </si>
  <si>
    <t>65 years and over ;  &gt;&gt; Available within four weeks and did not look for more work last year ;  &gt; Females ;</t>
  </si>
  <si>
    <t>65 years and over ;  &gt;&gt;&gt; Available for more hours last week ;  Persons ;</t>
  </si>
  <si>
    <t>65 years and over ;  &gt;&gt;&gt; Available for more hours last week ;  &gt; Males ;</t>
  </si>
  <si>
    <t>65 years and over ;  &gt;&gt;&gt; Available for more hours last week ;  &gt; Females ;</t>
  </si>
  <si>
    <t>65 years and over ;  &gt;&gt;&gt;&gt; Available last week and looked for more work last year ;  Persons ;</t>
  </si>
  <si>
    <t>65 years and over ;  &gt;&gt;&gt;&gt; Available last week and looked for more work last year ;  &gt; Males ;</t>
  </si>
  <si>
    <t>65 years and over ;  &gt;&gt;&gt;&gt; Available last week and looked for more work last year ;  &gt; Females ;</t>
  </si>
  <si>
    <t>65 years and over ;  &gt;&gt;&gt;&gt; Available last week and did not look for more work last year ;  Persons ;</t>
  </si>
  <si>
    <t>65 years and over ;  &gt;&gt;&gt;&gt; Available last week and did not look for more work last year ;  &gt; Males ;</t>
  </si>
  <si>
    <t>65 years and over ;  &gt;&gt;&gt;&gt; Available last week and did not look for more work last year ;  &gt; Females ;</t>
  </si>
  <si>
    <t>65 years and over ;  &gt;&gt;&gt; Available for more hours within four weeks (but not last week) ;  Persons ;</t>
  </si>
  <si>
    <t>65 years and over ;  &gt;&gt;&gt; Available for more hours within four weeks (but not last week) ;  &gt; Males ;</t>
  </si>
  <si>
    <t>65 years and over ;  &gt;&gt;&gt; Available for more hours within four weeks (but not last week) ;  &gt; Females ;</t>
  </si>
  <si>
    <t>65 years and over ;  &gt; Not available for more hours within four weeks ;  Persons ;</t>
  </si>
  <si>
    <t>65 years and over ;  &gt; Not available for more hours within four weeks ;  &gt; Males ;</t>
  </si>
  <si>
    <t>65 years and over ;  &gt; Not available for more hours within four weeks ;  &gt; Females ;</t>
  </si>
  <si>
    <t>65 years and over ;  &gt;&gt; Not available within four weeks and looked for more work last year ;  Persons ;</t>
  </si>
  <si>
    <t>65 years and over ;  &gt;&gt; Not available within four weeks and looked for more work last year ;  &gt; Males ;</t>
  </si>
  <si>
    <t>65 years and over ;  &gt;&gt; Not available within four weeks and looked for more work last year ;  &gt; Females ;</t>
  </si>
  <si>
    <t>65 years and over ;  &gt;&gt; Not available within four weeks and did not look for more work last year ;  Persons ;</t>
  </si>
  <si>
    <t>65 years and over ;  &gt;&gt; Not available within four weeks and did not look for more work last year ;  &gt; Males ;</t>
  </si>
  <si>
    <t>65 years and over ;  &gt;&gt; Not available within four weeks and did not look for more work last year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</si>
  <si>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</si>
  <si>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</si>
  <si>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</si>
  <si>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for more hours within four weeks ;  Persons ;</t>
  </si>
  <si>
    <t>New South Wales ;  &gt; Available for more hours within four weeks ;  &gt; Males ;</t>
  </si>
  <si>
    <t>New South Wales ;  &gt; Available for more hours within four weeks ;  &gt; Females ;</t>
  </si>
  <si>
    <t>New South Wales ;  &gt;&gt; Available within four weeks and looked for more work last year ;  Persons ;</t>
  </si>
  <si>
    <t>New South Wales ;  &gt;&gt; Available within four weeks and looked for more work last year ;  &gt; Males ;</t>
  </si>
  <si>
    <t>New South Wales ;  &gt;&gt; Available within four weeks and looked for more work last year ;  &gt; Females ;</t>
  </si>
  <si>
    <t>New South Wales ;  &gt;&gt; Available within four weeks and did not look for more work last year ;  Persons ;</t>
  </si>
  <si>
    <t>New South Wales ;  &gt;&gt; Available within four weeks and did not look for more work last year ;  &gt; Males ;</t>
  </si>
  <si>
    <t>New South Wales ;  &gt;&gt; Available within four weeks and did not look for more work last year ;  &gt; Females ;</t>
  </si>
  <si>
    <t>New South Wales ;  &gt;&gt;&gt; Available for more hours last week ;  Persons ;</t>
  </si>
  <si>
    <t>New South Wales ;  &gt;&gt;&gt; Available for more hours last week ;  &gt; Males ;</t>
  </si>
  <si>
    <t>New South Wales ;  &gt;&gt;&gt; Available for more hours last week ;  &gt; Females ;</t>
  </si>
  <si>
    <t>New South Wales ;  &gt;&gt;&gt;&gt; Available last week and looked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</si>
  <si>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</si>
  <si>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</si>
  <si>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</si>
  <si>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</si>
  <si>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</si>
  <si>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</si>
  <si>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</si>
  <si>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</si>
  <si>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</si>
  <si>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</si>
  <si>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</si>
  <si>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</si>
  <si>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A125197190V</t>
  </si>
  <si>
    <t>A125202806K</t>
  </si>
  <si>
    <t>A125199998W</t>
  </si>
  <si>
    <t>A125197170K</t>
  </si>
  <si>
    <t>A125202786L</t>
  </si>
  <si>
    <t>A125199978L</t>
  </si>
  <si>
    <t>A125197194C</t>
  </si>
  <si>
    <t>A125202810A</t>
  </si>
  <si>
    <t>A125200002T</t>
  </si>
  <si>
    <t>A125197198L</t>
  </si>
  <si>
    <t>A125202814K</t>
  </si>
  <si>
    <t>A125200006A</t>
  </si>
  <si>
    <t>A125197174V</t>
  </si>
  <si>
    <t>A125202790C</t>
  </si>
  <si>
    <t>A125199982C</t>
  </si>
  <si>
    <t>A125197178C</t>
  </si>
  <si>
    <t>A125202794L</t>
  </si>
  <si>
    <t>A125199986L</t>
  </si>
  <si>
    <t>A125197182V</t>
  </si>
  <si>
    <t>A125202798W</t>
  </si>
  <si>
    <t>A125199990C</t>
  </si>
  <si>
    <t>A125197162K</t>
  </si>
  <si>
    <t>A125202778L</t>
  </si>
  <si>
    <t>A125199970V</t>
  </si>
  <si>
    <t>A125197202T</t>
  </si>
  <si>
    <t>A125202818V</t>
  </si>
  <si>
    <t>A125200010T</t>
  </si>
  <si>
    <t>A125197186C</t>
  </si>
  <si>
    <t>A125202802A</t>
  </si>
  <si>
    <t>A125199994L</t>
  </si>
  <si>
    <t>A125197206A</t>
  </si>
  <si>
    <t>A125202822K</t>
  </si>
  <si>
    <t>A125200014A</t>
  </si>
  <si>
    <t>A125197166V</t>
  </si>
  <si>
    <t>A125202782C</t>
  </si>
  <si>
    <t>A125199974C</t>
  </si>
  <si>
    <t>A125197158V</t>
  </si>
  <si>
    <t>A125202774C</t>
  </si>
  <si>
    <t>A125199966C</t>
  </si>
  <si>
    <t>A125198594J</t>
  </si>
  <si>
    <t>A125204210J</t>
  </si>
  <si>
    <t>A125201402W</t>
  </si>
  <si>
    <t>A125198574X</t>
  </si>
  <si>
    <t>A125204190K</t>
  </si>
  <si>
    <t>A125201382X</t>
  </si>
  <si>
    <t>A125198598T</t>
  </si>
  <si>
    <t>A125204214T</t>
  </si>
  <si>
    <t>A125201406F</t>
  </si>
  <si>
    <t>A125198602W</t>
  </si>
  <si>
    <t>A125204218A</t>
  </si>
  <si>
    <t>A125201410W</t>
  </si>
  <si>
    <t>A125198578J</t>
  </si>
  <si>
    <t>A125204194V</t>
  </si>
  <si>
    <t>A125201386J</t>
  </si>
  <si>
    <t>A125198582X</t>
  </si>
  <si>
    <t>A125204198C</t>
  </si>
  <si>
    <t>A125201390X</t>
  </si>
  <si>
    <t>A125198586J</t>
  </si>
  <si>
    <t>A125204202J</t>
  </si>
  <si>
    <t>A125201394J</t>
  </si>
  <si>
    <t>A125198566X</t>
  </si>
  <si>
    <t>A125204182K</t>
  </si>
  <si>
    <t>A125201374X</t>
  </si>
  <si>
    <t>A125198606F</t>
  </si>
  <si>
    <t>A125204222T</t>
  </si>
  <si>
    <t>A125201414F</t>
  </si>
  <si>
    <t>A125198590X</t>
  </si>
  <si>
    <t>A125204206T</t>
  </si>
  <si>
    <t>A125201398T</t>
  </si>
  <si>
    <t>A125198610W</t>
  </si>
  <si>
    <t>A125204226A</t>
  </si>
  <si>
    <t>A125201418R</t>
  </si>
  <si>
    <t>A125198570R</t>
  </si>
  <si>
    <t>A125204186V</t>
  </si>
  <si>
    <t>A125201378J</t>
  </si>
  <si>
    <t>A125198562R</t>
  </si>
  <si>
    <t>A125204178V</t>
  </si>
  <si>
    <t>A125201370R</t>
  </si>
  <si>
    <t>A125197658R</t>
  </si>
  <si>
    <t>A125203274A</t>
  </si>
  <si>
    <t>A125200466R</t>
  </si>
  <si>
    <t>A125197638F</t>
  </si>
  <si>
    <t>A125203254T</t>
  </si>
  <si>
    <t>A125200446F</t>
  </si>
  <si>
    <t>A125197662F</t>
  </si>
  <si>
    <t>A125203278K</t>
  </si>
  <si>
    <t>A125200470F</t>
  </si>
  <si>
    <t>A125197666R</t>
  </si>
  <si>
    <t>A125203282A</t>
  </si>
  <si>
    <t>A125200474R</t>
  </si>
  <si>
    <t>A125197642W</t>
  </si>
  <si>
    <t>A125203258A</t>
  </si>
  <si>
    <t>A125200450W</t>
  </si>
  <si>
    <t>A125197646F</t>
  </si>
  <si>
    <t>A125203262T</t>
  </si>
  <si>
    <t>A125200454F</t>
  </si>
  <si>
    <t>A125197650W</t>
  </si>
  <si>
    <t>A125203266A</t>
  </si>
  <si>
    <t>A125200458R</t>
  </si>
  <si>
    <t>A125197630L</t>
  </si>
  <si>
    <t>A125203246T</t>
  </si>
  <si>
    <t>A125200438F</t>
  </si>
  <si>
    <t>A125197670F</t>
  </si>
  <si>
    <t>A125203286K</t>
  </si>
  <si>
    <t>A125200478X</t>
  </si>
  <si>
    <t>A125197654F</t>
  </si>
  <si>
    <t>A125203270T</t>
  </si>
  <si>
    <t>A125200462F</t>
  </si>
  <si>
    <t>A125197674R</t>
  </si>
  <si>
    <t>A125203290A</t>
  </si>
  <si>
    <t>A125200482R</t>
  </si>
  <si>
    <t>A125197634W</t>
  </si>
  <si>
    <t>A125203250J</t>
  </si>
  <si>
    <t>A125200442W</t>
  </si>
  <si>
    <t>A125197626W</t>
  </si>
  <si>
    <t>A125203242J</t>
  </si>
  <si>
    <t>A125200434W</t>
  </si>
  <si>
    <t>A125199062L</t>
  </si>
  <si>
    <t>A125204678R</t>
  </si>
  <si>
    <t>A125201870K</t>
  </si>
  <si>
    <t>A125199042C</t>
  </si>
  <si>
    <t>A125204658F</t>
  </si>
  <si>
    <t>A125201850A</t>
  </si>
  <si>
    <t>A125199066W</t>
  </si>
  <si>
    <t>A125204682F</t>
  </si>
  <si>
    <t>A125201874V</t>
  </si>
  <si>
    <t>A125199070L</t>
  </si>
  <si>
    <t>A125204686R</t>
  </si>
  <si>
    <t>A125201878C</t>
  </si>
  <si>
    <t>A125199046L</t>
  </si>
  <si>
    <t>A125204662W</t>
  </si>
  <si>
    <t>A125201854K</t>
  </si>
  <si>
    <t>A125199050C</t>
  </si>
  <si>
    <t>A125204666F</t>
  </si>
  <si>
    <t>A125201858V</t>
  </si>
  <si>
    <t>A125199054L</t>
  </si>
  <si>
    <t>A125204670W</t>
  </si>
  <si>
    <t>A125201862K</t>
  </si>
  <si>
    <t>A125199034C</t>
  </si>
  <si>
    <t>A125204650L</t>
  </si>
  <si>
    <t>A125201842A</t>
  </si>
  <si>
    <t>A125199074W</t>
  </si>
  <si>
    <t>A125204690F</t>
  </si>
  <si>
    <t>A125201882V</t>
  </si>
  <si>
    <t>A125199058W</t>
  </si>
  <si>
    <t>A125204674F</t>
  </si>
  <si>
    <t>A125201866V</t>
  </si>
  <si>
    <t>A125199078F</t>
  </si>
  <si>
    <t>A125204694R</t>
  </si>
  <si>
    <t>A125201886C</t>
  </si>
  <si>
    <t>A125199038L</t>
  </si>
  <si>
    <t>A125204654W</t>
  </si>
  <si>
    <t>A125201846K</t>
  </si>
  <si>
    <t>A125199030V</t>
  </si>
  <si>
    <t>A125204646W</t>
  </si>
  <si>
    <t>A125201838K</t>
  </si>
  <si>
    <t>A125199530R</t>
  </si>
  <si>
    <t>A125205146V</t>
  </si>
  <si>
    <t>A125202338J</t>
  </si>
  <si>
    <t>A125199510F</t>
  </si>
  <si>
    <t>A125205126K</t>
  </si>
  <si>
    <t>A125202318X</t>
  </si>
  <si>
    <t>A125199534X</t>
  </si>
  <si>
    <t>A125205150K</t>
  </si>
  <si>
    <t>A125202342X</t>
  </si>
  <si>
    <t>A125199538J</t>
  </si>
  <si>
    <t>A125205154V</t>
  </si>
  <si>
    <t>A125202346J</t>
  </si>
  <si>
    <t>A125199514R</t>
  </si>
  <si>
    <t>A125205130A</t>
  </si>
  <si>
    <t>A125202322R</t>
  </si>
  <si>
    <t>A125199518X</t>
  </si>
  <si>
    <t>A125205134K</t>
  </si>
  <si>
    <t>A125202326X</t>
  </si>
  <si>
    <t>A125199522R</t>
  </si>
  <si>
    <t>A125205138V</t>
  </si>
  <si>
    <t>A125202330R</t>
  </si>
  <si>
    <t>A125199502F</t>
  </si>
  <si>
    <t>A125205118K</t>
  </si>
  <si>
    <t>A125202310F</t>
  </si>
  <si>
    <t>A125199542X</t>
  </si>
  <si>
    <t>A125205158C</t>
  </si>
  <si>
    <t>A125202350X</t>
  </si>
  <si>
    <t>A125199526X</t>
  </si>
  <si>
    <t>A125205142K</t>
  </si>
  <si>
    <t>A125202334X</t>
  </si>
  <si>
    <t>A125199546J</t>
  </si>
  <si>
    <t>A125205162V</t>
  </si>
  <si>
    <t>A125202354J</t>
  </si>
  <si>
    <t>A125199506R</t>
  </si>
  <si>
    <t>A125205122A</t>
  </si>
  <si>
    <t>A125202314R</t>
  </si>
  <si>
    <t>A125199498A</t>
  </si>
  <si>
    <t>A125205114A</t>
  </si>
  <si>
    <t>A125202306R</t>
  </si>
  <si>
    <t>A125198126V</t>
  </si>
  <si>
    <t>A125203742C</t>
  </si>
  <si>
    <t>A125200934T</t>
  </si>
  <si>
    <t>A125198106K</t>
  </si>
  <si>
    <t>A125203722V</t>
  </si>
  <si>
    <t>A125200914J</t>
  </si>
  <si>
    <t>A125198130K</t>
  </si>
  <si>
    <t>A125203746L</t>
  </si>
  <si>
    <t>A125200938A</t>
  </si>
  <si>
    <t>A125198134V</t>
  </si>
  <si>
    <t>A125203750C</t>
  </si>
  <si>
    <t>A125200942T</t>
  </si>
  <si>
    <t>A125198110A</t>
  </si>
  <si>
    <t>A125203726C</t>
  </si>
  <si>
    <t>A125200918T</t>
  </si>
  <si>
    <t>A125198114K</t>
  </si>
  <si>
    <t>A125203730V</t>
  </si>
  <si>
    <t>A125200922J</t>
  </si>
  <si>
    <t>A125198118V</t>
  </si>
  <si>
    <t>A125203734C</t>
  </si>
  <si>
    <t>A125200926T</t>
  </si>
  <si>
    <t>A125198098W</t>
  </si>
  <si>
    <t>A125203714V</t>
  </si>
  <si>
    <t>A125200906J</t>
  </si>
  <si>
    <t>A125198138C</t>
  </si>
  <si>
    <t>A125203754L</t>
  </si>
  <si>
    <t>A125200946A</t>
  </si>
  <si>
    <t>A125198122K</t>
  </si>
  <si>
    <t>A125203738L</t>
  </si>
  <si>
    <t>A125200930J</t>
  </si>
  <si>
    <t>A125198142V</t>
  </si>
  <si>
    <t>A125203758W</t>
  </si>
  <si>
    <t>A125200950T</t>
  </si>
  <si>
    <t>A125198102A</t>
  </si>
  <si>
    <t>A125203718C</t>
  </si>
  <si>
    <t>A125200910X</t>
  </si>
  <si>
    <t>A125198094L</t>
  </si>
  <si>
    <t>A125203710K</t>
  </si>
  <si>
    <t>A125200902X</t>
  </si>
  <si>
    <t>A125197502V</t>
  </si>
  <si>
    <t>A125203118X</t>
  </si>
  <si>
    <t>A125200310V</t>
  </si>
  <si>
    <t>A125197482W</t>
  </si>
  <si>
    <t>A125203098A</t>
  </si>
  <si>
    <t>A125200290W</t>
  </si>
  <si>
    <t>A125197506C</t>
  </si>
  <si>
    <t>A125203122R</t>
  </si>
  <si>
    <t>A125200314C</t>
  </si>
  <si>
    <t>A125197510V</t>
  </si>
  <si>
    <t>A125203126X</t>
  </si>
  <si>
    <t>A125200318L</t>
  </si>
  <si>
    <t>A125197486F</t>
  </si>
  <si>
    <t>A125203102F</t>
  </si>
  <si>
    <t>A125200294F</t>
  </si>
  <si>
    <t>A125197490W</t>
  </si>
  <si>
    <t>New South Wales ;  &gt;&gt;&gt;&gt; Available last week and looked for more work last year ;  &gt; Males ;</t>
  </si>
  <si>
    <t>New South Wales ;  &gt;&gt;&gt;&gt; Available last week and looked for more work last year ;  &gt; Females ;</t>
  </si>
  <si>
    <t>New South Wales ;  &gt;&gt;&gt;&gt; Available last week and did not look for more work last year ;  Persons ;</t>
  </si>
  <si>
    <t>New South Wales ;  &gt;&gt;&gt;&gt; Available last week and did not look for more work last year ;  &gt; Males ;</t>
  </si>
  <si>
    <t>New South Wales ;  &gt;&gt;&gt;&gt; Available last week and did not look for more work last year ;  &gt; Females ;</t>
  </si>
  <si>
    <t>New South Wales ;  &gt;&gt;&gt; Available for more hours within four weeks (but not last week) ;  Persons ;</t>
  </si>
  <si>
    <t>New South Wales ;  &gt;&gt;&gt; Available for more hours within four weeks (but not last week) ;  &gt; Males ;</t>
  </si>
  <si>
    <t>New South Wales ;  &gt;&gt;&gt; Available for more hours within four weeks (but not last week) ;  &gt; Females ;</t>
  </si>
  <si>
    <t>New South Wales ;  &gt; Not available for more hours within four weeks ;  Persons ;</t>
  </si>
  <si>
    <t>New South Wales ;  &gt; Not available for more hours within four weeks ;  &gt; Males ;</t>
  </si>
  <si>
    <t>New South Wales ;  &gt; Not available for more hours within four weeks ;  &gt; Females ;</t>
  </si>
  <si>
    <t>New South Wales ;  &gt;&gt; Not available within four weeks and looked for more work last year ;  Persons ;</t>
  </si>
  <si>
    <t>New South Wales ;  &gt;&gt; Not available within four weeks and looked for more work last year ;  &gt; Males ;</t>
  </si>
  <si>
    <t>New South Wales ;  &gt;&gt; Not available within four weeks and looked for more work last year ;  &gt; Females ;</t>
  </si>
  <si>
    <t>New South Wales ;  &gt;&gt; Not available within four weeks and did not look for more work last year ;  Persons ;</t>
  </si>
  <si>
    <t>New South Wales ;  &gt;&gt; Not available within four weeks and did not look for more work last year ;  &gt; Males ;</t>
  </si>
  <si>
    <t>New South Wales ;  &gt;&gt; Not available within four weeks and did not look for more work last year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</si>
  <si>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</si>
  <si>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</si>
  <si>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</si>
  <si>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for more hours within four weeks ;  Persons ;</t>
  </si>
  <si>
    <t>Victoria ;  &gt; Available for more hours within four weeks ;  &gt; Males ;</t>
  </si>
  <si>
    <t>Victoria ;  &gt; Available for more hours within four weeks ;  &gt; Females ;</t>
  </si>
  <si>
    <t>Victoria ;  &gt;&gt; Available within four weeks and looked for more work last year ;  Persons ;</t>
  </si>
  <si>
    <t>Victoria ;  &gt;&gt; Available within four weeks and looked for more work last year ;  &gt; Males ;</t>
  </si>
  <si>
    <t>Victoria ;  &gt;&gt; Available within four weeks and looked for more work last year ;  &gt; Females ;</t>
  </si>
  <si>
    <t>Victoria ;  &gt;&gt; Available within four weeks and did not look for more work last year ;  Persons ;</t>
  </si>
  <si>
    <t>Victoria ;  &gt;&gt; Available within four weeks and did not look for more work last year ;  &gt; Males ;</t>
  </si>
  <si>
    <t>Victoria ;  &gt;&gt; Available within four weeks and did not look for more work last year ;  &gt; Females ;</t>
  </si>
  <si>
    <t>Victoria ;  &gt;&gt;&gt; Available for more hours last week ;  Persons ;</t>
  </si>
  <si>
    <t>Victoria ;  &gt;&gt;&gt; Available for more hours last week ;  &gt; Males ;</t>
  </si>
  <si>
    <t>Victoria ;  &gt;&gt;&gt; Available for more hours last week ;  &gt; Females ;</t>
  </si>
  <si>
    <t>Victoria ;  &gt;&gt;&gt;&gt; Available last week and looked for more work last year ;  Persons ;</t>
  </si>
  <si>
    <t>Victoria ;  &gt;&gt;&gt;&gt; Available last week and looked for more work last year ;  &gt; Males ;</t>
  </si>
  <si>
    <t>Victoria ;  &gt;&gt;&gt;&gt; Available last week and looked for more work last year ;  &gt; Females ;</t>
  </si>
  <si>
    <t>Victoria ;  &gt;&gt;&gt;&gt; Available last week and did not look for more work last year ;  Persons ;</t>
  </si>
  <si>
    <t>Victoria ;  &gt;&gt;&gt;&gt; Available last week and did not look for more work last year ;  &gt; Males ;</t>
  </si>
  <si>
    <t>Victoria ;  &gt;&gt;&gt;&gt; Available last week and did not look for more work last year ;  &gt; Females ;</t>
  </si>
  <si>
    <t>Victoria ;  &gt;&gt;&gt; Available for more hours within four weeks (but not last week) ;  Persons ;</t>
  </si>
  <si>
    <t>Victoria ;  &gt;&gt;&gt; Available for more hours within four weeks (but not last week) ;  &gt; Males ;</t>
  </si>
  <si>
    <t>Victoria ;  &gt;&gt;&gt; Available for more hours within four weeks (but not last week) ;  &gt; Females ;</t>
  </si>
  <si>
    <t>Victoria ;  &gt; Not available for more hours within four weeks ;  Persons ;</t>
  </si>
  <si>
    <t>Victoria ;  &gt; Not available for more hours within four weeks ;  &gt; Males ;</t>
  </si>
  <si>
    <t>Victoria ;  &gt; Not available for more hours within four weeks ;  &gt; Females ;</t>
  </si>
  <si>
    <t>Victoria ;  &gt;&gt; Not available within four weeks and looked for more work last year ;  Persons ;</t>
  </si>
  <si>
    <t>Victoria ;  &gt;&gt; Not available within four weeks and looked for more work last year ;  &gt; Males ;</t>
  </si>
  <si>
    <t>Victoria ;  &gt;&gt; Not available within four weeks and looked for more work last year ;  &gt; Females ;</t>
  </si>
  <si>
    <t>Victoria ;  &gt;&gt; Not available within four weeks and did not look for more work last year ;  Persons ;</t>
  </si>
  <si>
    <t>Victoria ;  &gt;&gt; Not available within four weeks and did not look for more work last year ;  &gt; Males ;</t>
  </si>
  <si>
    <t>Victoria ;  &gt;&gt; Not available within four weeks and did not look for more work last year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</si>
  <si>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</si>
  <si>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</si>
  <si>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</si>
  <si>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for more hours within four weeks ;  Persons ;</t>
  </si>
  <si>
    <t>Queensland ;  &gt; Available for more hours within four weeks ;  &gt; Males ;</t>
  </si>
  <si>
    <t>Queensland ;  &gt; Available for more hours within four weeks ;  &gt; Females ;</t>
  </si>
  <si>
    <t>Queensland ;  &gt;&gt; Available within four weeks and looked for more work last year ;  Persons ;</t>
  </si>
  <si>
    <t>Queensland ;  &gt;&gt; Available within four weeks and looked for more work last year ;  &gt; Males ;</t>
  </si>
  <si>
    <t>Queensland ;  &gt;&gt; Available within four weeks and looked for more work last year ;  &gt; Females ;</t>
  </si>
  <si>
    <t>Queensland ;  &gt;&gt; Available within four weeks and did not look for more work last year ;  Persons ;</t>
  </si>
  <si>
    <t>Queensland ;  &gt;&gt; Available within four weeks and did not look for more work last year ;  &gt; Males ;</t>
  </si>
  <si>
    <t>Queensland ;  &gt;&gt; Available within four weeks and did not look for more work last year ;  &gt; Females ;</t>
  </si>
  <si>
    <t>Queensland ;  &gt;&gt;&gt; Available for more hours last week ;  Persons ;</t>
  </si>
  <si>
    <t>Queensland ;  &gt;&gt;&gt; Available for more hours last week ;  &gt; Males ;</t>
  </si>
  <si>
    <t>Queensland ;  &gt;&gt;&gt; Available for more hours last week ;  &gt; Females ;</t>
  </si>
  <si>
    <t>Queensland ;  &gt;&gt;&gt;&gt; Available last week and looked for more work last year ;  Persons ;</t>
  </si>
  <si>
    <t>Queensland ;  &gt;&gt;&gt;&gt; Available last week and looked for more work last year ;  &gt; Males ;</t>
  </si>
  <si>
    <t>Queensland ;  &gt;&gt;&gt;&gt; Available last week and looked for more work last year ;  &gt; Females ;</t>
  </si>
  <si>
    <t>Queensland ;  &gt;&gt;&gt;&gt; Available last week and did not look for more work last year ;  Persons ;</t>
  </si>
  <si>
    <t>Queensland ;  &gt;&gt;&gt;&gt; Available last week and did not look for more work last year ;  &gt; Males ;</t>
  </si>
  <si>
    <t>Queensland ;  &gt;&gt;&gt;&gt; Available last week and did not look for more work last year ;  &gt; Females ;</t>
  </si>
  <si>
    <t>Queensland ;  &gt;&gt;&gt; Available for more hours within four weeks (but not last week) ;  Persons ;</t>
  </si>
  <si>
    <t>Queensland ;  &gt;&gt;&gt; Available for more hours within four weeks (but not last week) ;  &gt; Males ;</t>
  </si>
  <si>
    <t>Queensland ;  &gt;&gt;&gt; Available for more hours within four weeks (but not last week) ;  &gt; Females ;</t>
  </si>
  <si>
    <t>Queensland ;  &gt; Not available for more hours within four weeks ;  Persons ;</t>
  </si>
  <si>
    <t>Queensland ;  &gt; Not available for more hours within four weeks ;  &gt; Males ;</t>
  </si>
  <si>
    <t>Queensland ;  &gt; Not available for more hours within four weeks ;  &gt; Females ;</t>
  </si>
  <si>
    <t>Queensland ;  &gt;&gt; Not available within four weeks and looked for more work last year ;  Persons ;</t>
  </si>
  <si>
    <t>Queensland ;  &gt;&gt; Not available within four weeks and looked for more work last year ;  &gt; Males ;</t>
  </si>
  <si>
    <t>Queensland ;  &gt;&gt; Not available within four weeks and looked for more work last year ;  &gt; Females ;</t>
  </si>
  <si>
    <t>Queensland ;  &gt;&gt; Not available within four weeks and did not look for more work last year ;  Persons ;</t>
  </si>
  <si>
    <t>Queensland ;  &gt;&gt; Not available within four weeks and did not look for more work last year ;  &gt; Males ;</t>
  </si>
  <si>
    <t>Queensland ;  &gt;&gt; Not available within four weeks and did not look for more work last year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</si>
  <si>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</si>
  <si>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</si>
  <si>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</si>
  <si>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for more hours within four weeks ;  Persons ;</t>
  </si>
  <si>
    <t>South Australia ;  &gt; Available for more hours within four weeks ;  &gt; Males ;</t>
  </si>
  <si>
    <t>South Australia ;  &gt; Available for more hours within four weeks ;  &gt; Females ;</t>
  </si>
  <si>
    <t>South Australia ;  &gt;&gt; Available within four weeks and looked for more work last year ;  Persons ;</t>
  </si>
  <si>
    <t>South Australia ;  &gt;&gt; Available within four weeks and looked for more work last year ;  &gt; Males ;</t>
  </si>
  <si>
    <t>South Australia ;  &gt;&gt; Available within four weeks and looked for more work last year ;  &gt; Females ;</t>
  </si>
  <si>
    <t>South Australia ;  &gt;&gt; Available within four weeks and did not look for more work last year ;  Persons ;</t>
  </si>
  <si>
    <t>South Australia ;  &gt;&gt; Available within four weeks and did not look for more work last year ;  &gt; Males ;</t>
  </si>
  <si>
    <t>South Australia ;  &gt;&gt; Available within four weeks and did not look for more work last year ;  &gt; Females ;</t>
  </si>
  <si>
    <t>South Australia ;  &gt;&gt;&gt; Available for more hours last week ;  Persons ;</t>
  </si>
  <si>
    <t>South Australia ;  &gt;&gt;&gt; Available for more hours last week ;  &gt; Males ;</t>
  </si>
  <si>
    <t>South Australia ;  &gt;&gt;&gt; Available for more hours last week ;  &gt; Females ;</t>
  </si>
  <si>
    <t>South Australia ;  &gt;&gt;&gt;&gt; Available last week and looked for more work last year ;  Persons ;</t>
  </si>
  <si>
    <t>South Australia ;  &gt;&gt;&gt;&gt; Available last week and looked for more work last year ;  &gt; Males ;</t>
  </si>
  <si>
    <t>South Australia ;  &gt;&gt;&gt;&gt; Available last week and looked for more work last year ;  &gt; Females ;</t>
  </si>
  <si>
    <t>South Australia ;  &gt;&gt;&gt;&gt; Available last week and did not look for more work last year ;  Persons ;</t>
  </si>
  <si>
    <t>South Australia ;  &gt;&gt;&gt;&gt; Available last week and did not look for more work last year ;  &gt; Males ;</t>
  </si>
  <si>
    <t>South Australia ;  &gt;&gt;&gt;&gt; Available last week and did not look for more work last year ;  &gt; Females ;</t>
  </si>
  <si>
    <t>South Australia ;  &gt;&gt;&gt; Available for more hours within four weeks (but not last week) ;  Persons ;</t>
  </si>
  <si>
    <t>South Australia ;  &gt;&gt;&gt; Available for more hours within four weeks (but not last week) ;  &gt; Males ;</t>
  </si>
  <si>
    <t>South Australia ;  &gt;&gt;&gt; Available for more hours within four weeks (but not last week) ;  &gt; Females ;</t>
  </si>
  <si>
    <t>South Australia ;  &gt; Not available for more hours within four weeks ;  Persons ;</t>
  </si>
  <si>
    <t>South Australia ;  &gt; Not available for more hours within four weeks ;  &gt; Males ;</t>
  </si>
  <si>
    <t>South Australia ;  &gt; Not available for more hours within four weeks ;  &gt; Females ;</t>
  </si>
  <si>
    <t>South Australia ;  &gt;&gt; Not available within four weeks and looked for more work last year ;  Persons ;</t>
  </si>
  <si>
    <t>South Australia ;  &gt;&gt; Not available within four weeks and looked for more work last year ;  &gt; Males ;</t>
  </si>
  <si>
    <t>South Australia ;  &gt;&gt; Not available within four weeks and looked for more work last year ;  &gt; Females ;</t>
  </si>
  <si>
    <t>South Australia ;  &gt;&gt; Not available within four weeks and did not look for more work last year ;  Persons ;</t>
  </si>
  <si>
    <t>South Australia ;  &gt;&gt; Not available within four weeks and did not look for more work last year ;  &gt; Males ;</t>
  </si>
  <si>
    <t>South Australia ;  &gt;&gt; Not available within four weeks and did not look for more work last year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</si>
  <si>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</si>
  <si>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</si>
  <si>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</si>
  <si>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for more hours within four weeks ;  Persons ;</t>
  </si>
  <si>
    <t>Western Australia ;  &gt; Available for more hours within four weeks ;  &gt; Males ;</t>
  </si>
  <si>
    <t>Western Australia ;  &gt; Available for more hours within four weeks ;  &gt; Females ;</t>
  </si>
  <si>
    <t>Western Australia ;  &gt;&gt; Available within four weeks and looked for more work last year ;  Persons ;</t>
  </si>
  <si>
    <t>Western Australia ;  &gt;&gt; Available within four weeks and looked for more work last year ;  &gt; Males ;</t>
  </si>
  <si>
    <t>Western Australia ;  &gt;&gt; Available within four weeks and looked for more work last year ;  &gt; Females ;</t>
  </si>
  <si>
    <t>Western Australia ;  &gt;&gt; Available within four weeks and did not look for more work last year ;  Persons ;</t>
  </si>
  <si>
    <t>Western Australia ;  &gt;&gt; Available within four weeks and did not look for more work last year ;  &gt; Males ;</t>
  </si>
  <si>
    <t>Western Australia ;  &gt;&gt; Available within four weeks and did not look for more work last year ;  &gt; Females ;</t>
  </si>
  <si>
    <t>Western Australia ;  &gt;&gt;&gt; Available for more hours last week ;  Persons ;</t>
  </si>
  <si>
    <t>Western Australia ;  &gt;&gt;&gt; Available for more hours last week ;  &gt; Males ;</t>
  </si>
  <si>
    <t>Western Australia ;  &gt;&gt;&gt; Available for more hours last week ;  &gt; Females ;</t>
  </si>
  <si>
    <t>Western Australia ;  &gt;&gt;&gt;&gt; Available last week and looked for more work last year ;  Persons ;</t>
  </si>
  <si>
    <t>Western Australia ;  &gt;&gt;&gt;&gt; Available last week and looked for more work last year ;  &gt; Males ;</t>
  </si>
  <si>
    <t>Western Australia ;  &gt;&gt;&gt;&gt; Available last week and looked for more work last year ;  &gt; Females ;</t>
  </si>
  <si>
    <t>Western Australia ;  &gt;&gt;&gt;&gt; Available last week and did not look for more work last year ;  Persons ;</t>
  </si>
  <si>
    <t>Western Australia ;  &gt;&gt;&gt;&gt; Available last week and did not look for more work last year ;  &gt; Males ;</t>
  </si>
  <si>
    <t>Western Australia ;  &gt;&gt;&gt;&gt; Available last week and did not look for more work last year ;  &gt; Females ;</t>
  </si>
  <si>
    <t>Western Australia ;  &gt;&gt;&gt; Available for more hours within four weeks (but not last week) ;  Persons ;</t>
  </si>
  <si>
    <t>Western Australia ;  &gt;&gt;&gt; Available for more hours within four weeks (but not last week) ;  &gt; Males ;</t>
  </si>
  <si>
    <t>Western Australia ;  &gt;&gt;&gt; Available for more hours within four weeks (but not last week) ;  &gt; Females ;</t>
  </si>
  <si>
    <t>Western Australia ;  &gt; Not available for more hours within four weeks ;  Persons ;</t>
  </si>
  <si>
    <t>Western Australia ;  &gt; Not available for more hours within four weeks ;  &gt; Males ;</t>
  </si>
  <si>
    <t>Western Australia ;  &gt; Not available for more hours within four weeks ;  &gt; Females ;</t>
  </si>
  <si>
    <t>Western Australia ;  &gt;&gt; Not available within four weeks and looked for more work last year ;  Persons ;</t>
  </si>
  <si>
    <t>Western Australia ;  &gt;&gt; Not available within four weeks and looked for more work last year ;  &gt; Males ;</t>
  </si>
  <si>
    <t>Western Australia ;  &gt;&gt; Not available within four weeks and looked for more work last year ;  &gt; Females ;</t>
  </si>
  <si>
    <t>Western Australia ;  &gt;&gt; Not available within four weeks and did not look for more work last year ;  Persons ;</t>
  </si>
  <si>
    <t>Western Australia ;  &gt;&gt; Not available within four weeks and did not look for more work last year ;  &gt; Males ;</t>
  </si>
  <si>
    <t>Western Australia ;  &gt;&gt; Not available within four weeks and did not look for more work last year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</si>
  <si>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</si>
  <si>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</si>
  <si>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</si>
  <si>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for more hours within four weeks ;  Persons ;</t>
  </si>
  <si>
    <t>Tasmania ;  &gt; Available for more hours within four weeks ;  &gt; Males ;</t>
  </si>
  <si>
    <t>Tasmania ;  &gt; Available for more hours within four weeks ;  &gt; Females ;</t>
  </si>
  <si>
    <t>Tasmania ;  &gt;&gt; Available within four weeks and looked for more work last year ;  Persons ;</t>
  </si>
  <si>
    <t>Tasmania ;  &gt;&gt; Available within four weeks and looked for more work last year ;  &gt; Males ;</t>
  </si>
  <si>
    <t>Tasmania ;  &gt;&gt; Available within four weeks and looked for more work last year ;  &gt; Females ;</t>
  </si>
  <si>
    <t>Tasmania ;  &gt;&gt; Available within four weeks and did not look for more work last year ;  Persons ;</t>
  </si>
  <si>
    <t>Tasmania ;  &gt;&gt; Available within four weeks and did not look for more work last year ;  &gt; Males ;</t>
  </si>
  <si>
    <t>Tasmania ;  &gt;&gt; Available within four weeks and did not look for more work last year ;  &gt; Females ;</t>
  </si>
  <si>
    <t>Tasmania ;  &gt;&gt;&gt; Available for more hours last week ;  Persons ;</t>
  </si>
  <si>
    <t>Tasmania ;  &gt;&gt;&gt; Available for more hours last week ;  &gt; Males ;</t>
  </si>
  <si>
    <t>Tasmania ;  &gt;&gt;&gt; Available for more hours last week ;  &gt; Females ;</t>
  </si>
  <si>
    <t>Tasmania ;  &gt;&gt;&gt;&gt; Available last week and looked for more work last year ;  Persons ;</t>
  </si>
  <si>
    <t>Tasmania ;  &gt;&gt;&gt;&gt; Available last week and looked for more work last year ;  &gt; Males ;</t>
  </si>
  <si>
    <t>Tasmania ;  &gt;&gt;&gt;&gt; Available last week and looked for more work last year ;  &gt; Females ;</t>
  </si>
  <si>
    <t>Tasmania ;  &gt;&gt;&gt;&gt; Available last week and did not look for more work last year ;  Persons ;</t>
  </si>
  <si>
    <t>Tasmania ;  &gt;&gt;&gt;&gt; Available last week and did not look for more work last year ;  &gt; Males ;</t>
  </si>
  <si>
    <t>Tasmania ;  &gt;&gt;&gt;&gt; Available last week and did not look for more work last year ;  &gt; Females ;</t>
  </si>
  <si>
    <t>Tasmania ;  &gt;&gt;&gt; Available for more hours within four weeks (but not last week) ;  Persons ;</t>
  </si>
  <si>
    <t>Tasmania ;  &gt;&gt;&gt; Available for more hours within four weeks (but not last week) ;  &gt; Males ;</t>
  </si>
  <si>
    <t>Tasmania ;  &gt;&gt;&gt; Available for more hours within four weeks (but not last week) ;  &gt; Females ;</t>
  </si>
  <si>
    <t>Tasmania ;  &gt; Not available for more hours within four weeks ;  Persons ;</t>
  </si>
  <si>
    <t>Tasmania ;  &gt; Not available for more hours within four weeks ;  &gt; Males ;</t>
  </si>
  <si>
    <t>Tasmania ;  &gt; Not available for more hours within four weeks ;  &gt; Females ;</t>
  </si>
  <si>
    <t>Tasmania ;  &gt;&gt; Not available within four weeks and looked for more work last year ;  Persons ;</t>
  </si>
  <si>
    <t>Tasmania ;  &gt;&gt; Not available within four weeks and looked for more work last year ;  &gt; Males ;</t>
  </si>
  <si>
    <t>Tasmania ;  &gt;&gt; Not available within four weeks and looked for more work last year ;  &gt; Females ;</t>
  </si>
  <si>
    <t>Tasmania ;  &gt;&gt; Not available within four weeks and did not look for more work last year ;  Persons ;</t>
  </si>
  <si>
    <t>Tasmania ;  &gt;&gt; Not available within four weeks and did not look for more work last year ;  &gt; Males ;</t>
  </si>
  <si>
    <t>Tasmania ;  &gt;&gt; Not available within four weeks and did not look for more work last year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</si>
  <si>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</si>
  <si>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</si>
  <si>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</si>
  <si>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for more hours within four weeks ;  Persons ;</t>
  </si>
  <si>
    <t>Northern Territory ;  &gt; Available for more hours within four weeks ;  &gt; Males ;</t>
  </si>
  <si>
    <t>Northern Territory ;  &gt; Available for more hours within four weeks ;  &gt; Females ;</t>
  </si>
  <si>
    <t>Northern Territory ;  &gt;&gt; Available within four weeks and looked for more work last year ;  Persons ;</t>
  </si>
  <si>
    <t>Northern Territory ;  &gt;&gt; Available within four weeks and looked for more work last year ;  &gt; Males ;</t>
  </si>
  <si>
    <t>Northern Territory ;  &gt;&gt; Available within four weeks and looked for more work last year ;  &gt; Females ;</t>
  </si>
  <si>
    <t>Northern Territory ;  &gt;&gt; Available within four weeks and did not look for more work last year ;  Persons ;</t>
  </si>
  <si>
    <t>Northern Territory ;  &gt;&gt; Available within four weeks and did not look for more work last year ;  &gt; Males ;</t>
  </si>
  <si>
    <t>Northern Territory ;  &gt;&gt; Available within four weeks and did not look for more work last year ;  &gt; Females ;</t>
  </si>
  <si>
    <t>Northern Territory ;  &gt;&gt;&gt; Available for more hours last week ;  Persons ;</t>
  </si>
  <si>
    <t>Northern Territory ;  &gt;&gt;&gt; Available for more hours last week ;  &gt; Males ;</t>
  </si>
  <si>
    <t>Northern Territory ;  &gt;&gt;&gt; Available for more hours last week ;  &gt; Females ;</t>
  </si>
  <si>
    <t>Northern Territory ;  &gt;&gt;&gt;&gt; Available last week and looked for more work last year ;  Persons ;</t>
  </si>
  <si>
    <t>Northern Territory ;  &gt;&gt;&gt;&gt; Available last week and looked for more work last year ;  &gt; Males ;</t>
  </si>
  <si>
    <t>Northern Territory ;  &gt;&gt;&gt;&gt; Available last week and looked for more work last year ;  &gt; Females ;</t>
  </si>
  <si>
    <t>Northern Territory ;  &gt;&gt;&gt;&gt; Available last week and did not look for more work last year ;  Persons ;</t>
  </si>
  <si>
    <t>Northern Territory ;  &gt;&gt;&gt;&gt; Available last week and did not look for more work last year ;  &gt; Males ;</t>
  </si>
  <si>
    <t>Northern Territory ;  &gt;&gt;&gt;&gt; Available last week and did not look for more work last year ;  &gt; Females ;</t>
  </si>
  <si>
    <t>Northern Territory ;  &gt;&gt;&gt; Available for more hours within four weeks (but not last week) ;  Persons ;</t>
  </si>
  <si>
    <t>Northern Territory ;  &gt;&gt;&gt; Available for more hours within four weeks (but not last week) ;  &gt; Males ;</t>
  </si>
  <si>
    <t>Northern Territory ;  &gt;&gt;&gt; Available for more hours within four weeks (but not last week) ;  &gt; Females ;</t>
  </si>
  <si>
    <t>Northern Territory ;  &gt; Not available for more hours within four weeks ;  Persons ;</t>
  </si>
  <si>
    <t>Northern Territory ;  &gt; Not available for more hours within four weeks ;  &gt; Males ;</t>
  </si>
  <si>
    <t>A125203106R</t>
  </si>
  <si>
    <t>A125200298R</t>
  </si>
  <si>
    <t>A125197494F</t>
  </si>
  <si>
    <t>A125203110F</t>
  </si>
  <si>
    <t>A125200302V</t>
  </si>
  <si>
    <t>A125197474W</t>
  </si>
  <si>
    <t>A125203090J</t>
  </si>
  <si>
    <t>A125200282W</t>
  </si>
  <si>
    <t>A125197514C</t>
  </si>
  <si>
    <t>A125203130R</t>
  </si>
  <si>
    <t>A125200322C</t>
  </si>
  <si>
    <t>A125197498R</t>
  </si>
  <si>
    <t>A125203114R</t>
  </si>
  <si>
    <t>A125200306C</t>
  </si>
  <si>
    <t>A125197518L</t>
  </si>
  <si>
    <t>A125203134X</t>
  </si>
  <si>
    <t>A125200326L</t>
  </si>
  <si>
    <t>A125197478F</t>
  </si>
  <si>
    <t>A125203094T</t>
  </si>
  <si>
    <t>A125200286F</t>
  </si>
  <si>
    <t>A125197470L</t>
  </si>
  <si>
    <t>A125203086T</t>
  </si>
  <si>
    <t>A125200278F</t>
  </si>
  <si>
    <t>A125197294L</t>
  </si>
  <si>
    <t>A125202910K</t>
  </si>
  <si>
    <t>A125200102A</t>
  </si>
  <si>
    <t>A125197274C</t>
  </si>
  <si>
    <t>A125202890L</t>
  </si>
  <si>
    <t>A125200082C</t>
  </si>
  <si>
    <t>A125197298W</t>
  </si>
  <si>
    <t>A125202914V</t>
  </si>
  <si>
    <t>A125200106K</t>
  </si>
  <si>
    <t>A125197302A</t>
  </si>
  <si>
    <t>A125202918C</t>
  </si>
  <si>
    <t>A125200110A</t>
  </si>
  <si>
    <t>A125197278L</t>
  </si>
  <si>
    <t>A125202894W</t>
  </si>
  <si>
    <t>A125200086L</t>
  </si>
  <si>
    <t>A125197282C</t>
  </si>
  <si>
    <t>A125202898F</t>
  </si>
  <si>
    <t>A125200090C</t>
  </si>
  <si>
    <t>A125197286L</t>
  </si>
  <si>
    <t>A125202902K</t>
  </si>
  <si>
    <t>A125200094L</t>
  </si>
  <si>
    <t>A125197266C</t>
  </si>
  <si>
    <t>A125202882L</t>
  </si>
  <si>
    <t>A125200074C</t>
  </si>
  <si>
    <t>A125197306K</t>
  </si>
  <si>
    <t>A125202922V</t>
  </si>
  <si>
    <t>A125200114K</t>
  </si>
  <si>
    <t>A125197290C</t>
  </si>
  <si>
    <t>A125202906V</t>
  </si>
  <si>
    <t>A125200098W</t>
  </si>
  <si>
    <t>A125197310A</t>
  </si>
  <si>
    <t>A125202926C</t>
  </si>
  <si>
    <t>A125200118V</t>
  </si>
  <si>
    <t>A125197270V</t>
  </si>
  <si>
    <t>A125202886W</t>
  </si>
  <si>
    <t>A125200078L</t>
  </si>
  <si>
    <t>A125197262V</t>
  </si>
  <si>
    <t>A125202878W</t>
  </si>
  <si>
    <t>A125200070V</t>
  </si>
  <si>
    <t>A125197554W</t>
  </si>
  <si>
    <t>A125203170J</t>
  </si>
  <si>
    <t>A125200362W</t>
  </si>
  <si>
    <t>A125197534L</t>
  </si>
  <si>
    <t>A125203150X</t>
  </si>
  <si>
    <t>A125200342L</t>
  </si>
  <si>
    <t>A125197558F</t>
  </si>
  <si>
    <t>A125203174T</t>
  </si>
  <si>
    <t>A125200366F</t>
  </si>
  <si>
    <t>A125197562W</t>
  </si>
  <si>
    <t>A125203178A</t>
  </si>
  <si>
    <t>A125200370W</t>
  </si>
  <si>
    <t>A125197538W</t>
  </si>
  <si>
    <t>A125203154J</t>
  </si>
  <si>
    <t>A125200346W</t>
  </si>
  <si>
    <t>A125197542L</t>
  </si>
  <si>
    <t>A125203158T</t>
  </si>
  <si>
    <t>A125200350L</t>
  </si>
  <si>
    <t>A125197546W</t>
  </si>
  <si>
    <t>A125203162J</t>
  </si>
  <si>
    <t>A125200354W</t>
  </si>
  <si>
    <t>A125197526L</t>
  </si>
  <si>
    <t>A125203142X</t>
  </si>
  <si>
    <t>A125200334L</t>
  </si>
  <si>
    <t>A125197566F</t>
  </si>
  <si>
    <t>A125203182T</t>
  </si>
  <si>
    <t>A125200374F</t>
  </si>
  <si>
    <t>A125197550L</t>
  </si>
  <si>
    <t>A125203166T</t>
  </si>
  <si>
    <t>A125200358F</t>
  </si>
  <si>
    <t>A125197570W</t>
  </si>
  <si>
    <t>A125203186A</t>
  </si>
  <si>
    <t>A125200378R</t>
  </si>
  <si>
    <t>A125197530C</t>
  </si>
  <si>
    <t>A125203146J</t>
  </si>
  <si>
    <t>A125200338W</t>
  </si>
  <si>
    <t>A125197522C</t>
  </si>
  <si>
    <t>A125203138J</t>
  </si>
  <si>
    <t>A125200330C</t>
  </si>
  <si>
    <t>A125197606L</t>
  </si>
  <si>
    <t>A125203222X</t>
  </si>
  <si>
    <t>A125200414L</t>
  </si>
  <si>
    <t>A125197586R</t>
  </si>
  <si>
    <t>A125203202R</t>
  </si>
  <si>
    <t>A125200394R</t>
  </si>
  <si>
    <t>A125197610C</t>
  </si>
  <si>
    <t>A125203226J</t>
  </si>
  <si>
    <t>A125200418W</t>
  </si>
  <si>
    <t>A125197614L</t>
  </si>
  <si>
    <t>A125203230X</t>
  </si>
  <si>
    <t>A125200422L</t>
  </si>
  <si>
    <t>A125197590F</t>
  </si>
  <si>
    <t>A125203206X</t>
  </si>
  <si>
    <t>A125200398X</t>
  </si>
  <si>
    <t>A125197594R</t>
  </si>
  <si>
    <t>A125203210R</t>
  </si>
  <si>
    <t>A125200402C</t>
  </si>
  <si>
    <t>A125197598X</t>
  </si>
  <si>
    <t>A125203214X</t>
  </si>
  <si>
    <t>A125200406L</t>
  </si>
  <si>
    <t>A125197578R</t>
  </si>
  <si>
    <t>A125203194A</t>
  </si>
  <si>
    <t>A125200386R</t>
  </si>
  <si>
    <t>A125197618W</t>
  </si>
  <si>
    <t>A125203234J</t>
  </si>
  <si>
    <t>A125200426W</t>
  </si>
  <si>
    <t>A125197602C</t>
  </si>
  <si>
    <t>A125203218J</t>
  </si>
  <si>
    <t>A125200410C</t>
  </si>
  <si>
    <t>A125197622L</t>
  </si>
  <si>
    <t>A125203238T</t>
  </si>
  <si>
    <t>A125200430L</t>
  </si>
  <si>
    <t>A125197582F</t>
  </si>
  <si>
    <t>A125203198K</t>
  </si>
  <si>
    <t>A125200390F</t>
  </si>
  <si>
    <t>A125197574F</t>
  </si>
  <si>
    <t>A125203190T</t>
  </si>
  <si>
    <t>A125200382F</t>
  </si>
  <si>
    <t>A125197346C</t>
  </si>
  <si>
    <t>A125202962L</t>
  </si>
  <si>
    <t>A125200154C</t>
  </si>
  <si>
    <t>A125197326V</t>
  </si>
  <si>
    <t>A125202942C</t>
  </si>
  <si>
    <t>A125200134V</t>
  </si>
  <si>
    <t>A125197350V</t>
  </si>
  <si>
    <t>A125202966W</t>
  </si>
  <si>
    <t>A125200158L</t>
  </si>
  <si>
    <t>A125197354C</t>
  </si>
  <si>
    <t>A125202970L</t>
  </si>
  <si>
    <t>A125200162C</t>
  </si>
  <si>
    <t>A125197330K</t>
  </si>
  <si>
    <t>A125202946L</t>
  </si>
  <si>
    <t>A125200138C</t>
  </si>
  <si>
    <t>A125197334V</t>
  </si>
  <si>
    <t>A125202950C</t>
  </si>
  <si>
    <t>A125200142V</t>
  </si>
  <si>
    <t>A125197338C</t>
  </si>
  <si>
    <t>A125202954L</t>
  </si>
  <si>
    <t>A125200146C</t>
  </si>
  <si>
    <t>A125197318V</t>
  </si>
  <si>
    <t>A125202934C</t>
  </si>
  <si>
    <t>A125200126V</t>
  </si>
  <si>
    <t>A125197358L</t>
  </si>
  <si>
    <t>A125202974W</t>
  </si>
  <si>
    <t>A125200166L</t>
  </si>
  <si>
    <t>A125197342V</t>
  </si>
  <si>
    <t>A125202958W</t>
  </si>
  <si>
    <t>A125200150V</t>
  </si>
  <si>
    <t>A125197362C</t>
  </si>
  <si>
    <t>A125202978F</t>
  </si>
  <si>
    <t>A125200170C</t>
  </si>
  <si>
    <t>A125197322K</t>
  </si>
  <si>
    <t>A125202938L</t>
  </si>
  <si>
    <t>A125200130K</t>
  </si>
  <si>
    <t>A125197314K</t>
  </si>
  <si>
    <t>A125202930V</t>
  </si>
  <si>
    <t>A125200122K</t>
  </si>
  <si>
    <t>A125197398F</t>
  </si>
  <si>
    <t>A125203014F</t>
  </si>
  <si>
    <t>A125200206V</t>
  </si>
  <si>
    <t>A125197378W</t>
  </si>
  <si>
    <t>A125202994F</t>
  </si>
  <si>
    <t>A125200186W</t>
  </si>
  <si>
    <t>A125197402K</t>
  </si>
  <si>
    <t>A125203018R</t>
  </si>
  <si>
    <t>A125200210K</t>
  </si>
  <si>
    <t>A125197406V</t>
  </si>
  <si>
    <t>A125203022F</t>
  </si>
  <si>
    <t>A125200214V</t>
  </si>
  <si>
    <t>A125197382L</t>
  </si>
  <si>
    <t>A125202998R</t>
  </si>
  <si>
    <t>A125200190L</t>
  </si>
  <si>
    <t>A125197386W</t>
  </si>
  <si>
    <t>A125203002W</t>
  </si>
  <si>
    <t>A125200194W</t>
  </si>
  <si>
    <t>A125197390L</t>
  </si>
  <si>
    <t>A125203006F</t>
  </si>
  <si>
    <t>A125200198F</t>
  </si>
  <si>
    <t>A125197370C</t>
  </si>
  <si>
    <t>A125202986F</t>
  </si>
  <si>
    <t>A125200178W</t>
  </si>
  <si>
    <t>A125197410K</t>
  </si>
  <si>
    <t>A125203026R</t>
  </si>
  <si>
    <t>A125200218C</t>
  </si>
  <si>
    <t>A125197394W</t>
  </si>
  <si>
    <t>A125203010W</t>
  </si>
  <si>
    <t>A125200202K</t>
  </si>
  <si>
    <t>A125197414V</t>
  </si>
  <si>
    <t>A125203030F</t>
  </si>
  <si>
    <t>A125200222V</t>
  </si>
  <si>
    <t>A125197374L</t>
  </si>
  <si>
    <t>A125202990W</t>
  </si>
  <si>
    <t>A125200182L</t>
  </si>
  <si>
    <t>A125197366L</t>
  </si>
  <si>
    <t>A125202982W</t>
  </si>
  <si>
    <t>A125200174L</t>
  </si>
  <si>
    <t>A125197450C</t>
  </si>
  <si>
    <t>A125203066J</t>
  </si>
  <si>
    <t>A125200258W</t>
  </si>
  <si>
    <t>A125197430V</t>
  </si>
  <si>
    <t>A125203046X</t>
  </si>
  <si>
    <t>A125200238L</t>
  </si>
  <si>
    <t>A125197454L</t>
  </si>
  <si>
    <t>A125203070X</t>
  </si>
  <si>
    <t>A125200262L</t>
  </si>
  <si>
    <t>A125197458W</t>
  </si>
  <si>
    <t>A125203074J</t>
  </si>
  <si>
    <t>A125200266W</t>
  </si>
  <si>
    <t>A125197434C</t>
  </si>
  <si>
    <t>A125203050R</t>
  </si>
  <si>
    <t>A125200242C</t>
  </si>
  <si>
    <t>A125197438L</t>
  </si>
  <si>
    <t>A125203054X</t>
  </si>
  <si>
    <t>A125200246L</t>
  </si>
  <si>
    <t>A125197442C</t>
  </si>
  <si>
    <t>A125203058J</t>
  </si>
  <si>
    <t>A125200250C</t>
  </si>
  <si>
    <t>A125197422V</t>
  </si>
  <si>
    <t>A125203038X</t>
  </si>
  <si>
    <t>A125200230V</t>
  </si>
  <si>
    <t>A125197462L</t>
  </si>
  <si>
    <t>A125203078T</t>
  </si>
  <si>
    <t>A125200270L</t>
  </si>
  <si>
    <t>A125197446L</t>
  </si>
  <si>
    <t>A125203062X</t>
  </si>
  <si>
    <t>A125200254L</t>
  </si>
  <si>
    <t>A125197466W</t>
  </si>
  <si>
    <t>A125203082J</t>
  </si>
  <si>
    <t>Northern Territory ;  &gt; Not available for more hours within four weeks ;  &gt; Females ;</t>
  </si>
  <si>
    <t>Northern Territory ;  &gt;&gt; Not available within four weeks and looked for more work last year ;  Persons ;</t>
  </si>
  <si>
    <t>Northern Territory ;  &gt;&gt; Not available within four weeks and looked for more work last year ;  &gt; Males ;</t>
  </si>
  <si>
    <t>Northern Territory ;  &gt;&gt; Not available within four weeks and looked for more work last year ;  &gt; Females ;</t>
  </si>
  <si>
    <t>Northern Territory ;  &gt;&gt; Not available within four weeks and did not look for more work last year ;  Persons ;</t>
  </si>
  <si>
    <t>Northern Territory ;  &gt;&gt; Not available within four weeks and did not look for more work last year ;  &gt; Males ;</t>
  </si>
  <si>
    <t>Northern Territory ;  &gt;&gt; Not available within four weeks and did not look for more work last year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</si>
  <si>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</si>
  <si>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</si>
  <si>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</si>
  <si>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for more hours within four weeks ;  Persons ;</t>
  </si>
  <si>
    <t>Australian Capital Territory ;  &gt; Available for more hours within four weeks ;  &gt; Males ;</t>
  </si>
  <si>
    <t>Australian Capital Territory ;  &gt; Available for more hours within four weeks ;  &gt; Females ;</t>
  </si>
  <si>
    <t>Australian Capital Territory ;  &gt;&gt; Available within four weeks and looked for more work last year ;  Persons ;</t>
  </si>
  <si>
    <t>Australian Capital Territory ;  &gt;&gt; Available within four weeks and looked for more work last year ;  &gt; Males ;</t>
  </si>
  <si>
    <t>Australian Capital Territory ;  &gt;&gt; Available within four weeks and looked for more work last year ;  &gt; Females ;</t>
  </si>
  <si>
    <t>Australian Capital Territory ;  &gt;&gt; Available within four weeks and did not look for more work last year ;  Persons ;</t>
  </si>
  <si>
    <t>Australian Capital Territory ;  &gt;&gt; Available within four weeks and did not look for more work last year ;  &gt; Males ;</t>
  </si>
  <si>
    <t>Australian Capital Territory ;  &gt;&gt; Available within four weeks and did not look for more work last year ;  &gt; Females ;</t>
  </si>
  <si>
    <t>Australian Capital Territory ;  &gt;&gt;&gt; Available for more hours last week ;  Persons ;</t>
  </si>
  <si>
    <t>Australian Capital Territory ;  &gt;&gt;&gt; Available for more hours last week ;  &gt; Males ;</t>
  </si>
  <si>
    <t>Australian Capital Territory ;  &gt;&gt;&gt; Available for more hours last week ;  &gt; Females ;</t>
  </si>
  <si>
    <t>Australian Capital Territory ;  &gt;&gt;&gt;&gt; Available last week and looked for more work last year ;  Persons ;</t>
  </si>
  <si>
    <t>Australian Capital Territory ;  &gt;&gt;&gt;&gt; Available last week and looked for more work last year ;  &gt; Males ;</t>
  </si>
  <si>
    <t>Australian Capital Territory ;  &gt;&gt;&gt;&gt; Available last week and looked for more work last year ;  &gt; Females ;</t>
  </si>
  <si>
    <t>Australian Capital Territory ;  &gt;&gt;&gt;&gt; Available last week and did not look for more work last year ;  Persons ;</t>
  </si>
  <si>
    <t>Australian Capital Territory ;  &gt;&gt;&gt;&gt; Available last week and did not look for more work last year ;  &gt; Males ;</t>
  </si>
  <si>
    <t>Australian Capital Territory ;  &gt;&gt;&gt;&gt; Available last week and did not look for more work last year ;  &gt; Females ;</t>
  </si>
  <si>
    <t>Australian Capital Territory ;  &gt;&gt;&gt; Available for more hours within four weeks (but not last week) ;  Persons ;</t>
  </si>
  <si>
    <t>Australian Capital Territory ;  &gt;&gt;&gt; Available for more hours within four weeks (but not last week) ;  &gt; Males ;</t>
  </si>
  <si>
    <t>Australian Capital Territory ;  &gt;&gt;&gt; Available for more hours within four weeks (but not last week) ;  &gt; Females ;</t>
  </si>
  <si>
    <t>Australian Capital Territory ;  &gt; Not available for more hours within four weeks ;  Persons ;</t>
  </si>
  <si>
    <t>Australian Capital Territory ;  &gt; Not available for more hours within four weeks ;  &gt; Males ;</t>
  </si>
  <si>
    <t>Australian Capital Territory ;  &gt; Not available for more hours within four weeks ;  &gt; Females ;</t>
  </si>
  <si>
    <t>Australian Capital Territory ;  &gt;&gt; Not available within four weeks and looked for more work last year ;  Persons ;</t>
  </si>
  <si>
    <t>Australian Capital Territory ;  &gt;&gt; Not available within four weeks and looked for more work last year ;  &gt; Males ;</t>
  </si>
  <si>
    <t>Australian Capital Territory ;  &gt;&gt; Not available within four weeks and looked for more work last year ;  &gt; Females ;</t>
  </si>
  <si>
    <t>Australian Capital Territory ;  &gt;&gt; Not available within four weeks and did not look for more work last year ;  Persons ;</t>
  </si>
  <si>
    <t>Australian Capital Territory ;  &gt;&gt; Not available within four weeks and did not look for more work last year ;  &gt; Males ;</t>
  </si>
  <si>
    <t>Australian Capital Territory ;  &gt;&gt; Not available within four weeks and did not look for more work last year ;  &gt; Females ;</t>
  </si>
  <si>
    <t>A125200274W</t>
  </si>
  <si>
    <t>A125197426C</t>
  </si>
  <si>
    <t>A125203042R</t>
  </si>
  <si>
    <t>A125200234C</t>
  </si>
  <si>
    <t>A125197418C</t>
  </si>
  <si>
    <t>A125203034R</t>
  </si>
  <si>
    <t>A125200226C</t>
  </si>
  <si>
    <t>A125197242K</t>
  </si>
  <si>
    <t>A125202858L</t>
  </si>
  <si>
    <t>A125200050K</t>
  </si>
  <si>
    <t>A125197222A</t>
  </si>
  <si>
    <t>A125202838C</t>
  </si>
  <si>
    <t>A125200030A</t>
  </si>
  <si>
    <t>A125197246V</t>
  </si>
  <si>
    <t>A125202862C</t>
  </si>
  <si>
    <t>A125200054V</t>
  </si>
  <si>
    <t>A125197250K</t>
  </si>
  <si>
    <t>A125202866L</t>
  </si>
  <si>
    <t>A125200058C</t>
  </si>
  <si>
    <t>A125197226K</t>
  </si>
  <si>
    <t>A125202842V</t>
  </si>
  <si>
    <t>A125200034K</t>
  </si>
  <si>
    <t>A125197230A</t>
  </si>
  <si>
    <t>A125202846C</t>
  </si>
  <si>
    <t>A125200038V</t>
  </si>
  <si>
    <t>A125197234K</t>
  </si>
  <si>
    <t>A125202850V</t>
  </si>
  <si>
    <t>A125200042K</t>
  </si>
  <si>
    <t>A125197214A</t>
  </si>
  <si>
    <t>A125202830K</t>
  </si>
  <si>
    <t>A125200022A</t>
  </si>
  <si>
    <t>A125197254V</t>
  </si>
  <si>
    <t>A125202870C</t>
  </si>
  <si>
    <t>A125200062V</t>
  </si>
  <si>
    <t>A125197238V</t>
  </si>
  <si>
    <t>A125202854C</t>
  </si>
  <si>
    <t>A125200046V</t>
  </si>
  <si>
    <t>A125197258C</t>
  </si>
  <si>
    <t>A125202874L</t>
  </si>
  <si>
    <t>A125200066C</t>
  </si>
  <si>
    <t>A125197218K</t>
  </si>
  <si>
    <t>A125202834V</t>
  </si>
  <si>
    <t>A125200026K</t>
  </si>
  <si>
    <t>A125197210T</t>
  </si>
  <si>
    <t>A125202826V</t>
  </si>
  <si>
    <t>A125200018K</t>
  </si>
  <si>
    <t>Time Series Workbook</t>
  </si>
  <si>
    <t>6229.0 Underemployed workers</t>
  </si>
  <si>
    <t>Table 4.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</si>
  <si>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</si>
  <si>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</si>
  <si>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</si>
  <si>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</si>
  <si>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</si>
  <si>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</si>
  <si>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</si>
  <si>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</si>
  <si>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</si>
  <si>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</si>
  <si>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</si>
  <si>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</si>
  <si>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4.1 - Part-time workers who prefer more hours by age, February 2023</t>
  </si>
  <si>
    <t>Table 4.2 - Part-time workers who prefer more hours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</si>
  <si>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</si>
  <si>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</si>
  <si>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</si>
  <si>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</si>
  <si>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</si>
  <si>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</si>
  <si>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</si>
  <si>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</si>
  <si>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</si>
  <si>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</si>
  <si>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</si>
  <si>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</si>
  <si>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Whether looked last year and available to start work with more hours</t>
  </si>
  <si>
    <t>Part-time workers who prefer more hours</t>
  </si>
  <si>
    <t xml:space="preserve"> Available for more hours within four weeks</t>
  </si>
  <si>
    <t xml:space="preserve"> Available within four weeks and looked for more work last year</t>
  </si>
  <si>
    <t xml:space="preserve"> Available within four weeks and did not look for more work last year</t>
  </si>
  <si>
    <t xml:space="preserve"> Available for more hours last week</t>
  </si>
  <si>
    <t xml:space="preserve"> Available last week and looked for more work last year</t>
  </si>
  <si>
    <t xml:space="preserve"> Available last week and did not look for more work last year</t>
  </si>
  <si>
    <t xml:space="preserve"> Available for more hours within four weeks (but not last week)</t>
  </si>
  <si>
    <t xml:space="preserve"> Available in 1–4 weeks and looked for more work last year</t>
  </si>
  <si>
    <t xml:space="preserve"> Available in 1–4 weeks and did not look for more work last year</t>
  </si>
  <si>
    <t xml:space="preserve"> Not available for more hours within four weeks</t>
  </si>
  <si>
    <t xml:space="preserve"> Not available within four weeks and looked for more work last year</t>
  </si>
  <si>
    <t xml:space="preserve"> Not available within four weeks and did not look for more work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</si>
  <si>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</si>
  <si>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</si>
  <si>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</si>
  <si>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</si>
  <si>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</si>
  <si>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</si>
  <si>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</si>
  <si>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</si>
  <si>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</si>
  <si>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</si>
  <si>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</si>
  <si>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</si>
  <si>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</si>
  <si>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</si>
  <si>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</si>
  <si>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Underemployed workers, May 2023</t>
  </si>
  <si>
    <t>&gt;&gt;&gt;&gt; Available in 1-4 weeks and looked for more work last year ;  Persons ;</t>
  </si>
  <si>
    <t>&gt;&gt;&gt;&gt; Available in 1-4 weeks and looked for more work last year ;  &gt; Males ;</t>
  </si>
  <si>
    <t>&gt;&gt;&gt;&gt; Available in 1-4 weeks and looked for more work last year ;  &gt; Females ;</t>
  </si>
  <si>
    <t>&gt;&gt;&gt;&gt; Available in 1-4 weeks and did not look for more work last year ;  Persons ;</t>
  </si>
  <si>
    <t>&gt;&gt;&gt;&gt; Available in 1-4 weeks and did not look for more work last year ;  &gt; Males ;</t>
  </si>
  <si>
    <t>&gt;&gt;&gt;&gt; Available in 1-4 weeks and did not look for more work last year ;  &gt; Females ;</t>
  </si>
  <si>
    <t>15-64 years ;  &gt;&gt;&gt;&gt; Available in 1-4 weeks and looked for more work last year ;  Persons ;</t>
  </si>
  <si>
    <t>15-64 years ;  &gt;&gt;&gt;&gt; Available in 1-4 weeks and looked for more work last year ;  &gt; Males ;</t>
  </si>
  <si>
    <t>15-64 years ;  &gt;&gt;&gt;&gt; Available in 1-4 weeks and looked for more work last year ;  &gt; Females ;</t>
  </si>
  <si>
    <t>15-64 years ;  &gt;&gt;&gt;&gt; Available in 1-4 weeks and did not look for more work last year ;  Persons ;</t>
  </si>
  <si>
    <t>15-64 years ;  &gt;&gt;&gt;&gt; Available in 1-4 weeks and did not look for more work last year ;  &gt; Males ;</t>
  </si>
  <si>
    <t>15-64 years ;  &gt;&gt;&gt;&gt; Available in 1-4 weeks and did not look for more work last year ;  &gt; Females ;</t>
  </si>
  <si>
    <t>&gt; 15-24 years ;  &gt;&gt;&gt;&gt; Available in 1-4 weeks and looked for more work last year ;  Persons ;</t>
  </si>
  <si>
    <t>&gt; 15-24 years ;  &gt;&gt;&gt;&gt; Available in 1-4 weeks and looked for more work last year ;  &gt; Males ;</t>
  </si>
  <si>
    <t>&gt; 15-24 years ;  &gt;&gt;&gt;&gt; Available in 1-4 weeks and looked for more work last year ;  &gt; Females ;</t>
  </si>
  <si>
    <t>&gt; 15-24 years ;  &gt;&gt;&gt;&gt; Available in 1-4 weeks and did not look for more work last year ;  Persons ;</t>
  </si>
  <si>
    <t>&gt; 15-24 years ;  &gt;&gt;&gt;&gt; Available in 1-4 weeks and did not look for more work last year ;  &gt; Males ;</t>
  </si>
  <si>
    <t>&gt; 15-24 years ;  &gt;&gt;&gt;&gt; Available in 1-4 weeks and did not look for more work last year ;  &gt; Females ;</t>
  </si>
  <si>
    <t>&gt; 25-44 years ;  &gt;&gt;&gt;&gt; Available in 1-4 weeks and looked for more work last year ;  Persons ;</t>
  </si>
  <si>
    <t>&gt; 25-44 years ;  &gt;&gt;&gt;&gt; Available in 1-4 weeks and looked for more work last year ;  &gt; Males ;</t>
  </si>
  <si>
    <t>&gt; 25-44 years ;  &gt;&gt;&gt;&gt; Available in 1-4 weeks and looked for more work last year ;  &gt; Females ;</t>
  </si>
  <si>
    <t>&gt; 25-44 years ;  &gt;&gt;&gt;&gt; Available in 1-4 weeks and did not look for more work last year ;  Persons ;</t>
  </si>
  <si>
    <t>&gt; 25-44 years ;  &gt;&gt;&gt;&gt; Available in 1-4 weeks and did not look for more work last year ;  &gt; Males ;</t>
  </si>
  <si>
    <t>&gt; 25-44 years ;  &gt;&gt;&gt;&gt; Available in 1-4 weeks and did not look for more work last year ;  &gt; Females ;</t>
  </si>
  <si>
    <t>&gt; 45-64 years ;  &gt;&gt;&gt;&gt; Available in 1-4 weeks and looked for more work last year ;  Persons ;</t>
  </si>
  <si>
    <t>&gt; 45-64 years ;  &gt;&gt;&gt;&gt; Available in 1-4 weeks and looked for more work last year ;  &gt; Males ;</t>
  </si>
  <si>
    <t>&gt; 45-64 years ;  &gt;&gt;&gt;&gt; Available in 1-4 weeks and looked for more work last year ;  &gt; Females ;</t>
  </si>
  <si>
    <t>&gt; 45-64 years ;  &gt;&gt;&gt;&gt; Available in 1-4 weeks and did not look for more work last year ;  Persons ;</t>
  </si>
  <si>
    <t>&gt; 45-64 years ;  &gt;&gt;&gt;&gt; Available in 1-4 weeks and did not look for more work last year ;  &gt; Males ;</t>
  </si>
  <si>
    <t>&gt; 45-64 years ;  &gt;&gt;&gt;&gt; Available in 1-4 weeks and did not look for more work last year ;  &gt; Females ;</t>
  </si>
  <si>
    <t>65 years and over ;  &gt;&gt;&gt;&gt; Available in 1-4 weeks and looked for more work last year ;  Persons ;</t>
  </si>
  <si>
    <t>65 years and over ;  &gt;&gt;&gt;&gt; Available in 1-4 weeks and looked for more work last year ;  &gt; Males ;</t>
  </si>
  <si>
    <t>65 years and over ;  &gt;&gt;&gt;&gt; Available in 1-4 weeks and looked for more work last year ;  &gt; Females ;</t>
  </si>
  <si>
    <t>65 years and over ;  &gt;&gt;&gt;&gt; Available in 1-4 weeks and did not look for more work last year ;  Persons ;</t>
  </si>
  <si>
    <t>65 years and over ;  &gt;&gt;&gt;&gt; Available in 1-4 weeks and did not look for more work last year ;  &gt; Males ;</t>
  </si>
  <si>
    <t>65 years and over ;  &gt;&gt;&gt;&gt; Available in 1-4 weeks and did not look for more work last year ;  &gt; Females ;</t>
  </si>
  <si>
    <t>New South Wales ;  &gt;&gt;&gt;&gt; Available in 1-4 weeks and looked for more work last year ;  Persons ;</t>
  </si>
  <si>
    <t>New South Wales ;  &gt;&gt;&gt;&gt; Available in 1-4 weeks and looked for more work last year ;  &gt; Males ;</t>
  </si>
  <si>
    <t>New South Wales ;  &gt;&gt;&gt;&gt; Available in 1-4 weeks and looked for more work last year ;  &gt; Females ;</t>
  </si>
  <si>
    <t>New South Wales ;  &gt;&gt;&gt;&gt; Available in 1-4 weeks and did not look for more work last year ;  Persons ;</t>
  </si>
  <si>
    <t>New South Wales ;  &gt;&gt;&gt;&gt; Available in 1-4 weeks and did not look for more work last year ;  &gt; Males ;</t>
  </si>
  <si>
    <t>New South Wales ;  &gt;&gt;&gt;&gt; Available in 1-4 weeks and did not look for more work last year ;  &gt; Females ;</t>
  </si>
  <si>
    <t>Victoria ;  &gt;&gt;&gt;&gt; Available in 1-4 weeks and looked for more work last year ;  Persons ;</t>
  </si>
  <si>
    <t>Victoria ;  &gt;&gt;&gt;&gt; Available in 1-4 weeks and looked for more work last year ;  &gt; Males ;</t>
  </si>
  <si>
    <t>Victoria ;  &gt;&gt;&gt;&gt; Available in 1-4 weeks and looked for more work last year ;  &gt; Females ;</t>
  </si>
  <si>
    <t>Victoria ;  &gt;&gt;&gt;&gt; Available in 1-4 weeks and did not look for more work last year ;  Persons ;</t>
  </si>
  <si>
    <t>Victoria ;  &gt;&gt;&gt;&gt; Available in 1-4 weeks and did not look for more work last year ;  &gt; Males ;</t>
  </si>
  <si>
    <t>Victoria ;  &gt;&gt;&gt;&gt; Available in 1-4 weeks and did not look for more work last year ;  &gt; Females ;</t>
  </si>
  <si>
    <t>Queensland ;  &gt;&gt;&gt;&gt; Available in 1-4 weeks and looked for more work last year ;  Persons ;</t>
  </si>
  <si>
    <t>Queensland ;  &gt;&gt;&gt;&gt; Available in 1-4 weeks and looked for more work last year ;  &gt; Males ;</t>
  </si>
  <si>
    <t>Queensland ;  &gt;&gt;&gt;&gt; Available in 1-4 weeks and looked for more work last year ;  &gt; Females ;</t>
  </si>
  <si>
    <t>Queensland ;  &gt;&gt;&gt;&gt; Available in 1-4 weeks and did not look for more work last year ;  Persons ;</t>
  </si>
  <si>
    <t>Queensland ;  &gt;&gt;&gt;&gt; Available in 1-4 weeks and did not look for more work last year ;  &gt; Males ;</t>
  </si>
  <si>
    <t>Queensland ;  &gt;&gt;&gt;&gt; Available in 1-4 weeks and did not look for more work last year ;  &gt; Females ;</t>
  </si>
  <si>
    <t>South Australia ;  &gt;&gt;&gt;&gt; Available in 1-4 weeks and looked for more work last year ;  Persons ;</t>
  </si>
  <si>
    <t>South Australia ;  &gt;&gt;&gt;&gt; Available in 1-4 weeks and looked for more work last year ;  &gt; Males ;</t>
  </si>
  <si>
    <t>South Australia ;  &gt;&gt;&gt;&gt; Available in 1-4 weeks and looked for more work last year ;  &gt; Females ;</t>
  </si>
  <si>
    <t>South Australia ;  &gt;&gt;&gt;&gt; Available in 1-4 weeks and did not look for more work last year ;  Persons ;</t>
  </si>
  <si>
    <t>South Australia ;  &gt;&gt;&gt;&gt; Available in 1-4 weeks and did not look for more work last year ;  &gt; Males ;</t>
  </si>
  <si>
    <t>South Australia ;  &gt;&gt;&gt;&gt; Available in 1-4 weeks and did not look for more work last year ;  &gt; Females ;</t>
  </si>
  <si>
    <t>Western Australia ;  &gt;&gt;&gt;&gt; Available in 1-4 weeks and looked for more work last year ;  Persons ;</t>
  </si>
  <si>
    <t>Western Australia ;  &gt;&gt;&gt;&gt; Available in 1-4 weeks and looked for more work last year ;  &gt; Males ;</t>
  </si>
  <si>
    <t>Western Australia ;  &gt;&gt;&gt;&gt; Available in 1-4 weeks and looked for more work last year ;  &gt; Females ;</t>
  </si>
  <si>
    <t>Western Australia ;  &gt;&gt;&gt;&gt; Available in 1-4 weeks and did not look for more work last year ;  Persons ;</t>
  </si>
  <si>
    <t>Western Australia ;  &gt;&gt;&gt;&gt; Available in 1-4 weeks and did not look for more work last year ;  &gt; Males ;</t>
  </si>
  <si>
    <t>Western Australia ;  &gt;&gt;&gt;&gt; Available in 1-4 weeks and did not look for more work last year ;  &gt; Females ;</t>
  </si>
  <si>
    <t>Tasmania ;  &gt;&gt;&gt;&gt; Available in 1-4 weeks and looked for more work last year ;  Persons ;</t>
  </si>
  <si>
    <t>Tasmania ;  &gt;&gt;&gt;&gt; Available in 1-4 weeks and looked for more work last year ;  &gt; Males ;</t>
  </si>
  <si>
    <t>Tasmania ;  &gt;&gt;&gt;&gt; Available in 1-4 weeks and looked for more work last year ;  &gt; Females ;</t>
  </si>
  <si>
    <t>Tasmania ;  &gt;&gt;&gt;&gt; Available in 1-4 weeks and did not look for more work last year ;  Persons ;</t>
  </si>
  <si>
    <t>Tasmania ;  &gt;&gt;&gt;&gt; Available in 1-4 weeks and did not look for more work last year ;  &gt; Males ;</t>
  </si>
  <si>
    <t>Tasmania ;  &gt;&gt;&gt;&gt; Available in 1-4 weeks and did not look for more work last year ;  &gt; Females ;</t>
  </si>
  <si>
    <t>Northern Territory ;  &gt;&gt;&gt;&gt; Available in 1-4 weeks and looked for more work last year ;  Persons ;</t>
  </si>
  <si>
    <t>Northern Territory ;  &gt;&gt;&gt;&gt; Available in 1-4 weeks and looked for more work last year ;  &gt; Males ;</t>
  </si>
  <si>
    <t>Northern Territory ;  &gt;&gt;&gt;&gt; Available in 1-4 weeks and looked for more work last year ;  &gt; Females ;</t>
  </si>
  <si>
    <t>Northern Territory ;  &gt;&gt;&gt;&gt; Available in 1-4 weeks and did not look for more work last year ;  Persons ;</t>
  </si>
  <si>
    <t>Northern Territory ;  &gt;&gt;&gt;&gt; Available in 1-4 weeks and did not look for more work last year ;  &gt; Males ;</t>
  </si>
  <si>
    <t>Northern Territory ;  &gt;&gt;&gt;&gt; Available in 1-4 weeks and did not look for more work last year ;  &gt; Females ;</t>
  </si>
  <si>
    <t>Australian Capital Territory ;  &gt;&gt;&gt;&gt; Available in 1-4 weeks and looked for more work last year ;  Persons ;</t>
  </si>
  <si>
    <t>Australian Capital Territory ;  &gt;&gt;&gt;&gt; Available in 1-4 weeks and looked for more work last year ;  &gt; Males ;</t>
  </si>
  <si>
    <t>Australian Capital Territory ;  &gt;&gt;&gt;&gt; Available in 1-4 weeks and looked for more work last year ;  &gt; Females ;</t>
  </si>
  <si>
    <t>Australian Capital Territory ;  &gt;&gt;&gt;&gt; Available in 1-4 weeks and did not look for more work last year ;  Persons ;</t>
  </si>
  <si>
    <t>Australian Capital Territory ;  &gt;&gt;&gt;&gt; Available in 1-4 weeks and did not look for more work last year ;  &gt; Males ;</t>
  </si>
  <si>
    <t>Australian Capital Territory ;  &gt;&gt;&gt;&gt; Available in 1-4 weeks and did not look for more work last year ;  &gt; Females 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</si>
</sst>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166" fontId="13" fillId="0" borderId="0" xfId="10" applyNumberFormat="1" applyAlignment="1">
      <alignment horizontal="left" vertic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4"/>
    </xf>
    <xf numFmtId="0" fontId="13" fillId="0" borderId="0" xfId="11" applyFont="1" applyAlignment="1">
      <alignment horizontal="left" indent="5"/>
    </xf>
    <xf numFmtId="0" fontId="1" fillId="0" borderId="0" xfId="11" applyFont="1" applyAlignment="1">
      <alignment horizontal="left" indent="5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2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3F0EF8C2-AE1F-4919-B665-1A4B2BA2ECC7}"/>
    <cellStyle name="Normal" xfId="0" builtinId="0"/>
    <cellStyle name="Normal 10" xfId="3" xr:uid="{C3681ED9-8A5F-4D1C-BFC5-3BEE164FCFF0}"/>
    <cellStyle name="Normal 2" xfId="7" xr:uid="{8016F4D5-63DE-4989-A5E7-374273232019}"/>
    <cellStyle name="Normal 2 2 2" xfId="11" xr:uid="{D9F81548-BB06-4F1B-8215-34E7A34B65B0}"/>
    <cellStyle name="Normal 2 4" xfId="4" xr:uid="{C7EFC627-B853-410F-9E7C-3559D729D931}"/>
    <cellStyle name="Normal 3 5 4" xfId="2" xr:uid="{6C08AB66-3BC8-4B09-99F4-5F1A98303E6F}"/>
    <cellStyle name="Style1" xfId="6" xr:uid="{019E1EEF-B28E-4397-9895-D396C6BE8C17}"/>
    <cellStyle name="Style4" xfId="8" xr:uid="{A53CEA6B-9229-4137-8555-6F4FC38B1644}"/>
    <cellStyle name="Style5" xfId="9" xr:uid="{FF7C12B4-9DD5-4029-B7D2-A1BCF42B8814}"/>
    <cellStyle name="Style9" xfId="10" xr:uid="{BBAA4752-B77F-4219-A4B8-AA38928514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488199-61D6-4CC9-AB3B-D013BA5CD4E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18F4A2-5A3C-467B-BAFB-0123AAE756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B9C631-BB71-4FE1-8F60-5B50B2313E9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3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2F1F2-4783-4960-9E40-56C9F1E3178D}">
  <sheetPr codeName="Sheet6"/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1020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1021</v>
      </c>
      <c r="C5" s="11"/>
      <c r="D5" s="11"/>
      <c r="E5" s="11"/>
    </row>
    <row r="6" spans="1:5" ht="15.75" customHeight="1">
      <c r="A6" s="11"/>
      <c r="B6" s="65" t="s">
        <v>1022</v>
      </c>
      <c r="C6" s="65"/>
      <c r="D6" s="65"/>
      <c r="E6" s="65"/>
    </row>
    <row r="7" spans="1:5" ht="15.75" customHeight="1">
      <c r="A7" s="11"/>
      <c r="B7" s="21" t="s">
        <v>1032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1033</v>
      </c>
      <c r="C9" s="24"/>
      <c r="D9" s="11"/>
      <c r="E9" s="11"/>
    </row>
    <row r="10" spans="1:5">
      <c r="A10" s="23"/>
      <c r="B10" s="25" t="s">
        <v>1034</v>
      </c>
      <c r="C10" s="23"/>
      <c r="D10" s="11"/>
      <c r="E10" s="11"/>
    </row>
    <row r="11" spans="1:5">
      <c r="A11" s="23"/>
      <c r="B11" s="26">
        <v>4.0999999999999996</v>
      </c>
      <c r="C11" s="27" t="s">
        <v>1035</v>
      </c>
      <c r="D11" s="11"/>
      <c r="E11" s="11"/>
    </row>
    <row r="12" spans="1:5">
      <c r="A12" s="23"/>
      <c r="B12" s="26">
        <v>4.2</v>
      </c>
      <c r="C12" s="27" t="s">
        <v>1036</v>
      </c>
      <c r="D12" s="11"/>
      <c r="E12" s="11"/>
    </row>
    <row r="13" spans="1:5">
      <c r="A13" s="23"/>
      <c r="B13" s="26" t="s">
        <v>1037</v>
      </c>
      <c r="C13" s="27" t="s">
        <v>1038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6"/>
      <c r="C15" s="66"/>
      <c r="D15" s="11"/>
      <c r="E15" s="11"/>
    </row>
    <row r="16" spans="1:5" ht="15.75">
      <c r="A16" s="23"/>
      <c r="B16" s="67" t="s">
        <v>1039</v>
      </c>
      <c r="C16" s="67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1078</v>
      </c>
      <c r="C18" s="23"/>
      <c r="D18" s="11"/>
      <c r="E18" s="11"/>
    </row>
    <row r="19" spans="1:5">
      <c r="A19" s="23"/>
      <c r="B19" s="68" t="s">
        <v>1040</v>
      </c>
      <c r="C19" s="68"/>
      <c r="D19" s="11"/>
      <c r="E19" s="11"/>
    </row>
    <row r="20" spans="1:5">
      <c r="A20" s="23"/>
      <c r="B20" s="68" t="s">
        <v>1041</v>
      </c>
      <c r="C20" s="68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1023</v>
      </c>
      <c r="C22" s="11"/>
      <c r="D22" s="11"/>
      <c r="E22" s="11"/>
    </row>
    <row r="23" spans="1:5">
      <c r="A23" s="22"/>
      <c r="B23" s="64" t="s">
        <v>1031</v>
      </c>
      <c r="C23" s="64"/>
      <c r="D23" s="64"/>
      <c r="E23" s="64"/>
    </row>
    <row r="24" spans="1:5">
      <c r="A24" s="22"/>
      <c r="B24" s="64" t="s">
        <v>1030</v>
      </c>
      <c r="C24" s="64"/>
      <c r="D24" s="64"/>
      <c r="E24" s="64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967E9DDA-54E0-4EFF-BEF3-878FA5EFDBA9}"/>
    <hyperlink ref="B13" location="Index!A12" display="Index" xr:uid="{A3BDC797-B4E7-4F89-8E1E-D2868B7FDB3B}"/>
    <hyperlink ref="B27" r:id="rId2" display="© Commonwealth of Australia 2015" xr:uid="{2B00EDA8-1599-482F-8296-495757A3C613}"/>
    <hyperlink ref="B12" location="'Table 4.2'!C10" display="'Table 4.2'!C10" xr:uid="{84AA78FF-FE4D-4487-918B-F3A399CD2630}"/>
    <hyperlink ref="B24" r:id="rId3" display="or the Labour Surveys Branch at labour.statistics@abs.gov.au." xr:uid="{11E1300D-6121-46B9-88CF-10437D3A6FE3}"/>
    <hyperlink ref="B23:E23" r:id="rId4" display="For further information about these and related statistics visit www.abs.gov.au/about/contact-us" xr:uid="{52851889-0C96-4F11-BBAD-90F85938BCED}"/>
    <hyperlink ref="B11" location="'Table 4.1'!C10" display="'Table 4.1'!C10" xr:uid="{158660B5-B296-4076-A2AB-FB36F85C8D95}"/>
    <hyperlink ref="B20" r:id="rId5" display="Explanatory Notes" xr:uid="{EBA8411E-3F66-4CBF-BA33-68845DFB7E7D}"/>
    <hyperlink ref="B19" r:id="rId6" xr:uid="{F1F24F7E-82E9-4E0B-B94B-193E8052D6DE}"/>
    <hyperlink ref="B19:C19" r:id="rId7" display="Summary" xr:uid="{D4142FC3-661A-4487-8063-7B4FAAAB8402}"/>
    <hyperlink ref="B20:C20" r:id="rId8" display="Methodology" xr:uid="{C1FC98E2-B5AA-42FF-B593-001AA53EE0AF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C76A-036A-49D0-A6CD-8D0511206062}">
  <sheetPr codeName="Sheet7">
    <pageSetUpPr fitToPage="1"/>
  </sheetPr>
  <dimension ref="A1:U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1020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Contents!C11</f>
        <v>Table 4.1 - Part-time workers who prefer more hours by age, February 2023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1042</v>
      </c>
      <c r="C10" s="69" t="s">
        <v>1043</v>
      </c>
      <c r="D10" s="69"/>
      <c r="E10" s="69"/>
      <c r="F10" s="39"/>
      <c r="G10" s="70" t="s">
        <v>1044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1045</v>
      </c>
      <c r="D11" s="37" t="s">
        <v>1046</v>
      </c>
      <c r="E11" s="37" t="s">
        <v>1047</v>
      </c>
      <c r="F11" s="37"/>
      <c r="G11" s="37" t="s">
        <v>1045</v>
      </c>
      <c r="H11" s="37" t="s">
        <v>1046</v>
      </c>
      <c r="I11" s="37" t="s">
        <v>1047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1048</v>
      </c>
      <c r="D12" s="40" t="s">
        <v>1048</v>
      </c>
      <c r="E12" s="40" t="s">
        <v>1048</v>
      </c>
      <c r="F12" s="40"/>
      <c r="G12" s="40" t="s">
        <v>1048</v>
      </c>
      <c r="H12" s="40" t="s">
        <v>1048</v>
      </c>
      <c r="I12" s="40" t="s">
        <v>1048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1049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1050</v>
      </c>
      <c r="C14" s="45" cm="1">
        <f t="array" ref="C14">INDEX($C$52:$T$64,$U52,C$38)</f>
        <v>869.83600000000001</v>
      </c>
      <c r="D14" s="45" cm="1">
        <f t="array" ref="D14">INDEX($C$52:$T$64,$U52,D$38)</f>
        <v>351.78300000000002</v>
      </c>
      <c r="E14" s="45" cm="1">
        <f t="array" ref="E14">INDEX($C$52:$T$64,$U52,E$38)</f>
        <v>518.053</v>
      </c>
      <c r="F14" s="45"/>
      <c r="G14" s="46" t="str" cm="1">
        <f t="array" ref="G14">HYPERLINK(TEXT("#"&amp;INDEX($C$73:$T$85,$U73,C$38),),INDEX($C$73:$T$85,$U73,C$38))</f>
        <v>A125197190V</v>
      </c>
      <c r="H14" s="46" t="str" cm="1">
        <f t="array" ref="H14">HYPERLINK(TEXT("#"&amp;INDEX($C$73:$T$85,$U73,D$38),),INDEX($C$73:$T$85,$U73,D$38))</f>
        <v>A125202806K</v>
      </c>
      <c r="I14" s="46" t="str" cm="1">
        <f t="array" ref="I14">HYPERLINK(TEXT("#"&amp;INDEX($C$73:$T$85,$U73,E$38),),INDEX($C$73:$T$85,$U73,E$38))</f>
        <v>A125199998W</v>
      </c>
    </row>
    <row r="15" spans="1:20">
      <c r="A15" s="47"/>
      <c r="B15" s="48" t="s">
        <v>1051</v>
      </c>
      <c r="C15" s="45" cm="1">
        <f t="array" ref="C15">INDEX($C$52:$T$64,$U53,C$38)</f>
        <v>792.19899999999996</v>
      </c>
      <c r="D15" s="45" cm="1">
        <f t="array" ref="D15">INDEX($C$52:$T$64,$U53,D$38)</f>
        <v>326.39400000000001</v>
      </c>
      <c r="E15" s="45" cm="1">
        <f t="array" ref="E15">INDEX($C$52:$T$64,$U53,E$38)</f>
        <v>465.80500000000001</v>
      </c>
      <c r="F15" s="45"/>
      <c r="G15" s="46" t="str" cm="1">
        <f t="array" ref="G15">HYPERLINK(TEXT("#"&amp;INDEX($C$73:$T$85,$U74,C$38),),INDEX($C$73:$T$85,$U74,C$38))</f>
        <v>A125197170K</v>
      </c>
      <c r="H15" s="46" t="str" cm="1">
        <f t="array" ref="H15">HYPERLINK(TEXT("#"&amp;INDEX($C$73:$T$85,$U74,D$38),),INDEX($C$73:$T$85,$U74,D$38))</f>
        <v>A125202786L</v>
      </c>
      <c r="I15" s="46" t="str" cm="1">
        <f t="array" ref="I15">HYPERLINK(TEXT("#"&amp;INDEX($C$73:$T$85,$U74,E$38),),INDEX($C$73:$T$85,$U74,E$38))</f>
        <v>A125199978L</v>
      </c>
    </row>
    <row r="16" spans="1:20">
      <c r="A16" s="47"/>
      <c r="B16" s="49" t="s">
        <v>1052</v>
      </c>
      <c r="C16" s="45" cm="1">
        <f t="array" ref="C16">INDEX($C$52:$T$64,$U54,C$38)</f>
        <v>372.82600000000002</v>
      </c>
      <c r="D16" s="45" cm="1">
        <f t="array" ref="D16">INDEX($C$52:$T$64,$U54,D$38)</f>
        <v>145.40299999999999</v>
      </c>
      <c r="E16" s="45" cm="1">
        <f t="array" ref="E16">INDEX($C$52:$T$64,$U54,E$38)</f>
        <v>227.423</v>
      </c>
      <c r="F16" s="45"/>
      <c r="G16" s="46" t="str" cm="1">
        <f t="array" ref="G16">HYPERLINK(TEXT("#"&amp;INDEX($C$73:$T$85,$U75,C$38),),INDEX($C$73:$T$85,$U75,C$38))</f>
        <v>A125197194C</v>
      </c>
      <c r="H16" s="46" t="str" cm="1">
        <f t="array" ref="H16">HYPERLINK(TEXT("#"&amp;INDEX($C$73:$T$85,$U75,D$38),),INDEX($C$73:$T$85,$U75,D$38))</f>
        <v>A125202810A</v>
      </c>
      <c r="I16" s="46" t="str" cm="1">
        <f t="array" ref="I16">HYPERLINK(TEXT("#"&amp;INDEX($C$73:$T$85,$U75,E$38),),INDEX($C$73:$T$85,$U75,E$38))</f>
        <v>A125200002T</v>
      </c>
    </row>
    <row r="17" spans="1:20">
      <c r="A17" s="47"/>
      <c r="B17" s="49" t="s">
        <v>1053</v>
      </c>
      <c r="C17" s="45" cm="1">
        <f t="array" ref="C17">INDEX($C$52:$T$64,$U55,C$38)</f>
        <v>419.37299999999999</v>
      </c>
      <c r="D17" s="45" cm="1">
        <f t="array" ref="D17">INDEX($C$52:$T$64,$U55,D$38)</f>
        <v>180.99100000000001</v>
      </c>
      <c r="E17" s="45" cm="1">
        <f t="array" ref="E17">INDEX($C$52:$T$64,$U55,E$38)</f>
        <v>238.38200000000001</v>
      </c>
      <c r="F17" s="45"/>
      <c r="G17" s="46" t="str" cm="1">
        <f t="array" ref="G17">HYPERLINK(TEXT("#"&amp;INDEX($C$73:$T$85,$U76,C$38),),INDEX($C$73:$T$85,$U76,C$38))</f>
        <v>A125197198L</v>
      </c>
      <c r="H17" s="46" t="str" cm="1">
        <f t="array" ref="H17">HYPERLINK(TEXT("#"&amp;INDEX($C$73:$T$85,$U76,D$38),),INDEX($C$73:$T$85,$U76,D$38))</f>
        <v>A125202814K</v>
      </c>
      <c r="I17" s="46" t="str" cm="1">
        <f t="array" ref="I17">HYPERLINK(TEXT("#"&amp;INDEX($C$73:$T$85,$U76,E$38),),INDEX($C$73:$T$85,$U76,E$38))</f>
        <v>A125200006A</v>
      </c>
    </row>
    <row r="18" spans="1:20">
      <c r="A18" s="47"/>
      <c r="B18" s="50" t="s">
        <v>1054</v>
      </c>
      <c r="C18" s="45" cm="1">
        <f t="array" ref="C18">INDEX($C$52:$T$64,$U56,C$38)</f>
        <v>666.56600000000003</v>
      </c>
      <c r="D18" s="45" cm="1">
        <f t="array" ref="D18">INDEX($C$52:$T$64,$U56,D$38)</f>
        <v>276.93299999999999</v>
      </c>
      <c r="E18" s="45" cm="1">
        <f t="array" ref="E18">INDEX($C$52:$T$64,$U56,E$38)</f>
        <v>389.63299999999998</v>
      </c>
      <c r="F18" s="45"/>
      <c r="G18" s="46" t="str" cm="1">
        <f t="array" ref="G18">HYPERLINK(TEXT("#"&amp;INDEX($C$73:$T$85,$U77,C$38),),INDEX($C$73:$T$85,$U77,C$38))</f>
        <v>A125197174V</v>
      </c>
      <c r="H18" s="46" t="str" cm="1">
        <f t="array" ref="H18">HYPERLINK(TEXT("#"&amp;INDEX($C$73:$T$85,$U77,D$38),),INDEX($C$73:$T$85,$U77,D$38))</f>
        <v>A125202790C</v>
      </c>
      <c r="I18" s="46" t="str" cm="1">
        <f t="array" ref="I18">HYPERLINK(TEXT("#"&amp;INDEX($C$73:$T$85,$U77,E$38),),INDEX($C$73:$T$85,$U77,E$38))</f>
        <v>A125199982C</v>
      </c>
    </row>
    <row r="19" spans="1:20">
      <c r="A19" s="47"/>
      <c r="B19" s="51" t="s">
        <v>1055</v>
      </c>
      <c r="C19" s="45" cm="1">
        <f t="array" ref="C19">INDEX($C$52:$T$64,$U57,C$38)</f>
        <v>326.24700000000001</v>
      </c>
      <c r="D19" s="45" cm="1">
        <f t="array" ref="D19">INDEX($C$52:$T$64,$U57,D$38)</f>
        <v>128.005</v>
      </c>
      <c r="E19" s="45" cm="1">
        <f t="array" ref="E19">INDEX($C$52:$T$64,$U57,E$38)</f>
        <v>198.24199999999999</v>
      </c>
      <c r="F19" s="45"/>
      <c r="G19" s="46" t="str" cm="1">
        <f t="array" ref="G19">HYPERLINK(TEXT("#"&amp;INDEX($C$73:$T$85,$U78,C$38),),INDEX($C$73:$T$85,$U78,C$38))</f>
        <v>A125197178C</v>
      </c>
      <c r="H19" s="46" t="str" cm="1">
        <f t="array" ref="H19">HYPERLINK(TEXT("#"&amp;INDEX($C$73:$T$85,$U78,D$38),),INDEX($C$73:$T$85,$U78,D$38))</f>
        <v>A125202794L</v>
      </c>
      <c r="I19" s="46" t="str" cm="1">
        <f t="array" ref="I19">HYPERLINK(TEXT("#"&amp;INDEX($C$73:$T$85,$U78,E$38),),INDEX($C$73:$T$85,$U78,E$38))</f>
        <v>A125199986L</v>
      </c>
    </row>
    <row r="20" spans="1:20">
      <c r="A20" s="47"/>
      <c r="B20" s="52" t="s">
        <v>1056</v>
      </c>
      <c r="C20" s="45" cm="1">
        <f t="array" ref="C20">INDEX($C$52:$T$64,$U58,C$38)</f>
        <v>340.31900000000002</v>
      </c>
      <c r="D20" s="45" cm="1">
        <f t="array" ref="D20">INDEX($C$52:$T$64,$U58,D$38)</f>
        <v>148.92699999999999</v>
      </c>
      <c r="E20" s="45" cm="1">
        <f t="array" ref="E20">INDEX($C$52:$T$64,$U58,E$38)</f>
        <v>191.392</v>
      </c>
      <c r="F20" s="45"/>
      <c r="G20" s="46" t="str" cm="1">
        <f t="array" ref="G20">HYPERLINK(TEXT("#"&amp;INDEX($C$73:$T$85,$U79,C$38),),INDEX($C$73:$T$85,$U79,C$38))</f>
        <v>A125197182V</v>
      </c>
      <c r="H20" s="46" t="str" cm="1">
        <f t="array" ref="H20">HYPERLINK(TEXT("#"&amp;INDEX($C$73:$T$85,$U79,D$38),),INDEX($C$73:$T$85,$U79,D$38))</f>
        <v>A125202798W</v>
      </c>
      <c r="I20" s="46" t="str" cm="1">
        <f t="array" ref="I20">HYPERLINK(TEXT("#"&amp;INDEX($C$73:$T$85,$U79,E$38),),INDEX($C$73:$T$85,$U79,E$38))</f>
        <v>A125199990C</v>
      </c>
    </row>
    <row r="21" spans="1:20">
      <c r="A21" s="47"/>
      <c r="B21" s="53" t="s">
        <v>1057</v>
      </c>
      <c r="C21" s="45" cm="1">
        <f t="array" ref="C21">INDEX($C$52:$T$64,$U59,C$38)</f>
        <v>125.633</v>
      </c>
      <c r="D21" s="45" cm="1">
        <f t="array" ref="D21">INDEX($C$52:$T$64,$U59,D$38)</f>
        <v>49.460999999999999</v>
      </c>
      <c r="E21" s="45" cm="1">
        <f t="array" ref="E21">INDEX($C$52:$T$64,$U59,E$38)</f>
        <v>76.171000000000006</v>
      </c>
      <c r="F21" s="45"/>
      <c r="G21" s="46" t="str" cm="1">
        <f t="array" ref="G21">HYPERLINK(TEXT("#"&amp;INDEX($C$73:$T$85,$U80,C$38),),INDEX($C$73:$T$85,$U80,C$38))</f>
        <v>A125197162K</v>
      </c>
      <c r="H21" s="46" t="str" cm="1">
        <f t="array" ref="H21">HYPERLINK(TEXT("#"&amp;INDEX($C$73:$T$85,$U80,D$38),),INDEX($C$73:$T$85,$U80,D$38))</f>
        <v>A125202778L</v>
      </c>
      <c r="I21" s="46" t="str" cm="1">
        <f t="array" ref="I21">HYPERLINK(TEXT("#"&amp;INDEX($C$73:$T$85,$U80,E$38),),INDEX($C$73:$T$85,$U80,E$38))</f>
        <v>A125199970V</v>
      </c>
    </row>
    <row r="22" spans="1:20">
      <c r="A22" s="47"/>
      <c r="B22" s="52" t="s">
        <v>1058</v>
      </c>
      <c r="C22" s="45" cm="1">
        <f t="array" ref="C22">INDEX($C$52:$T$64,$U60,C$38)</f>
        <v>46.579000000000001</v>
      </c>
      <c r="D22" s="45" cm="1">
        <f t="array" ref="D22">INDEX($C$52:$T$64,$U60,D$38)</f>
        <v>17.398</v>
      </c>
      <c r="E22" s="45" cm="1">
        <f t="array" ref="E22">INDEX($C$52:$T$64,$U60,E$38)</f>
        <v>29.181000000000001</v>
      </c>
      <c r="F22" s="45"/>
      <c r="G22" s="46" t="str" cm="1">
        <f t="array" ref="G22">HYPERLINK(TEXT("#"&amp;INDEX($C$73:$T$85,$U81,C$38),),INDEX($C$73:$T$85,$U81,C$38))</f>
        <v>A125197202T</v>
      </c>
      <c r="H22" s="46" t="str" cm="1">
        <f t="array" ref="H22">HYPERLINK(TEXT("#"&amp;INDEX($C$73:$T$85,$U81,D$38),),INDEX($C$73:$T$85,$U81,D$38))</f>
        <v>A125202818V</v>
      </c>
      <c r="I22" s="46" t="str" cm="1">
        <f t="array" ref="I22">HYPERLINK(TEXT("#"&amp;INDEX($C$73:$T$85,$U81,E$38),),INDEX($C$73:$T$85,$U81,E$38))</f>
        <v>A125200010T</v>
      </c>
    </row>
    <row r="23" spans="1:20">
      <c r="A23" s="47"/>
      <c r="B23" s="52" t="s">
        <v>1059</v>
      </c>
      <c r="C23" s="45" cm="1">
        <f t="array" ref="C23">INDEX($C$52:$T$64,$U61,C$38)</f>
        <v>79.054000000000002</v>
      </c>
      <c r="D23" s="45" cm="1">
        <f t="array" ref="D23">INDEX($C$52:$T$64,$U61,D$38)</f>
        <v>32.064</v>
      </c>
      <c r="E23" s="45" cm="1">
        <f t="array" ref="E23">INDEX($C$52:$T$64,$U61,E$38)</f>
        <v>46.99</v>
      </c>
      <c r="F23" s="45"/>
      <c r="G23" s="46" t="str" cm="1">
        <f t="array" ref="G23">HYPERLINK(TEXT("#"&amp;INDEX($C$73:$T$85,$U82,C$38),),INDEX($C$73:$T$85,$U82,C$38))</f>
        <v>A125197186C</v>
      </c>
      <c r="H23" s="46" t="str" cm="1">
        <f t="array" ref="H23">HYPERLINK(TEXT("#"&amp;INDEX($C$73:$T$85,$U82,D$38),),INDEX($C$73:$T$85,$U82,D$38))</f>
        <v>A125202802A</v>
      </c>
      <c r="I23" s="46" t="str" cm="1">
        <f t="array" ref="I23">HYPERLINK(TEXT("#"&amp;INDEX($C$73:$T$85,$U82,E$38),),INDEX($C$73:$T$85,$U82,E$38))</f>
        <v>A125199994L</v>
      </c>
    </row>
    <row r="24" spans="1:20">
      <c r="A24" s="47"/>
      <c r="B24" s="48" t="s">
        <v>1060</v>
      </c>
      <c r="C24" s="45" cm="1">
        <f t="array" ref="C24">INDEX($C$52:$T$64,$U62,C$38)</f>
        <v>77.637</v>
      </c>
      <c r="D24" s="45" cm="1">
        <f t="array" ref="D24">INDEX($C$52:$T$64,$U62,D$38)</f>
        <v>25.388999999999999</v>
      </c>
      <c r="E24" s="45" cm="1">
        <f t="array" ref="E24">INDEX($C$52:$T$64,$U62,E$38)</f>
        <v>52.247999999999998</v>
      </c>
      <c r="F24" s="45"/>
      <c r="G24" s="46" t="str" cm="1">
        <f t="array" ref="G24">HYPERLINK(TEXT("#"&amp;INDEX($C$73:$T$85,$U83,C$38),),INDEX($C$73:$T$85,$U83,C$38))</f>
        <v>A125197206A</v>
      </c>
      <c r="H24" s="46" t="str" cm="1">
        <f t="array" ref="H24">HYPERLINK(TEXT("#"&amp;INDEX($C$73:$T$85,$U83,D$38),),INDEX($C$73:$T$85,$U83,D$38))</f>
        <v>A125202822K</v>
      </c>
      <c r="I24" s="46" t="str" cm="1">
        <f t="array" ref="I24">HYPERLINK(TEXT("#"&amp;INDEX($C$73:$T$85,$U83,E$38),),INDEX($C$73:$T$85,$U83,E$38))</f>
        <v>A125200014A</v>
      </c>
    </row>
    <row r="25" spans="1:20">
      <c r="A25" s="47"/>
      <c r="B25" s="54" t="s">
        <v>1061</v>
      </c>
      <c r="C25" s="45" cm="1">
        <f t="array" ref="C25">INDEX($C$52:$T$64,$U63,C$38)</f>
        <v>17.263999999999999</v>
      </c>
      <c r="D25" s="45" cm="1">
        <f t="array" ref="D25">INDEX($C$52:$T$64,$U63,D$38)</f>
        <v>6.1479999999999997</v>
      </c>
      <c r="E25" s="45" cm="1">
        <f t="array" ref="E25">INDEX($C$52:$T$64,$U63,E$38)</f>
        <v>11.116</v>
      </c>
      <c r="F25" s="45"/>
      <c r="G25" s="46" t="str" cm="1">
        <f t="array" ref="G25">HYPERLINK(TEXT("#"&amp;INDEX($C$73:$T$85,$U84,C$38),),INDEX($C$73:$T$85,$U84,C$38))</f>
        <v>A125197166V</v>
      </c>
      <c r="H25" s="46" t="str" cm="1">
        <f t="array" ref="H25">HYPERLINK(TEXT("#"&amp;INDEX($C$73:$T$85,$U84,D$38),),INDEX($C$73:$T$85,$U84,D$38))</f>
        <v>A125202782C</v>
      </c>
      <c r="I25" s="46" t="str" cm="1">
        <f t="array" ref="I25">HYPERLINK(TEXT("#"&amp;INDEX($C$73:$T$85,$U84,E$38),),INDEX($C$73:$T$85,$U84,E$38))</f>
        <v>A125199974C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7"/>
      <c r="B26" s="54" t="s">
        <v>1062</v>
      </c>
      <c r="C26" s="45" cm="1">
        <f t="array" ref="C26">INDEX($C$52:$T$64,$U64,C$38)</f>
        <v>60.372999999999998</v>
      </c>
      <c r="D26" s="45" cm="1">
        <f t="array" ref="D26">INDEX($C$52:$T$64,$U64,D$38)</f>
        <v>19.241</v>
      </c>
      <c r="E26" s="45" cm="1">
        <f t="array" ref="E26">INDEX($C$52:$T$64,$U64,E$38)</f>
        <v>41.131999999999998</v>
      </c>
      <c r="F26" s="45"/>
      <c r="G26" s="46" t="str" cm="1">
        <f t="array" ref="G26">HYPERLINK(TEXT("#"&amp;INDEX($C$73:$T$85,$U85,C$38),),INDEX($C$73:$T$85,$U85,C$38))</f>
        <v>A125197158V</v>
      </c>
      <c r="H26" s="46" t="str" cm="1">
        <f t="array" ref="H26">HYPERLINK(TEXT("#"&amp;INDEX($C$73:$T$85,$U85,D$38),),INDEX($C$73:$T$85,$U85,D$38))</f>
        <v>A125202774C</v>
      </c>
      <c r="I26" s="46" t="str" cm="1">
        <f t="array" ref="I26">HYPERLINK(TEXT("#"&amp;INDEX($C$73:$T$85,$U85,E$38),),INDEX($C$73:$T$85,$U85,E$38))</f>
        <v>A125199966C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7"/>
      <c r="B27" s="5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7"/>
      <c r="B28" s="5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55" t="str">
        <f ca="1">Contents!B27</f>
        <v>© Commonwealth of Australia 2023</v>
      </c>
      <c r="B29" s="5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5"/>
      <c r="B30" s="5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7"/>
      <c r="B31" s="58" t="s">
        <v>1043</v>
      </c>
      <c r="C31" s="59">
        <v>1</v>
      </c>
      <c r="D31" s="60"/>
      <c r="E31" s="60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7"/>
      <c r="B32" s="58" t="s">
        <v>1063</v>
      </c>
      <c r="C32" s="59">
        <v>4</v>
      </c>
      <c r="D32" s="60"/>
      <c r="E32" s="60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 hidden="1">
      <c r="A33" s="57"/>
      <c r="B33" s="58" t="s">
        <v>1064</v>
      </c>
      <c r="C33" s="59">
        <v>7</v>
      </c>
      <c r="D33" s="60"/>
      <c r="E33" s="60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 hidden="1">
      <c r="A34" s="57"/>
      <c r="B34" s="58" t="s">
        <v>1065</v>
      </c>
      <c r="C34" s="59">
        <v>10</v>
      </c>
      <c r="D34" s="60"/>
      <c r="E34" s="60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 hidden="1">
      <c r="A35" s="57"/>
      <c r="B35" s="58" t="s">
        <v>1066</v>
      </c>
      <c r="C35" s="59">
        <v>13</v>
      </c>
      <c r="D35" s="60"/>
      <c r="E35" s="6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 hidden="1">
      <c r="A36" s="57"/>
      <c r="B36" s="58" t="s">
        <v>1067</v>
      </c>
      <c r="C36" s="59">
        <v>16</v>
      </c>
      <c r="D36" s="60"/>
      <c r="E36" s="60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1" hidden="1">
      <c r="A37" s="57"/>
      <c r="B37" s="61"/>
      <c r="C37" s="60"/>
      <c r="D37" s="60"/>
      <c r="E37" s="60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 hidden="1">
      <c r="A38" s="57"/>
      <c r="B38" s="62"/>
      <c r="C38" s="59">
        <f>VLOOKUP(C10,B31:C36,2,FALSE)</f>
        <v>1</v>
      </c>
      <c r="D38" s="59">
        <f>C38+1</f>
        <v>2</v>
      </c>
      <c r="E38" s="59">
        <f>D38+1</f>
        <v>3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1" hidden="1">
      <c r="A39" s="57"/>
      <c r="B39" s="56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7"/>
      <c r="B40" s="5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7"/>
      <c r="B41" s="56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7"/>
      <c r="B42" s="56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7"/>
      <c r="B43" s="56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7"/>
      <c r="B44" s="56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7"/>
      <c r="B45" s="56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1" hidden="1">
      <c r="A46" s="57"/>
      <c r="B46" s="56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1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</row>
    <row r="48" spans="1:21" ht="15" hidden="1" customHeight="1">
      <c r="A48" s="36"/>
      <c r="B48" s="36"/>
      <c r="C48" s="73" t="s">
        <v>1043</v>
      </c>
      <c r="D48" s="73"/>
      <c r="E48" s="73"/>
      <c r="F48" s="73" t="s">
        <v>1063</v>
      </c>
      <c r="G48" s="73"/>
      <c r="H48" s="73"/>
      <c r="I48" s="73" t="s">
        <v>1064</v>
      </c>
      <c r="J48" s="73"/>
      <c r="K48" s="73"/>
      <c r="L48" s="73" t="s">
        <v>1065</v>
      </c>
      <c r="M48" s="73"/>
      <c r="N48" s="73"/>
      <c r="O48" s="73" t="s">
        <v>1066</v>
      </c>
      <c r="P48" s="73"/>
      <c r="Q48" s="73"/>
      <c r="R48" s="73" t="s">
        <v>1067</v>
      </c>
      <c r="S48" s="73"/>
      <c r="T48" s="73"/>
    </row>
    <row r="49" spans="1:21" hidden="1">
      <c r="A49" s="36"/>
      <c r="B49" s="36"/>
      <c r="C49" s="37" t="s">
        <v>1045</v>
      </c>
      <c r="D49" s="37" t="s">
        <v>1046</v>
      </c>
      <c r="E49" s="37" t="s">
        <v>1047</v>
      </c>
      <c r="F49" s="37" t="s">
        <v>1045</v>
      </c>
      <c r="G49" s="37" t="s">
        <v>1046</v>
      </c>
      <c r="H49" s="37" t="s">
        <v>1047</v>
      </c>
      <c r="I49" s="37" t="s">
        <v>1045</v>
      </c>
      <c r="J49" s="37" t="s">
        <v>1046</v>
      </c>
      <c r="K49" s="37" t="s">
        <v>1047</v>
      </c>
      <c r="L49" s="37" t="s">
        <v>1045</v>
      </c>
      <c r="M49" s="37" t="s">
        <v>1046</v>
      </c>
      <c r="N49" s="37" t="s">
        <v>1047</v>
      </c>
      <c r="O49" s="37" t="s">
        <v>1045</v>
      </c>
      <c r="P49" s="37" t="s">
        <v>1046</v>
      </c>
      <c r="Q49" s="37" t="s">
        <v>1047</v>
      </c>
      <c r="R49" s="37" t="s">
        <v>1045</v>
      </c>
      <c r="S49" s="37" t="s">
        <v>1046</v>
      </c>
      <c r="T49" s="37" t="s">
        <v>1047</v>
      </c>
    </row>
    <row r="50" spans="1:21" hidden="1">
      <c r="A50" s="36"/>
      <c r="B50" s="36"/>
      <c r="C50" s="40" t="s">
        <v>1048</v>
      </c>
      <c r="D50" s="40" t="s">
        <v>1048</v>
      </c>
      <c r="E50" s="40" t="s">
        <v>1048</v>
      </c>
      <c r="F50" s="40" t="s">
        <v>1048</v>
      </c>
      <c r="G50" s="40" t="s">
        <v>1048</v>
      </c>
      <c r="H50" s="40" t="s">
        <v>1048</v>
      </c>
      <c r="I50" s="40" t="s">
        <v>1048</v>
      </c>
      <c r="J50" s="40" t="s">
        <v>1048</v>
      </c>
      <c r="K50" s="40" t="s">
        <v>1048</v>
      </c>
      <c r="L50" s="40" t="s">
        <v>1048</v>
      </c>
      <c r="M50" s="40" t="s">
        <v>1048</v>
      </c>
      <c r="N50" s="40" t="s">
        <v>1048</v>
      </c>
      <c r="O50" s="40" t="s">
        <v>1048</v>
      </c>
      <c r="P50" s="40" t="s">
        <v>1048</v>
      </c>
      <c r="Q50" s="40" t="s">
        <v>1048</v>
      </c>
      <c r="R50" s="40" t="s">
        <v>1048</v>
      </c>
      <c r="S50" s="40" t="s">
        <v>1048</v>
      </c>
      <c r="T50" s="40" t="s">
        <v>1048</v>
      </c>
    </row>
    <row r="51" spans="1:21" hidden="1">
      <c r="A51" s="41" t="s">
        <v>1049</v>
      </c>
      <c r="B51" s="36"/>
      <c r="C51" s="40"/>
      <c r="D51" s="40"/>
      <c r="E51" s="40"/>
      <c r="F51" s="42"/>
      <c r="G51" s="63"/>
      <c r="H51" s="63"/>
    </row>
    <row r="52" spans="1:21" hidden="1">
      <c r="A52" s="43"/>
      <c r="B52" s="44" t="s">
        <v>1050</v>
      </c>
      <c r="C52" s="45">
        <f>A125197190V_Latest</f>
        <v>869.83600000000001</v>
      </c>
      <c r="D52" s="45">
        <f>A125202806K_Latest</f>
        <v>351.78300000000002</v>
      </c>
      <c r="E52" s="45">
        <f>A125199998W_Latest</f>
        <v>518.053</v>
      </c>
      <c r="F52" s="45">
        <f>A125198594J_Latest</f>
        <v>833.55799999999999</v>
      </c>
      <c r="G52" s="45">
        <f>A125204210J_Latest</f>
        <v>332.37</v>
      </c>
      <c r="H52" s="45">
        <f>A125201402W_Latest</f>
        <v>501.18700000000001</v>
      </c>
      <c r="I52" s="45">
        <f>A125197658R_Latest</f>
        <v>332.03199999999998</v>
      </c>
      <c r="J52" s="45">
        <f>A125203274A_Latest</f>
        <v>150.89699999999999</v>
      </c>
      <c r="K52" s="45">
        <f>A125200466R_Latest</f>
        <v>181.13499999999999</v>
      </c>
      <c r="L52" s="45">
        <f>A125199062L_Latest</f>
        <v>294.61399999999998</v>
      </c>
      <c r="M52" s="45">
        <f>A125204678R_Latest</f>
        <v>109.452</v>
      </c>
      <c r="N52" s="45">
        <f>A125201870K_Latest</f>
        <v>185.16200000000001</v>
      </c>
      <c r="O52" s="45">
        <f>A125199530R_Latest</f>
        <v>206.911</v>
      </c>
      <c r="P52" s="45">
        <f>A125205146V_Latest</f>
        <v>72.021000000000001</v>
      </c>
      <c r="Q52" s="45">
        <f>A125202338J_Latest</f>
        <v>134.88999999999999</v>
      </c>
      <c r="R52" s="45">
        <f>A125198126V_Latest</f>
        <v>36.277999999999999</v>
      </c>
      <c r="S52" s="45">
        <f>A125203742C_Latest</f>
        <v>19.413</v>
      </c>
      <c r="T52" s="45">
        <f>A125200934T_Latest</f>
        <v>16.864999999999998</v>
      </c>
      <c r="U52" s="58">
        <v>1</v>
      </c>
    </row>
    <row r="53" spans="1:21" hidden="1">
      <c r="A53" s="47"/>
      <c r="B53" s="48" t="s">
        <v>1051</v>
      </c>
      <c r="C53" s="45">
        <f>A125197170K_Latest</f>
        <v>792.19899999999996</v>
      </c>
      <c r="D53" s="45">
        <f>A125202786L_Latest</f>
        <v>326.39400000000001</v>
      </c>
      <c r="E53" s="45">
        <f>A125199978L_Latest</f>
        <v>465.80500000000001</v>
      </c>
      <c r="F53" s="45">
        <f>A125198574X_Latest</f>
        <v>757.29399999999998</v>
      </c>
      <c r="G53" s="45">
        <f>A125204190K_Latest</f>
        <v>306.98099999999999</v>
      </c>
      <c r="H53" s="45">
        <f>A125201382X_Latest</f>
        <v>450.31299999999999</v>
      </c>
      <c r="I53" s="45">
        <f>A125197638F_Latest</f>
        <v>314.61599999999999</v>
      </c>
      <c r="J53" s="45">
        <f>A125203254T_Latest</f>
        <v>142.512</v>
      </c>
      <c r="K53" s="45">
        <f>A125200446F_Latest</f>
        <v>172.10400000000001</v>
      </c>
      <c r="L53" s="45">
        <f>A125199042C_Latest</f>
        <v>253.53200000000001</v>
      </c>
      <c r="M53" s="45">
        <f>A125204658F_Latest</f>
        <v>99.85</v>
      </c>
      <c r="N53" s="45">
        <f>A125201850A_Latest</f>
        <v>153.68199999999999</v>
      </c>
      <c r="O53" s="45">
        <f>A125199510F_Latest</f>
        <v>189.14599999999999</v>
      </c>
      <c r="P53" s="45">
        <f>A125205126K_Latest</f>
        <v>64.619</v>
      </c>
      <c r="Q53" s="45">
        <f>A125202318X_Latest</f>
        <v>124.527</v>
      </c>
      <c r="R53" s="45">
        <f>A125198106K_Latest</f>
        <v>34.905000000000001</v>
      </c>
      <c r="S53" s="45">
        <f>A125203722V_Latest</f>
        <v>19.413</v>
      </c>
      <c r="T53" s="45">
        <f>A125200914J_Latest</f>
        <v>15.492000000000001</v>
      </c>
      <c r="U53" s="58">
        <v>2</v>
      </c>
    </row>
    <row r="54" spans="1:21" hidden="1">
      <c r="A54" s="47"/>
      <c r="B54" s="49" t="s">
        <v>1052</v>
      </c>
      <c r="C54" s="45">
        <f>A125197194C_Latest</f>
        <v>372.82600000000002</v>
      </c>
      <c r="D54" s="45">
        <f>A125202810A_Latest</f>
        <v>145.40299999999999</v>
      </c>
      <c r="E54" s="45">
        <f>A125200002T_Latest</f>
        <v>227.423</v>
      </c>
      <c r="F54" s="45">
        <f>A125198598T_Latest</f>
        <v>359.27800000000002</v>
      </c>
      <c r="G54" s="45">
        <f>A125204214T_Latest</f>
        <v>139.59100000000001</v>
      </c>
      <c r="H54" s="45">
        <f>A125201406F_Latest</f>
        <v>219.68700000000001</v>
      </c>
      <c r="I54" s="45">
        <f>A125197662F_Latest</f>
        <v>144.53899999999999</v>
      </c>
      <c r="J54" s="45">
        <f>A125203278K_Latest</f>
        <v>60.719000000000001</v>
      </c>
      <c r="K54" s="45">
        <f>A125200470F_Latest</f>
        <v>83.819000000000003</v>
      </c>
      <c r="L54" s="45">
        <f>A125199066W_Latest</f>
        <v>126.495</v>
      </c>
      <c r="M54" s="45">
        <f>A125204682F_Latest</f>
        <v>50.716000000000001</v>
      </c>
      <c r="N54" s="45">
        <f>A125201874V_Latest</f>
        <v>75.778999999999996</v>
      </c>
      <c r="O54" s="45">
        <f>A125199534X_Latest</f>
        <v>88.244</v>
      </c>
      <c r="P54" s="45">
        <f>A125205150K_Latest</f>
        <v>28.155999999999999</v>
      </c>
      <c r="Q54" s="45">
        <f>A125202342X_Latest</f>
        <v>60.088000000000001</v>
      </c>
      <c r="R54" s="45">
        <f>A125198130K_Latest</f>
        <v>13.548</v>
      </c>
      <c r="S54" s="45">
        <f>A125203746L_Latest</f>
        <v>5.8120000000000003</v>
      </c>
      <c r="T54" s="45">
        <f>A125200938A_Latest</f>
        <v>7.7359999999999998</v>
      </c>
      <c r="U54" s="58">
        <v>3</v>
      </c>
    </row>
    <row r="55" spans="1:21" hidden="1">
      <c r="A55" s="47"/>
      <c r="B55" s="49" t="s">
        <v>1053</v>
      </c>
      <c r="C55" s="45">
        <f>A125197198L_Latest</f>
        <v>419.37299999999999</v>
      </c>
      <c r="D55" s="45">
        <f>A125202814K_Latest</f>
        <v>180.99100000000001</v>
      </c>
      <c r="E55" s="45">
        <f>A125200006A_Latest</f>
        <v>238.38200000000001</v>
      </c>
      <c r="F55" s="45">
        <f>A125198602W_Latest</f>
        <v>398.01600000000002</v>
      </c>
      <c r="G55" s="45">
        <f>A125204218A_Latest</f>
        <v>167.39</v>
      </c>
      <c r="H55" s="45">
        <f>A125201410W_Latest</f>
        <v>230.626</v>
      </c>
      <c r="I55" s="45">
        <f>A125197666R_Latest</f>
        <v>170.077</v>
      </c>
      <c r="J55" s="45">
        <f>A125203282A_Latest</f>
        <v>81.792000000000002</v>
      </c>
      <c r="K55" s="45">
        <f>A125200474R_Latest</f>
        <v>88.284999999999997</v>
      </c>
      <c r="L55" s="45">
        <f>A125199070L_Latest</f>
        <v>127.03700000000001</v>
      </c>
      <c r="M55" s="45">
        <f>A125204686R_Latest</f>
        <v>49.134</v>
      </c>
      <c r="N55" s="45">
        <f>A125201878C_Latest</f>
        <v>77.903000000000006</v>
      </c>
      <c r="O55" s="45">
        <f>A125199538J_Latest</f>
        <v>100.902</v>
      </c>
      <c r="P55" s="45">
        <f>A125205154V_Latest</f>
        <v>36.463999999999999</v>
      </c>
      <c r="Q55" s="45">
        <f>A125202346J_Latest</f>
        <v>64.438000000000002</v>
      </c>
      <c r="R55" s="45">
        <f>A125198134V_Latest</f>
        <v>21.356999999999999</v>
      </c>
      <c r="S55" s="45">
        <f>A125203750C_Latest</f>
        <v>13.601000000000001</v>
      </c>
      <c r="T55" s="45">
        <f>A125200942T_Latest</f>
        <v>7.7560000000000002</v>
      </c>
      <c r="U55" s="58">
        <v>4</v>
      </c>
    </row>
    <row r="56" spans="1:21" hidden="1">
      <c r="A56" s="47"/>
      <c r="B56" s="50" t="s">
        <v>1054</v>
      </c>
      <c r="C56" s="45">
        <f>A125197174V_Latest</f>
        <v>666.56600000000003</v>
      </c>
      <c r="D56" s="45">
        <f>A125202790C_Latest</f>
        <v>276.93299999999999</v>
      </c>
      <c r="E56" s="45">
        <f>A125199982C_Latest</f>
        <v>389.63299999999998</v>
      </c>
      <c r="F56" s="45">
        <f>A125198578J_Latest</f>
        <v>636.97400000000005</v>
      </c>
      <c r="G56" s="45">
        <f>A125204194V_Latest</f>
        <v>261.80599999999998</v>
      </c>
      <c r="H56" s="45">
        <f>A125201386J_Latest</f>
        <v>375.16800000000001</v>
      </c>
      <c r="I56" s="45">
        <f>A125197642W_Latest</f>
        <v>273.85399999999998</v>
      </c>
      <c r="J56" s="45">
        <f>A125203258A_Latest</f>
        <v>122.773</v>
      </c>
      <c r="K56" s="45">
        <f>A125200450W_Latest</f>
        <v>151.08099999999999</v>
      </c>
      <c r="L56" s="45">
        <f>A125199046L_Latest</f>
        <v>209</v>
      </c>
      <c r="M56" s="45">
        <f>A125204662W_Latest</f>
        <v>86.332999999999998</v>
      </c>
      <c r="N56" s="45">
        <f>A125201854K_Latest</f>
        <v>122.667</v>
      </c>
      <c r="O56" s="45">
        <f>A125199514R_Latest</f>
        <v>154.119</v>
      </c>
      <c r="P56" s="45">
        <f>A125205130A_Latest</f>
        <v>52.7</v>
      </c>
      <c r="Q56" s="45">
        <f>A125202322R_Latest</f>
        <v>101.419</v>
      </c>
      <c r="R56" s="45">
        <f>A125198110A_Latest</f>
        <v>29.593</v>
      </c>
      <c r="S56" s="45">
        <f>A125203726C_Latest</f>
        <v>15.127000000000001</v>
      </c>
      <c r="T56" s="45">
        <f>A125200918T_Latest</f>
        <v>14.465999999999999</v>
      </c>
      <c r="U56" s="58">
        <v>5</v>
      </c>
    </row>
    <row r="57" spans="1:21" hidden="1">
      <c r="A57" s="47"/>
      <c r="B57" s="51" t="s">
        <v>1055</v>
      </c>
      <c r="C57" s="45">
        <f>A125197178C_Latest</f>
        <v>326.24700000000001</v>
      </c>
      <c r="D57" s="45">
        <f>A125202794L_Latest</f>
        <v>128.005</v>
      </c>
      <c r="E57" s="45">
        <f>A125199986L_Latest</f>
        <v>198.24199999999999</v>
      </c>
      <c r="F57" s="45">
        <f>A125198582X_Latest</f>
        <v>313.33800000000002</v>
      </c>
      <c r="G57" s="45">
        <f>A125204198C_Latest</f>
        <v>122.833</v>
      </c>
      <c r="H57" s="45">
        <f>A125201390X_Latest</f>
        <v>190.505</v>
      </c>
      <c r="I57" s="45">
        <f>A125197646F_Latest</f>
        <v>129.119</v>
      </c>
      <c r="J57" s="45">
        <f>A125203262T_Latest</f>
        <v>52.942</v>
      </c>
      <c r="K57" s="45">
        <f>A125200454F_Latest</f>
        <v>76.177000000000007</v>
      </c>
      <c r="L57" s="45">
        <f>A125199050C_Latest</f>
        <v>108.699</v>
      </c>
      <c r="M57" s="45">
        <f>A125204666F_Latest</f>
        <v>44.988</v>
      </c>
      <c r="N57" s="45">
        <f>A125201858V_Latest</f>
        <v>63.71</v>
      </c>
      <c r="O57" s="45">
        <f>A125199518X_Latest</f>
        <v>75.521000000000001</v>
      </c>
      <c r="P57" s="45">
        <f>A125205134K_Latest</f>
        <v>24.902999999999999</v>
      </c>
      <c r="Q57" s="45">
        <f>A125202326X_Latest</f>
        <v>50.618000000000002</v>
      </c>
      <c r="R57" s="45">
        <f>A125198114K_Latest</f>
        <v>12.909000000000001</v>
      </c>
      <c r="S57" s="45">
        <f>A125203730V_Latest</f>
        <v>5.1719999999999997</v>
      </c>
      <c r="T57" s="45">
        <f>A125200922J_Latest</f>
        <v>7.7359999999999998</v>
      </c>
      <c r="U57" s="58">
        <v>6</v>
      </c>
    </row>
    <row r="58" spans="1:21" hidden="1">
      <c r="A58" s="47"/>
      <c r="B58" s="52" t="s">
        <v>1056</v>
      </c>
      <c r="C58" s="45">
        <f>A125197182V_Latest</f>
        <v>340.31900000000002</v>
      </c>
      <c r="D58" s="45">
        <f>A125202798W_Latest</f>
        <v>148.92699999999999</v>
      </c>
      <c r="E58" s="45">
        <f>A125199990C_Latest</f>
        <v>191.392</v>
      </c>
      <c r="F58" s="45">
        <f>A125198586J_Latest</f>
        <v>323.63499999999999</v>
      </c>
      <c r="G58" s="45">
        <f>A125204202J_Latest</f>
        <v>138.97300000000001</v>
      </c>
      <c r="H58" s="45">
        <f>A125201394J_Latest</f>
        <v>184.66300000000001</v>
      </c>
      <c r="I58" s="45">
        <f>A125197650W_Latest</f>
        <v>144.73500000000001</v>
      </c>
      <c r="J58" s="45">
        <f>A125203266A_Latest</f>
        <v>69.831000000000003</v>
      </c>
      <c r="K58" s="45">
        <f>A125200458R_Latest</f>
        <v>74.903999999999996</v>
      </c>
      <c r="L58" s="45">
        <f>A125199054L_Latest</f>
        <v>100.30200000000001</v>
      </c>
      <c r="M58" s="45">
        <f>A125204670W_Latest</f>
        <v>41.344999999999999</v>
      </c>
      <c r="N58" s="45">
        <f>A125201862K_Latest</f>
        <v>58.957000000000001</v>
      </c>
      <c r="O58" s="45">
        <f>A125199522R_Latest</f>
        <v>78.597999999999999</v>
      </c>
      <c r="P58" s="45">
        <f>A125205138V_Latest</f>
        <v>27.797000000000001</v>
      </c>
      <c r="Q58" s="45">
        <f>A125202330R_Latest</f>
        <v>50.801000000000002</v>
      </c>
      <c r="R58" s="45">
        <f>A125198118V_Latest</f>
        <v>16.684000000000001</v>
      </c>
      <c r="S58" s="45">
        <f>A125203734C_Latest</f>
        <v>9.9550000000000001</v>
      </c>
      <c r="T58" s="45">
        <f>A125200926T_Latest</f>
        <v>6.7290000000000001</v>
      </c>
      <c r="U58" s="58">
        <v>7</v>
      </c>
    </row>
    <row r="59" spans="1:21" hidden="1">
      <c r="A59" s="47"/>
      <c r="B59" s="53" t="s">
        <v>1057</v>
      </c>
      <c r="C59" s="45">
        <f>A125197162K_Latest</f>
        <v>125.633</v>
      </c>
      <c r="D59" s="45">
        <f>A125202778L_Latest</f>
        <v>49.460999999999999</v>
      </c>
      <c r="E59" s="45">
        <f>A125199970V_Latest</f>
        <v>76.171000000000006</v>
      </c>
      <c r="F59" s="45">
        <f>A125198566X_Latest</f>
        <v>120.32</v>
      </c>
      <c r="G59" s="45">
        <f>A125204182K_Latest</f>
        <v>45.176000000000002</v>
      </c>
      <c r="H59" s="45">
        <f>A125201374X_Latest</f>
        <v>75.144999999999996</v>
      </c>
      <c r="I59" s="45">
        <f>A125197630L_Latest</f>
        <v>40.762</v>
      </c>
      <c r="J59" s="45">
        <f>A125203246T_Latest</f>
        <v>19.739000000000001</v>
      </c>
      <c r="K59" s="45">
        <f>A125200438F_Latest</f>
        <v>21.023</v>
      </c>
      <c r="L59" s="45">
        <f>A125199034C_Latest</f>
        <v>44.531999999999996</v>
      </c>
      <c r="M59" s="45">
        <f>A125204650L_Latest</f>
        <v>13.516999999999999</v>
      </c>
      <c r="N59" s="45">
        <f>A125201842A_Latest</f>
        <v>31.013999999999999</v>
      </c>
      <c r="O59" s="45">
        <f>A125199502F_Latest</f>
        <v>35.027000000000001</v>
      </c>
      <c r="P59" s="45">
        <f>A125205118K_Latest</f>
        <v>11.92</v>
      </c>
      <c r="Q59" s="45">
        <f>A125202310F_Latest</f>
        <v>23.106999999999999</v>
      </c>
      <c r="R59" s="45">
        <f>A125198098W_Latest</f>
        <v>5.3120000000000003</v>
      </c>
      <c r="S59" s="45">
        <f>A125203714V_Latest</f>
        <v>4.2859999999999996</v>
      </c>
      <c r="T59" s="45">
        <f>A125200906J_Latest</f>
        <v>1.0269999999999999</v>
      </c>
      <c r="U59" s="58">
        <v>8</v>
      </c>
    </row>
    <row r="60" spans="1:21" hidden="1">
      <c r="A60" s="47"/>
      <c r="B60" s="52" t="s">
        <v>1058</v>
      </c>
      <c r="C60" s="45">
        <f>A125197202T_Latest</f>
        <v>46.579000000000001</v>
      </c>
      <c r="D60" s="45">
        <f>A125202818V_Latest</f>
        <v>17.398</v>
      </c>
      <c r="E60" s="45">
        <f>A125200010T_Latest</f>
        <v>29.181000000000001</v>
      </c>
      <c r="F60" s="45">
        <f>A125198606F_Latest</f>
        <v>45.94</v>
      </c>
      <c r="G60" s="45">
        <f>A125204222T_Latest</f>
        <v>16.757999999999999</v>
      </c>
      <c r="H60" s="45">
        <f>A125201414F_Latest</f>
        <v>29.181000000000001</v>
      </c>
      <c r="I60" s="45">
        <f>A125197670F_Latest</f>
        <v>15.42</v>
      </c>
      <c r="J60" s="45">
        <f>A125203286K_Latest</f>
        <v>7.7770000000000001</v>
      </c>
      <c r="K60" s="45">
        <f>A125200478X_Latest</f>
        <v>7.6420000000000003</v>
      </c>
      <c r="L60" s="45">
        <f>A125199074W_Latest</f>
        <v>17.797000000000001</v>
      </c>
      <c r="M60" s="45">
        <f>A125204690F_Latest</f>
        <v>5.7279999999999998</v>
      </c>
      <c r="N60" s="45">
        <f>A125201882V_Latest</f>
        <v>12.069000000000001</v>
      </c>
      <c r="O60" s="45">
        <f>A125199542X_Latest</f>
        <v>12.723000000000001</v>
      </c>
      <c r="P60" s="45">
        <f>A125205158C_Latest</f>
        <v>3.2530000000000001</v>
      </c>
      <c r="Q60" s="45">
        <f>A125202350X_Latest</f>
        <v>9.4700000000000006</v>
      </c>
      <c r="R60" s="45">
        <f>A125198138C_Latest</f>
        <v>0.64</v>
      </c>
      <c r="S60" s="45">
        <f>A125203754L_Latest</f>
        <v>0.64</v>
      </c>
      <c r="T60" s="45">
        <f>A125200946A_Latest</f>
        <v>0</v>
      </c>
      <c r="U60" s="58">
        <v>9</v>
      </c>
    </row>
    <row r="61" spans="1:21" hidden="1">
      <c r="A61" s="47"/>
      <c r="B61" s="52" t="s">
        <v>1059</v>
      </c>
      <c r="C61" s="45">
        <f>A125197186C_Latest</f>
        <v>79.054000000000002</v>
      </c>
      <c r="D61" s="45">
        <f>A125202802A_Latest</f>
        <v>32.064</v>
      </c>
      <c r="E61" s="45">
        <f>A125199994L_Latest</f>
        <v>46.99</v>
      </c>
      <c r="F61" s="45">
        <f>A125198590X_Latest</f>
        <v>74.381</v>
      </c>
      <c r="G61" s="45">
        <f>A125204206T_Latest</f>
        <v>28.417000000000002</v>
      </c>
      <c r="H61" s="45">
        <f>A125201398T_Latest</f>
        <v>45.963000000000001</v>
      </c>
      <c r="I61" s="45">
        <f>A125197654F_Latest</f>
        <v>25.341999999999999</v>
      </c>
      <c r="J61" s="45">
        <f>A125203270T_Latest</f>
        <v>11.961</v>
      </c>
      <c r="K61" s="45">
        <f>A125200462F_Latest</f>
        <v>13.381</v>
      </c>
      <c r="L61" s="45">
        <f>A125199058W_Latest</f>
        <v>26.734999999999999</v>
      </c>
      <c r="M61" s="45">
        <f>A125204674F_Latest</f>
        <v>7.7889999999999997</v>
      </c>
      <c r="N61" s="45">
        <f>A125201866V_Latest</f>
        <v>18.946000000000002</v>
      </c>
      <c r="O61" s="45">
        <f>A125199526X_Latest</f>
        <v>22.303999999999998</v>
      </c>
      <c r="P61" s="45">
        <f>A125205142K_Latest</f>
        <v>8.6669999999999998</v>
      </c>
      <c r="Q61" s="45">
        <f>A125202334X_Latest</f>
        <v>13.637</v>
      </c>
      <c r="R61" s="45">
        <f>A125198122K_Latest</f>
        <v>4.673</v>
      </c>
      <c r="S61" s="45">
        <f>A125203738L_Latest</f>
        <v>3.6459999999999999</v>
      </c>
      <c r="T61" s="45">
        <f>A125200930J_Latest</f>
        <v>1.0269999999999999</v>
      </c>
      <c r="U61" s="58">
        <v>10</v>
      </c>
    </row>
    <row r="62" spans="1:21" hidden="1">
      <c r="A62" s="47"/>
      <c r="B62" s="48" t="s">
        <v>1060</v>
      </c>
      <c r="C62" s="45">
        <f>A125197206A_Latest</f>
        <v>77.637</v>
      </c>
      <c r="D62" s="45">
        <f>A125202822K_Latest</f>
        <v>25.388999999999999</v>
      </c>
      <c r="E62" s="45">
        <f>A125200014A_Latest</f>
        <v>52.247999999999998</v>
      </c>
      <c r="F62" s="45">
        <f>A125198610W_Latest</f>
        <v>76.263999999999996</v>
      </c>
      <c r="G62" s="45">
        <f>A125204226A_Latest</f>
        <v>25.388999999999999</v>
      </c>
      <c r="H62" s="45">
        <f>A125201418R_Latest</f>
        <v>50.875</v>
      </c>
      <c r="I62" s="45">
        <f>A125197674R_Latest</f>
        <v>17.416</v>
      </c>
      <c r="J62" s="45">
        <f>A125203290A_Latest</f>
        <v>8.3859999999999992</v>
      </c>
      <c r="K62" s="45">
        <f>A125200482R_Latest</f>
        <v>9.0310000000000006</v>
      </c>
      <c r="L62" s="45">
        <f>A125199078F_Latest</f>
        <v>41.082000000000001</v>
      </c>
      <c r="M62" s="45">
        <f>A125204694R_Latest</f>
        <v>9.6020000000000003</v>
      </c>
      <c r="N62" s="45">
        <f>A125201886C_Latest</f>
        <v>31.481000000000002</v>
      </c>
      <c r="O62" s="45">
        <f>A125199546J_Latest</f>
        <v>17.765000000000001</v>
      </c>
      <c r="P62" s="45">
        <f>A125205162V_Latest</f>
        <v>7.4020000000000001</v>
      </c>
      <c r="Q62" s="45">
        <f>A125202354J_Latest</f>
        <v>10.363</v>
      </c>
      <c r="R62" s="45">
        <f>A125198142V_Latest</f>
        <v>1.373</v>
      </c>
      <c r="S62" s="45">
        <f>A125203758W_Latest</f>
        <v>0</v>
      </c>
      <c r="T62" s="45">
        <f>A125200950T_Latest</f>
        <v>1.373</v>
      </c>
      <c r="U62" s="58">
        <v>11</v>
      </c>
    </row>
    <row r="63" spans="1:21" hidden="1">
      <c r="A63" s="47"/>
      <c r="B63" s="54" t="s">
        <v>1061</v>
      </c>
      <c r="C63" s="45">
        <f>A125197166V_Latest</f>
        <v>17.263999999999999</v>
      </c>
      <c r="D63" s="45">
        <f>A125202782C_Latest</f>
        <v>6.1479999999999997</v>
      </c>
      <c r="E63" s="45">
        <f>A125199974C_Latest</f>
        <v>11.116</v>
      </c>
      <c r="F63" s="45">
        <f>A125198570R_Latest</f>
        <v>16.765000000000001</v>
      </c>
      <c r="G63" s="45">
        <f>A125204186V_Latest</f>
        <v>6.1479999999999997</v>
      </c>
      <c r="H63" s="45">
        <f>A125201378J_Latest</f>
        <v>10.617000000000001</v>
      </c>
      <c r="I63" s="45">
        <f>A125197634W_Latest</f>
        <v>4.9550000000000001</v>
      </c>
      <c r="J63" s="45">
        <f>A125203250J_Latest</f>
        <v>2.5470000000000002</v>
      </c>
      <c r="K63" s="45">
        <f>A125200442W_Latest</f>
        <v>2.4079999999999999</v>
      </c>
      <c r="L63" s="45">
        <f>A125199038L_Latest</f>
        <v>7.94</v>
      </c>
      <c r="M63" s="45">
        <f>A125204654W_Latest</f>
        <v>2.1509999999999998</v>
      </c>
      <c r="N63" s="45">
        <f>A125201846K_Latest</f>
        <v>5.7889999999999997</v>
      </c>
      <c r="O63" s="45">
        <f>A125199506R_Latest</f>
        <v>3.87</v>
      </c>
      <c r="P63" s="45">
        <f>A125205122A_Latest</f>
        <v>1.4490000000000001</v>
      </c>
      <c r="Q63" s="45">
        <f>A125202314R_Latest</f>
        <v>2.42</v>
      </c>
      <c r="R63" s="45">
        <f>A125198102A_Latest</f>
        <v>0.499</v>
      </c>
      <c r="S63" s="45">
        <f>A125203718C_Latest</f>
        <v>0</v>
      </c>
      <c r="T63" s="45">
        <f>A125200910X_Latest</f>
        <v>0.499</v>
      </c>
      <c r="U63" s="58">
        <v>12</v>
      </c>
    </row>
    <row r="64" spans="1:21" hidden="1">
      <c r="A64" s="47"/>
      <c r="B64" s="54" t="s">
        <v>1062</v>
      </c>
      <c r="C64" s="45">
        <f>A125197158V_Latest</f>
        <v>60.372999999999998</v>
      </c>
      <c r="D64" s="45">
        <f>A125202774C_Latest</f>
        <v>19.241</v>
      </c>
      <c r="E64" s="45">
        <f>A125199966C_Latest</f>
        <v>41.131999999999998</v>
      </c>
      <c r="F64" s="45">
        <f>A125198562R_Latest</f>
        <v>59.499000000000002</v>
      </c>
      <c r="G64" s="45">
        <f>A125204178V_Latest</f>
        <v>19.241</v>
      </c>
      <c r="H64" s="45">
        <f>A125201370R_Latest</f>
        <v>40.258000000000003</v>
      </c>
      <c r="I64" s="45">
        <f>A125197626W_Latest</f>
        <v>12.461</v>
      </c>
      <c r="J64" s="45">
        <f>A125203242J_Latest</f>
        <v>5.8380000000000001</v>
      </c>
      <c r="K64" s="45">
        <f>A125200434W_Latest</f>
        <v>6.6230000000000002</v>
      </c>
      <c r="L64" s="45">
        <f>A125199030V_Latest</f>
        <v>33.142000000000003</v>
      </c>
      <c r="M64" s="45">
        <f>A125204646W_Latest</f>
        <v>7.4509999999999996</v>
      </c>
      <c r="N64" s="45">
        <f>A125201838K_Latest</f>
        <v>25.692</v>
      </c>
      <c r="O64" s="45">
        <f>A125199498A_Latest</f>
        <v>13.896000000000001</v>
      </c>
      <c r="P64" s="45">
        <f>A125205114A_Latest</f>
        <v>5.952</v>
      </c>
      <c r="Q64" s="45">
        <f>A125202306R_Latest</f>
        <v>7.9429999999999996</v>
      </c>
      <c r="R64" s="45">
        <f>A125198094L_Latest</f>
        <v>0.874</v>
      </c>
      <c r="S64" s="45">
        <f>A125203710K_Latest</f>
        <v>0</v>
      </c>
      <c r="T64" s="45">
        <f>A125200902X_Latest</f>
        <v>0.874</v>
      </c>
      <c r="U64" s="58">
        <v>13</v>
      </c>
    </row>
    <row r="65" spans="1:21" hidden="1">
      <c r="A65" s="47"/>
      <c r="B65" s="5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1:21" hidden="1">
      <c r="A66" s="47"/>
      <c r="B66" s="5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1:21" hidden="1">
      <c r="A67" s="47"/>
      <c r="B67" s="4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1:21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</row>
    <row r="69" spans="1:21" hidden="1">
      <c r="A69" s="36"/>
      <c r="B69" s="36"/>
      <c r="C69" s="73" t="s">
        <v>1043</v>
      </c>
      <c r="D69" s="73"/>
      <c r="E69" s="73"/>
      <c r="F69" s="73" t="s">
        <v>1063</v>
      </c>
      <c r="G69" s="73"/>
      <c r="H69" s="73"/>
      <c r="I69" s="73" t="s">
        <v>1064</v>
      </c>
      <c r="J69" s="73"/>
      <c r="K69" s="73"/>
      <c r="L69" s="73" t="s">
        <v>1065</v>
      </c>
      <c r="M69" s="73"/>
      <c r="N69" s="73"/>
      <c r="O69" s="73" t="s">
        <v>1066</v>
      </c>
      <c r="P69" s="73"/>
      <c r="Q69" s="73"/>
      <c r="R69" s="73" t="s">
        <v>1067</v>
      </c>
      <c r="S69" s="73"/>
      <c r="T69" s="73"/>
    </row>
    <row r="70" spans="1:21" hidden="1">
      <c r="A70" s="36"/>
      <c r="B70" s="36"/>
      <c r="C70" s="37" t="s">
        <v>1045</v>
      </c>
      <c r="D70" s="37" t="s">
        <v>1046</v>
      </c>
      <c r="E70" s="37" t="s">
        <v>1047</v>
      </c>
      <c r="F70" s="37" t="s">
        <v>1045</v>
      </c>
      <c r="G70" s="37" t="s">
        <v>1046</v>
      </c>
      <c r="H70" s="37" t="s">
        <v>1047</v>
      </c>
      <c r="I70" s="37" t="s">
        <v>1045</v>
      </c>
      <c r="J70" s="37" t="s">
        <v>1046</v>
      </c>
      <c r="K70" s="37" t="s">
        <v>1047</v>
      </c>
      <c r="L70" s="37" t="s">
        <v>1045</v>
      </c>
      <c r="M70" s="37" t="s">
        <v>1046</v>
      </c>
      <c r="N70" s="37" t="s">
        <v>1047</v>
      </c>
      <c r="O70" s="37" t="s">
        <v>1045</v>
      </c>
      <c r="P70" s="37" t="s">
        <v>1046</v>
      </c>
      <c r="Q70" s="37" t="s">
        <v>1047</v>
      </c>
      <c r="R70" s="37" t="s">
        <v>1045</v>
      </c>
      <c r="S70" s="37" t="s">
        <v>1046</v>
      </c>
      <c r="T70" s="37" t="s">
        <v>1047</v>
      </c>
    </row>
    <row r="71" spans="1:21" hidden="1">
      <c r="A71" s="36"/>
      <c r="B71" s="36"/>
      <c r="C71" s="40" t="s">
        <v>1048</v>
      </c>
      <c r="D71" s="40" t="s">
        <v>1048</v>
      </c>
      <c r="E71" s="40" t="s">
        <v>1048</v>
      </c>
      <c r="F71" s="40" t="s">
        <v>1048</v>
      </c>
      <c r="G71" s="40" t="s">
        <v>1048</v>
      </c>
      <c r="H71" s="40" t="s">
        <v>1048</v>
      </c>
      <c r="I71" s="40" t="s">
        <v>1048</v>
      </c>
      <c r="J71" s="40" t="s">
        <v>1048</v>
      </c>
      <c r="K71" s="40" t="s">
        <v>1048</v>
      </c>
      <c r="L71" s="40" t="s">
        <v>1048</v>
      </c>
      <c r="M71" s="40" t="s">
        <v>1048</v>
      </c>
      <c r="N71" s="40" t="s">
        <v>1048</v>
      </c>
      <c r="O71" s="40" t="s">
        <v>1048</v>
      </c>
      <c r="P71" s="40" t="s">
        <v>1048</v>
      </c>
      <c r="Q71" s="40" t="s">
        <v>1048</v>
      </c>
      <c r="R71" s="40" t="s">
        <v>1048</v>
      </c>
      <c r="S71" s="40" t="s">
        <v>1048</v>
      </c>
      <c r="T71" s="40" t="s">
        <v>1048</v>
      </c>
    </row>
    <row r="72" spans="1:21" hidden="1">
      <c r="A72" s="41" t="s">
        <v>1049</v>
      </c>
      <c r="B72" s="36"/>
      <c r="C72" s="40"/>
      <c r="D72" s="40"/>
      <c r="E72" s="40"/>
      <c r="F72" s="42"/>
      <c r="G72" s="63"/>
      <c r="H72" s="63"/>
    </row>
    <row r="73" spans="1:21" hidden="1">
      <c r="A73" s="43"/>
      <c r="B73" s="44" t="s">
        <v>1050</v>
      </c>
      <c r="C73" s="46" t="s">
        <v>226</v>
      </c>
      <c r="D73" s="46" t="s">
        <v>227</v>
      </c>
      <c r="E73" s="46" t="s">
        <v>228</v>
      </c>
      <c r="F73" s="46" t="s">
        <v>265</v>
      </c>
      <c r="G73" s="46" t="s">
        <v>266</v>
      </c>
      <c r="H73" s="46" t="s">
        <v>267</v>
      </c>
      <c r="I73" s="46" t="s">
        <v>304</v>
      </c>
      <c r="J73" s="46" t="s">
        <v>305</v>
      </c>
      <c r="K73" s="46" t="s">
        <v>306</v>
      </c>
      <c r="L73" s="46" t="s">
        <v>343</v>
      </c>
      <c r="M73" s="46" t="s">
        <v>344</v>
      </c>
      <c r="N73" s="46" t="s">
        <v>345</v>
      </c>
      <c r="O73" s="46" t="s">
        <v>382</v>
      </c>
      <c r="P73" s="46" t="s">
        <v>383</v>
      </c>
      <c r="Q73" s="46" t="s">
        <v>384</v>
      </c>
      <c r="R73" s="46" t="s">
        <v>421</v>
      </c>
      <c r="S73" s="46" t="s">
        <v>422</v>
      </c>
      <c r="T73" s="46" t="s">
        <v>423</v>
      </c>
      <c r="U73" s="58">
        <v>1</v>
      </c>
    </row>
    <row r="74" spans="1:21" hidden="1">
      <c r="A74" s="47"/>
      <c r="B74" s="48" t="s">
        <v>1051</v>
      </c>
      <c r="C74" s="46" t="s">
        <v>229</v>
      </c>
      <c r="D74" s="46" t="s">
        <v>230</v>
      </c>
      <c r="E74" s="46" t="s">
        <v>231</v>
      </c>
      <c r="F74" s="46" t="s">
        <v>268</v>
      </c>
      <c r="G74" s="46" t="s">
        <v>269</v>
      </c>
      <c r="H74" s="46" t="s">
        <v>270</v>
      </c>
      <c r="I74" s="46" t="s">
        <v>307</v>
      </c>
      <c r="J74" s="46" t="s">
        <v>308</v>
      </c>
      <c r="K74" s="46" t="s">
        <v>309</v>
      </c>
      <c r="L74" s="46" t="s">
        <v>346</v>
      </c>
      <c r="M74" s="46" t="s">
        <v>347</v>
      </c>
      <c r="N74" s="46" t="s">
        <v>348</v>
      </c>
      <c r="O74" s="46" t="s">
        <v>385</v>
      </c>
      <c r="P74" s="46" t="s">
        <v>386</v>
      </c>
      <c r="Q74" s="46" t="s">
        <v>387</v>
      </c>
      <c r="R74" s="46" t="s">
        <v>424</v>
      </c>
      <c r="S74" s="46" t="s">
        <v>425</v>
      </c>
      <c r="T74" s="46" t="s">
        <v>426</v>
      </c>
      <c r="U74" s="58">
        <v>2</v>
      </c>
    </row>
    <row r="75" spans="1:21" hidden="1">
      <c r="A75" s="47"/>
      <c r="B75" s="49" t="s">
        <v>1052</v>
      </c>
      <c r="C75" s="46" t="s">
        <v>232</v>
      </c>
      <c r="D75" s="46" t="s">
        <v>233</v>
      </c>
      <c r="E75" s="46" t="s">
        <v>234</v>
      </c>
      <c r="F75" s="46" t="s">
        <v>271</v>
      </c>
      <c r="G75" s="46" t="s">
        <v>272</v>
      </c>
      <c r="H75" s="46" t="s">
        <v>273</v>
      </c>
      <c r="I75" s="46" t="s">
        <v>310</v>
      </c>
      <c r="J75" s="46" t="s">
        <v>311</v>
      </c>
      <c r="K75" s="46" t="s">
        <v>312</v>
      </c>
      <c r="L75" s="46" t="s">
        <v>349</v>
      </c>
      <c r="M75" s="46" t="s">
        <v>350</v>
      </c>
      <c r="N75" s="46" t="s">
        <v>351</v>
      </c>
      <c r="O75" s="46" t="s">
        <v>388</v>
      </c>
      <c r="P75" s="46" t="s">
        <v>389</v>
      </c>
      <c r="Q75" s="46" t="s">
        <v>390</v>
      </c>
      <c r="R75" s="46" t="s">
        <v>427</v>
      </c>
      <c r="S75" s="46" t="s">
        <v>428</v>
      </c>
      <c r="T75" s="46" t="s">
        <v>429</v>
      </c>
      <c r="U75" s="58">
        <v>3</v>
      </c>
    </row>
    <row r="76" spans="1:21" hidden="1">
      <c r="A76" s="47"/>
      <c r="B76" s="49" t="s">
        <v>1053</v>
      </c>
      <c r="C76" s="46" t="s">
        <v>235</v>
      </c>
      <c r="D76" s="46" t="s">
        <v>236</v>
      </c>
      <c r="E76" s="46" t="s">
        <v>237</v>
      </c>
      <c r="F76" s="46" t="s">
        <v>274</v>
      </c>
      <c r="G76" s="46" t="s">
        <v>275</v>
      </c>
      <c r="H76" s="46" t="s">
        <v>276</v>
      </c>
      <c r="I76" s="46" t="s">
        <v>313</v>
      </c>
      <c r="J76" s="46" t="s">
        <v>314</v>
      </c>
      <c r="K76" s="46" t="s">
        <v>315</v>
      </c>
      <c r="L76" s="46" t="s">
        <v>352</v>
      </c>
      <c r="M76" s="46" t="s">
        <v>353</v>
      </c>
      <c r="N76" s="46" t="s">
        <v>354</v>
      </c>
      <c r="O76" s="46" t="s">
        <v>391</v>
      </c>
      <c r="P76" s="46" t="s">
        <v>392</v>
      </c>
      <c r="Q76" s="46" t="s">
        <v>393</v>
      </c>
      <c r="R76" s="46" t="s">
        <v>430</v>
      </c>
      <c r="S76" s="46" t="s">
        <v>431</v>
      </c>
      <c r="T76" s="46" t="s">
        <v>432</v>
      </c>
      <c r="U76" s="58">
        <v>4</v>
      </c>
    </row>
    <row r="77" spans="1:21" hidden="1">
      <c r="A77" s="47"/>
      <c r="B77" s="50" t="s">
        <v>1054</v>
      </c>
      <c r="C77" s="46" t="s">
        <v>238</v>
      </c>
      <c r="D77" s="46" t="s">
        <v>239</v>
      </c>
      <c r="E77" s="46" t="s">
        <v>240</v>
      </c>
      <c r="F77" s="46" t="s">
        <v>277</v>
      </c>
      <c r="G77" s="46" t="s">
        <v>278</v>
      </c>
      <c r="H77" s="46" t="s">
        <v>279</v>
      </c>
      <c r="I77" s="46" t="s">
        <v>316</v>
      </c>
      <c r="J77" s="46" t="s">
        <v>317</v>
      </c>
      <c r="K77" s="46" t="s">
        <v>318</v>
      </c>
      <c r="L77" s="46" t="s">
        <v>355</v>
      </c>
      <c r="M77" s="46" t="s">
        <v>356</v>
      </c>
      <c r="N77" s="46" t="s">
        <v>357</v>
      </c>
      <c r="O77" s="46" t="s">
        <v>394</v>
      </c>
      <c r="P77" s="46" t="s">
        <v>395</v>
      </c>
      <c r="Q77" s="46" t="s">
        <v>396</v>
      </c>
      <c r="R77" s="46" t="s">
        <v>433</v>
      </c>
      <c r="S77" s="46" t="s">
        <v>434</v>
      </c>
      <c r="T77" s="46" t="s">
        <v>435</v>
      </c>
      <c r="U77" s="58">
        <v>5</v>
      </c>
    </row>
    <row r="78" spans="1:21" hidden="1">
      <c r="A78" s="47"/>
      <c r="B78" s="51" t="s">
        <v>1055</v>
      </c>
      <c r="C78" s="46" t="s">
        <v>241</v>
      </c>
      <c r="D78" s="46" t="s">
        <v>242</v>
      </c>
      <c r="E78" s="46" t="s">
        <v>243</v>
      </c>
      <c r="F78" s="46" t="s">
        <v>280</v>
      </c>
      <c r="G78" s="46" t="s">
        <v>281</v>
      </c>
      <c r="H78" s="46" t="s">
        <v>282</v>
      </c>
      <c r="I78" s="46" t="s">
        <v>319</v>
      </c>
      <c r="J78" s="46" t="s">
        <v>320</v>
      </c>
      <c r="K78" s="46" t="s">
        <v>321</v>
      </c>
      <c r="L78" s="46" t="s">
        <v>358</v>
      </c>
      <c r="M78" s="46" t="s">
        <v>359</v>
      </c>
      <c r="N78" s="46" t="s">
        <v>360</v>
      </c>
      <c r="O78" s="46" t="s">
        <v>397</v>
      </c>
      <c r="P78" s="46" t="s">
        <v>398</v>
      </c>
      <c r="Q78" s="46" t="s">
        <v>399</v>
      </c>
      <c r="R78" s="46" t="s">
        <v>436</v>
      </c>
      <c r="S78" s="46" t="s">
        <v>437</v>
      </c>
      <c r="T78" s="46" t="s">
        <v>438</v>
      </c>
      <c r="U78" s="58">
        <v>6</v>
      </c>
    </row>
    <row r="79" spans="1:21" hidden="1">
      <c r="A79" s="47"/>
      <c r="B79" s="52" t="s">
        <v>1056</v>
      </c>
      <c r="C79" s="46" t="s">
        <v>244</v>
      </c>
      <c r="D79" s="46" t="s">
        <v>245</v>
      </c>
      <c r="E79" s="46" t="s">
        <v>246</v>
      </c>
      <c r="F79" s="46" t="s">
        <v>283</v>
      </c>
      <c r="G79" s="46" t="s">
        <v>284</v>
      </c>
      <c r="H79" s="46" t="s">
        <v>285</v>
      </c>
      <c r="I79" s="46" t="s">
        <v>322</v>
      </c>
      <c r="J79" s="46" t="s">
        <v>323</v>
      </c>
      <c r="K79" s="46" t="s">
        <v>324</v>
      </c>
      <c r="L79" s="46" t="s">
        <v>361</v>
      </c>
      <c r="M79" s="46" t="s">
        <v>362</v>
      </c>
      <c r="N79" s="46" t="s">
        <v>363</v>
      </c>
      <c r="O79" s="46" t="s">
        <v>400</v>
      </c>
      <c r="P79" s="46" t="s">
        <v>401</v>
      </c>
      <c r="Q79" s="46" t="s">
        <v>402</v>
      </c>
      <c r="R79" s="46" t="s">
        <v>439</v>
      </c>
      <c r="S79" s="46" t="s">
        <v>440</v>
      </c>
      <c r="T79" s="46" t="s">
        <v>441</v>
      </c>
      <c r="U79" s="58">
        <v>7</v>
      </c>
    </row>
    <row r="80" spans="1:21" hidden="1">
      <c r="A80" s="47"/>
      <c r="B80" s="53" t="s">
        <v>1057</v>
      </c>
      <c r="C80" s="46" t="s">
        <v>247</v>
      </c>
      <c r="D80" s="46" t="s">
        <v>248</v>
      </c>
      <c r="E80" s="46" t="s">
        <v>249</v>
      </c>
      <c r="F80" s="46" t="s">
        <v>286</v>
      </c>
      <c r="G80" s="46" t="s">
        <v>287</v>
      </c>
      <c r="H80" s="46" t="s">
        <v>288</v>
      </c>
      <c r="I80" s="46" t="s">
        <v>325</v>
      </c>
      <c r="J80" s="46" t="s">
        <v>326</v>
      </c>
      <c r="K80" s="46" t="s">
        <v>327</v>
      </c>
      <c r="L80" s="46" t="s">
        <v>364</v>
      </c>
      <c r="M80" s="46" t="s">
        <v>365</v>
      </c>
      <c r="N80" s="46" t="s">
        <v>366</v>
      </c>
      <c r="O80" s="46" t="s">
        <v>403</v>
      </c>
      <c r="P80" s="46" t="s">
        <v>404</v>
      </c>
      <c r="Q80" s="46" t="s">
        <v>405</v>
      </c>
      <c r="R80" s="46" t="s">
        <v>442</v>
      </c>
      <c r="S80" s="46" t="s">
        <v>443</v>
      </c>
      <c r="T80" s="46" t="s">
        <v>444</v>
      </c>
      <c r="U80" s="58">
        <v>8</v>
      </c>
    </row>
    <row r="81" spans="1:21" hidden="1">
      <c r="A81" s="47"/>
      <c r="B81" s="52" t="s">
        <v>1058</v>
      </c>
      <c r="C81" s="46" t="s">
        <v>250</v>
      </c>
      <c r="D81" s="46" t="s">
        <v>251</v>
      </c>
      <c r="E81" s="46" t="s">
        <v>252</v>
      </c>
      <c r="F81" s="46" t="s">
        <v>289</v>
      </c>
      <c r="G81" s="46" t="s">
        <v>290</v>
      </c>
      <c r="H81" s="46" t="s">
        <v>291</v>
      </c>
      <c r="I81" s="46" t="s">
        <v>328</v>
      </c>
      <c r="J81" s="46" t="s">
        <v>329</v>
      </c>
      <c r="K81" s="46" t="s">
        <v>330</v>
      </c>
      <c r="L81" s="46" t="s">
        <v>367</v>
      </c>
      <c r="M81" s="46" t="s">
        <v>368</v>
      </c>
      <c r="N81" s="46" t="s">
        <v>369</v>
      </c>
      <c r="O81" s="46" t="s">
        <v>406</v>
      </c>
      <c r="P81" s="46" t="s">
        <v>407</v>
      </c>
      <c r="Q81" s="46" t="s">
        <v>408</v>
      </c>
      <c r="R81" s="46" t="s">
        <v>445</v>
      </c>
      <c r="S81" s="46" t="s">
        <v>446</v>
      </c>
      <c r="T81" s="46" t="s">
        <v>447</v>
      </c>
      <c r="U81" s="58">
        <v>9</v>
      </c>
    </row>
    <row r="82" spans="1:21" hidden="1">
      <c r="A82" s="47"/>
      <c r="B82" s="52" t="s">
        <v>1059</v>
      </c>
      <c r="C82" s="46" t="s">
        <v>253</v>
      </c>
      <c r="D82" s="46" t="s">
        <v>254</v>
      </c>
      <c r="E82" s="46" t="s">
        <v>255</v>
      </c>
      <c r="F82" s="46" t="s">
        <v>292</v>
      </c>
      <c r="G82" s="46" t="s">
        <v>293</v>
      </c>
      <c r="H82" s="46" t="s">
        <v>294</v>
      </c>
      <c r="I82" s="46" t="s">
        <v>331</v>
      </c>
      <c r="J82" s="46" t="s">
        <v>332</v>
      </c>
      <c r="K82" s="46" t="s">
        <v>333</v>
      </c>
      <c r="L82" s="46" t="s">
        <v>370</v>
      </c>
      <c r="M82" s="46" t="s">
        <v>371</v>
      </c>
      <c r="N82" s="46" t="s">
        <v>372</v>
      </c>
      <c r="O82" s="46" t="s">
        <v>409</v>
      </c>
      <c r="P82" s="46" t="s">
        <v>410</v>
      </c>
      <c r="Q82" s="46" t="s">
        <v>411</v>
      </c>
      <c r="R82" s="46" t="s">
        <v>448</v>
      </c>
      <c r="S82" s="46" t="s">
        <v>449</v>
      </c>
      <c r="T82" s="46" t="s">
        <v>450</v>
      </c>
      <c r="U82" s="58">
        <v>10</v>
      </c>
    </row>
    <row r="83" spans="1:21" hidden="1">
      <c r="A83" s="47"/>
      <c r="B83" s="48" t="s">
        <v>1060</v>
      </c>
      <c r="C83" s="46" t="s">
        <v>256</v>
      </c>
      <c r="D83" s="46" t="s">
        <v>257</v>
      </c>
      <c r="E83" s="46" t="s">
        <v>258</v>
      </c>
      <c r="F83" s="46" t="s">
        <v>295</v>
      </c>
      <c r="G83" s="46" t="s">
        <v>296</v>
      </c>
      <c r="H83" s="46" t="s">
        <v>297</v>
      </c>
      <c r="I83" s="46" t="s">
        <v>334</v>
      </c>
      <c r="J83" s="46" t="s">
        <v>335</v>
      </c>
      <c r="K83" s="46" t="s">
        <v>336</v>
      </c>
      <c r="L83" s="46" t="s">
        <v>373</v>
      </c>
      <c r="M83" s="46" t="s">
        <v>374</v>
      </c>
      <c r="N83" s="46" t="s">
        <v>375</v>
      </c>
      <c r="O83" s="46" t="s">
        <v>412</v>
      </c>
      <c r="P83" s="46" t="s">
        <v>413</v>
      </c>
      <c r="Q83" s="46" t="s">
        <v>414</v>
      </c>
      <c r="R83" s="46" t="s">
        <v>451</v>
      </c>
      <c r="S83" s="46" t="s">
        <v>452</v>
      </c>
      <c r="T83" s="46" t="s">
        <v>453</v>
      </c>
      <c r="U83" s="58">
        <v>11</v>
      </c>
    </row>
    <row r="84" spans="1:21" hidden="1">
      <c r="A84" s="47"/>
      <c r="B84" s="54" t="s">
        <v>1061</v>
      </c>
      <c r="C84" s="46" t="s">
        <v>259</v>
      </c>
      <c r="D84" s="46" t="s">
        <v>260</v>
      </c>
      <c r="E84" s="46" t="s">
        <v>261</v>
      </c>
      <c r="F84" s="46" t="s">
        <v>298</v>
      </c>
      <c r="G84" s="46" t="s">
        <v>299</v>
      </c>
      <c r="H84" s="46" t="s">
        <v>300</v>
      </c>
      <c r="I84" s="46" t="s">
        <v>337</v>
      </c>
      <c r="J84" s="46" t="s">
        <v>338</v>
      </c>
      <c r="K84" s="46" t="s">
        <v>339</v>
      </c>
      <c r="L84" s="46" t="s">
        <v>376</v>
      </c>
      <c r="M84" s="46" t="s">
        <v>377</v>
      </c>
      <c r="N84" s="46" t="s">
        <v>378</v>
      </c>
      <c r="O84" s="46" t="s">
        <v>415</v>
      </c>
      <c r="P84" s="46" t="s">
        <v>416</v>
      </c>
      <c r="Q84" s="46" t="s">
        <v>417</v>
      </c>
      <c r="R84" s="46" t="s">
        <v>454</v>
      </c>
      <c r="S84" s="46" t="s">
        <v>455</v>
      </c>
      <c r="T84" s="46" t="s">
        <v>456</v>
      </c>
      <c r="U84" s="58">
        <v>12</v>
      </c>
    </row>
    <row r="85" spans="1:21" hidden="1">
      <c r="A85" s="47"/>
      <c r="B85" s="54" t="s">
        <v>1062</v>
      </c>
      <c r="C85" s="46" t="s">
        <v>262</v>
      </c>
      <c r="D85" s="46" t="s">
        <v>263</v>
      </c>
      <c r="E85" s="46" t="s">
        <v>264</v>
      </c>
      <c r="F85" s="46" t="s">
        <v>301</v>
      </c>
      <c r="G85" s="46" t="s">
        <v>302</v>
      </c>
      <c r="H85" s="46" t="s">
        <v>303</v>
      </c>
      <c r="I85" s="46" t="s">
        <v>340</v>
      </c>
      <c r="J85" s="46" t="s">
        <v>341</v>
      </c>
      <c r="K85" s="46" t="s">
        <v>342</v>
      </c>
      <c r="L85" s="46" t="s">
        <v>379</v>
      </c>
      <c r="M85" s="46" t="s">
        <v>380</v>
      </c>
      <c r="N85" s="46" t="s">
        <v>381</v>
      </c>
      <c r="O85" s="46" t="s">
        <v>418</v>
      </c>
      <c r="P85" s="46" t="s">
        <v>419</v>
      </c>
      <c r="Q85" s="46" t="s">
        <v>420</v>
      </c>
      <c r="R85" s="46" t="s">
        <v>457</v>
      </c>
      <c r="S85" s="46" t="s">
        <v>458</v>
      </c>
      <c r="T85" s="46" t="s">
        <v>459</v>
      </c>
      <c r="U85" s="58">
        <v>13</v>
      </c>
    </row>
    <row r="86" spans="1:21" hidden="1">
      <c r="A86" s="47"/>
      <c r="B86" s="4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1">
      <c r="A87" s="47"/>
      <c r="B87" s="4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1:21">
      <c r="A88" s="47"/>
      <c r="B88" s="4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1:21">
      <c r="B89" s="57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1:21" ht="15" customHeight="1">
      <c r="B90" s="57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1:21" ht="15" customHeight="1"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</sheetData>
  <mergeCells count="19">
    <mergeCell ref="R69:T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3ACDD987-D056-4F38-8F32-2A91C6B38F9C}">
      <formula1>$B$31:$B$36</formula1>
    </dataValidation>
  </dataValidations>
  <hyperlinks>
    <hyperlink ref="A29" r:id="rId1" display="http://www.abs.gov.au/websitedbs/d3310114.nsf/Home/©+Copyright?OpenDocument" xr:uid="{2746F2C3-833A-4FA5-B68C-DFF780CA0D08}"/>
    <hyperlink ref="C73" location="A125197190V" display="A125197190V" xr:uid="{13C8E325-8DFB-4142-8214-8778050D24E0}"/>
    <hyperlink ref="C74" location="A125197170K" display="A125197170K" xr:uid="{E8F5A564-CE3C-4906-895B-3E5A6F655C60}"/>
    <hyperlink ref="C75" location="A125197194C" display="A125197194C" xr:uid="{337F32B5-F56F-4AEE-89C3-0AD9D0B34049}"/>
    <hyperlink ref="C76" location="A125197198L" display="A125197198L" xr:uid="{1FAB7410-B3B6-49B2-B1F4-A47F0161980E}"/>
    <hyperlink ref="C77" location="A125197174V" display="A125197174V" xr:uid="{3E99F782-7F51-42C6-A752-AA070E39F742}"/>
    <hyperlink ref="C78" location="A125197178C" display="A125197178C" xr:uid="{10688FC8-834B-4AB8-A484-DE4BB41D8953}"/>
    <hyperlink ref="C79" location="A125197182V" display="A125197182V" xr:uid="{31A984E0-E9E6-45FC-A227-33365413C268}"/>
    <hyperlink ref="C80" location="A125197162K" display="A125197162K" xr:uid="{6870F7EB-8DD4-4C20-BBB0-4DF74DFB4FDE}"/>
    <hyperlink ref="C81" location="A125197202T" display="A125197202T" xr:uid="{179F4918-C742-417C-925A-587A95A9D66D}"/>
    <hyperlink ref="C82" location="A125197186C" display="A125197186C" xr:uid="{DF4BD00D-7662-467D-B3A7-7EEA9E2E305C}"/>
    <hyperlink ref="C83" location="A125197206A" display="A125197206A" xr:uid="{491593C1-DF0A-413E-9ADF-ECD5D5F9ADB2}"/>
    <hyperlink ref="C84" location="A125197166V" display="A125197166V" xr:uid="{0DE5A456-2CC8-46AE-8711-B5C858B07E3C}"/>
    <hyperlink ref="C85" location="A125197158V" display="A125197158V" xr:uid="{BFD98AD6-F80F-45E1-8656-61B994F680BA}"/>
    <hyperlink ref="F73" location="A125198594J" display="A125198594J" xr:uid="{4FF64C62-84E2-4FB7-87E8-FB76B9394B25}"/>
    <hyperlink ref="F74" location="A125198574X" display="A125198574X" xr:uid="{F79EC605-9179-4A95-9635-C83EF999DA4D}"/>
    <hyperlink ref="F75" location="A125198598T" display="A125198598T" xr:uid="{5FD53722-AA92-40A7-A678-773345755AF0}"/>
    <hyperlink ref="F76" location="A125198602W" display="A125198602W" xr:uid="{592EF544-8806-4623-98EE-A749E3392679}"/>
    <hyperlink ref="F77" location="A125198578J" display="A125198578J" xr:uid="{255C0A24-D305-48F4-BEFB-A8B274D2ED32}"/>
    <hyperlink ref="F78" location="A125198582X" display="A125198582X" xr:uid="{46EDAAF4-019F-4BCF-9EC3-B11F8F875E68}"/>
    <hyperlink ref="F79" location="A125198586J" display="A125198586J" xr:uid="{645795F8-565C-4AB5-9DE3-CA466F0EB377}"/>
    <hyperlink ref="F80" location="A125198566X" display="A125198566X" xr:uid="{29D214B7-2381-4CAA-B834-9B2634BD589B}"/>
    <hyperlink ref="F81" location="A125198606F" display="A125198606F" xr:uid="{8B8AC511-3087-4526-B81C-04668E9E6BB0}"/>
    <hyperlink ref="F82" location="A125198590X" display="A125198590X" xr:uid="{4F37A704-3F2A-478F-B0AD-53BD9F7C3E11}"/>
    <hyperlink ref="F83" location="A125198610W" display="A125198610W" xr:uid="{D6EF3630-B3E2-48C4-A296-C5B568DC5459}"/>
    <hyperlink ref="F84" location="A125198570R" display="A125198570R" xr:uid="{EB382631-6052-4F08-877E-58002AF09444}"/>
    <hyperlink ref="F85" location="A125198562R" display="A125198562R" xr:uid="{D86516A0-445D-4CBD-8D2F-4565D943BAFB}"/>
    <hyperlink ref="I73" location="A125197658R" display="A125197658R" xr:uid="{70C4BF26-9B4F-44E0-8D1D-988B81C773F9}"/>
    <hyperlink ref="I74" location="A125197638F" display="A125197638F" xr:uid="{FDFB50F6-63D2-432F-BFCF-120DD5F6FF80}"/>
    <hyperlink ref="I75" location="A125197662F" display="A125197662F" xr:uid="{948C5D25-20E4-4486-9CA0-1832E6B989BD}"/>
    <hyperlink ref="I76" location="A125197666R" display="A125197666R" xr:uid="{8395F259-50CB-453B-AB47-A361176BAFFC}"/>
    <hyperlink ref="I77" location="A125197642W" display="A125197642W" xr:uid="{D283043A-A332-4473-B369-AF95EC24F357}"/>
    <hyperlink ref="I78" location="A125197646F" display="A125197646F" xr:uid="{19D18B3D-CE7D-4D1B-AD10-FFE90CE72D6B}"/>
    <hyperlink ref="I79" location="A125197650W" display="A125197650W" xr:uid="{0660ED29-5934-4B17-AA35-CFB2A262AAC6}"/>
    <hyperlink ref="I80" location="A125197630L" display="A125197630L" xr:uid="{8E427C8A-E057-47CE-869F-B31EFBAE30E7}"/>
    <hyperlink ref="I81" location="A125197670F" display="A125197670F" xr:uid="{9125674C-D374-40BE-9937-7C40EB189F4B}"/>
    <hyperlink ref="I82" location="A125197654F" display="A125197654F" xr:uid="{0563FD4B-8089-4511-9728-BFA8BB2A8246}"/>
    <hyperlink ref="I83" location="A125197674R" display="A125197674R" xr:uid="{A2DEA059-75A7-4946-9820-66812B0A606F}"/>
    <hyperlink ref="I84" location="A125197634W" display="A125197634W" xr:uid="{0C12E5E9-3193-4933-8047-471E819DFC0C}"/>
    <hyperlink ref="I85" location="A125197626W" display="A125197626W" xr:uid="{F1324F6C-EE9B-4C78-84E0-1F2F6032A92E}"/>
    <hyperlink ref="L73" location="A125199062L" display="A125199062L" xr:uid="{F9288045-B9B1-4868-A3BB-1469E79F10B9}"/>
    <hyperlink ref="L74" location="A125199042C" display="A125199042C" xr:uid="{780AFE5A-4F1B-4499-BB16-9CC45B5E7C7E}"/>
    <hyperlink ref="L75" location="A125199066W" display="A125199066W" xr:uid="{19047606-86C0-4A78-A344-F5DFB7D9CF7E}"/>
    <hyperlink ref="L76" location="A125199070L" display="A125199070L" xr:uid="{7B4A497A-FBE1-42D5-8D3E-22698F9BF8F2}"/>
    <hyperlink ref="L77" location="A125199046L" display="A125199046L" xr:uid="{5A228455-BDEB-4A2A-8C03-F19D5FDD5A79}"/>
    <hyperlink ref="L78" location="A125199050C" display="A125199050C" xr:uid="{FC39D364-0B1A-45AD-B6AC-3468E9C07653}"/>
    <hyperlink ref="L79" location="A125199054L" display="A125199054L" xr:uid="{4D61F2E6-959C-4D89-A33E-D463958FD95F}"/>
    <hyperlink ref="L80" location="A125199034C" display="A125199034C" xr:uid="{B9355F42-613C-41AA-A0DD-FB20AC9CA9C6}"/>
    <hyperlink ref="L81" location="A125199074W" display="A125199074W" xr:uid="{7118BF1D-61A7-4287-BE84-3A3EC0BF232C}"/>
    <hyperlink ref="L82" location="A125199058W" display="A125199058W" xr:uid="{C50D0E2F-DE39-4CE6-B34A-F47D6EDCC153}"/>
    <hyperlink ref="L83" location="A125199078F" display="A125199078F" xr:uid="{15C5EE20-BF13-4790-9F16-7EA0A9534DBC}"/>
    <hyperlink ref="L84" location="A125199038L" display="A125199038L" xr:uid="{884B555A-CD11-4124-9337-B8B4FA3C3F5D}"/>
    <hyperlink ref="L85" location="A125199030V" display="A125199030V" xr:uid="{95921E0A-AAD1-4B57-82DF-C52D029935B2}"/>
    <hyperlink ref="O73" location="A125199530R" display="A125199530R" xr:uid="{4E35ED80-E659-458E-9449-D1E4B4796A8D}"/>
    <hyperlink ref="O74" location="A125199510F" display="A125199510F" xr:uid="{ABC6DD1E-9613-4784-951F-83B553F41045}"/>
    <hyperlink ref="O75" location="A125199534X" display="A125199534X" xr:uid="{648A43FA-9EB2-461D-B4F2-F58A3C74137E}"/>
    <hyperlink ref="O76" location="A125199538J" display="A125199538J" xr:uid="{81F8C5D8-7F00-4F7D-9AC4-9E34CC843463}"/>
    <hyperlink ref="O77" location="A125199514R" display="A125199514R" xr:uid="{8740C6F8-D780-42C8-9C2E-C06B2BD3A8F5}"/>
    <hyperlink ref="O78" location="A125199518X" display="A125199518X" xr:uid="{C1BD2D30-E2A5-463B-8B2B-42FCC74D6A85}"/>
    <hyperlink ref="O79" location="A125199522R" display="A125199522R" xr:uid="{CC920657-4884-4CB6-9069-6F25D321CE9E}"/>
    <hyperlink ref="O80" location="A125199502F" display="A125199502F" xr:uid="{0BA5138E-2E0B-4554-91BD-4758A4157557}"/>
    <hyperlink ref="O81" location="A125199542X" display="A125199542X" xr:uid="{5A4B67A2-A209-4F49-94AB-6A2BAE67EEAB}"/>
    <hyperlink ref="O82" location="A125199526X" display="A125199526X" xr:uid="{33A53738-94BE-4550-B6DC-B3397038644A}"/>
    <hyperlink ref="O83" location="A125199546J" display="A125199546J" xr:uid="{C8D2B37E-A00F-4700-AB70-20D118F7C9D0}"/>
    <hyperlink ref="O84" location="A125199506R" display="A125199506R" xr:uid="{DFC6F80E-0024-45D0-B7F1-75134B68D298}"/>
    <hyperlink ref="O85" location="A125199498A" display="A125199498A" xr:uid="{F269E4BC-81CB-4147-9448-D1C8130163DA}"/>
    <hyperlink ref="R73" location="A125198126V" display="A125198126V" xr:uid="{CE4D2B0F-A139-4A8C-8E62-9B9AD1073A4A}"/>
    <hyperlink ref="R74" location="A125198106K" display="A125198106K" xr:uid="{F7C78804-C24A-46FF-A671-10307463C841}"/>
    <hyperlink ref="R75" location="A125198130K" display="A125198130K" xr:uid="{4E0A2FE6-CA53-43E6-B55B-452B7B20578D}"/>
    <hyperlink ref="R76" location="A125198134V" display="A125198134V" xr:uid="{CD5517D1-F162-4144-A647-8F442F0E8888}"/>
    <hyperlink ref="R77" location="A125198110A" display="A125198110A" xr:uid="{DE3C55FA-C71B-4E09-A039-E555F9856AFB}"/>
    <hyperlink ref="R78" location="A125198114K" display="A125198114K" xr:uid="{E79ADE34-3877-413D-9DB4-3D4328096041}"/>
    <hyperlink ref="R79" location="A125198118V" display="A125198118V" xr:uid="{F00DD182-996C-435A-AA95-A50F00D2B8BA}"/>
    <hyperlink ref="R80" location="A125198098W" display="A125198098W" xr:uid="{F97C9C58-4C9D-4ACF-9294-959C11AA5659}"/>
    <hyperlink ref="R81" location="A125198138C" display="A125198138C" xr:uid="{576A963E-A8A7-4295-AAC4-83275E98AAA9}"/>
    <hyperlink ref="R82" location="A125198122K" display="A125198122K" xr:uid="{B8157E4D-7EEF-472E-A5C1-303B2EF8A167}"/>
    <hyperlink ref="R83" location="A125198142V" display="A125198142V" xr:uid="{5D1505E5-441F-467F-BCA3-085483339FD2}"/>
    <hyperlink ref="R84" location="A125198102A" display="A125198102A" xr:uid="{BC77B19A-CF56-44B2-AD67-8DFB1A8DD055}"/>
    <hyperlink ref="R85" location="A125198094L" display="A125198094L" xr:uid="{778C0951-AE13-45B0-8C23-C9E815A51B62}"/>
    <hyperlink ref="D73" location="A125202806K" display="A125202806K" xr:uid="{437F77EB-9AAD-4008-93CA-FC776641E2EA}"/>
    <hyperlink ref="D74" location="A125202786L" display="A125202786L" xr:uid="{F495D78F-75FF-47ED-8137-446B77B6582F}"/>
    <hyperlink ref="D75" location="A125202810A" display="A125202810A" xr:uid="{66AB9273-FAB7-4F5F-B6EE-FABF64EE8749}"/>
    <hyperlink ref="D76" location="A125202814K" display="A125202814K" xr:uid="{A2202847-F1E9-4559-8076-EBFD7F6B9057}"/>
    <hyperlink ref="D77" location="A125202790C" display="A125202790C" xr:uid="{2825AB30-088E-4826-AA6A-1C8DB5AE9D27}"/>
    <hyperlink ref="D78" location="A125202794L" display="A125202794L" xr:uid="{C53F2608-D07D-48FA-B727-4C46292A44FC}"/>
    <hyperlink ref="D79" location="A125202798W" display="A125202798W" xr:uid="{32E84A41-6AAA-4510-BEA7-B07D58C87C64}"/>
    <hyperlink ref="D80" location="A125202778L" display="A125202778L" xr:uid="{AB675996-D0C6-4423-B734-E38A7C6EEFA8}"/>
    <hyperlink ref="D81" location="A125202818V" display="A125202818V" xr:uid="{0EB1353D-AA93-4C2D-BEB0-E58A4C7F2BFE}"/>
    <hyperlink ref="D82" location="A125202802A" display="A125202802A" xr:uid="{F8769500-E7ED-443A-A90E-F5B3D286A62C}"/>
    <hyperlink ref="D83" location="A125202822K" display="A125202822K" xr:uid="{06053117-F389-46D4-B14A-F14C0E59CAC5}"/>
    <hyperlink ref="D84" location="A125202782C" display="A125202782C" xr:uid="{26B3DD3A-98E4-4E8B-AF2B-BD42EB7F68A6}"/>
    <hyperlink ref="D85" location="A125202774C" display="A125202774C" xr:uid="{B1440E8D-7844-4982-921E-F6661B604D09}"/>
    <hyperlink ref="G73" location="A125204210J" display="A125204210J" xr:uid="{339673F3-7A14-47AA-8ADA-CEF3BECCEECA}"/>
    <hyperlink ref="G74" location="A125204190K" display="A125204190K" xr:uid="{887F10E7-55B3-41CF-B27A-7BFBEBC3E153}"/>
    <hyperlink ref="G75" location="A125204214T" display="A125204214T" xr:uid="{4A0AFDB3-B9B5-465B-960E-5C54FFF1D446}"/>
    <hyperlink ref="G76" location="A125204218A" display="A125204218A" xr:uid="{AA8E8DFF-624F-492C-A8AE-F4D315499D88}"/>
    <hyperlink ref="G77" location="A125204194V" display="A125204194V" xr:uid="{7BF69169-A8BD-4DA0-9091-2450E37317CC}"/>
    <hyperlink ref="G78" location="A125204198C" display="A125204198C" xr:uid="{3E7E528A-1216-407E-80F6-5AD990619FB5}"/>
    <hyperlink ref="G79" location="A125204202J" display="A125204202J" xr:uid="{F96FC149-A0A1-4E2A-8991-F8FBC1A75D49}"/>
    <hyperlink ref="G80" location="A125204182K" display="A125204182K" xr:uid="{F922B7AA-E167-49DF-9C8C-714F47C2836C}"/>
    <hyperlink ref="G81" location="A125204222T" display="A125204222T" xr:uid="{8CD867EC-BBBD-402F-B370-4ABB56120D31}"/>
    <hyperlink ref="G82" location="A125204206T" display="A125204206T" xr:uid="{77B75864-B9FD-450C-8278-4362FE2DB5AE}"/>
    <hyperlink ref="G83" location="A125204226A" display="A125204226A" xr:uid="{7CF8F5D9-153A-43F4-8E80-B4C15F7DC40B}"/>
    <hyperlink ref="G84" location="A125204186V" display="A125204186V" xr:uid="{225C6CA9-054F-4DC0-8172-CEC1A3A63D08}"/>
    <hyperlink ref="G85" location="A125204178V" display="A125204178V" xr:uid="{9B38D256-D5AF-4A72-9BE2-A18E015E413E}"/>
    <hyperlink ref="J73" location="A125203274A" display="A125203274A" xr:uid="{2C3D8A00-E606-43C6-91FA-7AAEB9C22635}"/>
    <hyperlink ref="J74" location="A125203254T" display="A125203254T" xr:uid="{4BBABAC3-1067-4D3E-823D-0A3B89CA5467}"/>
    <hyperlink ref="J75" location="A125203278K" display="A125203278K" xr:uid="{77ABDA76-4A84-408C-808A-AB2982884D76}"/>
    <hyperlink ref="J76" location="A125203282A" display="A125203282A" xr:uid="{3F7B55D7-A391-4690-BCBC-A96EE22995D5}"/>
    <hyperlink ref="J77" location="A125203258A" display="A125203258A" xr:uid="{93CCDC39-BFF1-427C-9E4C-F8A0F6CF05AB}"/>
    <hyperlink ref="J78" location="A125203262T" display="A125203262T" xr:uid="{66DA539B-DCA0-43B8-A8C3-29EC4D947832}"/>
    <hyperlink ref="J79" location="A125203266A" display="A125203266A" xr:uid="{70A6DD4E-23D4-40F6-9663-43F0E37EFA67}"/>
    <hyperlink ref="J80" location="A125203246T" display="A125203246T" xr:uid="{2C72B015-6627-4E12-8E52-7D79058AE2C1}"/>
    <hyperlink ref="J81" location="A125203286K" display="A125203286K" xr:uid="{F557750B-B6D9-4156-B8CB-B77A4C7526EA}"/>
    <hyperlink ref="J82" location="A125203270T" display="A125203270T" xr:uid="{A0F3C647-6FDE-4B39-B4CE-E3B6D5D2AACC}"/>
    <hyperlink ref="J83" location="A125203290A" display="A125203290A" xr:uid="{5142DE3F-FE12-4383-AAF4-88F379C788ED}"/>
    <hyperlink ref="J84" location="A125203250J" display="A125203250J" xr:uid="{968330F3-5DB5-443A-8954-A5A212FE5893}"/>
    <hyperlink ref="J85" location="A125203242J" display="A125203242J" xr:uid="{4070B784-88CD-4B97-B85E-30605CC34E60}"/>
    <hyperlink ref="M73" location="A125204678R" display="A125204678R" xr:uid="{70F3CEC6-5232-40C3-A78C-3293869CC81B}"/>
    <hyperlink ref="M74" location="A125204658F" display="A125204658F" xr:uid="{F76F43B1-7960-48F6-B38A-64B1A4148908}"/>
    <hyperlink ref="M75" location="A125204682F" display="A125204682F" xr:uid="{F4E9EAE9-F015-4C8D-A4F9-7DAAFA2F2DB5}"/>
    <hyperlink ref="M76" location="A125204686R" display="A125204686R" xr:uid="{8A2E3AE1-6708-4E1B-9F79-C1D22186E70C}"/>
    <hyperlink ref="M77" location="A125204662W" display="A125204662W" xr:uid="{B5989CC5-5CFA-4D23-BFBA-92027A8E8499}"/>
    <hyperlink ref="M78" location="A125204666F" display="A125204666F" xr:uid="{61BD493F-6352-4F0A-A342-4AEB6AA612EE}"/>
    <hyperlink ref="M79" location="A125204670W" display="A125204670W" xr:uid="{425221A3-E03B-441A-8B48-0006803494F9}"/>
    <hyperlink ref="M80" location="A125204650L" display="A125204650L" xr:uid="{3CA384D6-B1DA-4F36-BE9E-CA8EC4AFC9D7}"/>
    <hyperlink ref="M81" location="A125204690F" display="A125204690F" xr:uid="{AD5EC86F-F89E-4BEB-A357-B297674D6B96}"/>
    <hyperlink ref="M82" location="A125204674F" display="A125204674F" xr:uid="{0A0E182F-D836-4541-B2C0-EF497D2A64A9}"/>
    <hyperlink ref="M83" location="A125204694R" display="A125204694R" xr:uid="{DC8172B4-59EB-4492-BF0D-5468B4F6A6A5}"/>
    <hyperlink ref="M84" location="A125204654W" display="A125204654W" xr:uid="{3EF4C798-8BE8-4748-B85C-6E436D4C4744}"/>
    <hyperlink ref="M85" location="A125204646W" display="A125204646W" xr:uid="{FEBD7BE8-A0ED-462E-B65E-EFD37328C8CC}"/>
    <hyperlink ref="P73" location="A125205146V" display="A125205146V" xr:uid="{4C43AA44-AE95-4D4A-9138-026F827D3689}"/>
    <hyperlink ref="P74" location="A125205126K" display="A125205126K" xr:uid="{3CACC5C9-6C11-4689-A3C8-08748DD2480F}"/>
    <hyperlink ref="P75" location="A125205150K" display="A125205150K" xr:uid="{F9CF37ED-B16A-46D9-8E07-F73BFDB8C3EF}"/>
    <hyperlink ref="P76" location="A125205154V" display="A125205154V" xr:uid="{D2F7C466-1FC4-42E6-A39E-331C86BAE821}"/>
    <hyperlink ref="P77" location="A125205130A" display="A125205130A" xr:uid="{745DE196-0EBC-4630-9B19-DD9E94B7F3D7}"/>
    <hyperlink ref="P78" location="A125205134K" display="A125205134K" xr:uid="{33D8DB2C-7B3F-47E9-9D76-2D322DF7CDE1}"/>
    <hyperlink ref="P79" location="A125205138V" display="A125205138V" xr:uid="{193F6AE7-4F34-49BE-BF8C-1164BA33B3ED}"/>
    <hyperlink ref="P80" location="A125205118K" display="A125205118K" xr:uid="{C8AAA284-9EC0-4688-9BBF-492EBF959ACA}"/>
    <hyperlink ref="P81" location="A125205158C" display="A125205158C" xr:uid="{D915CAE8-FEAF-4B5A-969A-FFED983A88D8}"/>
    <hyperlink ref="P82" location="A125205142K" display="A125205142K" xr:uid="{0CA82618-32B7-47CD-87D7-5E9B7B4DA576}"/>
    <hyperlink ref="P83" location="A125205162V" display="A125205162V" xr:uid="{B6E1571A-1F44-47D3-B87C-98C6A2F72E24}"/>
    <hyperlink ref="P84" location="A125205122A" display="A125205122A" xr:uid="{2AFB0324-0DA4-46DA-B125-0E1EA73F1BB8}"/>
    <hyperlink ref="P85" location="A125205114A" display="A125205114A" xr:uid="{F096CD68-791A-44BD-B8BF-683DEBA0793F}"/>
    <hyperlink ref="S73" location="A125203742C" display="A125203742C" xr:uid="{9AC82265-738A-4BEF-B533-100DA2DA1A17}"/>
    <hyperlink ref="S74" location="A125203722V" display="A125203722V" xr:uid="{E2F1097E-AFD7-4DBE-A84E-7B9E8C319139}"/>
    <hyperlink ref="S75" location="A125203746L" display="A125203746L" xr:uid="{59949CF1-D35D-4881-B05F-EFCE969F8F09}"/>
    <hyperlink ref="S76" location="A125203750C" display="A125203750C" xr:uid="{6D2E4504-D674-42FB-A95D-5C44B49AB9A7}"/>
    <hyperlink ref="S77" location="A125203726C" display="A125203726C" xr:uid="{00D82465-3EA7-4A3C-9672-3C7ED5FF549F}"/>
    <hyperlink ref="S78" location="A125203730V" display="A125203730V" xr:uid="{1E353479-1221-49F4-ABC7-ABCE30D5331C}"/>
    <hyperlink ref="S79" location="A125203734C" display="A125203734C" xr:uid="{57F2A533-A488-4A74-84C2-B02B0D8185E4}"/>
    <hyperlink ref="S80" location="A125203714V" display="A125203714V" xr:uid="{AA352FD9-7B08-48CA-9A60-B066E46C9084}"/>
    <hyperlink ref="S81" location="A125203754L" display="A125203754L" xr:uid="{B26B8A5C-8C36-4768-B4A0-775078EEBC98}"/>
    <hyperlink ref="S82" location="A125203738L" display="A125203738L" xr:uid="{022F03C0-9E05-41C7-AFB2-71F959C061F2}"/>
    <hyperlink ref="S83" location="A125203758W" display="A125203758W" xr:uid="{8ABBF35A-BEF2-4D83-A2AA-A5F865BC6365}"/>
    <hyperlink ref="S84" location="A125203718C" display="A125203718C" xr:uid="{1EB3E74B-D8CD-4063-B23D-A280C21AEAB1}"/>
    <hyperlink ref="S85" location="A125203710K" display="A125203710K" xr:uid="{6476A015-4A2B-4155-A260-69671FC0BD04}"/>
    <hyperlink ref="E73" location="A125199998W" display="A125199998W" xr:uid="{D091A931-9E9A-4B04-A495-1F5766C8EF59}"/>
    <hyperlink ref="E74" location="A125199978L" display="A125199978L" xr:uid="{0300D27C-B5E3-494E-B35E-BB7E712B7BDC}"/>
    <hyperlink ref="E75" location="A125200002T" display="A125200002T" xr:uid="{8ACFF3A0-28CD-47EF-B360-BCCE04C0377C}"/>
    <hyperlink ref="E76" location="A125200006A" display="A125200006A" xr:uid="{A9C12507-7391-4220-885D-409A680510A4}"/>
    <hyperlink ref="E77" location="A125199982C" display="A125199982C" xr:uid="{D0975488-BFD4-433C-BD76-616E83A806AD}"/>
    <hyperlink ref="E78" location="A125199986L" display="A125199986L" xr:uid="{6B8D9F3B-59CB-4A8A-9762-C67776839587}"/>
    <hyperlink ref="E79" location="A125199990C" display="A125199990C" xr:uid="{0E650CC9-75ED-432D-B944-B64FB8D41A03}"/>
    <hyperlink ref="E80" location="A125199970V" display="A125199970V" xr:uid="{7BC8E7C3-A081-466E-A69B-057064A93A64}"/>
    <hyperlink ref="E81" location="A125200010T" display="A125200010T" xr:uid="{E020132A-384C-42E1-80DA-A5CF091D0271}"/>
    <hyperlink ref="E82" location="A125199994L" display="A125199994L" xr:uid="{1B86CB02-EB79-4252-B40B-558F6776E5E5}"/>
    <hyperlink ref="E83" location="A125200014A" display="A125200014A" xr:uid="{1CEA5699-F817-4782-BEE8-179D71F9A136}"/>
    <hyperlink ref="E84" location="A125199974C" display="A125199974C" xr:uid="{09893BF4-C0F4-44D9-9D34-F089BF245333}"/>
    <hyperlink ref="E85" location="A125199966C" display="A125199966C" xr:uid="{575F4721-A910-42A7-885A-F39FB6DB1B2F}"/>
    <hyperlink ref="H73" location="A125201402W" display="A125201402W" xr:uid="{E04341A2-8D5A-45CA-AC5A-3D44DAAC0B6E}"/>
    <hyperlink ref="H74" location="A125201382X" display="A125201382X" xr:uid="{4F1D93DB-A8CE-4B24-B371-5FF049B3CC6D}"/>
    <hyperlink ref="H75" location="A125201406F" display="A125201406F" xr:uid="{C2B9ADE6-423F-40C5-A1CD-6DAD1F8243FD}"/>
    <hyperlink ref="H76" location="A125201410W" display="A125201410W" xr:uid="{C2AF74C2-5730-4A19-98F5-F117CA989B6E}"/>
    <hyperlink ref="H77" location="A125201386J" display="A125201386J" xr:uid="{12111653-B27C-474C-A5EC-C7FCEF94E651}"/>
    <hyperlink ref="H78" location="A125201390X" display="A125201390X" xr:uid="{0D624BF4-8AFA-40FF-BBC8-7025D5D999E8}"/>
    <hyperlink ref="H79" location="A125201394J" display="A125201394J" xr:uid="{3F432523-20C6-401F-AA7B-6262F220C652}"/>
    <hyperlink ref="H80" location="A125201374X" display="A125201374X" xr:uid="{FF4064CD-0C76-4DE8-BD31-C18EBC6AE58C}"/>
    <hyperlink ref="H81" location="A125201414F" display="A125201414F" xr:uid="{2789B962-76C3-4919-AAB6-576EC2386C92}"/>
    <hyperlink ref="H82" location="A125201398T" display="A125201398T" xr:uid="{F86809AE-C615-4C1E-8775-5D73C36F94E2}"/>
    <hyperlink ref="H83" location="A125201418R" display="A125201418R" xr:uid="{854AA9ED-1016-4DAD-BA3D-A1E9D65A185A}"/>
    <hyperlink ref="H84" location="A125201378J" display="A125201378J" xr:uid="{6D921E14-C939-4FCB-9FBD-80D4ABD787C1}"/>
    <hyperlink ref="H85" location="A125201370R" display="A125201370R" xr:uid="{6335283E-69FA-4500-986F-2A3B300A8A57}"/>
    <hyperlink ref="K73" location="A125200466R" display="A125200466R" xr:uid="{CBD2CF30-3B13-4F69-A7E1-204F3845EE9C}"/>
    <hyperlink ref="K74" location="A125200446F" display="A125200446F" xr:uid="{FDFB7B4A-39C7-4278-9E87-F892C16BB438}"/>
    <hyperlink ref="K75" location="A125200470F" display="A125200470F" xr:uid="{B9D02CF4-9FFB-417D-9754-6AA04DFE0006}"/>
    <hyperlink ref="K76" location="A125200474R" display="A125200474R" xr:uid="{1C66F5BD-E78C-4978-9014-AACBD17C8D99}"/>
    <hyperlink ref="K77" location="A125200450W" display="A125200450W" xr:uid="{D6CEA6E4-C55D-4624-87DA-8811F0A450B5}"/>
    <hyperlink ref="K78" location="A125200454F" display="A125200454F" xr:uid="{490E470B-7C74-4493-A658-36DA363BEF5D}"/>
    <hyperlink ref="K79" location="A125200458R" display="A125200458R" xr:uid="{B94E7776-997E-4539-97AB-8ED29B5756F2}"/>
    <hyperlink ref="K80" location="A125200438F" display="A125200438F" xr:uid="{EAC5E262-4729-41BF-B934-6EB6CFF4667D}"/>
    <hyperlink ref="K81" location="A125200478X" display="A125200478X" xr:uid="{AFA11026-625F-4866-8DE6-74C874D7F877}"/>
    <hyperlink ref="K82" location="A125200462F" display="A125200462F" xr:uid="{800CDFD6-B63D-443C-9584-9D87CA07BEBB}"/>
    <hyperlink ref="K83" location="A125200482R" display="A125200482R" xr:uid="{35B28584-BE4A-4D13-A6CB-D0D6169F81AB}"/>
    <hyperlink ref="K84" location="A125200442W" display="A125200442W" xr:uid="{FBD0C82B-DB65-48F6-9FE7-D82A945E98BB}"/>
    <hyperlink ref="K85" location="A125200434W" display="A125200434W" xr:uid="{236341D5-7FB8-4052-93AD-EAE4B46B99FE}"/>
    <hyperlink ref="N73" location="A125201870K" display="A125201870K" xr:uid="{7F47AE0F-6FB5-40B5-8EA1-9AB27F3CE1DD}"/>
    <hyperlink ref="N74" location="A125201850A" display="A125201850A" xr:uid="{D761D20F-AC5B-4271-9EB5-E5D0A49B5796}"/>
    <hyperlink ref="N75" location="A125201874V" display="A125201874V" xr:uid="{44F00B3D-6D55-451B-B30A-64CEC1DB2EBB}"/>
    <hyperlink ref="N76" location="A125201878C" display="A125201878C" xr:uid="{8E9DC510-76A1-4D74-9A29-061205EA1DE0}"/>
    <hyperlink ref="N77" location="A125201854K" display="A125201854K" xr:uid="{89A3EE07-A1C8-4E89-9C17-7726F402C414}"/>
    <hyperlink ref="N78" location="A125201858V" display="A125201858V" xr:uid="{F2263559-4546-4B69-9E78-EB0EA9E72E70}"/>
    <hyperlink ref="N79" location="A125201862K" display="A125201862K" xr:uid="{AB009D2A-3798-4E06-AF64-ED90B0753682}"/>
    <hyperlink ref="N80" location="A125201842A" display="A125201842A" xr:uid="{1F62458D-3435-4CC0-9C9C-3375FCE311EC}"/>
    <hyperlink ref="N81" location="A125201882V" display="A125201882V" xr:uid="{909E66AD-F542-4971-8112-63123601611E}"/>
    <hyperlink ref="N82" location="A125201866V" display="A125201866V" xr:uid="{33777C83-A798-4D81-9BC6-C18C9F808ADA}"/>
    <hyperlink ref="N83" location="A125201886C" display="A125201886C" xr:uid="{0C75F81F-43D8-4668-9A9C-0B02F5C160BA}"/>
    <hyperlink ref="N84" location="A125201846K" display="A125201846K" xr:uid="{0D5056C1-B4E7-428D-B6BC-8958D43ED264}"/>
    <hyperlink ref="N85" location="A125201838K" display="A125201838K" xr:uid="{836D061F-0556-4A59-AF5F-1B7AFB9C1D11}"/>
    <hyperlink ref="Q73" location="A125202338J" display="A125202338J" xr:uid="{52291495-7E75-45C3-83C0-C16E4EACCDF4}"/>
    <hyperlink ref="Q74" location="A125202318X" display="A125202318X" xr:uid="{047FBC48-6DB6-424E-A7C3-7499EB81B7D8}"/>
    <hyperlink ref="Q75" location="A125202342X" display="A125202342X" xr:uid="{10F92DC6-C4C6-4988-8B53-521F3DE95D72}"/>
    <hyperlink ref="Q76" location="A125202346J" display="A125202346J" xr:uid="{ED3EFDFC-3EAC-462B-9B04-5398BC30DBFB}"/>
    <hyperlink ref="Q77" location="A125202322R" display="A125202322R" xr:uid="{881BD70D-1B2C-4C05-AA2A-F4930642864F}"/>
    <hyperlink ref="Q78" location="A125202326X" display="A125202326X" xr:uid="{FE92F67D-E621-4779-BC65-2FD49E2C2B01}"/>
    <hyperlink ref="Q79" location="A125202330R" display="A125202330R" xr:uid="{60AA11F0-CA04-4D1C-9BA3-288E4776793D}"/>
    <hyperlink ref="Q80" location="A125202310F" display="A125202310F" xr:uid="{849CACDE-F0EB-4E39-B88E-1468EC22FB72}"/>
    <hyperlink ref="Q81" location="A125202350X" display="A125202350X" xr:uid="{3074A4F3-C4C6-46CF-AB17-55C3528CE965}"/>
    <hyperlink ref="Q82" location="A125202334X" display="A125202334X" xr:uid="{4B0ADD95-2C73-4B85-AA87-00599905A96D}"/>
    <hyperlink ref="Q83" location="A125202354J" display="A125202354J" xr:uid="{5DF58C09-860D-4F93-AC69-2254775BB88B}"/>
    <hyperlink ref="Q84" location="A125202314R" display="A125202314R" xr:uid="{B21AE7A5-2158-460A-B9ED-B413B57FD81C}"/>
    <hyperlink ref="Q85" location="A125202306R" display="A125202306R" xr:uid="{BF6FAC9D-9788-4109-B9CB-A57D150BA45A}"/>
    <hyperlink ref="T73" location="A125200934T" display="A125200934T" xr:uid="{BBCDB15C-2287-4C24-8AC4-20EBBD9DCE1E}"/>
    <hyperlink ref="T74" location="A125200914J" display="A125200914J" xr:uid="{3516E66B-0A85-4657-BBF2-70B46F66F18F}"/>
    <hyperlink ref="T75" location="A125200938A" display="A125200938A" xr:uid="{9CC88FC6-EE81-417E-8B51-903C26B82848}"/>
    <hyperlink ref="T76" location="A125200942T" display="A125200942T" xr:uid="{0023B762-5783-4730-B7E5-B54C29E11172}"/>
    <hyperlink ref="T77" location="A125200918T" display="A125200918T" xr:uid="{707A4895-93AA-4EDC-B0A5-AB7C9E4518B9}"/>
    <hyperlink ref="T78" location="A125200922J" display="A125200922J" xr:uid="{0323DB4B-ABEC-42E6-9D49-8BC653BB4FD9}"/>
    <hyperlink ref="T79" location="A125200926T" display="A125200926T" xr:uid="{BB9643B5-9E5E-40A0-8808-FCAF1FD0569A}"/>
    <hyperlink ref="T80" location="A125200906J" display="A125200906J" xr:uid="{CB55B283-1CB0-4B73-86C6-FD846CC0C3BB}"/>
    <hyperlink ref="T81" location="A125200946A" display="A125200946A" xr:uid="{B805C20D-BEB2-424C-A926-52A0A74A6342}"/>
    <hyperlink ref="T82" location="A125200930J" display="A125200930J" xr:uid="{22407080-1F21-4E30-A393-4679639840C2}"/>
    <hyperlink ref="T83" location="A125200950T" display="A125200950T" xr:uid="{22C6DD26-1E08-4ABF-9A9C-9B91FCDCAEA4}"/>
    <hyperlink ref="T84" location="A125200910X" display="A125200910X" xr:uid="{79D8AC3A-F7A0-45F1-B914-F6EE4E15EDB0}"/>
    <hyperlink ref="T85" location="A125200902X" display="A125200902X" xr:uid="{1F0F9AA5-255F-4346-926C-BF546A303954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8C4AC-1D38-4991-9AC7-5CAB1B15E825}">
  <sheetPr codeName="Sheet8">
    <pageSetUpPr fitToPage="1"/>
  </sheetPr>
  <dimension ref="A1:AD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1020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Contents!C12</f>
        <v>Table 4.2 - Part-time workers who prefer more hours by state and territory, February 2023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1068</v>
      </c>
      <c r="C10" s="69" t="s">
        <v>1069</v>
      </c>
      <c r="D10" s="69"/>
      <c r="E10" s="69"/>
      <c r="F10" s="39"/>
      <c r="G10" s="70" t="s">
        <v>1044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1045</v>
      </c>
      <c r="D11" s="37" t="s">
        <v>1046</v>
      </c>
      <c r="E11" s="37" t="s">
        <v>1047</v>
      </c>
      <c r="F11" s="37"/>
      <c r="G11" s="37" t="s">
        <v>1045</v>
      </c>
      <c r="H11" s="37" t="s">
        <v>1046</v>
      </c>
      <c r="I11" s="37" t="s">
        <v>1047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1048</v>
      </c>
      <c r="D12" s="40" t="s">
        <v>1048</v>
      </c>
      <c r="E12" s="40" t="s">
        <v>1048</v>
      </c>
      <c r="F12" s="40"/>
      <c r="G12" s="40" t="s">
        <v>1048</v>
      </c>
      <c r="H12" s="40" t="s">
        <v>1048</v>
      </c>
      <c r="I12" s="40" t="s">
        <v>1048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1049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1050</v>
      </c>
      <c r="C14" s="45" cm="1">
        <f t="array" ref="C14">INDEX($C$52:$AC$64,$AD52,C$41)</f>
        <v>869.83600000000001</v>
      </c>
      <c r="D14" s="45" cm="1">
        <f t="array" ref="D14">INDEX($C$52:$AC$64,$AD52,D$41)</f>
        <v>351.78300000000002</v>
      </c>
      <c r="E14" s="45" cm="1">
        <f t="array" ref="E14">INDEX($C$52:$AC$64,$AD52,E$41)</f>
        <v>518.053</v>
      </c>
      <c r="F14" s="45"/>
      <c r="G14" s="46" t="str" cm="1">
        <f t="array" ref="G14">HYPERLINK(TEXT("#"&amp;INDEX($C$73:$AC$85,$AD73,C$41),),INDEX($C$73:$AC$85,$AD73,C$41))</f>
        <v>A125197190V</v>
      </c>
      <c r="H14" s="46" t="str" cm="1">
        <f t="array" ref="H14">HYPERLINK(TEXT("#"&amp;INDEX($C$73:$AC$85,$AD73,D$41),),INDEX($C$73:$AC$85,$AD73,D$41))</f>
        <v>A125202806K</v>
      </c>
      <c r="I14" s="46" t="str" cm="1">
        <f t="array" ref="I14">HYPERLINK(TEXT("#"&amp;INDEX($C$73:$AC$85,$AD73,E$41),),INDEX($C$73:$AC$85,$AD73,E$41))</f>
        <v>A125199998W</v>
      </c>
    </row>
    <row r="15" spans="1:20">
      <c r="A15" s="47"/>
      <c r="B15" s="48" t="s">
        <v>1051</v>
      </c>
      <c r="C15" s="45" cm="1">
        <f t="array" ref="C15">INDEX($C$52:$AC$64,$AD53,C$41)</f>
        <v>792.19899999999996</v>
      </c>
      <c r="D15" s="45" cm="1">
        <f t="array" ref="D15">INDEX($C$52:$AC$64,$AD53,D$41)</f>
        <v>326.39400000000001</v>
      </c>
      <c r="E15" s="45" cm="1">
        <f t="array" ref="E15">INDEX($C$52:$AC$64,$AD53,E$41)</f>
        <v>465.80500000000001</v>
      </c>
      <c r="F15" s="45"/>
      <c r="G15" s="46" t="str" cm="1">
        <f t="array" ref="G15">HYPERLINK(TEXT("#"&amp;INDEX($C$73:$AC$85,$AD74,C$41),),INDEX($C$73:$AC$85,$AD74,C$41))</f>
        <v>A125197170K</v>
      </c>
      <c r="H15" s="46" t="str" cm="1">
        <f t="array" ref="H15">HYPERLINK(TEXT("#"&amp;INDEX($C$73:$AC$85,$AD74,D$41),),INDEX($C$73:$AC$85,$AD74,D$41))</f>
        <v>A125202786L</v>
      </c>
      <c r="I15" s="46" t="str" cm="1">
        <f t="array" ref="I15">HYPERLINK(TEXT("#"&amp;INDEX($C$73:$AC$85,$AD74,E$41),),INDEX($C$73:$AC$85,$AD74,E$41))</f>
        <v>A125199978L</v>
      </c>
    </row>
    <row r="16" spans="1:20">
      <c r="A16" s="47"/>
      <c r="B16" s="49" t="s">
        <v>1052</v>
      </c>
      <c r="C16" s="45" cm="1">
        <f t="array" ref="C16">INDEX($C$52:$AC$64,$AD54,C$41)</f>
        <v>372.82600000000002</v>
      </c>
      <c r="D16" s="45" cm="1">
        <f t="array" ref="D16">INDEX($C$52:$AC$64,$AD54,D$41)</f>
        <v>145.40299999999999</v>
      </c>
      <c r="E16" s="45" cm="1">
        <f t="array" ref="E16">INDEX($C$52:$AC$64,$AD54,E$41)</f>
        <v>227.423</v>
      </c>
      <c r="F16" s="45"/>
      <c r="G16" s="46" t="str" cm="1">
        <f t="array" ref="G16">HYPERLINK(TEXT("#"&amp;INDEX($C$73:$AC$85,$AD75,C$41),),INDEX($C$73:$AC$85,$AD75,C$41))</f>
        <v>A125197194C</v>
      </c>
      <c r="H16" s="46" t="str" cm="1">
        <f t="array" ref="H16">HYPERLINK(TEXT("#"&amp;INDEX($C$73:$AC$85,$AD75,D$41),),INDEX($C$73:$AC$85,$AD75,D$41))</f>
        <v>A125202810A</v>
      </c>
      <c r="I16" s="46" t="str" cm="1">
        <f t="array" ref="I16">HYPERLINK(TEXT("#"&amp;INDEX($C$73:$AC$85,$AD75,E$41),),INDEX($C$73:$AC$85,$AD75,E$41))</f>
        <v>A125200002T</v>
      </c>
    </row>
    <row r="17" spans="1:20">
      <c r="A17" s="47"/>
      <c r="B17" s="49" t="s">
        <v>1053</v>
      </c>
      <c r="C17" s="45" cm="1">
        <f t="array" ref="C17">INDEX($C$52:$AC$64,$AD55,C$41)</f>
        <v>419.37299999999999</v>
      </c>
      <c r="D17" s="45" cm="1">
        <f t="array" ref="D17">INDEX($C$52:$AC$64,$AD55,D$41)</f>
        <v>180.99100000000001</v>
      </c>
      <c r="E17" s="45" cm="1">
        <f t="array" ref="E17">INDEX($C$52:$AC$64,$AD55,E$41)</f>
        <v>238.38200000000001</v>
      </c>
      <c r="F17" s="45"/>
      <c r="G17" s="46" t="str" cm="1">
        <f t="array" ref="G17">HYPERLINK(TEXT("#"&amp;INDEX($C$73:$AC$85,$AD76,C$41),),INDEX($C$73:$AC$85,$AD76,C$41))</f>
        <v>A125197198L</v>
      </c>
      <c r="H17" s="46" t="str" cm="1">
        <f t="array" ref="H17">HYPERLINK(TEXT("#"&amp;INDEX($C$73:$AC$85,$AD76,D$41),),INDEX($C$73:$AC$85,$AD76,D$41))</f>
        <v>A125202814K</v>
      </c>
      <c r="I17" s="46" t="str" cm="1">
        <f t="array" ref="I17">HYPERLINK(TEXT("#"&amp;INDEX($C$73:$AC$85,$AD76,E$41),),INDEX($C$73:$AC$85,$AD76,E$41))</f>
        <v>A125200006A</v>
      </c>
    </row>
    <row r="18" spans="1:20">
      <c r="A18" s="47"/>
      <c r="B18" s="50" t="s">
        <v>1054</v>
      </c>
      <c r="C18" s="45" cm="1">
        <f t="array" ref="C18">INDEX($C$52:$AC$64,$AD56,C$41)</f>
        <v>666.56600000000003</v>
      </c>
      <c r="D18" s="45" cm="1">
        <f t="array" ref="D18">INDEX($C$52:$AC$64,$AD56,D$41)</f>
        <v>276.93299999999999</v>
      </c>
      <c r="E18" s="45" cm="1">
        <f t="array" ref="E18">INDEX($C$52:$AC$64,$AD56,E$41)</f>
        <v>389.63299999999998</v>
      </c>
      <c r="F18" s="45"/>
      <c r="G18" s="46" t="str" cm="1">
        <f t="array" ref="G18">HYPERLINK(TEXT("#"&amp;INDEX($C$73:$AC$85,$AD77,C$41),),INDEX($C$73:$AC$85,$AD77,C$41))</f>
        <v>A125197174V</v>
      </c>
      <c r="H18" s="46" t="str" cm="1">
        <f t="array" ref="H18">HYPERLINK(TEXT("#"&amp;INDEX($C$73:$AC$85,$AD77,D$41),),INDEX($C$73:$AC$85,$AD77,D$41))</f>
        <v>A125202790C</v>
      </c>
      <c r="I18" s="46" t="str" cm="1">
        <f t="array" ref="I18">HYPERLINK(TEXT("#"&amp;INDEX($C$73:$AC$85,$AD77,E$41),),INDEX($C$73:$AC$85,$AD77,E$41))</f>
        <v>A125199982C</v>
      </c>
    </row>
    <row r="19" spans="1:20">
      <c r="A19" s="47"/>
      <c r="B19" s="51" t="s">
        <v>1055</v>
      </c>
      <c r="C19" s="45" cm="1">
        <f t="array" ref="C19">INDEX($C$52:$AC$64,$AD57,C$41)</f>
        <v>326.24700000000001</v>
      </c>
      <c r="D19" s="45" cm="1">
        <f t="array" ref="D19">INDEX($C$52:$AC$64,$AD57,D$41)</f>
        <v>128.005</v>
      </c>
      <c r="E19" s="45" cm="1">
        <f t="array" ref="E19">INDEX($C$52:$AC$64,$AD57,E$41)</f>
        <v>198.24199999999999</v>
      </c>
      <c r="F19" s="45"/>
      <c r="G19" s="46" t="str" cm="1">
        <f t="array" ref="G19">HYPERLINK(TEXT("#"&amp;INDEX($C$73:$AC$85,$AD78,C$41),),INDEX($C$73:$AC$85,$AD78,C$41))</f>
        <v>A125197178C</v>
      </c>
      <c r="H19" s="46" t="str" cm="1">
        <f t="array" ref="H19">HYPERLINK(TEXT("#"&amp;INDEX($C$73:$AC$85,$AD78,D$41),),INDEX($C$73:$AC$85,$AD78,D$41))</f>
        <v>A125202794L</v>
      </c>
      <c r="I19" s="46" t="str" cm="1">
        <f t="array" ref="I19">HYPERLINK(TEXT("#"&amp;INDEX($C$73:$AC$85,$AD78,E$41),),INDEX($C$73:$AC$85,$AD78,E$41))</f>
        <v>A125199986L</v>
      </c>
    </row>
    <row r="20" spans="1:20">
      <c r="A20" s="47"/>
      <c r="B20" s="52" t="s">
        <v>1056</v>
      </c>
      <c r="C20" s="45" cm="1">
        <f t="array" ref="C20">INDEX($C$52:$AC$64,$AD58,C$41)</f>
        <v>340.31900000000002</v>
      </c>
      <c r="D20" s="45" cm="1">
        <f t="array" ref="D20">INDEX($C$52:$AC$64,$AD58,D$41)</f>
        <v>148.92699999999999</v>
      </c>
      <c r="E20" s="45" cm="1">
        <f t="array" ref="E20">INDEX($C$52:$AC$64,$AD58,E$41)</f>
        <v>191.392</v>
      </c>
      <c r="F20" s="45"/>
      <c r="G20" s="46" t="str" cm="1">
        <f t="array" ref="G20">HYPERLINK(TEXT("#"&amp;INDEX($C$73:$AC$85,$AD79,C$41),),INDEX($C$73:$AC$85,$AD79,C$41))</f>
        <v>A125197182V</v>
      </c>
      <c r="H20" s="46" t="str" cm="1">
        <f t="array" ref="H20">HYPERLINK(TEXT("#"&amp;INDEX($C$73:$AC$85,$AD79,D$41),),INDEX($C$73:$AC$85,$AD79,D$41))</f>
        <v>A125202798W</v>
      </c>
      <c r="I20" s="46" t="str" cm="1">
        <f t="array" ref="I20">HYPERLINK(TEXT("#"&amp;INDEX($C$73:$AC$85,$AD79,E$41),),INDEX($C$73:$AC$85,$AD79,E$41))</f>
        <v>A125199990C</v>
      </c>
    </row>
    <row r="21" spans="1:20">
      <c r="A21" s="47"/>
      <c r="B21" s="53" t="s">
        <v>1057</v>
      </c>
      <c r="C21" s="45" cm="1">
        <f t="array" ref="C21">INDEX($C$52:$AC$64,$AD59,C$41)</f>
        <v>125.633</v>
      </c>
      <c r="D21" s="45" cm="1">
        <f t="array" ref="D21">INDEX($C$52:$AC$64,$AD59,D$41)</f>
        <v>49.460999999999999</v>
      </c>
      <c r="E21" s="45" cm="1">
        <f t="array" ref="E21">INDEX($C$52:$AC$64,$AD59,E$41)</f>
        <v>76.171000000000006</v>
      </c>
      <c r="F21" s="45"/>
      <c r="G21" s="46" t="str" cm="1">
        <f t="array" ref="G21">HYPERLINK(TEXT("#"&amp;INDEX($C$73:$AC$85,$AD80,C$41),),INDEX($C$73:$AC$85,$AD80,C$41))</f>
        <v>A125197162K</v>
      </c>
      <c r="H21" s="46" t="str" cm="1">
        <f t="array" ref="H21">HYPERLINK(TEXT("#"&amp;INDEX($C$73:$AC$85,$AD80,D$41),),INDEX($C$73:$AC$85,$AD80,D$41))</f>
        <v>A125202778L</v>
      </c>
      <c r="I21" s="46" t="str" cm="1">
        <f t="array" ref="I21">HYPERLINK(TEXT("#"&amp;INDEX($C$73:$AC$85,$AD80,E$41),),INDEX($C$73:$AC$85,$AD80,E$41))</f>
        <v>A125199970V</v>
      </c>
    </row>
    <row r="22" spans="1:20">
      <c r="A22" s="47"/>
      <c r="B22" s="52" t="s">
        <v>1058</v>
      </c>
      <c r="C22" s="45" cm="1">
        <f t="array" ref="C22">INDEX($C$52:$AC$64,$AD60,C$41)</f>
        <v>46.579000000000001</v>
      </c>
      <c r="D22" s="45" cm="1">
        <f t="array" ref="D22">INDEX($C$52:$AC$64,$AD60,D$41)</f>
        <v>17.398</v>
      </c>
      <c r="E22" s="45" cm="1">
        <f t="array" ref="E22">INDEX($C$52:$AC$64,$AD60,E$41)</f>
        <v>29.181000000000001</v>
      </c>
      <c r="F22" s="45"/>
      <c r="G22" s="46" t="str" cm="1">
        <f t="array" ref="G22">HYPERLINK(TEXT("#"&amp;INDEX($C$73:$AC$85,$AD81,C$41),),INDEX($C$73:$AC$85,$AD81,C$41))</f>
        <v>A125197202T</v>
      </c>
      <c r="H22" s="46" t="str" cm="1">
        <f t="array" ref="H22">HYPERLINK(TEXT("#"&amp;INDEX($C$73:$AC$85,$AD81,D$41),),INDEX($C$73:$AC$85,$AD81,D$41))</f>
        <v>A125202818V</v>
      </c>
      <c r="I22" s="46" t="str" cm="1">
        <f t="array" ref="I22">HYPERLINK(TEXT("#"&amp;INDEX($C$73:$AC$85,$AD81,E$41),),INDEX($C$73:$AC$85,$AD81,E$41))</f>
        <v>A125200010T</v>
      </c>
    </row>
    <row r="23" spans="1:20">
      <c r="A23" s="47"/>
      <c r="B23" s="52" t="s">
        <v>1059</v>
      </c>
      <c r="C23" s="45" cm="1">
        <f t="array" ref="C23">INDEX($C$52:$AC$64,$AD61,C$41)</f>
        <v>79.054000000000002</v>
      </c>
      <c r="D23" s="45" cm="1">
        <f t="array" ref="D23">INDEX($C$52:$AC$64,$AD61,D$41)</f>
        <v>32.064</v>
      </c>
      <c r="E23" s="45" cm="1">
        <f t="array" ref="E23">INDEX($C$52:$AC$64,$AD61,E$41)</f>
        <v>46.99</v>
      </c>
      <c r="F23" s="45"/>
      <c r="G23" s="46" t="str" cm="1">
        <f t="array" ref="G23">HYPERLINK(TEXT("#"&amp;INDEX($C$73:$AC$85,$AD82,C$41),),INDEX($C$73:$AC$85,$AD82,C$41))</f>
        <v>A125197186C</v>
      </c>
      <c r="H23" s="46" t="str" cm="1">
        <f t="array" ref="H23">HYPERLINK(TEXT("#"&amp;INDEX($C$73:$AC$85,$AD82,D$41),),INDEX($C$73:$AC$85,$AD82,D$41))</f>
        <v>A125202802A</v>
      </c>
      <c r="I23" s="46" t="str" cm="1">
        <f t="array" ref="I23">HYPERLINK(TEXT("#"&amp;INDEX($C$73:$AC$85,$AD82,E$41),),INDEX($C$73:$AC$85,$AD82,E$41))</f>
        <v>A125199994L</v>
      </c>
    </row>
    <row r="24" spans="1:20">
      <c r="A24" s="47"/>
      <c r="B24" s="48" t="s">
        <v>1060</v>
      </c>
      <c r="C24" s="45" cm="1">
        <f t="array" ref="C24">INDEX($C$52:$AC$64,$AD62,C$41)</f>
        <v>77.637</v>
      </c>
      <c r="D24" s="45" cm="1">
        <f t="array" ref="D24">INDEX($C$52:$AC$64,$AD62,D$41)</f>
        <v>25.388999999999999</v>
      </c>
      <c r="E24" s="45" cm="1">
        <f t="array" ref="E24">INDEX($C$52:$AC$64,$AD62,E$41)</f>
        <v>52.247999999999998</v>
      </c>
      <c r="F24" s="45"/>
      <c r="G24" s="46" t="str" cm="1">
        <f t="array" ref="G24">HYPERLINK(TEXT("#"&amp;INDEX($C$73:$AC$85,$AD83,C$41),),INDEX($C$73:$AC$85,$AD83,C$41))</f>
        <v>A125197206A</v>
      </c>
      <c r="H24" s="46" t="str" cm="1">
        <f t="array" ref="H24">HYPERLINK(TEXT("#"&amp;INDEX($C$73:$AC$85,$AD83,D$41),),INDEX($C$73:$AC$85,$AD83,D$41))</f>
        <v>A125202822K</v>
      </c>
      <c r="I24" s="46" t="str" cm="1">
        <f t="array" ref="I24">HYPERLINK(TEXT("#"&amp;INDEX($C$73:$AC$85,$AD83,E$41),),INDEX($C$73:$AC$85,$AD83,E$41))</f>
        <v>A125200014A</v>
      </c>
    </row>
    <row r="25" spans="1:20">
      <c r="A25" s="47"/>
      <c r="B25" s="54" t="s">
        <v>1061</v>
      </c>
      <c r="C25" s="45" cm="1">
        <f t="array" ref="C25">INDEX($C$52:$AC$64,$AD63,C$41)</f>
        <v>17.263999999999999</v>
      </c>
      <c r="D25" s="45" cm="1">
        <f t="array" ref="D25">INDEX($C$52:$AC$64,$AD63,D$41)</f>
        <v>6.1479999999999997</v>
      </c>
      <c r="E25" s="45" cm="1">
        <f t="array" ref="E25">INDEX($C$52:$AC$64,$AD63,E$41)</f>
        <v>11.116</v>
      </c>
      <c r="F25" s="45"/>
      <c r="G25" s="46" t="str" cm="1">
        <f t="array" ref="G25">HYPERLINK(TEXT("#"&amp;INDEX($C$73:$AC$85,$AD84,C$41),),INDEX($C$73:$AC$85,$AD84,C$41))</f>
        <v>A125197166V</v>
      </c>
      <c r="H25" s="46" t="str" cm="1">
        <f t="array" ref="H25">HYPERLINK(TEXT("#"&amp;INDEX($C$73:$AC$85,$AD84,D$41),),INDEX($C$73:$AC$85,$AD84,D$41))</f>
        <v>A125202782C</v>
      </c>
      <c r="I25" s="46" t="str" cm="1">
        <f t="array" ref="I25">HYPERLINK(TEXT("#"&amp;INDEX($C$73:$AC$85,$AD84,E$41),),INDEX($C$73:$AC$85,$AD84,E$41))</f>
        <v>A125199974C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7"/>
      <c r="B26" s="54" t="s">
        <v>1062</v>
      </c>
      <c r="C26" s="45" cm="1">
        <f t="array" ref="C26">INDEX($C$52:$AC$64,$AD64,C$41)</f>
        <v>60.372999999999998</v>
      </c>
      <c r="D26" s="45" cm="1">
        <f t="array" ref="D26">INDEX($C$52:$AC$64,$AD64,D$41)</f>
        <v>19.241</v>
      </c>
      <c r="E26" s="45" cm="1">
        <f t="array" ref="E26">INDEX($C$52:$AC$64,$AD64,E$41)</f>
        <v>41.131999999999998</v>
      </c>
      <c r="F26" s="45"/>
      <c r="G26" s="46" t="str" cm="1">
        <f t="array" ref="G26">HYPERLINK(TEXT("#"&amp;INDEX($C$73:$AC$85,$AD85,C$41),),INDEX($C$73:$AC$85,$AD85,C$41))</f>
        <v>A125197158V</v>
      </c>
      <c r="H26" s="46" t="str" cm="1">
        <f t="array" ref="H26">HYPERLINK(TEXT("#"&amp;INDEX($C$73:$AC$85,$AD85,D$41),),INDEX($C$73:$AC$85,$AD85,D$41))</f>
        <v>A125202774C</v>
      </c>
      <c r="I26" s="46" t="str" cm="1">
        <f t="array" ref="I26">HYPERLINK(TEXT("#"&amp;INDEX($C$73:$AC$85,$AD85,E$41),),INDEX($C$73:$AC$85,$AD85,E$41))</f>
        <v>A125199966C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7"/>
      <c r="B27" s="5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7"/>
      <c r="B28" s="5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55" t="str">
        <f ca="1">Contents!B27</f>
        <v>© Commonwealth of Australia 2023</v>
      </c>
      <c r="B29" s="5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5"/>
      <c r="B30" s="5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7"/>
      <c r="B31" s="58" t="s">
        <v>1069</v>
      </c>
      <c r="C31" s="59">
        <v>1</v>
      </c>
      <c r="D31" s="60"/>
      <c r="E31" s="60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7"/>
      <c r="B32" s="58" t="s">
        <v>1070</v>
      </c>
      <c r="C32" s="59">
        <v>4</v>
      </c>
      <c r="D32" s="60"/>
      <c r="E32" s="60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9" hidden="1">
      <c r="A33" s="57"/>
      <c r="B33" s="58" t="s">
        <v>1071</v>
      </c>
      <c r="C33" s="59">
        <v>7</v>
      </c>
      <c r="D33" s="60"/>
      <c r="E33" s="60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9" hidden="1">
      <c r="A34" s="57"/>
      <c r="B34" s="58" t="s">
        <v>1072</v>
      </c>
      <c r="C34" s="59">
        <v>10</v>
      </c>
      <c r="D34" s="60"/>
      <c r="E34" s="60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9" hidden="1">
      <c r="A35" s="57"/>
      <c r="B35" s="58" t="s">
        <v>1073</v>
      </c>
      <c r="C35" s="59">
        <v>13</v>
      </c>
      <c r="D35" s="60"/>
      <c r="E35" s="6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9" hidden="1">
      <c r="A36" s="57"/>
      <c r="B36" s="58" t="s">
        <v>1074</v>
      </c>
      <c r="C36" s="59">
        <v>16</v>
      </c>
      <c r="D36" s="60"/>
      <c r="E36" s="60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9" hidden="1">
      <c r="A37" s="57"/>
      <c r="B37" s="58" t="s">
        <v>1075</v>
      </c>
      <c r="C37" s="59">
        <v>19</v>
      </c>
      <c r="D37" s="60"/>
      <c r="E37" s="60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9" hidden="1">
      <c r="A38" s="57"/>
      <c r="B38" s="58" t="s">
        <v>1076</v>
      </c>
      <c r="C38" s="59">
        <v>22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9" hidden="1">
      <c r="A39" s="57"/>
      <c r="B39" s="58" t="s">
        <v>1077</v>
      </c>
      <c r="C39" s="59">
        <v>25</v>
      </c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9" hidden="1">
      <c r="A40" s="57"/>
      <c r="B40" s="5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9" hidden="1">
      <c r="A41" s="57"/>
      <c r="B41" s="56"/>
      <c r="C41" s="59">
        <f>VLOOKUP(C10,B31:C39,2,FALSE)</f>
        <v>1</v>
      </c>
      <c r="D41" s="59">
        <f>C41+1</f>
        <v>2</v>
      </c>
      <c r="E41" s="59">
        <f>D41+1</f>
        <v>3</v>
      </c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9" hidden="1">
      <c r="A42" s="57"/>
      <c r="B42" s="56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9" hidden="1">
      <c r="A43" s="57"/>
      <c r="B43" s="56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9" hidden="1">
      <c r="A44" s="57"/>
      <c r="B44" s="56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9" hidden="1">
      <c r="A45" s="57"/>
      <c r="B45" s="56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9" hidden="1">
      <c r="A46" s="57"/>
      <c r="B46" s="56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9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  <c r="U47" s="59">
        <v>19</v>
      </c>
      <c r="V47" s="59">
        <v>20</v>
      </c>
      <c r="W47" s="59">
        <v>21</v>
      </c>
      <c r="X47" s="59">
        <v>22</v>
      </c>
      <c r="Y47" s="59">
        <v>23</v>
      </c>
      <c r="Z47" s="59">
        <v>24</v>
      </c>
      <c r="AA47" s="59">
        <v>25</v>
      </c>
      <c r="AB47" s="59">
        <v>26</v>
      </c>
      <c r="AC47" s="59">
        <v>27</v>
      </c>
    </row>
    <row r="48" spans="1:29" ht="15" hidden="1" customHeight="1">
      <c r="A48" s="36"/>
      <c r="B48" s="36"/>
      <c r="C48" s="73" t="s">
        <v>1069</v>
      </c>
      <c r="D48" s="73"/>
      <c r="E48" s="73"/>
      <c r="F48" s="73" t="s">
        <v>1070</v>
      </c>
      <c r="G48" s="73"/>
      <c r="H48" s="73"/>
      <c r="I48" s="73" t="s">
        <v>1071</v>
      </c>
      <c r="J48" s="73"/>
      <c r="K48" s="73"/>
      <c r="L48" s="73" t="s">
        <v>1072</v>
      </c>
      <c r="M48" s="73"/>
      <c r="N48" s="73"/>
      <c r="O48" s="73" t="s">
        <v>1073</v>
      </c>
      <c r="P48" s="73"/>
      <c r="Q48" s="73"/>
      <c r="R48" s="73" t="s">
        <v>1074</v>
      </c>
      <c r="S48" s="73"/>
      <c r="T48" s="73"/>
      <c r="U48" s="73" t="s">
        <v>1075</v>
      </c>
      <c r="V48" s="73"/>
      <c r="W48" s="73"/>
      <c r="X48" s="73" t="s">
        <v>1076</v>
      </c>
      <c r="Y48" s="73"/>
      <c r="Z48" s="73"/>
      <c r="AA48" s="73" t="s">
        <v>1077</v>
      </c>
      <c r="AB48" s="73"/>
      <c r="AC48" s="73"/>
    </row>
    <row r="49" spans="1:30" hidden="1">
      <c r="A49" s="36"/>
      <c r="B49" s="36"/>
      <c r="C49" s="37" t="s">
        <v>1045</v>
      </c>
      <c r="D49" s="37" t="s">
        <v>1046</v>
      </c>
      <c r="E49" s="37" t="s">
        <v>1047</v>
      </c>
      <c r="F49" s="37" t="s">
        <v>1045</v>
      </c>
      <c r="G49" s="37" t="s">
        <v>1046</v>
      </c>
      <c r="H49" s="37" t="s">
        <v>1047</v>
      </c>
      <c r="I49" s="37" t="s">
        <v>1045</v>
      </c>
      <c r="J49" s="37" t="s">
        <v>1046</v>
      </c>
      <c r="K49" s="37" t="s">
        <v>1047</v>
      </c>
      <c r="L49" s="37" t="s">
        <v>1045</v>
      </c>
      <c r="M49" s="37" t="s">
        <v>1046</v>
      </c>
      <c r="N49" s="37" t="s">
        <v>1047</v>
      </c>
      <c r="O49" s="37" t="s">
        <v>1045</v>
      </c>
      <c r="P49" s="37" t="s">
        <v>1046</v>
      </c>
      <c r="Q49" s="37" t="s">
        <v>1047</v>
      </c>
      <c r="R49" s="37" t="s">
        <v>1045</v>
      </c>
      <c r="S49" s="37" t="s">
        <v>1046</v>
      </c>
      <c r="T49" s="37" t="s">
        <v>1047</v>
      </c>
      <c r="U49" s="37" t="s">
        <v>1045</v>
      </c>
      <c r="V49" s="37" t="s">
        <v>1046</v>
      </c>
      <c r="W49" s="37" t="s">
        <v>1047</v>
      </c>
      <c r="X49" s="37" t="s">
        <v>1045</v>
      </c>
      <c r="Y49" s="37" t="s">
        <v>1046</v>
      </c>
      <c r="Z49" s="37" t="s">
        <v>1047</v>
      </c>
      <c r="AA49" s="37" t="s">
        <v>1045</v>
      </c>
      <c r="AB49" s="37" t="s">
        <v>1046</v>
      </c>
      <c r="AC49" s="37" t="s">
        <v>1047</v>
      </c>
    </row>
    <row r="50" spans="1:30" hidden="1">
      <c r="A50" s="36"/>
      <c r="B50" s="36"/>
      <c r="C50" s="40" t="s">
        <v>1048</v>
      </c>
      <c r="D50" s="40" t="s">
        <v>1048</v>
      </c>
      <c r="E50" s="40" t="s">
        <v>1048</v>
      </c>
      <c r="F50" s="40" t="s">
        <v>1048</v>
      </c>
      <c r="G50" s="40" t="s">
        <v>1048</v>
      </c>
      <c r="H50" s="40" t="s">
        <v>1048</v>
      </c>
      <c r="I50" s="40" t="s">
        <v>1048</v>
      </c>
      <c r="J50" s="40" t="s">
        <v>1048</v>
      </c>
      <c r="K50" s="40" t="s">
        <v>1048</v>
      </c>
      <c r="L50" s="40" t="s">
        <v>1048</v>
      </c>
      <c r="M50" s="40" t="s">
        <v>1048</v>
      </c>
      <c r="N50" s="40" t="s">
        <v>1048</v>
      </c>
      <c r="O50" s="40" t="s">
        <v>1048</v>
      </c>
      <c r="P50" s="40" t="s">
        <v>1048</v>
      </c>
      <c r="Q50" s="40" t="s">
        <v>1048</v>
      </c>
      <c r="R50" s="40" t="s">
        <v>1048</v>
      </c>
      <c r="S50" s="40" t="s">
        <v>1048</v>
      </c>
      <c r="T50" s="40" t="s">
        <v>1048</v>
      </c>
      <c r="U50" s="40" t="s">
        <v>1048</v>
      </c>
      <c r="V50" s="40" t="s">
        <v>1048</v>
      </c>
      <c r="W50" s="40" t="s">
        <v>1048</v>
      </c>
      <c r="X50" s="40" t="s">
        <v>1048</v>
      </c>
      <c r="Y50" s="40" t="s">
        <v>1048</v>
      </c>
      <c r="Z50" s="40" t="s">
        <v>1048</v>
      </c>
      <c r="AA50" s="40" t="s">
        <v>1048</v>
      </c>
      <c r="AB50" s="40" t="s">
        <v>1048</v>
      </c>
      <c r="AC50" s="40" t="s">
        <v>1048</v>
      </c>
    </row>
    <row r="51" spans="1:30" hidden="1">
      <c r="A51" s="41" t="s">
        <v>1049</v>
      </c>
      <c r="B51" s="36"/>
      <c r="C51" s="40"/>
      <c r="D51" s="40"/>
      <c r="E51" s="40"/>
      <c r="F51" s="42"/>
      <c r="G51" s="63"/>
      <c r="H51" s="63"/>
    </row>
    <row r="52" spans="1:30" hidden="1">
      <c r="A52" s="43"/>
      <c r="B52" s="44" t="s">
        <v>1050</v>
      </c>
      <c r="C52" s="45">
        <f>A125197190V_Latest</f>
        <v>869.83600000000001</v>
      </c>
      <c r="D52" s="45">
        <f>A125202806K_Latest</f>
        <v>351.78300000000002</v>
      </c>
      <c r="E52" s="45">
        <f>A125199998W_Latest</f>
        <v>518.053</v>
      </c>
      <c r="F52" s="45">
        <f>A125197502V_Latest</f>
        <v>261.41699999999997</v>
      </c>
      <c r="G52" s="45">
        <f>A125203118X_Latest</f>
        <v>110.41200000000001</v>
      </c>
      <c r="H52" s="45">
        <f>A125200310V_Latest</f>
        <v>151.005</v>
      </c>
      <c r="I52" s="45">
        <f>A125197294L_Latest</f>
        <v>215.16900000000001</v>
      </c>
      <c r="J52" s="45">
        <f>A125202910K_Latest</f>
        <v>90.950999999999993</v>
      </c>
      <c r="K52" s="45">
        <f>A125200102A_Latest</f>
        <v>124.218</v>
      </c>
      <c r="L52" s="45">
        <f>A125197554W_Latest</f>
        <v>186.68299999999999</v>
      </c>
      <c r="M52" s="45">
        <f>A125203170J_Latest</f>
        <v>69.472999999999999</v>
      </c>
      <c r="N52" s="45">
        <f>A125200362W_Latest</f>
        <v>117.21</v>
      </c>
      <c r="O52" s="45">
        <f>A125197606L_Latest</f>
        <v>69.451999999999998</v>
      </c>
      <c r="P52" s="45">
        <f>A125203222X_Latest</f>
        <v>25.123000000000001</v>
      </c>
      <c r="Q52" s="45">
        <f>A125200414L_Latest</f>
        <v>44.329000000000001</v>
      </c>
      <c r="R52" s="45">
        <f>A125197346C_Latest</f>
        <v>91.911000000000001</v>
      </c>
      <c r="S52" s="45">
        <f>A125202962L_Latest</f>
        <v>36.884999999999998</v>
      </c>
      <c r="T52" s="45">
        <f>A125200154C_Latest</f>
        <v>55.026000000000003</v>
      </c>
      <c r="U52" s="45">
        <f>A125197398F_Latest</f>
        <v>23.597999999999999</v>
      </c>
      <c r="V52" s="45">
        <f>A125203014F_Latest</f>
        <v>9.1</v>
      </c>
      <c r="W52" s="45">
        <f>A125200206V_Latest</f>
        <v>14.497999999999999</v>
      </c>
      <c r="X52" s="45">
        <f>A125197450C_Latest</f>
        <v>5.6230000000000002</v>
      </c>
      <c r="Y52" s="45">
        <f>A125203066J_Latest</f>
        <v>2.3140000000000001</v>
      </c>
      <c r="Z52" s="45">
        <f>A125200258W_Latest</f>
        <v>3.3079999999999998</v>
      </c>
      <c r="AA52" s="45">
        <f>A125197242K_Latest</f>
        <v>15.983000000000001</v>
      </c>
      <c r="AB52" s="45">
        <f>A125202858L_Latest</f>
        <v>7.5250000000000004</v>
      </c>
      <c r="AC52" s="45">
        <f>A125200050K_Latest</f>
        <v>8.4589999999999996</v>
      </c>
      <c r="AD52" s="59">
        <v>1</v>
      </c>
    </row>
    <row r="53" spans="1:30" hidden="1">
      <c r="A53" s="47"/>
      <c r="B53" s="48" t="s">
        <v>1051</v>
      </c>
      <c r="C53" s="45">
        <f>A125197170K_Latest</f>
        <v>792.19899999999996</v>
      </c>
      <c r="D53" s="45">
        <f>A125202786L_Latest</f>
        <v>326.39400000000001</v>
      </c>
      <c r="E53" s="45">
        <f>A125199978L_Latest</f>
        <v>465.80500000000001</v>
      </c>
      <c r="F53" s="45">
        <f>A125197482W_Latest</f>
        <v>237.63300000000001</v>
      </c>
      <c r="G53" s="45">
        <f>A125203098A_Latest</f>
        <v>101.777</v>
      </c>
      <c r="H53" s="45">
        <f>A125200290W_Latest</f>
        <v>135.85599999999999</v>
      </c>
      <c r="I53" s="45">
        <f>A125197274C_Latest</f>
        <v>195.274</v>
      </c>
      <c r="J53" s="45">
        <f>A125202890L_Latest</f>
        <v>82.713999999999999</v>
      </c>
      <c r="K53" s="45">
        <f>A125200082C_Latest</f>
        <v>112.56</v>
      </c>
      <c r="L53" s="45">
        <f>A125197534L_Latest</f>
        <v>173.41800000000001</v>
      </c>
      <c r="M53" s="45">
        <f>A125203150X_Latest</f>
        <v>63.972000000000001</v>
      </c>
      <c r="N53" s="45">
        <f>A125200342L_Latest</f>
        <v>109.446</v>
      </c>
      <c r="O53" s="45">
        <f>A125197586R_Latest</f>
        <v>61.448999999999998</v>
      </c>
      <c r="P53" s="45">
        <f>A125203202R_Latest</f>
        <v>24.36</v>
      </c>
      <c r="Q53" s="45">
        <f>A125200394R_Latest</f>
        <v>37.088000000000001</v>
      </c>
      <c r="R53" s="45">
        <f>A125197326V_Latest</f>
        <v>83.394999999999996</v>
      </c>
      <c r="S53" s="45">
        <f>A125202942C_Latest</f>
        <v>35.47</v>
      </c>
      <c r="T53" s="45">
        <f>A125200134V_Latest</f>
        <v>47.924999999999997</v>
      </c>
      <c r="U53" s="45">
        <f>A125197378W_Latest</f>
        <v>21.582000000000001</v>
      </c>
      <c r="V53" s="45">
        <f>A125202994F_Latest</f>
        <v>8.9610000000000003</v>
      </c>
      <c r="W53" s="45">
        <f>A125200186W_Latest</f>
        <v>12.621</v>
      </c>
      <c r="X53" s="45">
        <f>A125197430V_Latest</f>
        <v>4.8390000000000004</v>
      </c>
      <c r="Y53" s="45">
        <f>A125203046X_Latest</f>
        <v>2.1230000000000002</v>
      </c>
      <c r="Z53" s="45">
        <f>A125200238L_Latest</f>
        <v>2.7160000000000002</v>
      </c>
      <c r="AA53" s="45">
        <f>A125197222A_Latest</f>
        <v>14.609</v>
      </c>
      <c r="AB53" s="45">
        <f>A125202838C_Latest</f>
        <v>7.0170000000000003</v>
      </c>
      <c r="AC53" s="45">
        <f>A125200030A_Latest</f>
        <v>7.5919999999999996</v>
      </c>
      <c r="AD53" s="59">
        <v>2</v>
      </c>
    </row>
    <row r="54" spans="1:30" hidden="1">
      <c r="A54" s="47"/>
      <c r="B54" s="49" t="s">
        <v>1052</v>
      </c>
      <c r="C54" s="45">
        <f>A125197194C_Latest</f>
        <v>372.82600000000002</v>
      </c>
      <c r="D54" s="45">
        <f>A125202810A_Latest</f>
        <v>145.40299999999999</v>
      </c>
      <c r="E54" s="45">
        <f>A125200002T_Latest</f>
        <v>227.423</v>
      </c>
      <c r="F54" s="45">
        <f>A125197506C_Latest</f>
        <v>122.77</v>
      </c>
      <c r="G54" s="45">
        <f>A125203122R_Latest</f>
        <v>49.209000000000003</v>
      </c>
      <c r="H54" s="45">
        <f>A125200314C_Latest</f>
        <v>73.561000000000007</v>
      </c>
      <c r="I54" s="45">
        <f>A125197298W_Latest</f>
        <v>87.927999999999997</v>
      </c>
      <c r="J54" s="45">
        <f>A125202914V_Latest</f>
        <v>33.93</v>
      </c>
      <c r="K54" s="45">
        <f>A125200106K_Latest</f>
        <v>53.997</v>
      </c>
      <c r="L54" s="45">
        <f>A125197558F_Latest</f>
        <v>78.375</v>
      </c>
      <c r="M54" s="45">
        <f>A125203174T_Latest</f>
        <v>27.667999999999999</v>
      </c>
      <c r="N54" s="45">
        <f>A125200366F_Latest</f>
        <v>50.707999999999998</v>
      </c>
      <c r="O54" s="45">
        <f>A125197610C_Latest</f>
        <v>29.135000000000002</v>
      </c>
      <c r="P54" s="45">
        <f>A125203226J_Latest</f>
        <v>12.365</v>
      </c>
      <c r="Q54" s="45">
        <f>A125200418W_Latest</f>
        <v>16.771000000000001</v>
      </c>
      <c r="R54" s="45">
        <f>A125197350V_Latest</f>
        <v>32.130000000000003</v>
      </c>
      <c r="S54" s="45">
        <f>A125202966W_Latest</f>
        <v>12.597</v>
      </c>
      <c r="T54" s="45">
        <f>A125200158L_Latest</f>
        <v>19.533999999999999</v>
      </c>
      <c r="U54" s="45">
        <f>A125197402K_Latest</f>
        <v>11.39</v>
      </c>
      <c r="V54" s="45">
        <f>A125203018R_Latest</f>
        <v>4.3289999999999997</v>
      </c>
      <c r="W54" s="45">
        <f>A125200210K_Latest</f>
        <v>7.0609999999999999</v>
      </c>
      <c r="X54" s="45">
        <f>A125197454L_Latest</f>
        <v>2.8420000000000001</v>
      </c>
      <c r="Y54" s="45">
        <f>A125203070X_Latest</f>
        <v>1.381</v>
      </c>
      <c r="Z54" s="45">
        <f>A125200262L_Latest</f>
        <v>1.4610000000000001</v>
      </c>
      <c r="AA54" s="45">
        <f>A125197246V_Latest</f>
        <v>8.2560000000000002</v>
      </c>
      <c r="AB54" s="45">
        <f>A125202862C_Latest</f>
        <v>3.9239999999999999</v>
      </c>
      <c r="AC54" s="45">
        <f>A125200054V_Latest</f>
        <v>4.3310000000000004</v>
      </c>
      <c r="AD54" s="59">
        <v>3</v>
      </c>
    </row>
    <row r="55" spans="1:30" hidden="1">
      <c r="A55" s="47"/>
      <c r="B55" s="49" t="s">
        <v>1053</v>
      </c>
      <c r="C55" s="45">
        <f>A125197198L_Latest</f>
        <v>419.37299999999999</v>
      </c>
      <c r="D55" s="45">
        <f>A125202814K_Latest</f>
        <v>180.99100000000001</v>
      </c>
      <c r="E55" s="45">
        <f>A125200006A_Latest</f>
        <v>238.38200000000001</v>
      </c>
      <c r="F55" s="45">
        <f>A125197510V_Latest</f>
        <v>114.863</v>
      </c>
      <c r="G55" s="45">
        <f>A125203126X_Latest</f>
        <v>52.567</v>
      </c>
      <c r="H55" s="45">
        <f>A125200318L_Latest</f>
        <v>62.295999999999999</v>
      </c>
      <c r="I55" s="45">
        <f>A125197302A_Latest</f>
        <v>107.346</v>
      </c>
      <c r="J55" s="45">
        <f>A125202918C_Latest</f>
        <v>48.783999999999999</v>
      </c>
      <c r="K55" s="45">
        <f>A125200110A_Latest</f>
        <v>58.563000000000002</v>
      </c>
      <c r="L55" s="45">
        <f>A125197562W_Latest</f>
        <v>95.042000000000002</v>
      </c>
      <c r="M55" s="45">
        <f>A125203178A_Latest</f>
        <v>36.304000000000002</v>
      </c>
      <c r="N55" s="45">
        <f>A125200370W_Latest</f>
        <v>58.738999999999997</v>
      </c>
      <c r="O55" s="45">
        <f>A125197614L_Latest</f>
        <v>32.314</v>
      </c>
      <c r="P55" s="45">
        <f>A125203230X_Latest</f>
        <v>11.996</v>
      </c>
      <c r="Q55" s="45">
        <f>A125200422L_Latest</f>
        <v>20.318000000000001</v>
      </c>
      <c r="R55" s="45">
        <f>A125197354C_Latest</f>
        <v>51.264000000000003</v>
      </c>
      <c r="S55" s="45">
        <f>A125202970L_Latest</f>
        <v>22.873000000000001</v>
      </c>
      <c r="T55" s="45">
        <f>A125200162C_Latest</f>
        <v>28.390999999999998</v>
      </c>
      <c r="U55" s="45">
        <f>A125197406V_Latest</f>
        <v>10.192</v>
      </c>
      <c r="V55" s="45">
        <f>A125203022F_Latest</f>
        <v>4.6319999999999997</v>
      </c>
      <c r="W55" s="45">
        <f>A125200214V_Latest</f>
        <v>5.56</v>
      </c>
      <c r="X55" s="45">
        <f>A125197458W_Latest</f>
        <v>1.9970000000000001</v>
      </c>
      <c r="Y55" s="45">
        <f>A125203074J_Latest</f>
        <v>0.74199999999999999</v>
      </c>
      <c r="Z55" s="45">
        <f>A125200266W_Latest</f>
        <v>1.2549999999999999</v>
      </c>
      <c r="AA55" s="45">
        <f>A125197250K_Latest</f>
        <v>6.3529999999999998</v>
      </c>
      <c r="AB55" s="45">
        <f>A125202866L_Latest</f>
        <v>3.093</v>
      </c>
      <c r="AC55" s="45">
        <f>A125200058C_Latest</f>
        <v>3.2610000000000001</v>
      </c>
      <c r="AD55" s="59">
        <v>4</v>
      </c>
    </row>
    <row r="56" spans="1:30" hidden="1">
      <c r="A56" s="47"/>
      <c r="B56" s="50" t="s">
        <v>1054</v>
      </c>
      <c r="C56" s="45">
        <f>A125197174V_Latest</f>
        <v>666.56600000000003</v>
      </c>
      <c r="D56" s="45">
        <f>A125202790C_Latest</f>
        <v>276.93299999999999</v>
      </c>
      <c r="E56" s="45">
        <f>A125199982C_Latest</f>
        <v>389.63299999999998</v>
      </c>
      <c r="F56" s="45">
        <f>A125197486F_Latest</f>
        <v>198.62299999999999</v>
      </c>
      <c r="G56" s="45">
        <f>A125203102F_Latest</f>
        <v>87.688999999999993</v>
      </c>
      <c r="H56" s="45">
        <f>A125200294F_Latest</f>
        <v>110.934</v>
      </c>
      <c r="I56" s="45">
        <f>A125197278L_Latest</f>
        <v>165.87899999999999</v>
      </c>
      <c r="J56" s="45">
        <f>A125202894W_Latest</f>
        <v>66.567999999999998</v>
      </c>
      <c r="K56" s="45">
        <f>A125200086L_Latest</f>
        <v>99.311000000000007</v>
      </c>
      <c r="L56" s="45">
        <f>A125197538W_Latest</f>
        <v>147.42099999999999</v>
      </c>
      <c r="M56" s="45">
        <f>A125203154J_Latest</f>
        <v>54.051000000000002</v>
      </c>
      <c r="N56" s="45">
        <f>A125200346W_Latest</f>
        <v>93.37</v>
      </c>
      <c r="O56" s="45">
        <f>A125197590F_Latest</f>
        <v>53.554000000000002</v>
      </c>
      <c r="P56" s="45">
        <f>A125203206X_Latest</f>
        <v>21.940999999999999</v>
      </c>
      <c r="Q56" s="45">
        <f>A125200398X_Latest</f>
        <v>31.611999999999998</v>
      </c>
      <c r="R56" s="45">
        <f>A125197330K_Latest</f>
        <v>67.387</v>
      </c>
      <c r="S56" s="45">
        <f>A125202946L_Latest</f>
        <v>31.812000000000001</v>
      </c>
      <c r="T56" s="45">
        <f>A125200138C_Latest</f>
        <v>35.575000000000003</v>
      </c>
      <c r="U56" s="45">
        <f>A125197382L_Latest</f>
        <v>17.084</v>
      </c>
      <c r="V56" s="45">
        <f>A125202998R_Latest</f>
        <v>6.9870000000000001</v>
      </c>
      <c r="W56" s="45">
        <f>A125200190L_Latest</f>
        <v>10.098000000000001</v>
      </c>
      <c r="X56" s="45">
        <f>A125197434C_Latest</f>
        <v>3.92</v>
      </c>
      <c r="Y56" s="45">
        <f>A125203050R_Latest</f>
        <v>1.8640000000000001</v>
      </c>
      <c r="Z56" s="45">
        <f>A125200242C_Latest</f>
        <v>2.056</v>
      </c>
      <c r="AA56" s="45">
        <f>A125197226K_Latest</f>
        <v>12.698</v>
      </c>
      <c r="AB56" s="45">
        <f>A125202842V_Latest</f>
        <v>6.0209999999999999</v>
      </c>
      <c r="AC56" s="45">
        <f>A125200034K_Latest</f>
        <v>6.6769999999999996</v>
      </c>
      <c r="AD56" s="59">
        <v>5</v>
      </c>
    </row>
    <row r="57" spans="1:30" hidden="1">
      <c r="A57" s="47"/>
      <c r="B57" s="51" t="s">
        <v>1055</v>
      </c>
      <c r="C57" s="45">
        <f>A125197178C_Latest</f>
        <v>326.24700000000001</v>
      </c>
      <c r="D57" s="45">
        <f>A125202794L_Latest</f>
        <v>128.005</v>
      </c>
      <c r="E57" s="45">
        <f>A125199986L_Latest</f>
        <v>198.24199999999999</v>
      </c>
      <c r="F57" s="45">
        <f>A125197490W_Latest</f>
        <v>107.946</v>
      </c>
      <c r="G57" s="45">
        <f>A125203106R_Latest</f>
        <v>46.476999999999997</v>
      </c>
      <c r="H57" s="45">
        <f>A125200298R_Latest</f>
        <v>61.469000000000001</v>
      </c>
      <c r="I57" s="45">
        <f>A125197282C_Latest</f>
        <v>77.198999999999998</v>
      </c>
      <c r="J57" s="45">
        <f>A125202898F_Latest</f>
        <v>26.242999999999999</v>
      </c>
      <c r="K57" s="45">
        <f>A125200090C_Latest</f>
        <v>50.956000000000003</v>
      </c>
      <c r="L57" s="45">
        <f>A125197542L_Latest</f>
        <v>69.561000000000007</v>
      </c>
      <c r="M57" s="45">
        <f>A125203158T_Latest</f>
        <v>25.247</v>
      </c>
      <c r="N57" s="45">
        <f>A125200350L_Latest</f>
        <v>44.314</v>
      </c>
      <c r="O57" s="45">
        <f>A125197594R_Latest</f>
        <v>26.788</v>
      </c>
      <c r="P57" s="45">
        <f>A125203210R_Latest</f>
        <v>11.708</v>
      </c>
      <c r="Q57" s="45">
        <f>A125200402C_Latest</f>
        <v>15.08</v>
      </c>
      <c r="R57" s="45">
        <f>A125197334V_Latest</f>
        <v>25.635000000000002</v>
      </c>
      <c r="S57" s="45">
        <f>A125202950C_Latest</f>
        <v>10.87</v>
      </c>
      <c r="T57" s="45">
        <f>A125200142V_Latest</f>
        <v>14.765000000000001</v>
      </c>
      <c r="U57" s="45">
        <f>A125197386W_Latest</f>
        <v>9.7789999999999999</v>
      </c>
      <c r="V57" s="45">
        <f>A125203002W_Latest</f>
        <v>3.2320000000000002</v>
      </c>
      <c r="W57" s="45">
        <f>A125200194W_Latest</f>
        <v>6.5469999999999997</v>
      </c>
      <c r="X57" s="45">
        <f>A125197438L_Latest</f>
        <v>2.1709999999999998</v>
      </c>
      <c r="Y57" s="45">
        <f>A125203054X_Latest</f>
        <v>1.121</v>
      </c>
      <c r="Z57" s="45">
        <f>A125200246L_Latest</f>
        <v>1.05</v>
      </c>
      <c r="AA57" s="45">
        <f>A125197230A_Latest</f>
        <v>7.1680000000000001</v>
      </c>
      <c r="AB57" s="45">
        <f>A125202846C_Latest</f>
        <v>3.1080000000000001</v>
      </c>
      <c r="AC57" s="45">
        <f>A125200038V_Latest</f>
        <v>4.0599999999999996</v>
      </c>
      <c r="AD57" s="59">
        <v>6</v>
      </c>
    </row>
    <row r="58" spans="1:30" hidden="1">
      <c r="A58" s="47"/>
      <c r="B58" s="52" t="s">
        <v>1056</v>
      </c>
      <c r="C58" s="45">
        <f>A125197182V_Latest</f>
        <v>340.31900000000002</v>
      </c>
      <c r="D58" s="45">
        <f>A125202798W_Latest</f>
        <v>148.92699999999999</v>
      </c>
      <c r="E58" s="45">
        <f>A125199990C_Latest</f>
        <v>191.392</v>
      </c>
      <c r="F58" s="45">
        <f>A125197494F_Latest</f>
        <v>90.677999999999997</v>
      </c>
      <c r="G58" s="45">
        <f>A125203110F_Latest</f>
        <v>41.212000000000003</v>
      </c>
      <c r="H58" s="45">
        <f>A125200302V_Latest</f>
        <v>49.465000000000003</v>
      </c>
      <c r="I58" s="45">
        <f>A125197286L_Latest</f>
        <v>88.68</v>
      </c>
      <c r="J58" s="45">
        <f>A125202902K_Latest</f>
        <v>40.325000000000003</v>
      </c>
      <c r="K58" s="45">
        <f>A125200094L_Latest</f>
        <v>48.354999999999997</v>
      </c>
      <c r="L58" s="45">
        <f>A125197546W_Latest</f>
        <v>77.86</v>
      </c>
      <c r="M58" s="45">
        <f>A125203162J_Latest</f>
        <v>28.803999999999998</v>
      </c>
      <c r="N58" s="45">
        <f>A125200354W_Latest</f>
        <v>49.055</v>
      </c>
      <c r="O58" s="45">
        <f>A125197598X_Latest</f>
        <v>26.765000000000001</v>
      </c>
      <c r="P58" s="45">
        <f>A125203214X_Latest</f>
        <v>10.233000000000001</v>
      </c>
      <c r="Q58" s="45">
        <f>A125200406L_Latest</f>
        <v>16.532</v>
      </c>
      <c r="R58" s="45">
        <f>A125197338C_Latest</f>
        <v>41.752000000000002</v>
      </c>
      <c r="S58" s="45">
        <f>A125202954L_Latest</f>
        <v>20.942</v>
      </c>
      <c r="T58" s="45">
        <f>A125200146C_Latest</f>
        <v>20.81</v>
      </c>
      <c r="U58" s="45">
        <f>A125197390L_Latest</f>
        <v>7.306</v>
      </c>
      <c r="V58" s="45">
        <f>A125203006F_Latest</f>
        <v>3.7549999999999999</v>
      </c>
      <c r="W58" s="45">
        <f>A125200198F_Latest</f>
        <v>3.5510000000000002</v>
      </c>
      <c r="X58" s="45">
        <f>A125197442C_Latest</f>
        <v>1.7490000000000001</v>
      </c>
      <c r="Y58" s="45">
        <f>A125203058J_Latest</f>
        <v>0.74199999999999999</v>
      </c>
      <c r="Z58" s="45">
        <f>A125200250C_Latest</f>
        <v>1.006</v>
      </c>
      <c r="AA58" s="45">
        <f>A125197234K_Latest</f>
        <v>5.53</v>
      </c>
      <c r="AB58" s="45">
        <f>A125202850V_Latest</f>
        <v>2.9129999999999998</v>
      </c>
      <c r="AC58" s="45">
        <f>A125200042K_Latest</f>
        <v>2.617</v>
      </c>
      <c r="AD58" s="59">
        <v>7</v>
      </c>
    </row>
    <row r="59" spans="1:30" hidden="1">
      <c r="A59" s="47"/>
      <c r="B59" s="53" t="s">
        <v>1057</v>
      </c>
      <c r="C59" s="45">
        <f>A125197162K_Latest</f>
        <v>125.633</v>
      </c>
      <c r="D59" s="45">
        <f>A125202778L_Latest</f>
        <v>49.460999999999999</v>
      </c>
      <c r="E59" s="45">
        <f>A125199970V_Latest</f>
        <v>76.171000000000006</v>
      </c>
      <c r="F59" s="45">
        <f>A125197474W_Latest</f>
        <v>39.01</v>
      </c>
      <c r="G59" s="45">
        <f>A125203090J_Latest</f>
        <v>14.087999999999999</v>
      </c>
      <c r="H59" s="45">
        <f>A125200282W_Latest</f>
        <v>24.922000000000001</v>
      </c>
      <c r="I59" s="45">
        <f>A125197266C_Latest</f>
        <v>29.395</v>
      </c>
      <c r="J59" s="45">
        <f>A125202882L_Latest</f>
        <v>16.146999999999998</v>
      </c>
      <c r="K59" s="45">
        <f>A125200074C_Latest</f>
        <v>13.247999999999999</v>
      </c>
      <c r="L59" s="45">
        <f>A125197526L_Latest</f>
        <v>25.997</v>
      </c>
      <c r="M59" s="45">
        <f>A125203142X_Latest</f>
        <v>9.92</v>
      </c>
      <c r="N59" s="45">
        <f>A125200334L_Latest</f>
        <v>16.076000000000001</v>
      </c>
      <c r="O59" s="45">
        <f>A125197578R_Latest</f>
        <v>7.8949999999999996</v>
      </c>
      <c r="P59" s="45">
        <f>A125203194A_Latest</f>
        <v>2.419</v>
      </c>
      <c r="Q59" s="45">
        <f>A125200386R_Latest</f>
        <v>5.476</v>
      </c>
      <c r="R59" s="45">
        <f>A125197318V_Latest</f>
        <v>16.007999999999999</v>
      </c>
      <c r="S59" s="45">
        <f>A125202934C_Latest</f>
        <v>3.657</v>
      </c>
      <c r="T59" s="45">
        <f>A125200126V_Latest</f>
        <v>12.35</v>
      </c>
      <c r="U59" s="45">
        <f>A125197370C_Latest</f>
        <v>4.4980000000000002</v>
      </c>
      <c r="V59" s="45">
        <f>A125202986F_Latest</f>
        <v>1.9750000000000001</v>
      </c>
      <c r="W59" s="45">
        <f>A125200178W_Latest</f>
        <v>2.5230000000000001</v>
      </c>
      <c r="X59" s="45">
        <f>A125197422V_Latest</f>
        <v>0.91900000000000004</v>
      </c>
      <c r="Y59" s="45">
        <f>A125203038X_Latest</f>
        <v>0.25900000000000001</v>
      </c>
      <c r="Z59" s="45">
        <f>A125200230V_Latest</f>
        <v>0.66</v>
      </c>
      <c r="AA59" s="45">
        <f>A125197214A_Latest</f>
        <v>1.911</v>
      </c>
      <c r="AB59" s="45">
        <f>A125202830K_Latest</f>
        <v>0.996</v>
      </c>
      <c r="AC59" s="45">
        <f>A125200022A_Latest</f>
        <v>0.91500000000000004</v>
      </c>
      <c r="AD59" s="59">
        <v>8</v>
      </c>
    </row>
    <row r="60" spans="1:30" hidden="1">
      <c r="A60" s="47"/>
      <c r="B60" s="52" t="s">
        <v>1058</v>
      </c>
      <c r="C60" s="45">
        <f>A125197202T_Latest</f>
        <v>46.579000000000001</v>
      </c>
      <c r="D60" s="45">
        <f>A125202818V_Latest</f>
        <v>17.398</v>
      </c>
      <c r="E60" s="45">
        <f>A125200010T_Latest</f>
        <v>29.181000000000001</v>
      </c>
      <c r="F60" s="45">
        <f>A125197514C_Latest</f>
        <v>14.824</v>
      </c>
      <c r="G60" s="45">
        <f>A125203130R_Latest</f>
        <v>2.7320000000000002</v>
      </c>
      <c r="H60" s="45">
        <f>A125200322C_Latest</f>
        <v>12.092000000000001</v>
      </c>
      <c r="I60" s="45">
        <f>A125197306K_Latest</f>
        <v>10.728</v>
      </c>
      <c r="J60" s="45">
        <f>A125202922V_Latest</f>
        <v>7.6870000000000003</v>
      </c>
      <c r="K60" s="45">
        <f>A125200114K_Latest</f>
        <v>3.0409999999999999</v>
      </c>
      <c r="L60" s="45">
        <f>A125197566F_Latest</f>
        <v>8.8140000000000001</v>
      </c>
      <c r="M60" s="45">
        <f>A125203182T_Latest</f>
        <v>2.4209999999999998</v>
      </c>
      <c r="N60" s="45">
        <f>A125200374F_Latest</f>
        <v>6.3929999999999998</v>
      </c>
      <c r="O60" s="45">
        <f>A125197618W_Latest</f>
        <v>2.347</v>
      </c>
      <c r="P60" s="45">
        <f>A125203234J_Latest</f>
        <v>0.65600000000000003</v>
      </c>
      <c r="Q60" s="45">
        <f>A125200426W_Latest</f>
        <v>1.6910000000000001</v>
      </c>
      <c r="R60" s="45">
        <f>A125197358L_Latest</f>
        <v>6.4950000000000001</v>
      </c>
      <c r="S60" s="45">
        <f>A125202974W_Latest</f>
        <v>1.7270000000000001</v>
      </c>
      <c r="T60" s="45">
        <f>A125200166L_Latest</f>
        <v>4.7679999999999998</v>
      </c>
      <c r="U60" s="45">
        <f>A125197410K_Latest</f>
        <v>1.611</v>
      </c>
      <c r="V60" s="45">
        <f>A125203026R_Latest</f>
        <v>1.0980000000000001</v>
      </c>
      <c r="W60" s="45">
        <f>A125200218C_Latest</f>
        <v>0.51300000000000001</v>
      </c>
      <c r="X60" s="45">
        <f>A125197462L_Latest</f>
        <v>0.67100000000000004</v>
      </c>
      <c r="Y60" s="45">
        <f>A125203078T_Latest</f>
        <v>0.25900000000000001</v>
      </c>
      <c r="Z60" s="45">
        <f>A125200270L_Latest</f>
        <v>0.41199999999999998</v>
      </c>
      <c r="AA60" s="45">
        <f>A125197254V_Latest</f>
        <v>1.0880000000000001</v>
      </c>
      <c r="AB60" s="45">
        <f>A125202870C_Latest</f>
        <v>0.81699999999999995</v>
      </c>
      <c r="AC60" s="45">
        <f>A125200062V_Latest</f>
        <v>0.27100000000000002</v>
      </c>
      <c r="AD60" s="59">
        <v>9</v>
      </c>
    </row>
    <row r="61" spans="1:30" hidden="1">
      <c r="A61" s="47"/>
      <c r="B61" s="52" t="s">
        <v>1059</v>
      </c>
      <c r="C61" s="45">
        <f>A125197186C_Latest</f>
        <v>79.054000000000002</v>
      </c>
      <c r="D61" s="45">
        <f>A125202802A_Latest</f>
        <v>32.064</v>
      </c>
      <c r="E61" s="45">
        <f>A125199994L_Latest</f>
        <v>46.99</v>
      </c>
      <c r="F61" s="45">
        <f>A125197498R_Latest</f>
        <v>24.186</v>
      </c>
      <c r="G61" s="45">
        <f>A125203114R_Latest</f>
        <v>11.355</v>
      </c>
      <c r="H61" s="45">
        <f>A125200306C_Latest</f>
        <v>12.83</v>
      </c>
      <c r="I61" s="45">
        <f>A125197290C_Latest</f>
        <v>18.667000000000002</v>
      </c>
      <c r="J61" s="45">
        <f>A125202906V_Latest</f>
        <v>8.4589999999999996</v>
      </c>
      <c r="K61" s="45">
        <f>A125200098W_Latest</f>
        <v>10.207000000000001</v>
      </c>
      <c r="L61" s="45">
        <f>A125197550L_Latest</f>
        <v>17.181999999999999</v>
      </c>
      <c r="M61" s="45">
        <f>A125203166T_Latest</f>
        <v>7.4989999999999997</v>
      </c>
      <c r="N61" s="45">
        <f>A125200358F_Latest</f>
        <v>9.6829999999999998</v>
      </c>
      <c r="O61" s="45">
        <f>A125197602C_Latest</f>
        <v>5.548</v>
      </c>
      <c r="P61" s="45">
        <f>A125203218J_Latest</f>
        <v>1.7629999999999999</v>
      </c>
      <c r="Q61" s="45">
        <f>A125200410C_Latest</f>
        <v>3.7850000000000001</v>
      </c>
      <c r="R61" s="45">
        <f>A125197342V_Latest</f>
        <v>9.5120000000000005</v>
      </c>
      <c r="S61" s="45">
        <f>A125202958W_Latest</f>
        <v>1.93</v>
      </c>
      <c r="T61" s="45">
        <f>A125200150V_Latest</f>
        <v>7.5819999999999999</v>
      </c>
      <c r="U61" s="45">
        <f>A125197394W_Latest</f>
        <v>2.887</v>
      </c>
      <c r="V61" s="45">
        <f>A125203010W_Latest</f>
        <v>0.877</v>
      </c>
      <c r="W61" s="45">
        <f>A125200202K_Latest</f>
        <v>2.0099999999999998</v>
      </c>
      <c r="X61" s="45">
        <f>A125197446L_Latest</f>
        <v>0.249</v>
      </c>
      <c r="Y61" s="45">
        <f>A125203062X_Latest</f>
        <v>0</v>
      </c>
      <c r="Z61" s="45">
        <f>A125200254L_Latest</f>
        <v>0.249</v>
      </c>
      <c r="AA61" s="45">
        <f>A125197238V_Latest</f>
        <v>0.82299999999999995</v>
      </c>
      <c r="AB61" s="45">
        <f>A125202854C_Latest</f>
        <v>0.17899999999999999</v>
      </c>
      <c r="AC61" s="45">
        <f>A125200046V_Latest</f>
        <v>0.64400000000000002</v>
      </c>
      <c r="AD61" s="59">
        <v>10</v>
      </c>
    </row>
    <row r="62" spans="1:30" hidden="1">
      <c r="A62" s="47"/>
      <c r="B62" s="48" t="s">
        <v>1060</v>
      </c>
      <c r="C62" s="45">
        <f>A125197206A_Latest</f>
        <v>77.637</v>
      </c>
      <c r="D62" s="45">
        <f>A125202822K_Latest</f>
        <v>25.388999999999999</v>
      </c>
      <c r="E62" s="45">
        <f>A125200014A_Latest</f>
        <v>52.247999999999998</v>
      </c>
      <c r="F62" s="45">
        <f>A125197518L_Latest</f>
        <v>23.783999999999999</v>
      </c>
      <c r="G62" s="45">
        <f>A125203134X_Latest</f>
        <v>8.6349999999999998</v>
      </c>
      <c r="H62" s="45">
        <f>A125200326L_Latest</f>
        <v>15.148</v>
      </c>
      <c r="I62" s="45">
        <f>A125197310A_Latest</f>
        <v>19.895</v>
      </c>
      <c r="J62" s="45">
        <f>A125202926C_Latest</f>
        <v>8.2370000000000001</v>
      </c>
      <c r="K62" s="45">
        <f>A125200118V_Latest</f>
        <v>11.657999999999999</v>
      </c>
      <c r="L62" s="45">
        <f>A125197570W_Latest</f>
        <v>13.265000000000001</v>
      </c>
      <c r="M62" s="45">
        <f>A125203186A_Latest</f>
        <v>5.5019999999999998</v>
      </c>
      <c r="N62" s="45">
        <f>A125200378R_Latest</f>
        <v>7.7640000000000002</v>
      </c>
      <c r="O62" s="45">
        <f>A125197622L_Latest</f>
        <v>8.0030000000000001</v>
      </c>
      <c r="P62" s="45">
        <f>A125203238T_Latest</f>
        <v>0.76200000000000001</v>
      </c>
      <c r="Q62" s="45">
        <f>A125200430L_Latest</f>
        <v>7.24</v>
      </c>
      <c r="R62" s="45">
        <f>A125197362C_Latest</f>
        <v>8.516</v>
      </c>
      <c r="S62" s="45">
        <f>A125202978F_Latest</f>
        <v>1.415</v>
      </c>
      <c r="T62" s="45">
        <f>A125200170C_Latest</f>
        <v>7.101</v>
      </c>
      <c r="U62" s="45">
        <f>A125197414V_Latest</f>
        <v>2.016</v>
      </c>
      <c r="V62" s="45">
        <f>A125203030F_Latest</f>
        <v>0.13800000000000001</v>
      </c>
      <c r="W62" s="45">
        <f>A125200222V_Latest</f>
        <v>1.8779999999999999</v>
      </c>
      <c r="X62" s="45">
        <f>A125197466W_Latest</f>
        <v>0.78300000000000003</v>
      </c>
      <c r="Y62" s="45">
        <f>A125203082J_Latest</f>
        <v>0.191</v>
      </c>
      <c r="Z62" s="45">
        <f>A125200274W_Latest</f>
        <v>0.59199999999999997</v>
      </c>
      <c r="AA62" s="45">
        <f>A125197258C_Latest</f>
        <v>1.375</v>
      </c>
      <c r="AB62" s="45">
        <f>A125202874L_Latest</f>
        <v>0.50800000000000001</v>
      </c>
      <c r="AC62" s="45">
        <f>A125200066C_Latest</f>
        <v>0.86699999999999999</v>
      </c>
      <c r="AD62" s="59">
        <v>11</v>
      </c>
    </row>
    <row r="63" spans="1:30" hidden="1">
      <c r="A63" s="47"/>
      <c r="B63" s="54" t="s">
        <v>1061</v>
      </c>
      <c r="C63" s="45">
        <f>A125197166V_Latest</f>
        <v>17.263999999999999</v>
      </c>
      <c r="D63" s="45">
        <f>A125202782C_Latest</f>
        <v>6.1479999999999997</v>
      </c>
      <c r="E63" s="45">
        <f>A125199974C_Latest</f>
        <v>11.116</v>
      </c>
      <c r="F63" s="45">
        <f>A125197478F_Latest</f>
        <v>4.9029999999999996</v>
      </c>
      <c r="G63" s="45">
        <f>A125203094T_Latest</f>
        <v>1.4119999999999999</v>
      </c>
      <c r="H63" s="45">
        <f>A125200286F_Latest</f>
        <v>3.4910000000000001</v>
      </c>
      <c r="I63" s="45">
        <f>A125197270V_Latest</f>
        <v>5.3040000000000003</v>
      </c>
      <c r="J63" s="45">
        <f>A125202886W_Latest</f>
        <v>2.7719999999999998</v>
      </c>
      <c r="K63" s="45">
        <f>A125200078L_Latest</f>
        <v>2.532</v>
      </c>
      <c r="L63" s="45">
        <f>A125197530C_Latest</f>
        <v>3.6440000000000001</v>
      </c>
      <c r="M63" s="45">
        <f>A125203146J_Latest</f>
        <v>1.73</v>
      </c>
      <c r="N63" s="45">
        <f>A125200338W_Latest</f>
        <v>1.9139999999999999</v>
      </c>
      <c r="O63" s="45">
        <f>A125197582F_Latest</f>
        <v>0.89100000000000001</v>
      </c>
      <c r="P63" s="45">
        <f>A125203198K_Latest</f>
        <v>0</v>
      </c>
      <c r="Q63" s="45">
        <f>A125200390F_Latest</f>
        <v>0.89100000000000001</v>
      </c>
      <c r="R63" s="45">
        <f>A125197322K_Latest</f>
        <v>1.9810000000000001</v>
      </c>
      <c r="S63" s="45">
        <f>A125202938L_Latest</f>
        <v>0</v>
      </c>
      <c r="T63" s="45">
        <f>A125200130K_Latest</f>
        <v>1.9810000000000001</v>
      </c>
      <c r="U63" s="45">
        <f>A125197374L_Latest</f>
        <v>0.307</v>
      </c>
      <c r="V63" s="45">
        <f>A125202990W_Latest</f>
        <v>0</v>
      </c>
      <c r="W63" s="45">
        <f>A125200182L_Latest</f>
        <v>0.307</v>
      </c>
      <c r="X63" s="45">
        <f>A125197426C_Latest</f>
        <v>0</v>
      </c>
      <c r="Y63" s="45">
        <f>A125203042R_Latest</f>
        <v>0</v>
      </c>
      <c r="Z63" s="45">
        <f>A125200234C_Latest</f>
        <v>0</v>
      </c>
      <c r="AA63" s="45">
        <f>A125197218K_Latest</f>
        <v>0.23300000000000001</v>
      </c>
      <c r="AB63" s="45">
        <f>A125202834V_Latest</f>
        <v>0.23300000000000001</v>
      </c>
      <c r="AC63" s="45">
        <f>A125200026K_Latest</f>
        <v>0</v>
      </c>
      <c r="AD63" s="59">
        <v>12</v>
      </c>
    </row>
    <row r="64" spans="1:30" hidden="1">
      <c r="A64" s="47"/>
      <c r="B64" s="54" t="s">
        <v>1062</v>
      </c>
      <c r="C64" s="45">
        <f>A125197158V_Latest</f>
        <v>60.372999999999998</v>
      </c>
      <c r="D64" s="45">
        <f>A125202774C_Latest</f>
        <v>19.241</v>
      </c>
      <c r="E64" s="45">
        <f>A125199966C_Latest</f>
        <v>41.131999999999998</v>
      </c>
      <c r="F64" s="45">
        <f>A125197470L_Latest</f>
        <v>18.881</v>
      </c>
      <c r="G64" s="45">
        <f>A125203086T_Latest</f>
        <v>7.2229999999999999</v>
      </c>
      <c r="H64" s="45">
        <f>A125200278F_Latest</f>
        <v>11.657</v>
      </c>
      <c r="I64" s="45">
        <f>A125197262V_Latest</f>
        <v>14.590999999999999</v>
      </c>
      <c r="J64" s="45">
        <f>A125202878W_Latest</f>
        <v>5.4649999999999999</v>
      </c>
      <c r="K64" s="45">
        <f>A125200070V_Latest</f>
        <v>9.1259999999999994</v>
      </c>
      <c r="L64" s="45">
        <f>A125197522C_Latest</f>
        <v>9.6210000000000004</v>
      </c>
      <c r="M64" s="45">
        <f>A125203138J_Latest</f>
        <v>3.7719999999999998</v>
      </c>
      <c r="N64" s="45">
        <f>A125200330C_Latest</f>
        <v>5.85</v>
      </c>
      <c r="O64" s="45">
        <f>A125197574F_Latest</f>
        <v>7.1109999999999998</v>
      </c>
      <c r="P64" s="45">
        <f>A125203190T_Latest</f>
        <v>0.76200000000000001</v>
      </c>
      <c r="Q64" s="45">
        <f>A125200382F_Latest</f>
        <v>6.3490000000000002</v>
      </c>
      <c r="R64" s="45">
        <f>A125197314K_Latest</f>
        <v>6.5359999999999996</v>
      </c>
      <c r="S64" s="45">
        <f>A125202930V_Latest</f>
        <v>1.415</v>
      </c>
      <c r="T64" s="45">
        <f>A125200122K_Latest</f>
        <v>5.1210000000000004</v>
      </c>
      <c r="U64" s="45">
        <f>A125197366L_Latest</f>
        <v>1.7090000000000001</v>
      </c>
      <c r="V64" s="45">
        <f>A125202982W_Latest</f>
        <v>0.13800000000000001</v>
      </c>
      <c r="W64" s="45">
        <f>A125200174L_Latest</f>
        <v>1.57</v>
      </c>
      <c r="X64" s="45">
        <f>A125197418C_Latest</f>
        <v>0.78300000000000003</v>
      </c>
      <c r="Y64" s="45">
        <f>A125203034R_Latest</f>
        <v>0.191</v>
      </c>
      <c r="Z64" s="45">
        <f>A125200226C_Latest</f>
        <v>0.59199999999999997</v>
      </c>
      <c r="AA64" s="45">
        <f>A125197210T_Latest</f>
        <v>1.141</v>
      </c>
      <c r="AB64" s="45">
        <f>A125202826V_Latest</f>
        <v>0.27500000000000002</v>
      </c>
      <c r="AC64" s="45">
        <f>A125200018K_Latest</f>
        <v>0.86699999999999999</v>
      </c>
      <c r="AD64" s="59">
        <v>13</v>
      </c>
    </row>
    <row r="65" spans="1:30" hidden="1">
      <c r="A65" s="47"/>
      <c r="B65" s="5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1:30" hidden="1">
      <c r="A66" s="47"/>
      <c r="B66" s="5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1:30" hidden="1">
      <c r="A67" s="47"/>
      <c r="B67" s="4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1:30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  <c r="U68" s="59">
        <v>19</v>
      </c>
      <c r="V68" s="59">
        <v>20</v>
      </c>
      <c r="W68" s="59">
        <v>21</v>
      </c>
      <c r="X68" s="59">
        <v>22</v>
      </c>
      <c r="Y68" s="59">
        <v>23</v>
      </c>
      <c r="Z68" s="59">
        <v>24</v>
      </c>
      <c r="AA68" s="59">
        <v>25</v>
      </c>
      <c r="AB68" s="59">
        <v>26</v>
      </c>
      <c r="AC68" s="59">
        <v>27</v>
      </c>
    </row>
    <row r="69" spans="1:30" ht="15" hidden="1" customHeight="1">
      <c r="A69" s="36"/>
      <c r="B69" s="36"/>
      <c r="C69" s="73" t="s">
        <v>1069</v>
      </c>
      <c r="D69" s="73"/>
      <c r="E69" s="73"/>
      <c r="F69" s="73" t="s">
        <v>1070</v>
      </c>
      <c r="G69" s="73"/>
      <c r="H69" s="73"/>
      <c r="I69" s="73" t="s">
        <v>1071</v>
      </c>
      <c r="J69" s="73"/>
      <c r="K69" s="73"/>
      <c r="L69" s="73" t="s">
        <v>1072</v>
      </c>
      <c r="M69" s="73"/>
      <c r="N69" s="73"/>
      <c r="O69" s="73" t="s">
        <v>1073</v>
      </c>
      <c r="P69" s="73"/>
      <c r="Q69" s="73"/>
      <c r="R69" s="73" t="s">
        <v>1074</v>
      </c>
      <c r="S69" s="73"/>
      <c r="T69" s="73"/>
      <c r="U69" s="73" t="s">
        <v>1075</v>
      </c>
      <c r="V69" s="73"/>
      <c r="W69" s="73"/>
      <c r="X69" s="73" t="s">
        <v>1076</v>
      </c>
      <c r="Y69" s="73"/>
      <c r="Z69" s="73"/>
      <c r="AA69" s="73" t="s">
        <v>1077</v>
      </c>
      <c r="AB69" s="73"/>
      <c r="AC69" s="73"/>
    </row>
    <row r="70" spans="1:30" hidden="1">
      <c r="A70" s="36"/>
      <c r="B70" s="36"/>
      <c r="C70" s="37" t="s">
        <v>1045</v>
      </c>
      <c r="D70" s="37" t="s">
        <v>1046</v>
      </c>
      <c r="E70" s="37" t="s">
        <v>1047</v>
      </c>
      <c r="F70" s="37" t="s">
        <v>1045</v>
      </c>
      <c r="G70" s="37" t="s">
        <v>1046</v>
      </c>
      <c r="H70" s="37" t="s">
        <v>1047</v>
      </c>
      <c r="I70" s="37" t="s">
        <v>1045</v>
      </c>
      <c r="J70" s="37" t="s">
        <v>1046</v>
      </c>
      <c r="K70" s="37" t="s">
        <v>1047</v>
      </c>
      <c r="L70" s="37" t="s">
        <v>1045</v>
      </c>
      <c r="M70" s="37" t="s">
        <v>1046</v>
      </c>
      <c r="N70" s="37" t="s">
        <v>1047</v>
      </c>
      <c r="O70" s="37" t="s">
        <v>1045</v>
      </c>
      <c r="P70" s="37" t="s">
        <v>1046</v>
      </c>
      <c r="Q70" s="37" t="s">
        <v>1047</v>
      </c>
      <c r="R70" s="37" t="s">
        <v>1045</v>
      </c>
      <c r="S70" s="37" t="s">
        <v>1046</v>
      </c>
      <c r="T70" s="37" t="s">
        <v>1047</v>
      </c>
      <c r="U70" s="37" t="s">
        <v>1045</v>
      </c>
      <c r="V70" s="37" t="s">
        <v>1046</v>
      </c>
      <c r="W70" s="37" t="s">
        <v>1047</v>
      </c>
      <c r="X70" s="37" t="s">
        <v>1045</v>
      </c>
      <c r="Y70" s="37" t="s">
        <v>1046</v>
      </c>
      <c r="Z70" s="37" t="s">
        <v>1047</v>
      </c>
      <c r="AA70" s="37" t="s">
        <v>1045</v>
      </c>
      <c r="AB70" s="37" t="s">
        <v>1046</v>
      </c>
      <c r="AC70" s="37" t="s">
        <v>1047</v>
      </c>
    </row>
    <row r="71" spans="1:30" hidden="1">
      <c r="A71" s="36"/>
      <c r="B71" s="36"/>
      <c r="C71" s="40" t="s">
        <v>1048</v>
      </c>
      <c r="D71" s="40" t="s">
        <v>1048</v>
      </c>
      <c r="E71" s="40" t="s">
        <v>1048</v>
      </c>
      <c r="F71" s="40" t="s">
        <v>1048</v>
      </c>
      <c r="G71" s="40" t="s">
        <v>1048</v>
      </c>
      <c r="H71" s="40" t="s">
        <v>1048</v>
      </c>
      <c r="I71" s="40" t="s">
        <v>1048</v>
      </c>
      <c r="J71" s="40" t="s">
        <v>1048</v>
      </c>
      <c r="K71" s="40" t="s">
        <v>1048</v>
      </c>
      <c r="L71" s="40" t="s">
        <v>1048</v>
      </c>
      <c r="M71" s="40" t="s">
        <v>1048</v>
      </c>
      <c r="N71" s="40" t="s">
        <v>1048</v>
      </c>
      <c r="O71" s="40" t="s">
        <v>1048</v>
      </c>
      <c r="P71" s="40" t="s">
        <v>1048</v>
      </c>
      <c r="Q71" s="40" t="s">
        <v>1048</v>
      </c>
      <c r="R71" s="40" t="s">
        <v>1048</v>
      </c>
      <c r="S71" s="40" t="s">
        <v>1048</v>
      </c>
      <c r="T71" s="40" t="s">
        <v>1048</v>
      </c>
      <c r="U71" s="40" t="s">
        <v>1048</v>
      </c>
      <c r="V71" s="40" t="s">
        <v>1048</v>
      </c>
      <c r="W71" s="40" t="s">
        <v>1048</v>
      </c>
      <c r="X71" s="40" t="s">
        <v>1048</v>
      </c>
      <c r="Y71" s="40" t="s">
        <v>1048</v>
      </c>
      <c r="Z71" s="40" t="s">
        <v>1048</v>
      </c>
      <c r="AA71" s="40" t="s">
        <v>1048</v>
      </c>
      <c r="AB71" s="40" t="s">
        <v>1048</v>
      </c>
      <c r="AC71" s="40" t="s">
        <v>1048</v>
      </c>
    </row>
    <row r="72" spans="1:30" hidden="1">
      <c r="A72" s="41" t="s">
        <v>1049</v>
      </c>
      <c r="B72" s="36"/>
    </row>
    <row r="73" spans="1:30" hidden="1">
      <c r="A73" s="43"/>
      <c r="B73" s="44" t="s">
        <v>1050</v>
      </c>
      <c r="C73" s="46" t="s">
        <v>226</v>
      </c>
      <c r="D73" s="46" t="s">
        <v>227</v>
      </c>
      <c r="E73" s="46" t="s">
        <v>228</v>
      </c>
      <c r="F73" s="46" t="s">
        <v>460</v>
      </c>
      <c r="G73" s="46" t="s">
        <v>461</v>
      </c>
      <c r="H73" s="46" t="s">
        <v>462</v>
      </c>
      <c r="I73" s="46" t="s">
        <v>707</v>
      </c>
      <c r="J73" s="46" t="s">
        <v>708</v>
      </c>
      <c r="K73" s="46" t="s">
        <v>709</v>
      </c>
      <c r="L73" s="46" t="s">
        <v>746</v>
      </c>
      <c r="M73" s="46" t="s">
        <v>747</v>
      </c>
      <c r="N73" s="46" t="s">
        <v>748</v>
      </c>
      <c r="O73" s="46" t="s">
        <v>785</v>
      </c>
      <c r="P73" s="46" t="s">
        <v>786</v>
      </c>
      <c r="Q73" s="46" t="s">
        <v>787</v>
      </c>
      <c r="R73" s="46" t="s">
        <v>824</v>
      </c>
      <c r="S73" s="46" t="s">
        <v>825</v>
      </c>
      <c r="T73" s="46" t="s">
        <v>826</v>
      </c>
      <c r="U73" s="46" t="s">
        <v>863</v>
      </c>
      <c r="V73" s="46" t="s">
        <v>864</v>
      </c>
      <c r="W73" s="46" t="s">
        <v>865</v>
      </c>
      <c r="X73" s="46" t="s">
        <v>902</v>
      </c>
      <c r="Y73" s="46" t="s">
        <v>903</v>
      </c>
      <c r="Z73" s="46" t="s">
        <v>904</v>
      </c>
      <c r="AA73" s="46" t="s">
        <v>981</v>
      </c>
      <c r="AB73" s="46" t="s">
        <v>982</v>
      </c>
      <c r="AC73" s="46" t="s">
        <v>983</v>
      </c>
      <c r="AD73" s="59">
        <v>1</v>
      </c>
    </row>
    <row r="74" spans="1:30" hidden="1">
      <c r="A74" s="47"/>
      <c r="B74" s="48" t="s">
        <v>1051</v>
      </c>
      <c r="C74" s="46" t="s">
        <v>229</v>
      </c>
      <c r="D74" s="46" t="s">
        <v>230</v>
      </c>
      <c r="E74" s="46" t="s">
        <v>231</v>
      </c>
      <c r="F74" s="46" t="s">
        <v>463</v>
      </c>
      <c r="G74" s="46" t="s">
        <v>464</v>
      </c>
      <c r="H74" s="46" t="s">
        <v>465</v>
      </c>
      <c r="I74" s="46" t="s">
        <v>710</v>
      </c>
      <c r="J74" s="46" t="s">
        <v>711</v>
      </c>
      <c r="K74" s="46" t="s">
        <v>712</v>
      </c>
      <c r="L74" s="46" t="s">
        <v>749</v>
      </c>
      <c r="M74" s="46" t="s">
        <v>750</v>
      </c>
      <c r="N74" s="46" t="s">
        <v>751</v>
      </c>
      <c r="O74" s="46" t="s">
        <v>788</v>
      </c>
      <c r="P74" s="46" t="s">
        <v>789</v>
      </c>
      <c r="Q74" s="46" t="s">
        <v>790</v>
      </c>
      <c r="R74" s="46" t="s">
        <v>827</v>
      </c>
      <c r="S74" s="46" t="s">
        <v>828</v>
      </c>
      <c r="T74" s="46" t="s">
        <v>829</v>
      </c>
      <c r="U74" s="46" t="s">
        <v>866</v>
      </c>
      <c r="V74" s="46" t="s">
        <v>867</v>
      </c>
      <c r="W74" s="46" t="s">
        <v>868</v>
      </c>
      <c r="X74" s="46" t="s">
        <v>905</v>
      </c>
      <c r="Y74" s="46" t="s">
        <v>906</v>
      </c>
      <c r="Z74" s="46" t="s">
        <v>907</v>
      </c>
      <c r="AA74" s="46" t="s">
        <v>984</v>
      </c>
      <c r="AB74" s="46" t="s">
        <v>985</v>
      </c>
      <c r="AC74" s="46" t="s">
        <v>986</v>
      </c>
      <c r="AD74" s="59">
        <v>2</v>
      </c>
    </row>
    <row r="75" spans="1:30" hidden="1">
      <c r="A75" s="47"/>
      <c r="B75" s="49" t="s">
        <v>1052</v>
      </c>
      <c r="C75" s="46" t="s">
        <v>232</v>
      </c>
      <c r="D75" s="46" t="s">
        <v>233</v>
      </c>
      <c r="E75" s="46" t="s">
        <v>234</v>
      </c>
      <c r="F75" s="46" t="s">
        <v>466</v>
      </c>
      <c r="G75" s="46" t="s">
        <v>467</v>
      </c>
      <c r="H75" s="46" t="s">
        <v>468</v>
      </c>
      <c r="I75" s="46" t="s">
        <v>713</v>
      </c>
      <c r="J75" s="46" t="s">
        <v>714</v>
      </c>
      <c r="K75" s="46" t="s">
        <v>715</v>
      </c>
      <c r="L75" s="46" t="s">
        <v>752</v>
      </c>
      <c r="M75" s="46" t="s">
        <v>753</v>
      </c>
      <c r="N75" s="46" t="s">
        <v>754</v>
      </c>
      <c r="O75" s="46" t="s">
        <v>791</v>
      </c>
      <c r="P75" s="46" t="s">
        <v>792</v>
      </c>
      <c r="Q75" s="46" t="s">
        <v>793</v>
      </c>
      <c r="R75" s="46" t="s">
        <v>830</v>
      </c>
      <c r="S75" s="46" t="s">
        <v>831</v>
      </c>
      <c r="T75" s="46" t="s">
        <v>832</v>
      </c>
      <c r="U75" s="46" t="s">
        <v>869</v>
      </c>
      <c r="V75" s="46" t="s">
        <v>870</v>
      </c>
      <c r="W75" s="46" t="s">
        <v>871</v>
      </c>
      <c r="X75" s="46" t="s">
        <v>908</v>
      </c>
      <c r="Y75" s="46" t="s">
        <v>909</v>
      </c>
      <c r="Z75" s="46" t="s">
        <v>910</v>
      </c>
      <c r="AA75" s="46" t="s">
        <v>987</v>
      </c>
      <c r="AB75" s="46" t="s">
        <v>988</v>
      </c>
      <c r="AC75" s="46" t="s">
        <v>989</v>
      </c>
      <c r="AD75" s="59">
        <v>3</v>
      </c>
    </row>
    <row r="76" spans="1:30" hidden="1">
      <c r="A76" s="47"/>
      <c r="B76" s="49" t="s">
        <v>1053</v>
      </c>
      <c r="C76" s="46" t="s">
        <v>235</v>
      </c>
      <c r="D76" s="46" t="s">
        <v>236</v>
      </c>
      <c r="E76" s="46" t="s">
        <v>237</v>
      </c>
      <c r="F76" s="46" t="s">
        <v>469</v>
      </c>
      <c r="G76" s="46" t="s">
        <v>470</v>
      </c>
      <c r="H76" s="46" t="s">
        <v>471</v>
      </c>
      <c r="I76" s="46" t="s">
        <v>716</v>
      </c>
      <c r="J76" s="46" t="s">
        <v>717</v>
      </c>
      <c r="K76" s="46" t="s">
        <v>718</v>
      </c>
      <c r="L76" s="46" t="s">
        <v>755</v>
      </c>
      <c r="M76" s="46" t="s">
        <v>756</v>
      </c>
      <c r="N76" s="46" t="s">
        <v>757</v>
      </c>
      <c r="O76" s="46" t="s">
        <v>794</v>
      </c>
      <c r="P76" s="46" t="s">
        <v>795</v>
      </c>
      <c r="Q76" s="46" t="s">
        <v>796</v>
      </c>
      <c r="R76" s="46" t="s">
        <v>833</v>
      </c>
      <c r="S76" s="46" t="s">
        <v>834</v>
      </c>
      <c r="T76" s="46" t="s">
        <v>835</v>
      </c>
      <c r="U76" s="46" t="s">
        <v>872</v>
      </c>
      <c r="V76" s="46" t="s">
        <v>873</v>
      </c>
      <c r="W76" s="46" t="s">
        <v>874</v>
      </c>
      <c r="X76" s="46" t="s">
        <v>911</v>
      </c>
      <c r="Y76" s="46" t="s">
        <v>912</v>
      </c>
      <c r="Z76" s="46" t="s">
        <v>913</v>
      </c>
      <c r="AA76" s="46" t="s">
        <v>990</v>
      </c>
      <c r="AB76" s="46" t="s">
        <v>991</v>
      </c>
      <c r="AC76" s="46" t="s">
        <v>992</v>
      </c>
      <c r="AD76" s="59">
        <v>4</v>
      </c>
    </row>
    <row r="77" spans="1:30" hidden="1">
      <c r="A77" s="47"/>
      <c r="B77" s="50" t="s">
        <v>1054</v>
      </c>
      <c r="C77" s="46" t="s">
        <v>238</v>
      </c>
      <c r="D77" s="46" t="s">
        <v>239</v>
      </c>
      <c r="E77" s="46" t="s">
        <v>240</v>
      </c>
      <c r="F77" s="46" t="s">
        <v>472</v>
      </c>
      <c r="G77" s="46" t="s">
        <v>473</v>
      </c>
      <c r="H77" s="46" t="s">
        <v>474</v>
      </c>
      <c r="I77" s="46" t="s">
        <v>719</v>
      </c>
      <c r="J77" s="46" t="s">
        <v>720</v>
      </c>
      <c r="K77" s="46" t="s">
        <v>721</v>
      </c>
      <c r="L77" s="46" t="s">
        <v>758</v>
      </c>
      <c r="M77" s="46" t="s">
        <v>759</v>
      </c>
      <c r="N77" s="46" t="s">
        <v>760</v>
      </c>
      <c r="O77" s="46" t="s">
        <v>797</v>
      </c>
      <c r="P77" s="46" t="s">
        <v>798</v>
      </c>
      <c r="Q77" s="46" t="s">
        <v>799</v>
      </c>
      <c r="R77" s="46" t="s">
        <v>836</v>
      </c>
      <c r="S77" s="46" t="s">
        <v>837</v>
      </c>
      <c r="T77" s="46" t="s">
        <v>838</v>
      </c>
      <c r="U77" s="46" t="s">
        <v>875</v>
      </c>
      <c r="V77" s="46" t="s">
        <v>876</v>
      </c>
      <c r="W77" s="46" t="s">
        <v>877</v>
      </c>
      <c r="X77" s="46" t="s">
        <v>914</v>
      </c>
      <c r="Y77" s="46" t="s">
        <v>915</v>
      </c>
      <c r="Z77" s="46" t="s">
        <v>916</v>
      </c>
      <c r="AA77" s="46" t="s">
        <v>993</v>
      </c>
      <c r="AB77" s="46" t="s">
        <v>994</v>
      </c>
      <c r="AC77" s="46" t="s">
        <v>995</v>
      </c>
      <c r="AD77" s="59">
        <v>5</v>
      </c>
    </row>
    <row r="78" spans="1:30" hidden="1">
      <c r="A78" s="47"/>
      <c r="B78" s="51" t="s">
        <v>1055</v>
      </c>
      <c r="C78" s="46" t="s">
        <v>241</v>
      </c>
      <c r="D78" s="46" t="s">
        <v>242</v>
      </c>
      <c r="E78" s="46" t="s">
        <v>243</v>
      </c>
      <c r="F78" s="46" t="s">
        <v>475</v>
      </c>
      <c r="G78" s="46" t="s">
        <v>684</v>
      </c>
      <c r="H78" s="46" t="s">
        <v>685</v>
      </c>
      <c r="I78" s="46" t="s">
        <v>722</v>
      </c>
      <c r="J78" s="46" t="s">
        <v>723</v>
      </c>
      <c r="K78" s="46" t="s">
        <v>724</v>
      </c>
      <c r="L78" s="46" t="s">
        <v>761</v>
      </c>
      <c r="M78" s="46" t="s">
        <v>762</v>
      </c>
      <c r="N78" s="46" t="s">
        <v>763</v>
      </c>
      <c r="O78" s="46" t="s">
        <v>800</v>
      </c>
      <c r="P78" s="46" t="s">
        <v>801</v>
      </c>
      <c r="Q78" s="46" t="s">
        <v>802</v>
      </c>
      <c r="R78" s="46" t="s">
        <v>839</v>
      </c>
      <c r="S78" s="46" t="s">
        <v>840</v>
      </c>
      <c r="T78" s="46" t="s">
        <v>841</v>
      </c>
      <c r="U78" s="46" t="s">
        <v>878</v>
      </c>
      <c r="V78" s="46" t="s">
        <v>879</v>
      </c>
      <c r="W78" s="46" t="s">
        <v>880</v>
      </c>
      <c r="X78" s="46" t="s">
        <v>917</v>
      </c>
      <c r="Y78" s="46" t="s">
        <v>918</v>
      </c>
      <c r="Z78" s="46" t="s">
        <v>919</v>
      </c>
      <c r="AA78" s="46" t="s">
        <v>996</v>
      </c>
      <c r="AB78" s="46" t="s">
        <v>997</v>
      </c>
      <c r="AC78" s="46" t="s">
        <v>998</v>
      </c>
      <c r="AD78" s="59">
        <v>6</v>
      </c>
    </row>
    <row r="79" spans="1:30" hidden="1">
      <c r="A79" s="47"/>
      <c r="B79" s="52" t="s">
        <v>1056</v>
      </c>
      <c r="C79" s="46" t="s">
        <v>244</v>
      </c>
      <c r="D79" s="46" t="s">
        <v>245</v>
      </c>
      <c r="E79" s="46" t="s">
        <v>246</v>
      </c>
      <c r="F79" s="46" t="s">
        <v>686</v>
      </c>
      <c r="G79" s="46" t="s">
        <v>687</v>
      </c>
      <c r="H79" s="46" t="s">
        <v>688</v>
      </c>
      <c r="I79" s="46" t="s">
        <v>725</v>
      </c>
      <c r="J79" s="46" t="s">
        <v>726</v>
      </c>
      <c r="K79" s="46" t="s">
        <v>727</v>
      </c>
      <c r="L79" s="46" t="s">
        <v>764</v>
      </c>
      <c r="M79" s="46" t="s">
        <v>765</v>
      </c>
      <c r="N79" s="46" t="s">
        <v>766</v>
      </c>
      <c r="O79" s="46" t="s">
        <v>803</v>
      </c>
      <c r="P79" s="46" t="s">
        <v>804</v>
      </c>
      <c r="Q79" s="46" t="s">
        <v>805</v>
      </c>
      <c r="R79" s="46" t="s">
        <v>842</v>
      </c>
      <c r="S79" s="46" t="s">
        <v>843</v>
      </c>
      <c r="T79" s="46" t="s">
        <v>844</v>
      </c>
      <c r="U79" s="46" t="s">
        <v>881</v>
      </c>
      <c r="V79" s="46" t="s">
        <v>882</v>
      </c>
      <c r="W79" s="46" t="s">
        <v>883</v>
      </c>
      <c r="X79" s="46" t="s">
        <v>920</v>
      </c>
      <c r="Y79" s="46" t="s">
        <v>921</v>
      </c>
      <c r="Z79" s="46" t="s">
        <v>922</v>
      </c>
      <c r="AA79" s="46" t="s">
        <v>999</v>
      </c>
      <c r="AB79" s="46" t="s">
        <v>1000</v>
      </c>
      <c r="AC79" s="46" t="s">
        <v>1001</v>
      </c>
      <c r="AD79" s="59">
        <v>7</v>
      </c>
    </row>
    <row r="80" spans="1:30" hidden="1">
      <c r="A80" s="47"/>
      <c r="B80" s="53" t="s">
        <v>1057</v>
      </c>
      <c r="C80" s="46" t="s">
        <v>247</v>
      </c>
      <c r="D80" s="46" t="s">
        <v>248</v>
      </c>
      <c r="E80" s="46" t="s">
        <v>249</v>
      </c>
      <c r="F80" s="46" t="s">
        <v>689</v>
      </c>
      <c r="G80" s="46" t="s">
        <v>690</v>
      </c>
      <c r="H80" s="46" t="s">
        <v>691</v>
      </c>
      <c r="I80" s="46" t="s">
        <v>728</v>
      </c>
      <c r="J80" s="46" t="s">
        <v>729</v>
      </c>
      <c r="K80" s="46" t="s">
        <v>730</v>
      </c>
      <c r="L80" s="46" t="s">
        <v>767</v>
      </c>
      <c r="M80" s="46" t="s">
        <v>768</v>
      </c>
      <c r="N80" s="46" t="s">
        <v>769</v>
      </c>
      <c r="O80" s="46" t="s">
        <v>806</v>
      </c>
      <c r="P80" s="46" t="s">
        <v>807</v>
      </c>
      <c r="Q80" s="46" t="s">
        <v>808</v>
      </c>
      <c r="R80" s="46" t="s">
        <v>845</v>
      </c>
      <c r="S80" s="46" t="s">
        <v>846</v>
      </c>
      <c r="T80" s="46" t="s">
        <v>847</v>
      </c>
      <c r="U80" s="46" t="s">
        <v>884</v>
      </c>
      <c r="V80" s="46" t="s">
        <v>885</v>
      </c>
      <c r="W80" s="46" t="s">
        <v>886</v>
      </c>
      <c r="X80" s="46" t="s">
        <v>923</v>
      </c>
      <c r="Y80" s="46" t="s">
        <v>924</v>
      </c>
      <c r="Z80" s="46" t="s">
        <v>925</v>
      </c>
      <c r="AA80" s="46" t="s">
        <v>1002</v>
      </c>
      <c r="AB80" s="46" t="s">
        <v>1003</v>
      </c>
      <c r="AC80" s="46" t="s">
        <v>1004</v>
      </c>
      <c r="AD80" s="59">
        <v>8</v>
      </c>
    </row>
    <row r="81" spans="1:30" hidden="1">
      <c r="A81" s="47"/>
      <c r="B81" s="52" t="s">
        <v>1058</v>
      </c>
      <c r="C81" s="46" t="s">
        <v>250</v>
      </c>
      <c r="D81" s="46" t="s">
        <v>251</v>
      </c>
      <c r="E81" s="46" t="s">
        <v>252</v>
      </c>
      <c r="F81" s="46" t="s">
        <v>692</v>
      </c>
      <c r="G81" s="46" t="s">
        <v>693</v>
      </c>
      <c r="H81" s="46" t="s">
        <v>694</v>
      </c>
      <c r="I81" s="46" t="s">
        <v>731</v>
      </c>
      <c r="J81" s="46" t="s">
        <v>732</v>
      </c>
      <c r="K81" s="46" t="s">
        <v>733</v>
      </c>
      <c r="L81" s="46" t="s">
        <v>770</v>
      </c>
      <c r="M81" s="46" t="s">
        <v>771</v>
      </c>
      <c r="N81" s="46" t="s">
        <v>772</v>
      </c>
      <c r="O81" s="46" t="s">
        <v>809</v>
      </c>
      <c r="P81" s="46" t="s">
        <v>810</v>
      </c>
      <c r="Q81" s="46" t="s">
        <v>811</v>
      </c>
      <c r="R81" s="46" t="s">
        <v>848</v>
      </c>
      <c r="S81" s="46" t="s">
        <v>849</v>
      </c>
      <c r="T81" s="46" t="s">
        <v>850</v>
      </c>
      <c r="U81" s="46" t="s">
        <v>887</v>
      </c>
      <c r="V81" s="46" t="s">
        <v>888</v>
      </c>
      <c r="W81" s="46" t="s">
        <v>889</v>
      </c>
      <c r="X81" s="46" t="s">
        <v>926</v>
      </c>
      <c r="Y81" s="46" t="s">
        <v>927</v>
      </c>
      <c r="Z81" s="46" t="s">
        <v>928</v>
      </c>
      <c r="AA81" s="46" t="s">
        <v>1005</v>
      </c>
      <c r="AB81" s="46" t="s">
        <v>1006</v>
      </c>
      <c r="AC81" s="46" t="s">
        <v>1007</v>
      </c>
      <c r="AD81" s="59">
        <v>9</v>
      </c>
    </row>
    <row r="82" spans="1:30" hidden="1">
      <c r="A82" s="47"/>
      <c r="B82" s="52" t="s">
        <v>1059</v>
      </c>
      <c r="C82" s="46" t="s">
        <v>253</v>
      </c>
      <c r="D82" s="46" t="s">
        <v>254</v>
      </c>
      <c r="E82" s="46" t="s">
        <v>255</v>
      </c>
      <c r="F82" s="46" t="s">
        <v>695</v>
      </c>
      <c r="G82" s="46" t="s">
        <v>696</v>
      </c>
      <c r="H82" s="46" t="s">
        <v>697</v>
      </c>
      <c r="I82" s="46" t="s">
        <v>734</v>
      </c>
      <c r="J82" s="46" t="s">
        <v>735</v>
      </c>
      <c r="K82" s="46" t="s">
        <v>736</v>
      </c>
      <c r="L82" s="46" t="s">
        <v>773</v>
      </c>
      <c r="M82" s="46" t="s">
        <v>774</v>
      </c>
      <c r="N82" s="46" t="s">
        <v>775</v>
      </c>
      <c r="O82" s="46" t="s">
        <v>812</v>
      </c>
      <c r="P82" s="46" t="s">
        <v>813</v>
      </c>
      <c r="Q82" s="46" t="s">
        <v>814</v>
      </c>
      <c r="R82" s="46" t="s">
        <v>851</v>
      </c>
      <c r="S82" s="46" t="s">
        <v>852</v>
      </c>
      <c r="T82" s="46" t="s">
        <v>853</v>
      </c>
      <c r="U82" s="46" t="s">
        <v>890</v>
      </c>
      <c r="V82" s="46" t="s">
        <v>891</v>
      </c>
      <c r="W82" s="46" t="s">
        <v>892</v>
      </c>
      <c r="X82" s="46" t="s">
        <v>929</v>
      </c>
      <c r="Y82" s="46" t="s">
        <v>930</v>
      </c>
      <c r="Z82" s="46" t="s">
        <v>931</v>
      </c>
      <c r="AA82" s="46" t="s">
        <v>1008</v>
      </c>
      <c r="AB82" s="46" t="s">
        <v>1009</v>
      </c>
      <c r="AC82" s="46" t="s">
        <v>1010</v>
      </c>
      <c r="AD82" s="59">
        <v>10</v>
      </c>
    </row>
    <row r="83" spans="1:30" hidden="1">
      <c r="A83" s="47"/>
      <c r="B83" s="48" t="s">
        <v>1060</v>
      </c>
      <c r="C83" s="46" t="s">
        <v>256</v>
      </c>
      <c r="D83" s="46" t="s">
        <v>257</v>
      </c>
      <c r="E83" s="46" t="s">
        <v>258</v>
      </c>
      <c r="F83" s="46" t="s">
        <v>698</v>
      </c>
      <c r="G83" s="46" t="s">
        <v>699</v>
      </c>
      <c r="H83" s="46" t="s">
        <v>700</v>
      </c>
      <c r="I83" s="46" t="s">
        <v>737</v>
      </c>
      <c r="J83" s="46" t="s">
        <v>738</v>
      </c>
      <c r="K83" s="46" t="s">
        <v>739</v>
      </c>
      <c r="L83" s="46" t="s">
        <v>776</v>
      </c>
      <c r="M83" s="46" t="s">
        <v>777</v>
      </c>
      <c r="N83" s="46" t="s">
        <v>778</v>
      </c>
      <c r="O83" s="46" t="s">
        <v>815</v>
      </c>
      <c r="P83" s="46" t="s">
        <v>816</v>
      </c>
      <c r="Q83" s="46" t="s">
        <v>817</v>
      </c>
      <c r="R83" s="46" t="s">
        <v>854</v>
      </c>
      <c r="S83" s="46" t="s">
        <v>855</v>
      </c>
      <c r="T83" s="46" t="s">
        <v>856</v>
      </c>
      <c r="U83" s="46" t="s">
        <v>893</v>
      </c>
      <c r="V83" s="46" t="s">
        <v>894</v>
      </c>
      <c r="W83" s="46" t="s">
        <v>895</v>
      </c>
      <c r="X83" s="46" t="s">
        <v>932</v>
      </c>
      <c r="Y83" s="46" t="s">
        <v>933</v>
      </c>
      <c r="Z83" s="46" t="s">
        <v>974</v>
      </c>
      <c r="AA83" s="46" t="s">
        <v>1011</v>
      </c>
      <c r="AB83" s="46" t="s">
        <v>1012</v>
      </c>
      <c r="AC83" s="46" t="s">
        <v>1013</v>
      </c>
      <c r="AD83" s="59">
        <v>11</v>
      </c>
    </row>
    <row r="84" spans="1:30" hidden="1">
      <c r="A84" s="47"/>
      <c r="B84" s="54" t="s">
        <v>1061</v>
      </c>
      <c r="C84" s="46" t="s">
        <v>259</v>
      </c>
      <c r="D84" s="46" t="s">
        <v>260</v>
      </c>
      <c r="E84" s="46" t="s">
        <v>261</v>
      </c>
      <c r="F84" s="46" t="s">
        <v>701</v>
      </c>
      <c r="G84" s="46" t="s">
        <v>702</v>
      </c>
      <c r="H84" s="46" t="s">
        <v>703</v>
      </c>
      <c r="I84" s="46" t="s">
        <v>740</v>
      </c>
      <c r="J84" s="46" t="s">
        <v>741</v>
      </c>
      <c r="K84" s="46" t="s">
        <v>742</v>
      </c>
      <c r="L84" s="46" t="s">
        <v>779</v>
      </c>
      <c r="M84" s="46" t="s">
        <v>780</v>
      </c>
      <c r="N84" s="46" t="s">
        <v>781</v>
      </c>
      <c r="O84" s="46" t="s">
        <v>818</v>
      </c>
      <c r="P84" s="46" t="s">
        <v>819</v>
      </c>
      <c r="Q84" s="46" t="s">
        <v>820</v>
      </c>
      <c r="R84" s="46" t="s">
        <v>857</v>
      </c>
      <c r="S84" s="46" t="s">
        <v>858</v>
      </c>
      <c r="T84" s="46" t="s">
        <v>859</v>
      </c>
      <c r="U84" s="46" t="s">
        <v>896</v>
      </c>
      <c r="V84" s="46" t="s">
        <v>897</v>
      </c>
      <c r="W84" s="46" t="s">
        <v>898</v>
      </c>
      <c r="X84" s="46" t="s">
        <v>975</v>
      </c>
      <c r="Y84" s="46" t="s">
        <v>976</v>
      </c>
      <c r="Z84" s="46" t="s">
        <v>977</v>
      </c>
      <c r="AA84" s="46" t="s">
        <v>1014</v>
      </c>
      <c r="AB84" s="46" t="s">
        <v>1015</v>
      </c>
      <c r="AC84" s="46" t="s">
        <v>1016</v>
      </c>
      <c r="AD84" s="59">
        <v>12</v>
      </c>
    </row>
    <row r="85" spans="1:30" hidden="1">
      <c r="A85" s="47"/>
      <c r="B85" s="54" t="s">
        <v>1062</v>
      </c>
      <c r="C85" s="46" t="s">
        <v>262</v>
      </c>
      <c r="D85" s="46" t="s">
        <v>263</v>
      </c>
      <c r="E85" s="46" t="s">
        <v>264</v>
      </c>
      <c r="F85" s="46" t="s">
        <v>704</v>
      </c>
      <c r="G85" s="46" t="s">
        <v>705</v>
      </c>
      <c r="H85" s="46" t="s">
        <v>706</v>
      </c>
      <c r="I85" s="46" t="s">
        <v>743</v>
      </c>
      <c r="J85" s="46" t="s">
        <v>744</v>
      </c>
      <c r="K85" s="46" t="s">
        <v>745</v>
      </c>
      <c r="L85" s="46" t="s">
        <v>782</v>
      </c>
      <c r="M85" s="46" t="s">
        <v>783</v>
      </c>
      <c r="N85" s="46" t="s">
        <v>784</v>
      </c>
      <c r="O85" s="46" t="s">
        <v>821</v>
      </c>
      <c r="P85" s="46" t="s">
        <v>822</v>
      </c>
      <c r="Q85" s="46" t="s">
        <v>823</v>
      </c>
      <c r="R85" s="46" t="s">
        <v>860</v>
      </c>
      <c r="S85" s="46" t="s">
        <v>861</v>
      </c>
      <c r="T85" s="46" t="s">
        <v>862</v>
      </c>
      <c r="U85" s="46" t="s">
        <v>899</v>
      </c>
      <c r="V85" s="46" t="s">
        <v>900</v>
      </c>
      <c r="W85" s="46" t="s">
        <v>901</v>
      </c>
      <c r="X85" s="46" t="s">
        <v>978</v>
      </c>
      <c r="Y85" s="46" t="s">
        <v>979</v>
      </c>
      <c r="Z85" s="46" t="s">
        <v>980</v>
      </c>
      <c r="AA85" s="46" t="s">
        <v>1017</v>
      </c>
      <c r="AB85" s="46" t="s">
        <v>1018</v>
      </c>
      <c r="AC85" s="46" t="s">
        <v>1019</v>
      </c>
      <c r="AD85" s="59">
        <v>13</v>
      </c>
    </row>
    <row r="86" spans="1:30" hidden="1">
      <c r="A86" s="47"/>
      <c r="B86" s="4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30">
      <c r="A87" s="47"/>
      <c r="B87" s="4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1:30">
      <c r="A88" s="47"/>
      <c r="B88" s="4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1:30">
      <c r="B89" s="57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1:30" ht="15" customHeight="1">
      <c r="B90" s="57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1:30" ht="15" customHeight="1"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</sheetData>
  <mergeCells count="25">
    <mergeCell ref="X69:Z69"/>
    <mergeCell ref="AA69:AC69"/>
    <mergeCell ref="U48:W48"/>
    <mergeCell ref="X48:Z48"/>
    <mergeCell ref="AA48:AC48"/>
    <mergeCell ref="R69:T69"/>
    <mergeCell ref="U69:W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A62242F9-8519-4CF9-889B-BE00CA34FB95}">
      <formula1>$B$31:$B$39</formula1>
    </dataValidation>
  </dataValidations>
  <hyperlinks>
    <hyperlink ref="A29" r:id="rId1" display="http://www.abs.gov.au/websitedbs/d3310114.nsf/Home/©+Copyright?OpenDocument" xr:uid="{D8740C9F-3FDE-40E9-9FC2-C36A5EC4429B}"/>
    <hyperlink ref="F73" location="A125197502V" display="A125197502V" xr:uid="{CB648275-3DEC-44AE-8D0A-8B672DE82F4F}"/>
    <hyperlink ref="F74" location="A125197482W" display="A125197482W" xr:uid="{056066D8-CFE7-49E1-8B5D-6019EBE398FF}"/>
    <hyperlink ref="F75" location="A125197506C" display="A125197506C" xr:uid="{732FA422-15DE-4203-A391-6D7439AFB77A}"/>
    <hyperlink ref="F76" location="A125197510V" display="A125197510V" xr:uid="{087646DE-9C20-4AEC-9372-037EEAA37E7B}"/>
    <hyperlink ref="F77" location="A125197486F" display="A125197486F" xr:uid="{6248927F-1169-4B63-98F5-DA54904C747B}"/>
    <hyperlink ref="F78" location="A125197490W" display="A125197490W" xr:uid="{DC7AE687-9966-4B09-B48F-5B9BD3F23107}"/>
    <hyperlink ref="F79" location="A125197494F" display="A125197494F" xr:uid="{447E0636-E110-4DC7-9735-0AE6D18CF729}"/>
    <hyperlink ref="F80" location="A125197474W" display="A125197474W" xr:uid="{2A59DA73-6D8C-4E3A-AFF6-1F7F02141DDA}"/>
    <hyperlink ref="F81" location="A125197514C" display="A125197514C" xr:uid="{38B3AACF-644C-4599-B91C-421CD7D48F91}"/>
    <hyperlink ref="F82" location="A125197498R" display="A125197498R" xr:uid="{F5907365-516E-40E3-B7A8-E09845ABFAC8}"/>
    <hyperlink ref="F83" location="A125197518L" display="A125197518L" xr:uid="{02749C35-4F4F-4909-AAA6-9FE5B521CEAE}"/>
    <hyperlink ref="F84" location="A125197478F" display="A125197478F" xr:uid="{FEF74186-34ED-4796-91EF-22178139791D}"/>
    <hyperlink ref="F85" location="A125197470L" display="A125197470L" xr:uid="{8CCDD582-304F-445E-9E05-9BA8AF2F04C7}"/>
    <hyperlink ref="I73" location="A125197294L" display="A125197294L" xr:uid="{30DCE942-803E-47A1-A422-714B4C2E6537}"/>
    <hyperlink ref="I74" location="A125197274C" display="A125197274C" xr:uid="{D3E4B7A5-DBF0-41C3-B656-4A706708331A}"/>
    <hyperlink ref="I75" location="A125197298W" display="A125197298W" xr:uid="{5CE4C90B-ACC5-462C-889D-4BEA88EA7A7B}"/>
    <hyperlink ref="I76" location="A125197302A" display="A125197302A" xr:uid="{5814E3D1-F270-4000-9590-CAF1EF673B1E}"/>
    <hyperlink ref="I77" location="A125197278L" display="A125197278L" xr:uid="{3B2BF209-5D77-4FDB-AE06-5BEAC678C2A0}"/>
    <hyperlink ref="I78" location="A125197282C" display="A125197282C" xr:uid="{A98DEED5-75C4-493C-A81A-937E83D7AA97}"/>
    <hyperlink ref="I79" location="A125197286L" display="A125197286L" xr:uid="{E7AE043A-DECE-4E3B-8D3B-1F84A27B3F56}"/>
    <hyperlink ref="I80" location="A125197266C" display="A125197266C" xr:uid="{E88B0D96-28B5-47CC-87CD-DA8AAFADCCDA}"/>
    <hyperlink ref="I81" location="A125197306K" display="A125197306K" xr:uid="{01EE8C02-363E-4963-8239-CE305250B429}"/>
    <hyperlink ref="I82" location="A125197290C" display="A125197290C" xr:uid="{A8F7ECF1-56C4-4D50-AB3D-A6280056F82E}"/>
    <hyperlink ref="I83" location="A125197310A" display="A125197310A" xr:uid="{4A3F5BC4-62FD-4AD6-9229-2C2A8209C681}"/>
    <hyperlink ref="I84" location="A125197270V" display="A125197270V" xr:uid="{F4D01DFF-14B9-4431-9DB0-AB72DD0D225D}"/>
    <hyperlink ref="I85" location="A125197262V" display="A125197262V" xr:uid="{85B8F852-194A-458C-8170-B3514D4A5186}"/>
    <hyperlink ref="L73" location="A125197554W" display="A125197554W" xr:uid="{5A95116E-DC99-4FBB-9A91-8B18C3282779}"/>
    <hyperlink ref="L74" location="A125197534L" display="A125197534L" xr:uid="{99F5EC4A-697A-45FE-9FD4-C5E47983CB08}"/>
    <hyperlink ref="L75" location="A125197558F" display="A125197558F" xr:uid="{54AEE38E-421F-4FCB-93ED-CDFB592A34B0}"/>
    <hyperlink ref="L76" location="A125197562W" display="A125197562W" xr:uid="{978A23BB-D592-4979-B84C-8750AB9D8D27}"/>
    <hyperlink ref="L77" location="A125197538W" display="A125197538W" xr:uid="{9D02BD39-4E81-4574-80EC-3E3CF476A69E}"/>
    <hyperlink ref="L78" location="A125197542L" display="A125197542L" xr:uid="{05D416A2-87B0-4733-BE1B-22B566F41DDC}"/>
    <hyperlink ref="L79" location="A125197546W" display="A125197546W" xr:uid="{4DA168AD-1D11-482E-8F99-5FF5105A1972}"/>
    <hyperlink ref="L80" location="A125197526L" display="A125197526L" xr:uid="{14F2569F-641B-4D52-9F0B-1B4D0B254DC3}"/>
    <hyperlink ref="L81" location="A125197566F" display="A125197566F" xr:uid="{341402C0-8E72-4BBD-9972-6054E43563A5}"/>
    <hyperlink ref="L82" location="A125197550L" display="A125197550L" xr:uid="{DCB2F030-9959-476F-B48D-067CE64B4C2D}"/>
    <hyperlink ref="L83" location="A125197570W" display="A125197570W" xr:uid="{C3D9D8B1-1FF3-4728-923E-ADD556302C7B}"/>
    <hyperlink ref="L84" location="A125197530C" display="A125197530C" xr:uid="{4F10DDAD-2315-4376-8556-6F8F73B117B0}"/>
    <hyperlink ref="L85" location="A125197522C" display="A125197522C" xr:uid="{8F6559DD-0216-480E-8F62-D9DFEB8FAAB6}"/>
    <hyperlink ref="O73" location="A125197606L" display="A125197606L" xr:uid="{B77D5825-CE41-4C53-B194-84DDD8692A1C}"/>
    <hyperlink ref="O74" location="A125197586R" display="A125197586R" xr:uid="{3C947AD9-A590-4EAA-AAB5-2D3AC3DD1FA5}"/>
    <hyperlink ref="O75" location="A125197610C" display="A125197610C" xr:uid="{BBDE3B85-E6B5-4761-8837-C657B72C1C01}"/>
    <hyperlink ref="O76" location="A125197614L" display="A125197614L" xr:uid="{1C0E8740-48A3-4983-BF20-E702C978EC6D}"/>
    <hyperlink ref="O77" location="A125197590F" display="A125197590F" xr:uid="{43AA8DBD-BB39-439F-80D3-D4517341DFAD}"/>
    <hyperlink ref="O78" location="A125197594R" display="A125197594R" xr:uid="{0A97972F-A9B6-4E47-9A88-BA95F594BB18}"/>
    <hyperlink ref="O79" location="A125197598X" display="A125197598X" xr:uid="{94215065-C36F-446E-B06B-BEE4464F8447}"/>
    <hyperlink ref="O80" location="A125197578R" display="A125197578R" xr:uid="{B5526A87-D500-4B08-80DB-259C24354BA7}"/>
    <hyperlink ref="O81" location="A125197618W" display="A125197618W" xr:uid="{6640D172-295E-4547-8F4B-A42F87CA4667}"/>
    <hyperlink ref="O82" location="A125197602C" display="A125197602C" xr:uid="{ED9A2763-6310-4A5F-A178-F9E751F45D61}"/>
    <hyperlink ref="O83" location="A125197622L" display="A125197622L" xr:uid="{848879EF-8219-4450-9EC0-E46CDE89BC9B}"/>
    <hyperlink ref="O84" location="A125197582F" display="A125197582F" xr:uid="{E45B8FB1-103F-4EF1-9C19-FBD6ADB8AB47}"/>
    <hyperlink ref="O85" location="A125197574F" display="A125197574F" xr:uid="{337E9163-AC55-487C-AB24-68FB8EF0FEAD}"/>
    <hyperlink ref="R73" location="A125197346C" display="A125197346C" xr:uid="{30284B2B-434D-43C0-BCD8-75EE11D96579}"/>
    <hyperlink ref="R74" location="A125197326V" display="A125197326V" xr:uid="{A50F0518-BF82-4FFF-8053-DDDC591F9A17}"/>
    <hyperlink ref="R75" location="A125197350V" display="A125197350V" xr:uid="{AD54277B-4BA9-40A6-B5FC-85565E7D6201}"/>
    <hyperlink ref="R76" location="A125197354C" display="A125197354C" xr:uid="{D5EF882E-57A0-4BDF-B652-C0F6BC96F6DE}"/>
    <hyperlink ref="R77" location="A125197330K" display="A125197330K" xr:uid="{A8E58AC5-875A-4823-A213-350DCB5FA399}"/>
    <hyperlink ref="R78" location="A125197334V" display="A125197334V" xr:uid="{AE92D5FB-0C0E-4CE3-9549-885DE05F63E6}"/>
    <hyperlink ref="R79" location="A125197338C" display="A125197338C" xr:uid="{8DCFAF6D-825A-4062-866D-33CC3F6D97A4}"/>
    <hyperlink ref="R80" location="A125197318V" display="A125197318V" xr:uid="{AFFC262B-5E9C-4D48-A4C2-0504C15583BC}"/>
    <hyperlink ref="R81" location="A125197358L" display="A125197358L" xr:uid="{B01C7113-CC8C-40CA-A735-AF0575CF5FDB}"/>
    <hyperlink ref="R82" location="A125197342V" display="A125197342V" xr:uid="{3BB8C3EF-7E67-4220-B30E-20FD225D21C5}"/>
    <hyperlink ref="R83" location="A125197362C" display="A125197362C" xr:uid="{6C2E184B-1FF0-43FA-9D5D-E8BD273CC020}"/>
    <hyperlink ref="R84" location="A125197322K" display="A125197322K" xr:uid="{1A4B5F77-FFF4-4442-902F-77B63FF728C7}"/>
    <hyperlink ref="R85" location="A125197314K" display="A125197314K" xr:uid="{1D95BC54-F5BB-4FBA-95CB-6E1E357DDA34}"/>
    <hyperlink ref="U73" location="A125197398F" display="A125197398F" xr:uid="{4199DC9A-CBA2-4D5F-95A3-CDDC0F5347CD}"/>
    <hyperlink ref="U74" location="A125197378W" display="A125197378W" xr:uid="{11940FA9-DE94-4BC9-8EC3-D39B5B126717}"/>
    <hyperlink ref="U75" location="A125197402K" display="A125197402K" xr:uid="{9ECD58C4-D2DC-4DFB-9A72-85C7F85EE36B}"/>
    <hyperlink ref="U76" location="A125197406V" display="A125197406V" xr:uid="{D2C38DEB-9885-493A-BDED-08B0743DC46E}"/>
    <hyperlink ref="U77" location="A125197382L" display="A125197382L" xr:uid="{176468EA-BFD1-4F47-B386-4F21BEDCAD6C}"/>
    <hyperlink ref="U78" location="A125197386W" display="A125197386W" xr:uid="{C4B83314-72E2-47BD-B55A-589E99F01CE9}"/>
    <hyperlink ref="U79" location="A125197390L" display="A125197390L" xr:uid="{2DF2D63B-74CC-409C-9787-C598B24B7F70}"/>
    <hyperlink ref="U80" location="A125197370C" display="A125197370C" xr:uid="{62EF7D15-798A-4110-8567-1E87AB9B0673}"/>
    <hyperlink ref="U81" location="A125197410K" display="A125197410K" xr:uid="{0AF919F8-9B8A-4E51-942C-BE38A18B3027}"/>
    <hyperlink ref="U82" location="A125197394W" display="A125197394W" xr:uid="{8D5A533B-1BDF-414F-8FF0-4B76CA1A44C1}"/>
    <hyperlink ref="U83" location="A125197414V" display="A125197414V" xr:uid="{2E04C341-E5EB-4B1F-B061-0AFD3923E939}"/>
    <hyperlink ref="U84" location="A125197374L" display="A125197374L" xr:uid="{A5C3EE44-5F7C-48C2-8161-B697A00AE3DD}"/>
    <hyperlink ref="U85" location="A125197366L" display="A125197366L" xr:uid="{218C5B7C-1E4D-4392-BE94-78BF3AE86B54}"/>
    <hyperlink ref="X73" location="A125197450C" display="A125197450C" xr:uid="{919D52E1-9737-446A-83D2-0A3C52EDD773}"/>
    <hyperlink ref="X74" location="A125197430V" display="A125197430V" xr:uid="{9C153362-290A-4BC9-8A7E-BE3FF7EE31D6}"/>
    <hyperlink ref="X75" location="A125197454L" display="A125197454L" xr:uid="{C2C66F39-88CA-4763-AFA1-1234A714BF0A}"/>
    <hyperlink ref="X76" location="A125197458W" display="A125197458W" xr:uid="{C2165890-57CD-46CC-930B-0C5D256866A8}"/>
    <hyperlink ref="X77" location="A125197434C" display="A125197434C" xr:uid="{5754E13F-186A-49CF-9DA7-7F4FAF8E69BA}"/>
    <hyperlink ref="X78" location="A125197438L" display="A125197438L" xr:uid="{8F201071-6479-4CBE-BB7E-8B12521B7D09}"/>
    <hyperlink ref="X79" location="A125197442C" display="A125197442C" xr:uid="{910A7EE9-1E40-4612-92E3-F31A5FC5A411}"/>
    <hyperlink ref="X80" location="A125197422V" display="A125197422V" xr:uid="{44FFB35A-1BC6-4061-BE11-8AB0499B8D85}"/>
    <hyperlink ref="X81" location="A125197462L" display="A125197462L" xr:uid="{808A852D-E68F-4752-A9EF-B5665D64F1DB}"/>
    <hyperlink ref="X82" location="A125197446L" display="A125197446L" xr:uid="{AB6D0A09-A18D-4D33-98DE-D45EDB6E6E0C}"/>
    <hyperlink ref="X83" location="A125197466W" display="A125197466W" xr:uid="{6B5E0A69-CC93-4234-B0CB-D1CC6A058300}"/>
    <hyperlink ref="X84" location="A125197426C" display="A125197426C" xr:uid="{530D54A9-45E4-4B57-9B91-C438801744F2}"/>
    <hyperlink ref="X85" location="A125197418C" display="A125197418C" xr:uid="{41D4C188-4155-407B-97D8-ABAFCAFB732E}"/>
    <hyperlink ref="AA73" location="A125197242K" display="A125197242K" xr:uid="{77F0353D-5D79-42F4-8774-532ECF94D6BF}"/>
    <hyperlink ref="AA74" location="A125197222A" display="A125197222A" xr:uid="{EAFD0607-A90B-4CFE-AEB8-03DEAD111E7B}"/>
    <hyperlink ref="AA75" location="A125197246V" display="A125197246V" xr:uid="{B1605C5B-45C3-4CEA-B6FF-C7EECF62A253}"/>
    <hyperlink ref="AA76" location="A125197250K" display="A125197250K" xr:uid="{A154D9E9-B552-4CCB-AC9C-083D4BE757FD}"/>
    <hyperlink ref="AA77" location="A125197226K" display="A125197226K" xr:uid="{E88386AD-C331-4E93-A594-1045454783B3}"/>
    <hyperlink ref="AA78" location="A125197230A" display="A125197230A" xr:uid="{07F323B6-FA5E-4995-8A21-CC881D6D4F07}"/>
    <hyperlink ref="AA79" location="A125197234K" display="A125197234K" xr:uid="{F5B2EF49-5303-4C45-B0D2-44CBE8EAF876}"/>
    <hyperlink ref="AA80" location="A125197214A" display="A125197214A" xr:uid="{13854E8A-A943-4D6D-A022-29D018E3B705}"/>
    <hyperlink ref="AA81" location="A125197254V" display="A125197254V" xr:uid="{5304709C-B525-4F9A-955F-A4D3F6CEA4F7}"/>
    <hyperlink ref="AA82" location="A125197238V" display="A125197238V" xr:uid="{BCA6A8F1-B2E6-4B6B-8577-1B1FFA973023}"/>
    <hyperlink ref="AA83" location="A125197258C" display="A125197258C" xr:uid="{D39A714E-D3FA-4573-BC51-9E6853215B51}"/>
    <hyperlink ref="AA84" location="A125197218K" display="A125197218K" xr:uid="{CB8F4744-9AE4-48DB-A992-3EE28A0F10CE}"/>
    <hyperlink ref="AA85" location="A125197210T" display="A125197210T" xr:uid="{730F9A2A-0D3F-4B98-8707-7D48A9847EE4}"/>
    <hyperlink ref="G73" location="A125203118X" display="A125203118X" xr:uid="{10C1ACBB-9C9B-4BE8-AE33-3DD07F8AE9D3}"/>
    <hyperlink ref="G74" location="A125203098A" display="A125203098A" xr:uid="{171797F5-768D-42C7-90FB-0B8DDBE14BB4}"/>
    <hyperlink ref="G75" location="A125203122R" display="A125203122R" xr:uid="{DAB69900-5B83-47E7-8589-E36B8FC94D6A}"/>
    <hyperlink ref="G76" location="A125203126X" display="A125203126X" xr:uid="{BD56678B-C94F-48FA-8DA2-0AC63CEF5D2E}"/>
    <hyperlink ref="G77" location="A125203102F" display="A125203102F" xr:uid="{02B2A6AB-480F-46FD-869E-8652E738A223}"/>
    <hyperlink ref="G78" location="A125203106R" display="A125203106R" xr:uid="{A1C6C97B-BE9C-43B9-BF5C-771434EE4828}"/>
    <hyperlink ref="G79" location="A125203110F" display="A125203110F" xr:uid="{6F827C53-49BF-4A5D-B85C-5BE1244D2DDC}"/>
    <hyperlink ref="G80" location="A125203090J" display="A125203090J" xr:uid="{6C52BCAF-9EEB-42FB-9202-510FD3C015CF}"/>
    <hyperlink ref="G81" location="A125203130R" display="A125203130R" xr:uid="{306FB759-C92C-4775-AE79-5C234505F78E}"/>
    <hyperlink ref="G82" location="A125203114R" display="A125203114R" xr:uid="{A61D8F6B-4C23-458B-AE1A-F917F9059C0B}"/>
    <hyperlink ref="G83" location="A125203134X" display="A125203134X" xr:uid="{396BFE12-5DD2-4F23-828D-97813E8A8DD5}"/>
    <hyperlink ref="G84" location="A125203094T" display="A125203094T" xr:uid="{C40B6695-30A7-42DC-9244-B69D87D8613F}"/>
    <hyperlink ref="G85" location="A125203086T" display="A125203086T" xr:uid="{FC48E867-80B7-4DEC-BB06-A2D86F519B18}"/>
    <hyperlink ref="J73" location="A125202910K" display="A125202910K" xr:uid="{15BFED31-DC44-4D44-AEA8-212DE4932502}"/>
    <hyperlink ref="J74" location="A125202890L" display="A125202890L" xr:uid="{7878051D-D5D5-4418-A7A9-85D4E531F434}"/>
    <hyperlink ref="J75" location="A125202914V" display="A125202914V" xr:uid="{B7E678ED-1388-4E9D-9F5B-BD6CFBDFCCDF}"/>
    <hyperlink ref="J76" location="A125202918C" display="A125202918C" xr:uid="{E56D95DC-A4F0-4517-AE9B-5C34BA6DE81A}"/>
    <hyperlink ref="J77" location="A125202894W" display="A125202894W" xr:uid="{ABFBFC92-B618-4A9D-8F50-47BCD762E141}"/>
    <hyperlink ref="J78" location="A125202898F" display="A125202898F" xr:uid="{8589F88B-7FC2-4391-AFEE-1BADD7C965CB}"/>
    <hyperlink ref="J79" location="A125202902K" display="A125202902K" xr:uid="{ADD994D3-A8FB-4821-B641-48D3BF3A21C3}"/>
    <hyperlink ref="J80" location="A125202882L" display="A125202882L" xr:uid="{8F1FB513-3180-4554-BFD7-EA4A2E10EA46}"/>
    <hyperlink ref="J81" location="A125202922V" display="A125202922V" xr:uid="{AA3A639E-7060-4875-9057-F445E28E55BC}"/>
    <hyperlink ref="J82" location="A125202906V" display="A125202906V" xr:uid="{604ADAE8-1ED1-4E44-972F-5DE598F6DC91}"/>
    <hyperlink ref="J83" location="A125202926C" display="A125202926C" xr:uid="{A23B01D1-1D90-448E-B183-0D6199C3DDED}"/>
    <hyperlink ref="J84" location="A125202886W" display="A125202886W" xr:uid="{159498D0-824B-4ACD-9428-409CC36D7614}"/>
    <hyperlink ref="J85" location="A125202878W" display="A125202878W" xr:uid="{A2D8F706-0655-4B22-AD69-6B3BCF4874F9}"/>
    <hyperlink ref="M73" location="A125203170J" display="A125203170J" xr:uid="{3A09757B-AC1E-4EBC-A310-68A0A61764F1}"/>
    <hyperlink ref="M74" location="A125203150X" display="A125203150X" xr:uid="{96225D51-6B83-4C0F-B3D5-C79B5C1EF3AB}"/>
    <hyperlink ref="M75" location="A125203174T" display="A125203174T" xr:uid="{521D726F-FD67-443A-9AFD-433F8308D157}"/>
    <hyperlink ref="M76" location="A125203178A" display="A125203178A" xr:uid="{724BDCF2-3B58-4FE1-B69F-06F8258BD06A}"/>
    <hyperlink ref="M77" location="A125203154J" display="A125203154J" xr:uid="{B3647DD6-A9FE-41D7-A7E0-84F903F2DD7D}"/>
    <hyperlink ref="M78" location="A125203158T" display="A125203158T" xr:uid="{521DA35F-BAC8-4D7E-A1C6-5CB93CAAFF82}"/>
    <hyperlink ref="M79" location="A125203162J" display="A125203162J" xr:uid="{7D8BB37B-B38D-4926-96BC-DE1D469A03F3}"/>
    <hyperlink ref="M80" location="A125203142X" display="A125203142X" xr:uid="{E2992895-EDAB-4220-AE68-7BFBB8EC2EDC}"/>
    <hyperlink ref="M81" location="A125203182T" display="A125203182T" xr:uid="{EE252FE1-F2C5-450C-8D1B-B27B92764BFF}"/>
    <hyperlink ref="M82" location="A125203166T" display="A125203166T" xr:uid="{6CE35F6F-DE39-4CD2-9962-DC2326315605}"/>
    <hyperlink ref="M83" location="A125203186A" display="A125203186A" xr:uid="{AF23A342-AAB1-408B-A1DC-9392FC860DB2}"/>
    <hyperlink ref="M84" location="A125203146J" display="A125203146J" xr:uid="{16FBAB4B-5B0F-4109-B3BF-47D06673F477}"/>
    <hyperlink ref="M85" location="A125203138J" display="A125203138J" xr:uid="{0588BCBE-6657-4256-8034-97F176C47DD8}"/>
    <hyperlink ref="P73" location="A125203222X" display="A125203222X" xr:uid="{A4BAC33C-8F9E-4438-A245-9881538D5B4C}"/>
    <hyperlink ref="P74" location="A125203202R" display="A125203202R" xr:uid="{16A6F60E-1ECA-4BD6-AEC0-C62D19FA7A77}"/>
    <hyperlink ref="P75" location="A125203226J" display="A125203226J" xr:uid="{DB101461-965D-49E5-BC76-22B22E76D39F}"/>
    <hyperlink ref="P76" location="A125203230X" display="A125203230X" xr:uid="{84A99CAA-6CBC-4D6D-AE86-35E42FC8BB4E}"/>
    <hyperlink ref="P77" location="A125203206X" display="A125203206X" xr:uid="{8425FFA5-ED05-4CC6-BAA5-197EC96F68C4}"/>
    <hyperlink ref="P78" location="A125203210R" display="A125203210R" xr:uid="{B3DCA285-27C7-4098-8AB5-C7855A750B79}"/>
    <hyperlink ref="P79" location="A125203214X" display="A125203214X" xr:uid="{E3B5E4F4-C86A-4425-9C14-C6F82C66866D}"/>
    <hyperlink ref="P80" location="A125203194A" display="A125203194A" xr:uid="{0B39DC2F-E9FF-47B3-AA27-EAB2609F06B5}"/>
    <hyperlink ref="P81" location="A125203234J" display="A125203234J" xr:uid="{3939E14B-93F1-4F7E-B822-84A431CC4500}"/>
    <hyperlink ref="P82" location="A125203218J" display="A125203218J" xr:uid="{14B2F4DA-1983-4666-B512-261A53FDD194}"/>
    <hyperlink ref="P83" location="A125203238T" display="A125203238T" xr:uid="{ECB1BCE5-24AC-42E4-9C6E-1538B1D41230}"/>
    <hyperlink ref="P84" location="A125203198K" display="A125203198K" xr:uid="{A8FA2D54-F323-4632-9B69-B374740BB3BB}"/>
    <hyperlink ref="P85" location="A125203190T" display="A125203190T" xr:uid="{AD99270E-3AED-4B71-B01B-5F2CEBCA157D}"/>
    <hyperlink ref="S73" location="A125202962L" display="A125202962L" xr:uid="{8E6F6347-27FC-46B4-B599-1DA199A0C930}"/>
    <hyperlink ref="S74" location="A125202942C" display="A125202942C" xr:uid="{7C5FEF7F-C8B6-481A-84C2-B8620E35C82F}"/>
    <hyperlink ref="S75" location="A125202966W" display="A125202966W" xr:uid="{A371A1C7-A5DE-40D4-A060-EEA50E2C4625}"/>
    <hyperlink ref="S76" location="A125202970L" display="A125202970L" xr:uid="{419B6CA0-BB66-496D-BAC7-38FE80148957}"/>
    <hyperlink ref="S77" location="A125202946L" display="A125202946L" xr:uid="{7C8BAE77-092F-4311-87EF-5E5B043036F2}"/>
    <hyperlink ref="S78" location="A125202950C" display="A125202950C" xr:uid="{A01D27A6-B782-4940-AA05-A6C867364560}"/>
    <hyperlink ref="S79" location="A125202954L" display="A125202954L" xr:uid="{9922C0B9-F9E5-45AA-B538-2802F745840A}"/>
    <hyperlink ref="S80" location="A125202934C" display="A125202934C" xr:uid="{95F0155F-08E8-4216-B307-1BC2F4BAAF08}"/>
    <hyperlink ref="S81" location="A125202974W" display="A125202974W" xr:uid="{A2B8A595-5350-4858-8FC0-3429EC0B48A4}"/>
    <hyperlink ref="S82" location="A125202958W" display="A125202958W" xr:uid="{4E044603-63E5-4527-8D1B-988982467DF2}"/>
    <hyperlink ref="S83" location="A125202978F" display="A125202978F" xr:uid="{067679A6-048B-4F97-837F-173A966B5EB0}"/>
    <hyperlink ref="S84" location="A125202938L" display="A125202938L" xr:uid="{7CDCE0A7-29FC-4D5A-9D9C-637BF5C6F55B}"/>
    <hyperlink ref="S85" location="A125202930V" display="A125202930V" xr:uid="{D09F0A54-734E-4792-9224-61A4575930DD}"/>
    <hyperlink ref="V73" location="A125203014F" display="A125203014F" xr:uid="{5F0F0B25-0C2E-43B7-92A8-B9E4B02D6CA1}"/>
    <hyperlink ref="V74" location="A125202994F" display="A125202994F" xr:uid="{742E868E-BA4C-486F-B68E-E7745F0FA79A}"/>
    <hyperlink ref="V75" location="A125203018R" display="A125203018R" xr:uid="{5253E34E-8262-48D1-91EA-DCBE407BC286}"/>
    <hyperlink ref="V76" location="A125203022F" display="A125203022F" xr:uid="{F47D51CB-C0FB-4FEB-A138-496F499A30D7}"/>
    <hyperlink ref="V77" location="A125202998R" display="A125202998R" xr:uid="{2C87236F-9759-4A49-AC61-5EDC83DB2080}"/>
    <hyperlink ref="V78" location="A125203002W" display="A125203002W" xr:uid="{0613C408-C991-49D5-A03E-7FCA19B4C4E0}"/>
    <hyperlink ref="V79" location="A125203006F" display="A125203006F" xr:uid="{44E5674F-37D2-46D2-A58B-5BBA2D367F1E}"/>
    <hyperlink ref="V80" location="A125202986F" display="A125202986F" xr:uid="{DF8AACDD-1CAE-42F8-907C-6781D54252FA}"/>
    <hyperlink ref="V81" location="A125203026R" display="A125203026R" xr:uid="{A2ABF7BA-8C1C-4AE0-A6C7-09A0C7E0A711}"/>
    <hyperlink ref="V82" location="A125203010W" display="A125203010W" xr:uid="{9959ED5C-6C41-4346-BA88-C5C67B409B36}"/>
    <hyperlink ref="V83" location="A125203030F" display="A125203030F" xr:uid="{F2190238-6BF6-4CBB-A594-9660C72A5D5A}"/>
    <hyperlink ref="V84" location="A125202990W" display="A125202990W" xr:uid="{6E700C23-C3B6-44BC-A987-C9A2DCA481CD}"/>
    <hyperlink ref="V85" location="A125202982W" display="A125202982W" xr:uid="{A3DBE260-BC7C-422A-BADE-5DC7110C919B}"/>
    <hyperlink ref="Y73" location="A125203066J" display="A125203066J" xr:uid="{693DDD6E-3BA8-4556-A2DE-A939E8AAE685}"/>
    <hyperlink ref="Y74" location="A125203046X" display="A125203046X" xr:uid="{C417E9EE-12AD-4AE2-9967-B9216CE2107A}"/>
    <hyperlink ref="Y75" location="A125203070X" display="A125203070X" xr:uid="{65F7B663-9DDB-4531-806C-526CDDF7CE9A}"/>
    <hyperlink ref="Y76" location="A125203074J" display="A125203074J" xr:uid="{B55016A0-DC4A-4B18-B970-90C095958547}"/>
    <hyperlink ref="Y77" location="A125203050R" display="A125203050R" xr:uid="{43EB6505-CBA1-4008-85A4-4A5A581B8389}"/>
    <hyperlink ref="Y78" location="A125203054X" display="A125203054X" xr:uid="{65DDBEC2-8376-4C04-80A0-CCDFE39BBF64}"/>
    <hyperlink ref="Y79" location="A125203058J" display="A125203058J" xr:uid="{D4957810-C0B8-4C73-9E79-7EBD40F10F52}"/>
    <hyperlink ref="Y80" location="A125203038X" display="A125203038X" xr:uid="{080B0357-F994-4110-A8F3-EDC7156FD6D5}"/>
    <hyperlink ref="Y81" location="A125203078T" display="A125203078T" xr:uid="{3102E80A-5675-41F6-BDE9-0E5E67BF324A}"/>
    <hyperlink ref="Y82" location="A125203062X" display="A125203062X" xr:uid="{680EDFF2-BA45-4620-B4E7-6ADD66883F02}"/>
    <hyperlink ref="Y83" location="A125203082J" display="A125203082J" xr:uid="{1D70AE14-96B7-4A7C-BC32-26871E0D6B31}"/>
    <hyperlink ref="Y84" location="A125203042R" display="A125203042R" xr:uid="{B3CF2456-7EA8-4B7A-BAEF-E868EE776B70}"/>
    <hyperlink ref="Y85" location="A125203034R" display="A125203034R" xr:uid="{6205EF63-89B7-4F1D-AF00-C2BDAC2DCA60}"/>
    <hyperlink ref="AB73" location="A125202858L" display="A125202858L" xr:uid="{BCB84F5A-F7AE-4440-AEAD-AFA0D4EEB121}"/>
    <hyperlink ref="AB74" location="A125202838C" display="A125202838C" xr:uid="{18B754D8-CF0C-4485-BDFD-9451BBCD53EB}"/>
    <hyperlink ref="AB75" location="A125202862C" display="A125202862C" xr:uid="{3C73C9B7-0CAF-4D07-B23F-3AC4F6E1E417}"/>
    <hyperlink ref="AB76" location="A125202866L" display="A125202866L" xr:uid="{AF80678D-066E-4FD4-8950-1122F3F80431}"/>
    <hyperlink ref="AB77" location="A125202842V" display="A125202842V" xr:uid="{E6FA95C1-20A6-4711-B4ED-FB01AF9C9A6B}"/>
    <hyperlink ref="AB78" location="A125202846C" display="A125202846C" xr:uid="{D9737CE1-0087-4CC9-AB0C-17B9097F307C}"/>
    <hyperlink ref="AB79" location="A125202850V" display="A125202850V" xr:uid="{9A69D510-BF5B-4961-BD5D-58DCF80D39B5}"/>
    <hyperlink ref="AB80" location="A125202830K" display="A125202830K" xr:uid="{EB667D6A-C3F6-4AA9-8BD8-6C0152623033}"/>
    <hyperlink ref="AB81" location="A125202870C" display="A125202870C" xr:uid="{F21E11EF-5515-40F6-BAFF-295B229E5EF9}"/>
    <hyperlink ref="AB82" location="A125202854C" display="A125202854C" xr:uid="{EA2DB27B-9738-42CE-AD26-838EEA9120F1}"/>
    <hyperlink ref="AB83" location="A125202874L" display="A125202874L" xr:uid="{EA6A22A7-1241-42AE-BD6C-2A4AB40ECD41}"/>
    <hyperlink ref="AB84" location="A125202834V" display="A125202834V" xr:uid="{E33A021B-3C64-409D-9A05-9A2866901F95}"/>
    <hyperlink ref="AB85" location="A125202826V" display="A125202826V" xr:uid="{0BBE9AE7-CDEC-45D1-B088-94298AC7B262}"/>
    <hyperlink ref="H73" location="A125200310V" display="A125200310V" xr:uid="{00073444-8265-46AD-BE9C-C5C41FC49D4B}"/>
    <hyperlink ref="H74" location="A125200290W" display="A125200290W" xr:uid="{22D27C55-A32C-4B3B-8805-7C0E66EAA25F}"/>
    <hyperlink ref="H75" location="A125200314C" display="A125200314C" xr:uid="{FA7B0BDA-4D88-41D0-874C-88281E79B744}"/>
    <hyperlink ref="H76" location="A125200318L" display="A125200318L" xr:uid="{8472FC72-6353-4AAB-BE88-5F9D32B7C800}"/>
    <hyperlink ref="H77" location="A125200294F" display="A125200294F" xr:uid="{77D95DCE-C5D7-4AD8-87E7-6DBE6E7390C6}"/>
    <hyperlink ref="H78" location="A125200298R" display="A125200298R" xr:uid="{C0D26D95-A4BD-4807-889C-EA2F4BFA89CF}"/>
    <hyperlink ref="H79" location="A125200302V" display="A125200302V" xr:uid="{262936F1-E77D-4EF6-A125-969C6E5F61B6}"/>
    <hyperlink ref="H80" location="A125200282W" display="A125200282W" xr:uid="{F9B5DC44-F84B-483E-AB24-1D8F70CCB157}"/>
    <hyperlink ref="H81" location="A125200322C" display="A125200322C" xr:uid="{A6F1B794-E115-49E9-B0E6-74F24D5E9789}"/>
    <hyperlink ref="H82" location="A125200306C" display="A125200306C" xr:uid="{3718E0C3-883B-4A20-81A1-712BDC652919}"/>
    <hyperlink ref="H83" location="A125200326L" display="A125200326L" xr:uid="{7FB0BC6C-8BF1-4518-B555-1EBE20371208}"/>
    <hyperlink ref="H84" location="A125200286F" display="A125200286F" xr:uid="{14BCF9B5-34C7-4586-BCAB-6D923FB792DC}"/>
    <hyperlink ref="H85" location="A125200278F" display="A125200278F" xr:uid="{2A25664D-7494-4A47-8112-0E28AE17D30E}"/>
    <hyperlink ref="K73" location="A125200102A" display="A125200102A" xr:uid="{707D74C2-ABC7-46C9-A113-0B38717B6BAB}"/>
    <hyperlink ref="K74" location="A125200082C" display="A125200082C" xr:uid="{098CA717-2A33-4D0A-973A-5B27C063B588}"/>
    <hyperlink ref="K75" location="A125200106K" display="A125200106K" xr:uid="{574EE698-C148-4551-B2E4-B3B6F163389B}"/>
    <hyperlink ref="K76" location="A125200110A" display="A125200110A" xr:uid="{5C45FA6E-BE69-4330-98B6-5F734B978382}"/>
    <hyperlink ref="K77" location="A125200086L" display="A125200086L" xr:uid="{4CA232CE-1285-4D73-8396-A7421F8AEC02}"/>
    <hyperlink ref="K78" location="A125200090C" display="A125200090C" xr:uid="{2D020CD1-475A-46F5-8A42-EFDC2AFBB59D}"/>
    <hyperlink ref="K79" location="A125200094L" display="A125200094L" xr:uid="{C0BE5168-9757-4425-A966-19F2B32D53F1}"/>
    <hyperlink ref="K80" location="A125200074C" display="A125200074C" xr:uid="{83B01124-684D-4E1B-B27D-A0B50586A546}"/>
    <hyperlink ref="K81" location="A125200114K" display="A125200114K" xr:uid="{39175247-B3D0-425E-8905-A32074985FB3}"/>
    <hyperlink ref="K82" location="A125200098W" display="A125200098W" xr:uid="{163682D3-26E8-4DDC-BBD6-578508FBCF97}"/>
    <hyperlink ref="K83" location="A125200118V" display="A125200118V" xr:uid="{FFBF26F5-D93E-41F1-BD77-6B2B9A841EFB}"/>
    <hyperlink ref="K84" location="A125200078L" display="A125200078L" xr:uid="{9263ABFB-7A1C-47A3-9ED3-4124A8FFFCD6}"/>
    <hyperlink ref="K85" location="A125200070V" display="A125200070V" xr:uid="{11B873AD-612C-4B39-8127-DFBD245871CB}"/>
    <hyperlink ref="N73" location="A125200362W" display="A125200362W" xr:uid="{FA43BF29-6CCB-4B53-A0E6-5DD2BB138DA3}"/>
    <hyperlink ref="N74" location="A125200342L" display="A125200342L" xr:uid="{D7587830-0A23-4264-B7FE-445296047801}"/>
    <hyperlink ref="N75" location="A125200366F" display="A125200366F" xr:uid="{48895E7B-F69D-430A-91FE-D439FF81EDBA}"/>
    <hyperlink ref="N76" location="A125200370W" display="A125200370W" xr:uid="{B8A2C9CC-A91F-4D5B-B365-8B817F1FBA52}"/>
    <hyperlink ref="N77" location="A125200346W" display="A125200346W" xr:uid="{D816B67E-3BF3-4DE5-9198-6D7F4D037F57}"/>
    <hyperlink ref="N78" location="A125200350L" display="A125200350L" xr:uid="{EEEE6623-7B1D-4A4F-AEB5-22CB5374C8F8}"/>
    <hyperlink ref="N79" location="A125200354W" display="A125200354W" xr:uid="{4473C943-C682-4C29-8096-805D779B1559}"/>
    <hyperlink ref="N80" location="A125200334L" display="A125200334L" xr:uid="{4DB62CA5-81D8-44CB-A75B-E03AE0190B4E}"/>
    <hyperlink ref="N81" location="A125200374F" display="A125200374F" xr:uid="{CAFF4695-9273-4914-8817-A236D589829A}"/>
    <hyperlink ref="N82" location="A125200358F" display="A125200358F" xr:uid="{4F25DBE4-85BA-4EEC-B187-B2A7E68C2EF5}"/>
    <hyperlink ref="N83" location="A125200378R" display="A125200378R" xr:uid="{DE185B4C-C2B9-4445-BB05-85D0529F42DF}"/>
    <hyperlink ref="N84" location="A125200338W" display="A125200338W" xr:uid="{7A3D285E-0EB8-403D-A100-8D140B2BE1B1}"/>
    <hyperlink ref="N85" location="A125200330C" display="A125200330C" xr:uid="{70723797-6E5F-42EB-9DA5-21A9F9309A4C}"/>
    <hyperlink ref="Q73" location="A125200414L" display="A125200414L" xr:uid="{702EAC59-957D-44E8-AA98-3E6BF8278103}"/>
    <hyperlink ref="Q74" location="A125200394R" display="A125200394R" xr:uid="{FCA22934-8603-4373-A295-40D43CE6F0F9}"/>
    <hyperlink ref="Q75" location="A125200418W" display="A125200418W" xr:uid="{B69A69DB-9C50-4B05-889A-929EE7B47A6B}"/>
    <hyperlink ref="Q76" location="A125200422L" display="A125200422L" xr:uid="{AA463C46-5711-4A81-B00D-68F4486EA2D4}"/>
    <hyperlink ref="Q77" location="A125200398X" display="A125200398X" xr:uid="{F68FD906-26E8-40B3-B9BB-82C153DC2E64}"/>
    <hyperlink ref="Q78" location="A125200402C" display="A125200402C" xr:uid="{283F3937-7939-4C6F-9C1C-55609E7F3FBE}"/>
    <hyperlink ref="Q79" location="A125200406L" display="A125200406L" xr:uid="{F9194B08-006C-4324-9D7B-2F898724C9EB}"/>
    <hyperlink ref="Q80" location="A125200386R" display="A125200386R" xr:uid="{C5BC95C9-87D1-4F71-B60E-6B963A454BF1}"/>
    <hyperlink ref="Q81" location="A125200426W" display="A125200426W" xr:uid="{739D135C-D902-40E5-9DFA-821E2CFEB31B}"/>
    <hyperlink ref="Q82" location="A125200410C" display="A125200410C" xr:uid="{41244F27-FC3F-40AE-8FED-FB6DF191B982}"/>
    <hyperlink ref="Q83" location="A125200430L" display="A125200430L" xr:uid="{3B44489A-1E8C-40D1-8BA9-5E6F152EC4ED}"/>
    <hyperlink ref="Q84" location="A125200390F" display="A125200390F" xr:uid="{64310E6F-ECE6-4F55-817E-123EC0371C0C}"/>
    <hyperlink ref="Q85" location="A125200382F" display="A125200382F" xr:uid="{8E39D0D9-BE7B-4F7D-9457-C119B7291BBC}"/>
    <hyperlink ref="T73" location="A125200154C" display="A125200154C" xr:uid="{739F2B12-0668-4CEE-926D-D5412E0F9E6F}"/>
    <hyperlink ref="T74" location="A125200134V" display="A125200134V" xr:uid="{DD27D61B-10E1-41D2-A495-B2E956506D7E}"/>
    <hyperlink ref="T75" location="A125200158L" display="A125200158L" xr:uid="{F5C39DAC-60CE-4C0E-83DE-86328A8F212A}"/>
    <hyperlink ref="T76" location="A125200162C" display="A125200162C" xr:uid="{F674124D-3E84-40EA-AF64-54457E616EA5}"/>
    <hyperlink ref="T77" location="A125200138C" display="A125200138C" xr:uid="{8D43CF77-DC72-45E6-B4B7-AF10F701053B}"/>
    <hyperlink ref="T78" location="A125200142V" display="A125200142V" xr:uid="{963B9A1E-FCE1-4CA8-B03E-055573F7EC14}"/>
    <hyperlink ref="T79" location="A125200146C" display="A125200146C" xr:uid="{CABAA363-A6C1-4366-BE5E-1F754A551557}"/>
    <hyperlink ref="T80" location="A125200126V" display="A125200126V" xr:uid="{11ADE8D1-ACAD-407E-B95F-918DD0CA693D}"/>
    <hyperlink ref="T81" location="A125200166L" display="A125200166L" xr:uid="{6381CE67-8142-4EA7-B7DD-1F6B7693740E}"/>
    <hyperlink ref="T82" location="A125200150V" display="A125200150V" xr:uid="{A8A3AF45-B273-424D-9C3B-8BD609DF3ED6}"/>
    <hyperlink ref="T83" location="A125200170C" display="A125200170C" xr:uid="{2F1FE771-FD2E-4343-A341-3E5E4084CF59}"/>
    <hyperlink ref="T84" location="A125200130K" display="A125200130K" xr:uid="{B0475858-CCE8-4425-AD2C-0F8D81EE9681}"/>
    <hyperlink ref="T85" location="A125200122K" display="A125200122K" xr:uid="{587FA9D3-C5C7-4E55-9F29-61100CDC2108}"/>
    <hyperlink ref="W73" location="A125200206V" display="A125200206V" xr:uid="{C16AEBD5-BE18-4D0D-BA7F-E7973B41F30C}"/>
    <hyperlink ref="W74" location="A125200186W" display="A125200186W" xr:uid="{FF889C02-0516-4B3A-944B-1D672508E392}"/>
    <hyperlink ref="W75" location="A125200210K" display="A125200210K" xr:uid="{E7EE8EC7-D051-4614-8F6C-291A8A227B6A}"/>
    <hyperlink ref="W76" location="A125200214V" display="A125200214V" xr:uid="{B2E614E9-2472-40B0-B9DA-83C3C23207D6}"/>
    <hyperlink ref="W77" location="A125200190L" display="A125200190L" xr:uid="{56E88EE4-776C-498A-A6E9-6745D1BBE15D}"/>
    <hyperlink ref="W78" location="A125200194W" display="A125200194W" xr:uid="{2A3EA997-38CA-4C46-9BDB-0D8059476216}"/>
    <hyperlink ref="W79" location="A125200198F" display="A125200198F" xr:uid="{2A6DC081-1494-4EA4-8F54-EBCB6C501595}"/>
    <hyperlink ref="W80" location="A125200178W" display="A125200178W" xr:uid="{6D0ACC11-39E1-471C-9F01-75A077A24476}"/>
    <hyperlink ref="W81" location="A125200218C" display="A125200218C" xr:uid="{ECE8970F-9A0C-4E86-855D-71425D8C57DE}"/>
    <hyperlink ref="W82" location="A125200202K" display="A125200202K" xr:uid="{0C3275F7-0E1C-4C2D-91B6-199E16186CB1}"/>
    <hyperlink ref="W83" location="A125200222V" display="A125200222V" xr:uid="{DA85CF81-2EC0-4E32-89A8-B5D8229C7F52}"/>
    <hyperlink ref="W84" location="A125200182L" display="A125200182L" xr:uid="{601799EF-C47A-4D83-A208-5484DFAAE9E7}"/>
    <hyperlink ref="W85" location="A125200174L" display="A125200174L" xr:uid="{ACB4738F-F3CF-4DD4-9968-B88F4EE63D9A}"/>
    <hyperlink ref="Z73" location="A125200258W" display="A125200258W" xr:uid="{3C6A5476-09DE-43E7-A4A4-76382007E404}"/>
    <hyperlink ref="Z74" location="A125200238L" display="A125200238L" xr:uid="{C13253E6-09B2-4378-9EAE-C6309BB929FE}"/>
    <hyperlink ref="Z75" location="A125200262L" display="A125200262L" xr:uid="{440508AC-E921-45C6-A9F0-B1448FDD4C81}"/>
    <hyperlink ref="Z76" location="A125200266W" display="A125200266W" xr:uid="{A60F5A1A-1A7A-4170-91C3-BD1A8687DBD1}"/>
    <hyperlink ref="Z77" location="A125200242C" display="A125200242C" xr:uid="{39354C9F-62F1-49B9-9446-E9D23B021F2A}"/>
    <hyperlink ref="Z78" location="A125200246L" display="A125200246L" xr:uid="{19FA309D-E05A-4A89-9442-8099A5545DD6}"/>
    <hyperlink ref="Z79" location="A125200250C" display="A125200250C" xr:uid="{8E29E4B7-738F-4A7F-9A2E-2280C89C2480}"/>
    <hyperlink ref="Z80" location="A125200230V" display="A125200230V" xr:uid="{11E3F99E-7157-4955-80B4-7614FDA25A5C}"/>
    <hyperlink ref="Z81" location="A125200270L" display="A125200270L" xr:uid="{597DE46A-FD58-4497-A616-561A0EBFEE91}"/>
    <hyperlink ref="Z82" location="A125200254L" display="A125200254L" xr:uid="{E18D1353-6391-480D-AB68-22EB0F50AA26}"/>
    <hyperlink ref="Z83" location="A125200274W" display="A125200274W" xr:uid="{4D297190-A795-429A-B876-A9D7CAC179DD}"/>
    <hyperlink ref="Z84" location="A125200234C" display="A125200234C" xr:uid="{755ADC20-0FD4-42BC-9275-F8D20154A15B}"/>
    <hyperlink ref="Z85" location="A125200226C" display="A125200226C" xr:uid="{58EB14E0-93FE-4589-9929-B9A5C4BA9A8E}"/>
    <hyperlink ref="AC73" location="A125200050K" display="A125200050K" xr:uid="{B36F132F-D1B2-4477-86C8-F967A5964148}"/>
    <hyperlink ref="AC74" location="A125200030A" display="A125200030A" xr:uid="{D5D0E98A-B3F3-4CE0-9B7D-555BB56788B6}"/>
    <hyperlink ref="AC75" location="A125200054V" display="A125200054V" xr:uid="{E7CF84BC-C9CD-4260-9649-7DE94819E774}"/>
    <hyperlink ref="AC76" location="A125200058C" display="A125200058C" xr:uid="{E54109CE-F421-48D1-8C7D-08B479B2F0CB}"/>
    <hyperlink ref="AC77" location="A125200034K" display="A125200034K" xr:uid="{DB810D35-6392-4ED1-B34D-31FBEE715ACA}"/>
    <hyperlink ref="AC78" location="A125200038V" display="A125200038V" xr:uid="{8514D12F-B07F-4D95-811B-C4AE41264315}"/>
    <hyperlink ref="AC79" location="A125200042K" display="A125200042K" xr:uid="{81983178-7DE7-4712-BFC9-92AA9D596929}"/>
    <hyperlink ref="AC80" location="A125200022A" display="A125200022A" xr:uid="{FF781B31-A5C7-48FB-9574-CDE5D217D717}"/>
    <hyperlink ref="AC81" location="A125200062V" display="A125200062V" xr:uid="{445E10D8-A9AE-4B66-A296-03420BF8F451}"/>
    <hyperlink ref="AC82" location="A125200046V" display="A125200046V" xr:uid="{E3D3CED5-98AA-4013-9FF3-1F24BA636E99}"/>
    <hyperlink ref="AC83" location="A125200066C" display="A125200066C" xr:uid="{D087A8CA-1018-4EC9-9BC7-0F19AA9A4A5E}"/>
    <hyperlink ref="AC84" location="A125200026K" display="A125200026K" xr:uid="{1BC070B7-BC80-44BD-BEE5-6BA215AAB8F8}"/>
    <hyperlink ref="AC85" location="A125200018K" display="A125200018K" xr:uid="{EA6B483D-C91D-4810-A74D-4FF2F94A497A}"/>
    <hyperlink ref="C73" location="A125197190V" display="A125197190V" xr:uid="{BD0BDA33-388C-4315-BD4C-6431410CFAC3}"/>
    <hyperlink ref="C74" location="A125197170K" display="A125197170K" xr:uid="{523E10C9-6BAA-44A2-8F8F-79B6E22DD395}"/>
    <hyperlink ref="C75" location="A125197194C" display="A125197194C" xr:uid="{AA9CBD31-DD64-4DA5-84D2-0E8399272E8B}"/>
    <hyperlink ref="C76" location="A125197198L" display="A125197198L" xr:uid="{F4316731-5EF3-4CEF-9027-6BFE4F401B7C}"/>
    <hyperlink ref="C77" location="A125197174V" display="A125197174V" xr:uid="{E69928DF-57E7-49F6-AB22-FF3C72D26C8E}"/>
    <hyperlink ref="C78" location="A125197178C" display="A125197178C" xr:uid="{FBE8993E-B73D-4AA6-855D-9FA443D8BCBB}"/>
    <hyperlink ref="C79" location="A125197182V" display="A125197182V" xr:uid="{9633FCA5-327E-4E02-8CDC-DF65E63F2A0B}"/>
    <hyperlink ref="C80" location="A125197162K" display="A125197162K" xr:uid="{EEB496A4-64F5-4DED-B0AB-3C520012DE94}"/>
    <hyperlink ref="C81" location="A125197202T" display="A125197202T" xr:uid="{7D8F7C5B-999D-45A0-940F-A31D08065FA0}"/>
    <hyperlink ref="C82" location="A125197186C" display="A125197186C" xr:uid="{7F830B43-D23E-40DF-82EA-C7D17609AD34}"/>
    <hyperlink ref="C83" location="A125197206A" display="A125197206A" xr:uid="{C59044CE-F38B-4E05-BC40-61556AC58326}"/>
    <hyperlink ref="C84" location="A125197166V" display="A125197166V" xr:uid="{EE31EDED-1A1E-45E5-92BC-12B4DF05E74C}"/>
    <hyperlink ref="C85" location="A125197158V" display="A125197158V" xr:uid="{4282B590-414B-4B2D-87FE-DAA5944066D5}"/>
    <hyperlink ref="D73" location="A125202806K" display="A125202806K" xr:uid="{29942D5D-71A4-4256-9696-D47AF8A31A44}"/>
    <hyperlink ref="D74" location="A125202786L" display="A125202786L" xr:uid="{4A8BFAD6-1C24-4F4E-A5A4-025D151820A6}"/>
    <hyperlink ref="D75" location="A125202810A" display="A125202810A" xr:uid="{7735A82D-0F2F-4934-97D3-10774DFDF549}"/>
    <hyperlink ref="D76" location="A125202814K" display="A125202814K" xr:uid="{7DC71A2B-17D7-4931-A9C3-63E0A330598A}"/>
    <hyperlink ref="D77" location="A125202790C" display="A125202790C" xr:uid="{4ED3E7B0-9018-49D1-B0F1-11A5B8C0AD39}"/>
    <hyperlink ref="D78" location="A125202794L" display="A125202794L" xr:uid="{35816534-6419-4AFF-9992-F06BCB591800}"/>
    <hyperlink ref="D79" location="A125202798W" display="A125202798W" xr:uid="{B6CBF017-216D-4AD3-AF65-677D3C2DD8DA}"/>
    <hyperlink ref="D80" location="A125202778L" display="A125202778L" xr:uid="{4D88D275-D0B5-472B-91B8-23D398B72327}"/>
    <hyperlink ref="D81" location="A125202818V" display="A125202818V" xr:uid="{F9DFD336-2795-46BE-A9F1-94921BACB7C9}"/>
    <hyperlink ref="D82" location="A125202802A" display="A125202802A" xr:uid="{76DFEA4B-1795-49F0-A6EF-A13BEF1B3786}"/>
    <hyperlink ref="D83" location="A125202822K" display="A125202822K" xr:uid="{74ED474E-A3F1-4ED9-80F5-7EFD380DB7FC}"/>
    <hyperlink ref="D84" location="A125202782C" display="A125202782C" xr:uid="{B5679DE2-B394-446B-AAE8-D237A855D965}"/>
    <hyperlink ref="D85" location="A125202774C" display="A125202774C" xr:uid="{DABDEF91-72C0-40A4-8B2F-2EE1CB173B9E}"/>
    <hyperlink ref="E73" location="A125199998W" display="A125199998W" xr:uid="{50F552E1-9B17-46C0-9E7E-A259E5B09B08}"/>
    <hyperlink ref="E74" location="A125199978L" display="A125199978L" xr:uid="{37BB36DE-C1DD-4D68-B49A-5E4D54A47FE2}"/>
    <hyperlink ref="E75" location="A125200002T" display="A125200002T" xr:uid="{EE92120C-4557-4D89-878C-ED25DC38A135}"/>
    <hyperlink ref="E76" location="A125200006A" display="A125200006A" xr:uid="{6AB6FBFC-0E4F-436C-9222-88C4C0207A5F}"/>
    <hyperlink ref="E77" location="A125199982C" display="A125199982C" xr:uid="{2D9D9C5E-091E-42C0-ABF2-F5E429BF1628}"/>
    <hyperlink ref="E78" location="A125199986L" display="A125199986L" xr:uid="{986D99E6-9B5F-49F4-BA3F-DF72AF5CB91B}"/>
    <hyperlink ref="E79" location="A125199990C" display="A125199990C" xr:uid="{2D0DA9A4-8195-427D-BE91-C96FF4454DD7}"/>
    <hyperlink ref="E80" location="A125199970V" display="A125199970V" xr:uid="{CFD9F2F1-8513-4B5D-A726-138642659E4B}"/>
    <hyperlink ref="E81" location="A125200010T" display="A125200010T" xr:uid="{DF18B8CD-3811-4015-A19E-70EF07EA9FD9}"/>
    <hyperlink ref="E82" location="A125199994L" display="A125199994L" xr:uid="{35E8E9BF-CA87-4A47-90DD-E79CF188D531}"/>
    <hyperlink ref="E83" location="A125200014A" display="A125200014A" xr:uid="{BC6247B8-FD39-48E2-9A47-EAB379EA236A}"/>
    <hyperlink ref="E84" location="A125199974C" display="A125199974C" xr:uid="{8BB7C44F-8861-4F0E-8599-09B24FD03ACF}"/>
    <hyperlink ref="E85" location="A125199966C" display="A125199966C" xr:uid="{78EE6F65-8AED-473E-9444-D606BF7D8520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55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1020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1021</v>
      </c>
    </row>
    <row r="6" spans="1:13" ht="15.75" customHeight="1">
      <c r="B6" s="65" t="s">
        <v>1022</v>
      </c>
      <c r="C6" s="65"/>
      <c r="D6" s="65"/>
      <c r="E6" s="65"/>
      <c r="F6" s="65"/>
      <c r="G6" s="65"/>
      <c r="H6" s="65"/>
      <c r="I6" s="65"/>
      <c r="J6" s="65"/>
      <c r="K6" s="65"/>
      <c r="L6" s="65"/>
    </row>
    <row r="8" spans="1:13" ht="15">
      <c r="D8" s="16" t="s">
        <v>1024</v>
      </c>
    </row>
    <row r="9" spans="1:13" s="17" customFormat="1"/>
    <row r="10" spans="1:13" ht="22.5" customHeight="1">
      <c r="A10" s="18" t="s">
        <v>1025</v>
      </c>
      <c r="B10" s="18"/>
      <c r="C10" s="18"/>
      <c r="D10" s="18" t="s">
        <v>215</v>
      </c>
      <c r="E10" s="18" t="s">
        <v>222</v>
      </c>
      <c r="F10" s="18" t="s">
        <v>219</v>
      </c>
      <c r="G10" s="18" t="s">
        <v>220</v>
      </c>
      <c r="H10" s="18" t="s">
        <v>1026</v>
      </c>
      <c r="I10" s="18" t="s">
        <v>214</v>
      </c>
      <c r="J10" s="18" t="s">
        <v>216</v>
      </c>
      <c r="K10" s="18" t="s">
        <v>1027</v>
      </c>
      <c r="L10" s="18" t="s">
        <v>218</v>
      </c>
    </row>
    <row r="12" spans="1:13">
      <c r="A12" s="11" t="s">
        <v>0</v>
      </c>
      <c r="D12" s="11" t="s">
        <v>224</v>
      </c>
      <c r="E12" s="19" t="s">
        <v>226</v>
      </c>
      <c r="F12" s="10">
        <v>42036</v>
      </c>
      <c r="G12" s="10">
        <v>44958</v>
      </c>
      <c r="H12" s="11">
        <v>9</v>
      </c>
      <c r="I12" s="20" t="s">
        <v>223</v>
      </c>
      <c r="J12" s="11" t="s">
        <v>225</v>
      </c>
      <c r="K12" s="11" t="s">
        <v>1029</v>
      </c>
      <c r="L12" s="11">
        <v>2</v>
      </c>
    </row>
    <row r="13" spans="1:13">
      <c r="A13" s="11" t="s">
        <v>1</v>
      </c>
      <c r="D13" s="11" t="s">
        <v>224</v>
      </c>
      <c r="E13" s="19" t="s">
        <v>227</v>
      </c>
      <c r="F13" s="10">
        <v>42036</v>
      </c>
      <c r="G13" s="10">
        <v>44958</v>
      </c>
      <c r="H13" s="11">
        <v>9</v>
      </c>
      <c r="I13" s="20" t="s">
        <v>223</v>
      </c>
      <c r="J13" s="11" t="s">
        <v>225</v>
      </c>
      <c r="K13" s="11" t="s">
        <v>1029</v>
      </c>
      <c r="L13" s="11">
        <v>2</v>
      </c>
    </row>
    <row r="14" spans="1:13">
      <c r="A14" s="11" t="s">
        <v>2</v>
      </c>
      <c r="D14" s="11" t="s">
        <v>224</v>
      </c>
      <c r="E14" s="19" t="s">
        <v>228</v>
      </c>
      <c r="F14" s="10">
        <v>42036</v>
      </c>
      <c r="G14" s="10">
        <v>44958</v>
      </c>
      <c r="H14" s="11">
        <v>9</v>
      </c>
      <c r="I14" s="20" t="s">
        <v>223</v>
      </c>
      <c r="J14" s="11" t="s">
        <v>225</v>
      </c>
      <c r="K14" s="11" t="s">
        <v>1029</v>
      </c>
      <c r="L14" s="11">
        <v>2</v>
      </c>
    </row>
    <row r="15" spans="1:13">
      <c r="A15" s="11" t="s">
        <v>3</v>
      </c>
      <c r="D15" s="11" t="s">
        <v>224</v>
      </c>
      <c r="E15" s="19" t="s">
        <v>229</v>
      </c>
      <c r="F15" s="10">
        <v>42036</v>
      </c>
      <c r="G15" s="10">
        <v>44958</v>
      </c>
      <c r="H15" s="11">
        <v>9</v>
      </c>
      <c r="I15" s="20" t="s">
        <v>223</v>
      </c>
      <c r="J15" s="11" t="s">
        <v>225</v>
      </c>
      <c r="K15" s="11" t="s">
        <v>1029</v>
      </c>
      <c r="L15" s="11">
        <v>2</v>
      </c>
    </row>
    <row r="16" spans="1:13">
      <c r="A16" s="11" t="s">
        <v>4</v>
      </c>
      <c r="D16" s="11" t="s">
        <v>224</v>
      </c>
      <c r="E16" s="19" t="s">
        <v>230</v>
      </c>
      <c r="F16" s="10">
        <v>42036</v>
      </c>
      <c r="G16" s="10">
        <v>44958</v>
      </c>
      <c r="H16" s="11">
        <v>9</v>
      </c>
      <c r="I16" s="20" t="s">
        <v>223</v>
      </c>
      <c r="J16" s="11" t="s">
        <v>225</v>
      </c>
      <c r="K16" s="11" t="s">
        <v>1029</v>
      </c>
      <c r="L16" s="11">
        <v>2</v>
      </c>
    </row>
    <row r="17" spans="1:12">
      <c r="A17" s="11" t="s">
        <v>5</v>
      </c>
      <c r="D17" s="11" t="s">
        <v>224</v>
      </c>
      <c r="E17" s="19" t="s">
        <v>231</v>
      </c>
      <c r="F17" s="10">
        <v>42036</v>
      </c>
      <c r="G17" s="10">
        <v>44958</v>
      </c>
      <c r="H17" s="11">
        <v>9</v>
      </c>
      <c r="I17" s="20" t="s">
        <v>223</v>
      </c>
      <c r="J17" s="11" t="s">
        <v>225</v>
      </c>
      <c r="K17" s="11" t="s">
        <v>1029</v>
      </c>
      <c r="L17" s="11">
        <v>2</v>
      </c>
    </row>
    <row r="18" spans="1:12">
      <c r="A18" s="11" t="s">
        <v>6</v>
      </c>
      <c r="D18" s="11" t="s">
        <v>224</v>
      </c>
      <c r="E18" s="19" t="s">
        <v>232</v>
      </c>
      <c r="F18" s="10">
        <v>42036</v>
      </c>
      <c r="G18" s="10">
        <v>44958</v>
      </c>
      <c r="H18" s="11">
        <v>9</v>
      </c>
      <c r="I18" s="20" t="s">
        <v>223</v>
      </c>
      <c r="J18" s="11" t="s">
        <v>225</v>
      </c>
      <c r="K18" s="11" t="s">
        <v>1029</v>
      </c>
      <c r="L18" s="11">
        <v>2</v>
      </c>
    </row>
    <row r="19" spans="1:12">
      <c r="A19" s="11" t="s">
        <v>7</v>
      </c>
      <c r="D19" s="11" t="s">
        <v>224</v>
      </c>
      <c r="E19" s="19" t="s">
        <v>233</v>
      </c>
      <c r="F19" s="10">
        <v>42036</v>
      </c>
      <c r="G19" s="10">
        <v>44958</v>
      </c>
      <c r="H19" s="11">
        <v>9</v>
      </c>
      <c r="I19" s="20" t="s">
        <v>223</v>
      </c>
      <c r="J19" s="11" t="s">
        <v>225</v>
      </c>
      <c r="K19" s="11" t="s">
        <v>1029</v>
      </c>
      <c r="L19" s="11">
        <v>2</v>
      </c>
    </row>
    <row r="20" spans="1:12">
      <c r="A20" s="11" t="s">
        <v>8</v>
      </c>
      <c r="D20" s="11" t="s">
        <v>224</v>
      </c>
      <c r="E20" s="19" t="s">
        <v>234</v>
      </c>
      <c r="F20" s="10">
        <v>42036</v>
      </c>
      <c r="G20" s="10">
        <v>44958</v>
      </c>
      <c r="H20" s="11">
        <v>9</v>
      </c>
      <c r="I20" s="20" t="s">
        <v>223</v>
      </c>
      <c r="J20" s="11" t="s">
        <v>225</v>
      </c>
      <c r="K20" s="11" t="s">
        <v>1029</v>
      </c>
      <c r="L20" s="11">
        <v>2</v>
      </c>
    </row>
    <row r="21" spans="1:12">
      <c r="A21" s="11" t="s">
        <v>9</v>
      </c>
      <c r="D21" s="11" t="s">
        <v>224</v>
      </c>
      <c r="E21" s="19" t="s">
        <v>235</v>
      </c>
      <c r="F21" s="10">
        <v>42036</v>
      </c>
      <c r="G21" s="10">
        <v>44958</v>
      </c>
      <c r="H21" s="11">
        <v>9</v>
      </c>
      <c r="I21" s="20" t="s">
        <v>223</v>
      </c>
      <c r="J21" s="11" t="s">
        <v>225</v>
      </c>
      <c r="K21" s="11" t="s">
        <v>1029</v>
      </c>
      <c r="L21" s="11">
        <v>2</v>
      </c>
    </row>
    <row r="22" spans="1:12">
      <c r="A22" s="11" t="s">
        <v>10</v>
      </c>
      <c r="D22" s="11" t="s">
        <v>224</v>
      </c>
      <c r="E22" s="19" t="s">
        <v>236</v>
      </c>
      <c r="F22" s="10">
        <v>42036</v>
      </c>
      <c r="G22" s="10">
        <v>44958</v>
      </c>
      <c r="H22" s="11">
        <v>9</v>
      </c>
      <c r="I22" s="20" t="s">
        <v>223</v>
      </c>
      <c r="J22" s="11" t="s">
        <v>225</v>
      </c>
      <c r="K22" s="11" t="s">
        <v>1029</v>
      </c>
      <c r="L22" s="11">
        <v>2</v>
      </c>
    </row>
    <row r="23" spans="1:12">
      <c r="A23" s="11" t="s">
        <v>11</v>
      </c>
      <c r="D23" s="11" t="s">
        <v>224</v>
      </c>
      <c r="E23" s="19" t="s">
        <v>237</v>
      </c>
      <c r="F23" s="10">
        <v>42036</v>
      </c>
      <c r="G23" s="10">
        <v>44958</v>
      </c>
      <c r="H23" s="11">
        <v>9</v>
      </c>
      <c r="I23" s="20" t="s">
        <v>223</v>
      </c>
      <c r="J23" s="11" t="s">
        <v>225</v>
      </c>
      <c r="K23" s="11" t="s">
        <v>1029</v>
      </c>
      <c r="L23" s="11">
        <v>2</v>
      </c>
    </row>
    <row r="24" spans="1:12">
      <c r="A24" s="11" t="s">
        <v>12</v>
      </c>
      <c r="D24" s="11" t="s">
        <v>224</v>
      </c>
      <c r="E24" s="19" t="s">
        <v>238</v>
      </c>
      <c r="F24" s="10">
        <v>42036</v>
      </c>
      <c r="G24" s="10">
        <v>44958</v>
      </c>
      <c r="H24" s="11">
        <v>9</v>
      </c>
      <c r="I24" s="20" t="s">
        <v>223</v>
      </c>
      <c r="J24" s="11" t="s">
        <v>225</v>
      </c>
      <c r="K24" s="11" t="s">
        <v>1029</v>
      </c>
      <c r="L24" s="11">
        <v>2</v>
      </c>
    </row>
    <row r="25" spans="1:12">
      <c r="A25" s="11" t="s">
        <v>13</v>
      </c>
      <c r="D25" s="11" t="s">
        <v>224</v>
      </c>
      <c r="E25" s="19" t="s">
        <v>239</v>
      </c>
      <c r="F25" s="10">
        <v>42036</v>
      </c>
      <c r="G25" s="10">
        <v>44958</v>
      </c>
      <c r="H25" s="11">
        <v>9</v>
      </c>
      <c r="I25" s="20" t="s">
        <v>223</v>
      </c>
      <c r="J25" s="11" t="s">
        <v>225</v>
      </c>
      <c r="K25" s="11" t="s">
        <v>1029</v>
      </c>
      <c r="L25" s="11">
        <v>2</v>
      </c>
    </row>
    <row r="26" spans="1:12">
      <c r="A26" s="11" t="s">
        <v>14</v>
      </c>
      <c r="D26" s="11" t="s">
        <v>224</v>
      </c>
      <c r="E26" s="19" t="s">
        <v>240</v>
      </c>
      <c r="F26" s="10">
        <v>42036</v>
      </c>
      <c r="G26" s="10">
        <v>44958</v>
      </c>
      <c r="H26" s="11">
        <v>9</v>
      </c>
      <c r="I26" s="20" t="s">
        <v>223</v>
      </c>
      <c r="J26" s="11" t="s">
        <v>225</v>
      </c>
      <c r="K26" s="11" t="s">
        <v>1029</v>
      </c>
      <c r="L26" s="11">
        <v>2</v>
      </c>
    </row>
    <row r="27" spans="1:12">
      <c r="A27" s="11" t="s">
        <v>15</v>
      </c>
      <c r="D27" s="11" t="s">
        <v>224</v>
      </c>
      <c r="E27" s="19" t="s">
        <v>241</v>
      </c>
      <c r="F27" s="10">
        <v>42036</v>
      </c>
      <c r="G27" s="10">
        <v>44958</v>
      </c>
      <c r="H27" s="11">
        <v>9</v>
      </c>
      <c r="I27" s="20" t="s">
        <v>223</v>
      </c>
      <c r="J27" s="11" t="s">
        <v>225</v>
      </c>
      <c r="K27" s="11" t="s">
        <v>1029</v>
      </c>
      <c r="L27" s="11">
        <v>2</v>
      </c>
    </row>
    <row r="28" spans="1:12">
      <c r="A28" s="11" t="s">
        <v>16</v>
      </c>
      <c r="D28" s="11" t="s">
        <v>224</v>
      </c>
      <c r="E28" s="19" t="s">
        <v>242</v>
      </c>
      <c r="F28" s="10">
        <v>42036</v>
      </c>
      <c r="G28" s="10">
        <v>44958</v>
      </c>
      <c r="H28" s="11">
        <v>9</v>
      </c>
      <c r="I28" s="20" t="s">
        <v>223</v>
      </c>
      <c r="J28" s="11" t="s">
        <v>225</v>
      </c>
      <c r="K28" s="11" t="s">
        <v>1029</v>
      </c>
      <c r="L28" s="11">
        <v>2</v>
      </c>
    </row>
    <row r="29" spans="1:12">
      <c r="A29" s="11" t="s">
        <v>17</v>
      </c>
      <c r="D29" s="11" t="s">
        <v>224</v>
      </c>
      <c r="E29" s="19" t="s">
        <v>243</v>
      </c>
      <c r="F29" s="10">
        <v>42036</v>
      </c>
      <c r="G29" s="10">
        <v>44958</v>
      </c>
      <c r="H29" s="11">
        <v>9</v>
      </c>
      <c r="I29" s="20" t="s">
        <v>223</v>
      </c>
      <c r="J29" s="11" t="s">
        <v>225</v>
      </c>
      <c r="K29" s="11" t="s">
        <v>1029</v>
      </c>
      <c r="L29" s="11">
        <v>2</v>
      </c>
    </row>
    <row r="30" spans="1:12">
      <c r="A30" s="11" t="s">
        <v>18</v>
      </c>
      <c r="D30" s="11" t="s">
        <v>224</v>
      </c>
      <c r="E30" s="19" t="s">
        <v>244</v>
      </c>
      <c r="F30" s="10">
        <v>42036</v>
      </c>
      <c r="G30" s="10">
        <v>44958</v>
      </c>
      <c r="H30" s="11">
        <v>9</v>
      </c>
      <c r="I30" s="20" t="s">
        <v>223</v>
      </c>
      <c r="J30" s="11" t="s">
        <v>225</v>
      </c>
      <c r="K30" s="11" t="s">
        <v>1029</v>
      </c>
      <c r="L30" s="11">
        <v>2</v>
      </c>
    </row>
    <row r="31" spans="1:12">
      <c r="A31" s="11" t="s">
        <v>19</v>
      </c>
      <c r="D31" s="11" t="s">
        <v>224</v>
      </c>
      <c r="E31" s="19" t="s">
        <v>245</v>
      </c>
      <c r="F31" s="10">
        <v>42036</v>
      </c>
      <c r="G31" s="10">
        <v>44958</v>
      </c>
      <c r="H31" s="11">
        <v>9</v>
      </c>
      <c r="I31" s="20" t="s">
        <v>223</v>
      </c>
      <c r="J31" s="11" t="s">
        <v>225</v>
      </c>
      <c r="K31" s="11" t="s">
        <v>1029</v>
      </c>
      <c r="L31" s="11">
        <v>2</v>
      </c>
    </row>
    <row r="32" spans="1:12">
      <c r="A32" s="11" t="s">
        <v>20</v>
      </c>
      <c r="D32" s="11" t="s">
        <v>224</v>
      </c>
      <c r="E32" s="19" t="s">
        <v>246</v>
      </c>
      <c r="F32" s="10">
        <v>42036</v>
      </c>
      <c r="G32" s="10">
        <v>44958</v>
      </c>
      <c r="H32" s="11">
        <v>9</v>
      </c>
      <c r="I32" s="20" t="s">
        <v>223</v>
      </c>
      <c r="J32" s="11" t="s">
        <v>225</v>
      </c>
      <c r="K32" s="11" t="s">
        <v>1029</v>
      </c>
      <c r="L32" s="11">
        <v>2</v>
      </c>
    </row>
    <row r="33" spans="1:12">
      <c r="A33" s="11" t="s">
        <v>21</v>
      </c>
      <c r="D33" s="11" t="s">
        <v>224</v>
      </c>
      <c r="E33" s="19" t="s">
        <v>247</v>
      </c>
      <c r="F33" s="10">
        <v>42036</v>
      </c>
      <c r="G33" s="10">
        <v>44958</v>
      </c>
      <c r="H33" s="11">
        <v>9</v>
      </c>
      <c r="I33" s="20" t="s">
        <v>223</v>
      </c>
      <c r="J33" s="11" t="s">
        <v>225</v>
      </c>
      <c r="K33" s="11" t="s">
        <v>1029</v>
      </c>
      <c r="L33" s="11">
        <v>2</v>
      </c>
    </row>
    <row r="34" spans="1:12">
      <c r="A34" s="11" t="s">
        <v>22</v>
      </c>
      <c r="D34" s="11" t="s">
        <v>224</v>
      </c>
      <c r="E34" s="19" t="s">
        <v>248</v>
      </c>
      <c r="F34" s="10">
        <v>42036</v>
      </c>
      <c r="G34" s="10">
        <v>44958</v>
      </c>
      <c r="H34" s="11">
        <v>9</v>
      </c>
      <c r="I34" s="20" t="s">
        <v>223</v>
      </c>
      <c r="J34" s="11" t="s">
        <v>225</v>
      </c>
      <c r="K34" s="11" t="s">
        <v>1029</v>
      </c>
      <c r="L34" s="11">
        <v>2</v>
      </c>
    </row>
    <row r="35" spans="1:12">
      <c r="A35" s="11" t="s">
        <v>23</v>
      </c>
      <c r="D35" s="11" t="s">
        <v>224</v>
      </c>
      <c r="E35" s="19" t="s">
        <v>249</v>
      </c>
      <c r="F35" s="10">
        <v>42036</v>
      </c>
      <c r="G35" s="10">
        <v>44958</v>
      </c>
      <c r="H35" s="11">
        <v>9</v>
      </c>
      <c r="I35" s="20" t="s">
        <v>223</v>
      </c>
      <c r="J35" s="11" t="s">
        <v>225</v>
      </c>
      <c r="K35" s="11" t="s">
        <v>1029</v>
      </c>
      <c r="L35" s="11">
        <v>2</v>
      </c>
    </row>
    <row r="36" spans="1:12">
      <c r="A36" s="11" t="s">
        <v>1079</v>
      </c>
      <c r="D36" s="11" t="s">
        <v>224</v>
      </c>
      <c r="E36" s="19" t="s">
        <v>250</v>
      </c>
      <c r="F36" s="10">
        <v>42036</v>
      </c>
      <c r="G36" s="10">
        <v>44958</v>
      </c>
      <c r="H36" s="11">
        <v>9</v>
      </c>
      <c r="I36" s="20" t="s">
        <v>223</v>
      </c>
      <c r="J36" s="11" t="s">
        <v>225</v>
      </c>
      <c r="K36" s="11" t="s">
        <v>1029</v>
      </c>
      <c r="L36" s="11">
        <v>2</v>
      </c>
    </row>
    <row r="37" spans="1:12">
      <c r="A37" s="11" t="s">
        <v>1080</v>
      </c>
      <c r="D37" s="11" t="s">
        <v>224</v>
      </c>
      <c r="E37" s="19" t="s">
        <v>251</v>
      </c>
      <c r="F37" s="10">
        <v>42036</v>
      </c>
      <c r="G37" s="10">
        <v>44958</v>
      </c>
      <c r="H37" s="11">
        <v>9</v>
      </c>
      <c r="I37" s="20" t="s">
        <v>223</v>
      </c>
      <c r="J37" s="11" t="s">
        <v>225</v>
      </c>
      <c r="K37" s="11" t="s">
        <v>1029</v>
      </c>
      <c r="L37" s="11">
        <v>2</v>
      </c>
    </row>
    <row r="38" spans="1:12">
      <c r="A38" s="11" t="s">
        <v>1081</v>
      </c>
      <c r="D38" s="11" t="s">
        <v>224</v>
      </c>
      <c r="E38" s="19" t="s">
        <v>252</v>
      </c>
      <c r="F38" s="10">
        <v>42036</v>
      </c>
      <c r="G38" s="10">
        <v>44958</v>
      </c>
      <c r="H38" s="11">
        <v>9</v>
      </c>
      <c r="I38" s="20" t="s">
        <v>223</v>
      </c>
      <c r="J38" s="11" t="s">
        <v>225</v>
      </c>
      <c r="K38" s="11" t="s">
        <v>1029</v>
      </c>
      <c r="L38" s="11">
        <v>2</v>
      </c>
    </row>
    <row r="39" spans="1:12">
      <c r="A39" s="11" t="s">
        <v>1082</v>
      </c>
      <c r="D39" s="11" t="s">
        <v>224</v>
      </c>
      <c r="E39" s="19" t="s">
        <v>253</v>
      </c>
      <c r="F39" s="10">
        <v>42036</v>
      </c>
      <c r="G39" s="10">
        <v>44958</v>
      </c>
      <c r="H39" s="11">
        <v>9</v>
      </c>
      <c r="I39" s="20" t="s">
        <v>223</v>
      </c>
      <c r="J39" s="11" t="s">
        <v>225</v>
      </c>
      <c r="K39" s="11" t="s">
        <v>1029</v>
      </c>
      <c r="L39" s="11">
        <v>2</v>
      </c>
    </row>
    <row r="40" spans="1:12">
      <c r="A40" s="11" t="s">
        <v>1083</v>
      </c>
      <c r="D40" s="11" t="s">
        <v>224</v>
      </c>
      <c r="E40" s="19" t="s">
        <v>254</v>
      </c>
      <c r="F40" s="10">
        <v>42036</v>
      </c>
      <c r="G40" s="10">
        <v>44958</v>
      </c>
      <c r="H40" s="11">
        <v>9</v>
      </c>
      <c r="I40" s="20" t="s">
        <v>223</v>
      </c>
      <c r="J40" s="11" t="s">
        <v>225</v>
      </c>
      <c r="K40" s="11" t="s">
        <v>1029</v>
      </c>
      <c r="L40" s="11">
        <v>2</v>
      </c>
    </row>
    <row r="41" spans="1:12">
      <c r="A41" s="11" t="s">
        <v>1084</v>
      </c>
      <c r="D41" s="11" t="s">
        <v>224</v>
      </c>
      <c r="E41" s="19" t="s">
        <v>255</v>
      </c>
      <c r="F41" s="10">
        <v>42036</v>
      </c>
      <c r="G41" s="10">
        <v>44958</v>
      </c>
      <c r="H41" s="11">
        <v>9</v>
      </c>
      <c r="I41" s="20" t="s">
        <v>223</v>
      </c>
      <c r="J41" s="11" t="s">
        <v>225</v>
      </c>
      <c r="K41" s="11" t="s">
        <v>1029</v>
      </c>
      <c r="L41" s="11">
        <v>2</v>
      </c>
    </row>
    <row r="42" spans="1:12">
      <c r="A42" s="11" t="s">
        <v>24</v>
      </c>
      <c r="D42" s="11" t="s">
        <v>224</v>
      </c>
      <c r="E42" s="19" t="s">
        <v>256</v>
      </c>
      <c r="F42" s="10">
        <v>42036</v>
      </c>
      <c r="G42" s="10">
        <v>44958</v>
      </c>
      <c r="H42" s="11">
        <v>9</v>
      </c>
      <c r="I42" s="20" t="s">
        <v>223</v>
      </c>
      <c r="J42" s="11" t="s">
        <v>225</v>
      </c>
      <c r="K42" s="11" t="s">
        <v>1029</v>
      </c>
      <c r="L42" s="11">
        <v>2</v>
      </c>
    </row>
    <row r="43" spans="1:12">
      <c r="A43" s="11" t="s">
        <v>25</v>
      </c>
      <c r="D43" s="11" t="s">
        <v>224</v>
      </c>
      <c r="E43" s="19" t="s">
        <v>257</v>
      </c>
      <c r="F43" s="10">
        <v>42036</v>
      </c>
      <c r="G43" s="10">
        <v>44958</v>
      </c>
      <c r="H43" s="11">
        <v>9</v>
      </c>
      <c r="I43" s="20" t="s">
        <v>223</v>
      </c>
      <c r="J43" s="11" t="s">
        <v>225</v>
      </c>
      <c r="K43" s="11" t="s">
        <v>1029</v>
      </c>
      <c r="L43" s="11">
        <v>2</v>
      </c>
    </row>
    <row r="44" spans="1:12">
      <c r="A44" s="11" t="s">
        <v>26</v>
      </c>
      <c r="D44" s="11" t="s">
        <v>224</v>
      </c>
      <c r="E44" s="19" t="s">
        <v>258</v>
      </c>
      <c r="F44" s="10">
        <v>42036</v>
      </c>
      <c r="G44" s="10">
        <v>44958</v>
      </c>
      <c r="H44" s="11">
        <v>9</v>
      </c>
      <c r="I44" s="20" t="s">
        <v>223</v>
      </c>
      <c r="J44" s="11" t="s">
        <v>225</v>
      </c>
      <c r="K44" s="11" t="s">
        <v>1029</v>
      </c>
      <c r="L44" s="11">
        <v>2</v>
      </c>
    </row>
    <row r="45" spans="1:12">
      <c r="A45" s="11" t="s">
        <v>27</v>
      </c>
      <c r="D45" s="11" t="s">
        <v>224</v>
      </c>
      <c r="E45" s="19" t="s">
        <v>259</v>
      </c>
      <c r="F45" s="10">
        <v>42036</v>
      </c>
      <c r="G45" s="10">
        <v>44958</v>
      </c>
      <c r="H45" s="11">
        <v>9</v>
      </c>
      <c r="I45" s="20" t="s">
        <v>223</v>
      </c>
      <c r="J45" s="11" t="s">
        <v>225</v>
      </c>
      <c r="K45" s="11" t="s">
        <v>1029</v>
      </c>
      <c r="L45" s="11">
        <v>2</v>
      </c>
    </row>
    <row r="46" spans="1:12">
      <c r="A46" s="11" t="s">
        <v>28</v>
      </c>
      <c r="D46" s="11" t="s">
        <v>224</v>
      </c>
      <c r="E46" s="19" t="s">
        <v>260</v>
      </c>
      <c r="F46" s="10">
        <v>42036</v>
      </c>
      <c r="G46" s="10">
        <v>44958</v>
      </c>
      <c r="H46" s="11">
        <v>9</v>
      </c>
      <c r="I46" s="20" t="s">
        <v>223</v>
      </c>
      <c r="J46" s="11" t="s">
        <v>225</v>
      </c>
      <c r="K46" s="11" t="s">
        <v>1029</v>
      </c>
      <c r="L46" s="11">
        <v>2</v>
      </c>
    </row>
    <row r="47" spans="1:12">
      <c r="A47" s="11" t="s">
        <v>29</v>
      </c>
      <c r="D47" s="11" t="s">
        <v>224</v>
      </c>
      <c r="E47" s="19" t="s">
        <v>261</v>
      </c>
      <c r="F47" s="10">
        <v>42036</v>
      </c>
      <c r="G47" s="10">
        <v>44958</v>
      </c>
      <c r="H47" s="11">
        <v>9</v>
      </c>
      <c r="I47" s="20" t="s">
        <v>223</v>
      </c>
      <c r="J47" s="11" t="s">
        <v>225</v>
      </c>
      <c r="K47" s="11" t="s">
        <v>1029</v>
      </c>
      <c r="L47" s="11">
        <v>2</v>
      </c>
    </row>
    <row r="48" spans="1:12">
      <c r="A48" s="11" t="s">
        <v>30</v>
      </c>
      <c r="D48" s="11" t="s">
        <v>224</v>
      </c>
      <c r="E48" s="19" t="s">
        <v>262</v>
      </c>
      <c r="F48" s="10">
        <v>42036</v>
      </c>
      <c r="G48" s="10">
        <v>44958</v>
      </c>
      <c r="H48" s="11">
        <v>9</v>
      </c>
      <c r="I48" s="20" t="s">
        <v>223</v>
      </c>
      <c r="J48" s="11" t="s">
        <v>225</v>
      </c>
      <c r="K48" s="11" t="s">
        <v>1029</v>
      </c>
      <c r="L48" s="11">
        <v>2</v>
      </c>
    </row>
    <row r="49" spans="1:12">
      <c r="A49" s="11" t="s">
        <v>31</v>
      </c>
      <c r="D49" s="11" t="s">
        <v>224</v>
      </c>
      <c r="E49" s="19" t="s">
        <v>263</v>
      </c>
      <c r="F49" s="10">
        <v>42036</v>
      </c>
      <c r="G49" s="10">
        <v>44958</v>
      </c>
      <c r="H49" s="11">
        <v>9</v>
      </c>
      <c r="I49" s="20" t="s">
        <v>223</v>
      </c>
      <c r="J49" s="11" t="s">
        <v>225</v>
      </c>
      <c r="K49" s="11" t="s">
        <v>1029</v>
      </c>
      <c r="L49" s="11">
        <v>2</v>
      </c>
    </row>
    <row r="50" spans="1:12">
      <c r="A50" s="11" t="s">
        <v>32</v>
      </c>
      <c r="D50" s="11" t="s">
        <v>224</v>
      </c>
      <c r="E50" s="19" t="s">
        <v>264</v>
      </c>
      <c r="F50" s="10">
        <v>42036</v>
      </c>
      <c r="G50" s="10">
        <v>44958</v>
      </c>
      <c r="H50" s="11">
        <v>9</v>
      </c>
      <c r="I50" s="20" t="s">
        <v>223</v>
      </c>
      <c r="J50" s="11" t="s">
        <v>225</v>
      </c>
      <c r="K50" s="11" t="s">
        <v>1029</v>
      </c>
      <c r="L50" s="11">
        <v>2</v>
      </c>
    </row>
    <row r="51" spans="1:12">
      <c r="A51" s="11" t="s">
        <v>33</v>
      </c>
      <c r="D51" s="11" t="s">
        <v>224</v>
      </c>
      <c r="E51" s="19" t="s">
        <v>265</v>
      </c>
      <c r="F51" s="10">
        <v>42036</v>
      </c>
      <c r="G51" s="10">
        <v>44958</v>
      </c>
      <c r="H51" s="11">
        <v>9</v>
      </c>
      <c r="I51" s="20" t="s">
        <v>223</v>
      </c>
      <c r="J51" s="11" t="s">
        <v>225</v>
      </c>
      <c r="K51" s="11" t="s">
        <v>1029</v>
      </c>
      <c r="L51" s="11">
        <v>2</v>
      </c>
    </row>
    <row r="52" spans="1:12">
      <c r="A52" s="11" t="s">
        <v>34</v>
      </c>
      <c r="D52" s="11" t="s">
        <v>224</v>
      </c>
      <c r="E52" s="19" t="s">
        <v>266</v>
      </c>
      <c r="F52" s="10">
        <v>42036</v>
      </c>
      <c r="G52" s="10">
        <v>44958</v>
      </c>
      <c r="H52" s="11">
        <v>9</v>
      </c>
      <c r="I52" s="20" t="s">
        <v>223</v>
      </c>
      <c r="J52" s="11" t="s">
        <v>225</v>
      </c>
      <c r="K52" s="11" t="s">
        <v>1029</v>
      </c>
      <c r="L52" s="11">
        <v>2</v>
      </c>
    </row>
    <row r="53" spans="1:12">
      <c r="A53" s="11" t="s">
        <v>35</v>
      </c>
      <c r="D53" s="11" t="s">
        <v>224</v>
      </c>
      <c r="E53" s="19" t="s">
        <v>267</v>
      </c>
      <c r="F53" s="10">
        <v>42036</v>
      </c>
      <c r="G53" s="10">
        <v>44958</v>
      </c>
      <c r="H53" s="11">
        <v>9</v>
      </c>
      <c r="I53" s="20" t="s">
        <v>223</v>
      </c>
      <c r="J53" s="11" t="s">
        <v>225</v>
      </c>
      <c r="K53" s="11" t="s">
        <v>1029</v>
      </c>
      <c r="L53" s="11">
        <v>2</v>
      </c>
    </row>
    <row r="54" spans="1:12">
      <c r="A54" s="11" t="s">
        <v>36</v>
      </c>
      <c r="D54" s="11" t="s">
        <v>224</v>
      </c>
      <c r="E54" s="19" t="s">
        <v>268</v>
      </c>
      <c r="F54" s="10">
        <v>42036</v>
      </c>
      <c r="G54" s="10">
        <v>44958</v>
      </c>
      <c r="H54" s="11">
        <v>9</v>
      </c>
      <c r="I54" s="20" t="s">
        <v>223</v>
      </c>
      <c r="J54" s="11" t="s">
        <v>225</v>
      </c>
      <c r="K54" s="11" t="s">
        <v>1029</v>
      </c>
      <c r="L54" s="11">
        <v>2</v>
      </c>
    </row>
    <row r="55" spans="1:12">
      <c r="A55" s="11" t="s">
        <v>37</v>
      </c>
      <c r="D55" s="11" t="s">
        <v>224</v>
      </c>
      <c r="E55" s="19" t="s">
        <v>269</v>
      </c>
      <c r="F55" s="10">
        <v>42036</v>
      </c>
      <c r="G55" s="10">
        <v>44958</v>
      </c>
      <c r="H55" s="11">
        <v>9</v>
      </c>
      <c r="I55" s="20" t="s">
        <v>223</v>
      </c>
      <c r="J55" s="11" t="s">
        <v>225</v>
      </c>
      <c r="K55" s="11" t="s">
        <v>1029</v>
      </c>
      <c r="L55" s="11">
        <v>2</v>
      </c>
    </row>
    <row r="56" spans="1:12">
      <c r="A56" s="11" t="s">
        <v>38</v>
      </c>
      <c r="D56" s="11" t="s">
        <v>224</v>
      </c>
      <c r="E56" s="19" t="s">
        <v>270</v>
      </c>
      <c r="F56" s="10">
        <v>42036</v>
      </c>
      <c r="G56" s="10">
        <v>44958</v>
      </c>
      <c r="H56" s="11">
        <v>9</v>
      </c>
      <c r="I56" s="20" t="s">
        <v>223</v>
      </c>
      <c r="J56" s="11" t="s">
        <v>225</v>
      </c>
      <c r="K56" s="11" t="s">
        <v>1029</v>
      </c>
      <c r="L56" s="11">
        <v>2</v>
      </c>
    </row>
    <row r="57" spans="1:12">
      <c r="A57" s="11" t="s">
        <v>39</v>
      </c>
      <c r="D57" s="11" t="s">
        <v>224</v>
      </c>
      <c r="E57" s="19" t="s">
        <v>271</v>
      </c>
      <c r="F57" s="10">
        <v>42036</v>
      </c>
      <c r="G57" s="10">
        <v>44958</v>
      </c>
      <c r="H57" s="11">
        <v>9</v>
      </c>
      <c r="I57" s="20" t="s">
        <v>223</v>
      </c>
      <c r="J57" s="11" t="s">
        <v>225</v>
      </c>
      <c r="K57" s="11" t="s">
        <v>1029</v>
      </c>
      <c r="L57" s="11">
        <v>2</v>
      </c>
    </row>
    <row r="58" spans="1:12">
      <c r="A58" s="11" t="s">
        <v>40</v>
      </c>
      <c r="D58" s="11" t="s">
        <v>224</v>
      </c>
      <c r="E58" s="19" t="s">
        <v>272</v>
      </c>
      <c r="F58" s="10">
        <v>42036</v>
      </c>
      <c r="G58" s="10">
        <v>44958</v>
      </c>
      <c r="H58" s="11">
        <v>9</v>
      </c>
      <c r="I58" s="20" t="s">
        <v>223</v>
      </c>
      <c r="J58" s="11" t="s">
        <v>225</v>
      </c>
      <c r="K58" s="11" t="s">
        <v>1029</v>
      </c>
      <c r="L58" s="11">
        <v>2</v>
      </c>
    </row>
    <row r="59" spans="1:12">
      <c r="A59" s="11" t="s">
        <v>41</v>
      </c>
      <c r="D59" s="11" t="s">
        <v>224</v>
      </c>
      <c r="E59" s="19" t="s">
        <v>273</v>
      </c>
      <c r="F59" s="10">
        <v>42036</v>
      </c>
      <c r="G59" s="10">
        <v>44958</v>
      </c>
      <c r="H59" s="11">
        <v>9</v>
      </c>
      <c r="I59" s="20" t="s">
        <v>223</v>
      </c>
      <c r="J59" s="11" t="s">
        <v>225</v>
      </c>
      <c r="K59" s="11" t="s">
        <v>1029</v>
      </c>
      <c r="L59" s="11">
        <v>2</v>
      </c>
    </row>
    <row r="60" spans="1:12">
      <c r="A60" s="11" t="s">
        <v>42</v>
      </c>
      <c r="D60" s="11" t="s">
        <v>224</v>
      </c>
      <c r="E60" s="19" t="s">
        <v>274</v>
      </c>
      <c r="F60" s="10">
        <v>42036</v>
      </c>
      <c r="G60" s="10">
        <v>44958</v>
      </c>
      <c r="H60" s="11">
        <v>9</v>
      </c>
      <c r="I60" s="20" t="s">
        <v>223</v>
      </c>
      <c r="J60" s="11" t="s">
        <v>225</v>
      </c>
      <c r="K60" s="11" t="s">
        <v>1029</v>
      </c>
      <c r="L60" s="11">
        <v>2</v>
      </c>
    </row>
    <row r="61" spans="1:12">
      <c r="A61" s="11" t="s">
        <v>43</v>
      </c>
      <c r="D61" s="11" t="s">
        <v>224</v>
      </c>
      <c r="E61" s="19" t="s">
        <v>275</v>
      </c>
      <c r="F61" s="10">
        <v>42036</v>
      </c>
      <c r="G61" s="10">
        <v>44958</v>
      </c>
      <c r="H61" s="11">
        <v>9</v>
      </c>
      <c r="I61" s="20" t="s">
        <v>223</v>
      </c>
      <c r="J61" s="11" t="s">
        <v>225</v>
      </c>
      <c r="K61" s="11" t="s">
        <v>1029</v>
      </c>
      <c r="L61" s="11">
        <v>2</v>
      </c>
    </row>
    <row r="62" spans="1:12">
      <c r="A62" s="11" t="s">
        <v>44</v>
      </c>
      <c r="D62" s="11" t="s">
        <v>224</v>
      </c>
      <c r="E62" s="19" t="s">
        <v>276</v>
      </c>
      <c r="F62" s="10">
        <v>42036</v>
      </c>
      <c r="G62" s="10">
        <v>44958</v>
      </c>
      <c r="H62" s="11">
        <v>9</v>
      </c>
      <c r="I62" s="20" t="s">
        <v>223</v>
      </c>
      <c r="J62" s="11" t="s">
        <v>225</v>
      </c>
      <c r="K62" s="11" t="s">
        <v>1029</v>
      </c>
      <c r="L62" s="11">
        <v>2</v>
      </c>
    </row>
    <row r="63" spans="1:12">
      <c r="A63" s="11" t="s">
        <v>45</v>
      </c>
      <c r="D63" s="11" t="s">
        <v>224</v>
      </c>
      <c r="E63" s="19" t="s">
        <v>277</v>
      </c>
      <c r="F63" s="10">
        <v>42036</v>
      </c>
      <c r="G63" s="10">
        <v>44958</v>
      </c>
      <c r="H63" s="11">
        <v>9</v>
      </c>
      <c r="I63" s="20" t="s">
        <v>223</v>
      </c>
      <c r="J63" s="11" t="s">
        <v>225</v>
      </c>
      <c r="K63" s="11" t="s">
        <v>1029</v>
      </c>
      <c r="L63" s="11">
        <v>2</v>
      </c>
    </row>
    <row r="64" spans="1:12">
      <c r="A64" s="11" t="s">
        <v>46</v>
      </c>
      <c r="D64" s="11" t="s">
        <v>224</v>
      </c>
      <c r="E64" s="19" t="s">
        <v>278</v>
      </c>
      <c r="F64" s="10">
        <v>42036</v>
      </c>
      <c r="G64" s="10">
        <v>44958</v>
      </c>
      <c r="H64" s="11">
        <v>9</v>
      </c>
      <c r="I64" s="20" t="s">
        <v>223</v>
      </c>
      <c r="J64" s="11" t="s">
        <v>225</v>
      </c>
      <c r="K64" s="11" t="s">
        <v>1029</v>
      </c>
      <c r="L64" s="11">
        <v>2</v>
      </c>
    </row>
    <row r="65" spans="1:12">
      <c r="A65" s="11" t="s">
        <v>47</v>
      </c>
      <c r="D65" s="11" t="s">
        <v>224</v>
      </c>
      <c r="E65" s="19" t="s">
        <v>279</v>
      </c>
      <c r="F65" s="10">
        <v>42036</v>
      </c>
      <c r="G65" s="10">
        <v>44958</v>
      </c>
      <c r="H65" s="11">
        <v>9</v>
      </c>
      <c r="I65" s="20" t="s">
        <v>223</v>
      </c>
      <c r="J65" s="11" t="s">
        <v>225</v>
      </c>
      <c r="K65" s="11" t="s">
        <v>1029</v>
      </c>
      <c r="L65" s="11">
        <v>2</v>
      </c>
    </row>
    <row r="66" spans="1:12">
      <c r="A66" s="11" t="s">
        <v>48</v>
      </c>
      <c r="D66" s="11" t="s">
        <v>224</v>
      </c>
      <c r="E66" s="19" t="s">
        <v>280</v>
      </c>
      <c r="F66" s="10">
        <v>42036</v>
      </c>
      <c r="G66" s="10">
        <v>44958</v>
      </c>
      <c r="H66" s="11">
        <v>9</v>
      </c>
      <c r="I66" s="20" t="s">
        <v>223</v>
      </c>
      <c r="J66" s="11" t="s">
        <v>225</v>
      </c>
      <c r="K66" s="11" t="s">
        <v>1029</v>
      </c>
      <c r="L66" s="11">
        <v>2</v>
      </c>
    </row>
    <row r="67" spans="1:12">
      <c r="A67" s="11" t="s">
        <v>49</v>
      </c>
      <c r="D67" s="11" t="s">
        <v>224</v>
      </c>
      <c r="E67" s="19" t="s">
        <v>281</v>
      </c>
      <c r="F67" s="10">
        <v>42036</v>
      </c>
      <c r="G67" s="10">
        <v>44958</v>
      </c>
      <c r="H67" s="11">
        <v>9</v>
      </c>
      <c r="I67" s="20" t="s">
        <v>223</v>
      </c>
      <c r="J67" s="11" t="s">
        <v>225</v>
      </c>
      <c r="K67" s="11" t="s">
        <v>1029</v>
      </c>
      <c r="L67" s="11">
        <v>2</v>
      </c>
    </row>
    <row r="68" spans="1:12">
      <c r="A68" s="11" t="s">
        <v>50</v>
      </c>
      <c r="D68" s="11" t="s">
        <v>224</v>
      </c>
      <c r="E68" s="19" t="s">
        <v>282</v>
      </c>
      <c r="F68" s="10">
        <v>42036</v>
      </c>
      <c r="G68" s="10">
        <v>44958</v>
      </c>
      <c r="H68" s="11">
        <v>9</v>
      </c>
      <c r="I68" s="20" t="s">
        <v>223</v>
      </c>
      <c r="J68" s="11" t="s">
        <v>225</v>
      </c>
      <c r="K68" s="11" t="s">
        <v>1029</v>
      </c>
      <c r="L68" s="11">
        <v>2</v>
      </c>
    </row>
    <row r="69" spans="1:12">
      <c r="A69" s="11" t="s">
        <v>51</v>
      </c>
      <c r="D69" s="11" t="s">
        <v>224</v>
      </c>
      <c r="E69" s="19" t="s">
        <v>283</v>
      </c>
      <c r="F69" s="10">
        <v>42036</v>
      </c>
      <c r="G69" s="10">
        <v>44958</v>
      </c>
      <c r="H69" s="11">
        <v>9</v>
      </c>
      <c r="I69" s="20" t="s">
        <v>223</v>
      </c>
      <c r="J69" s="11" t="s">
        <v>225</v>
      </c>
      <c r="K69" s="11" t="s">
        <v>1029</v>
      </c>
      <c r="L69" s="11">
        <v>2</v>
      </c>
    </row>
    <row r="70" spans="1:12">
      <c r="A70" s="11" t="s">
        <v>52</v>
      </c>
      <c r="D70" s="11" t="s">
        <v>224</v>
      </c>
      <c r="E70" s="19" t="s">
        <v>284</v>
      </c>
      <c r="F70" s="10">
        <v>42036</v>
      </c>
      <c r="G70" s="10">
        <v>44958</v>
      </c>
      <c r="H70" s="11">
        <v>9</v>
      </c>
      <c r="I70" s="20" t="s">
        <v>223</v>
      </c>
      <c r="J70" s="11" t="s">
        <v>225</v>
      </c>
      <c r="K70" s="11" t="s">
        <v>1029</v>
      </c>
      <c r="L70" s="11">
        <v>2</v>
      </c>
    </row>
    <row r="71" spans="1:12">
      <c r="A71" s="11" t="s">
        <v>53</v>
      </c>
      <c r="D71" s="11" t="s">
        <v>224</v>
      </c>
      <c r="E71" s="19" t="s">
        <v>285</v>
      </c>
      <c r="F71" s="10">
        <v>42036</v>
      </c>
      <c r="G71" s="10">
        <v>44958</v>
      </c>
      <c r="H71" s="11">
        <v>9</v>
      </c>
      <c r="I71" s="20" t="s">
        <v>223</v>
      </c>
      <c r="J71" s="11" t="s">
        <v>225</v>
      </c>
      <c r="K71" s="11" t="s">
        <v>1029</v>
      </c>
      <c r="L71" s="11">
        <v>2</v>
      </c>
    </row>
    <row r="72" spans="1:12">
      <c r="A72" s="11" t="s">
        <v>54</v>
      </c>
      <c r="D72" s="11" t="s">
        <v>224</v>
      </c>
      <c r="E72" s="19" t="s">
        <v>286</v>
      </c>
      <c r="F72" s="10">
        <v>42036</v>
      </c>
      <c r="G72" s="10">
        <v>44958</v>
      </c>
      <c r="H72" s="11">
        <v>9</v>
      </c>
      <c r="I72" s="20" t="s">
        <v>223</v>
      </c>
      <c r="J72" s="11" t="s">
        <v>225</v>
      </c>
      <c r="K72" s="11" t="s">
        <v>1029</v>
      </c>
      <c r="L72" s="11">
        <v>2</v>
      </c>
    </row>
    <row r="73" spans="1:12">
      <c r="A73" s="11" t="s">
        <v>55</v>
      </c>
      <c r="D73" s="11" t="s">
        <v>224</v>
      </c>
      <c r="E73" s="19" t="s">
        <v>287</v>
      </c>
      <c r="F73" s="10">
        <v>42036</v>
      </c>
      <c r="G73" s="10">
        <v>44958</v>
      </c>
      <c r="H73" s="11">
        <v>9</v>
      </c>
      <c r="I73" s="20" t="s">
        <v>223</v>
      </c>
      <c r="J73" s="11" t="s">
        <v>225</v>
      </c>
      <c r="K73" s="11" t="s">
        <v>1029</v>
      </c>
      <c r="L73" s="11">
        <v>2</v>
      </c>
    </row>
    <row r="74" spans="1:12">
      <c r="A74" s="11" t="s">
        <v>56</v>
      </c>
      <c r="D74" s="11" t="s">
        <v>224</v>
      </c>
      <c r="E74" s="19" t="s">
        <v>288</v>
      </c>
      <c r="F74" s="10">
        <v>42036</v>
      </c>
      <c r="G74" s="10">
        <v>44958</v>
      </c>
      <c r="H74" s="11">
        <v>9</v>
      </c>
      <c r="I74" s="20" t="s">
        <v>223</v>
      </c>
      <c r="J74" s="11" t="s">
        <v>225</v>
      </c>
      <c r="K74" s="11" t="s">
        <v>1029</v>
      </c>
      <c r="L74" s="11">
        <v>2</v>
      </c>
    </row>
    <row r="75" spans="1:12">
      <c r="A75" s="11" t="s">
        <v>1085</v>
      </c>
      <c r="D75" s="11" t="s">
        <v>224</v>
      </c>
      <c r="E75" s="19" t="s">
        <v>289</v>
      </c>
      <c r="F75" s="10">
        <v>42036</v>
      </c>
      <c r="G75" s="10">
        <v>44958</v>
      </c>
      <c r="H75" s="11">
        <v>9</v>
      </c>
      <c r="I75" s="20" t="s">
        <v>223</v>
      </c>
      <c r="J75" s="11" t="s">
        <v>225</v>
      </c>
      <c r="K75" s="11" t="s">
        <v>1029</v>
      </c>
      <c r="L75" s="11">
        <v>2</v>
      </c>
    </row>
    <row r="76" spans="1:12">
      <c r="A76" s="11" t="s">
        <v>1086</v>
      </c>
      <c r="D76" s="11" t="s">
        <v>224</v>
      </c>
      <c r="E76" s="19" t="s">
        <v>290</v>
      </c>
      <c r="F76" s="10">
        <v>42036</v>
      </c>
      <c r="G76" s="10">
        <v>44958</v>
      </c>
      <c r="H76" s="11">
        <v>9</v>
      </c>
      <c r="I76" s="20" t="s">
        <v>223</v>
      </c>
      <c r="J76" s="11" t="s">
        <v>225</v>
      </c>
      <c r="K76" s="11" t="s">
        <v>1029</v>
      </c>
      <c r="L76" s="11">
        <v>2</v>
      </c>
    </row>
    <row r="77" spans="1:12">
      <c r="A77" s="11" t="s">
        <v>1087</v>
      </c>
      <c r="D77" s="11" t="s">
        <v>224</v>
      </c>
      <c r="E77" s="19" t="s">
        <v>291</v>
      </c>
      <c r="F77" s="10">
        <v>42036</v>
      </c>
      <c r="G77" s="10">
        <v>44958</v>
      </c>
      <c r="H77" s="11">
        <v>9</v>
      </c>
      <c r="I77" s="20" t="s">
        <v>223</v>
      </c>
      <c r="J77" s="11" t="s">
        <v>225</v>
      </c>
      <c r="K77" s="11" t="s">
        <v>1029</v>
      </c>
      <c r="L77" s="11">
        <v>2</v>
      </c>
    </row>
    <row r="78" spans="1:12">
      <c r="A78" s="11" t="s">
        <v>1088</v>
      </c>
      <c r="D78" s="11" t="s">
        <v>224</v>
      </c>
      <c r="E78" s="19" t="s">
        <v>292</v>
      </c>
      <c r="F78" s="10">
        <v>42036</v>
      </c>
      <c r="G78" s="10">
        <v>44958</v>
      </c>
      <c r="H78" s="11">
        <v>9</v>
      </c>
      <c r="I78" s="20" t="s">
        <v>223</v>
      </c>
      <c r="J78" s="11" t="s">
        <v>225</v>
      </c>
      <c r="K78" s="11" t="s">
        <v>1029</v>
      </c>
      <c r="L78" s="11">
        <v>2</v>
      </c>
    </row>
    <row r="79" spans="1:12">
      <c r="A79" s="11" t="s">
        <v>1089</v>
      </c>
      <c r="D79" s="11" t="s">
        <v>224</v>
      </c>
      <c r="E79" s="19" t="s">
        <v>293</v>
      </c>
      <c r="F79" s="10">
        <v>42036</v>
      </c>
      <c r="G79" s="10">
        <v>44958</v>
      </c>
      <c r="H79" s="11">
        <v>9</v>
      </c>
      <c r="I79" s="20" t="s">
        <v>223</v>
      </c>
      <c r="J79" s="11" t="s">
        <v>225</v>
      </c>
      <c r="K79" s="11" t="s">
        <v>1029</v>
      </c>
      <c r="L79" s="11">
        <v>2</v>
      </c>
    </row>
    <row r="80" spans="1:12">
      <c r="A80" s="11" t="s">
        <v>1090</v>
      </c>
      <c r="D80" s="11" t="s">
        <v>224</v>
      </c>
      <c r="E80" s="19" t="s">
        <v>294</v>
      </c>
      <c r="F80" s="10">
        <v>42036</v>
      </c>
      <c r="G80" s="10">
        <v>44958</v>
      </c>
      <c r="H80" s="11">
        <v>9</v>
      </c>
      <c r="I80" s="20" t="s">
        <v>223</v>
      </c>
      <c r="J80" s="11" t="s">
        <v>225</v>
      </c>
      <c r="K80" s="11" t="s">
        <v>1029</v>
      </c>
      <c r="L80" s="11">
        <v>2</v>
      </c>
    </row>
    <row r="81" spans="1:12">
      <c r="A81" s="11" t="s">
        <v>57</v>
      </c>
      <c r="D81" s="11" t="s">
        <v>224</v>
      </c>
      <c r="E81" s="19" t="s">
        <v>295</v>
      </c>
      <c r="F81" s="10">
        <v>42036</v>
      </c>
      <c r="G81" s="10">
        <v>44958</v>
      </c>
      <c r="H81" s="11">
        <v>9</v>
      </c>
      <c r="I81" s="20" t="s">
        <v>223</v>
      </c>
      <c r="J81" s="11" t="s">
        <v>225</v>
      </c>
      <c r="K81" s="11" t="s">
        <v>1029</v>
      </c>
      <c r="L81" s="11">
        <v>2</v>
      </c>
    </row>
    <row r="82" spans="1:12">
      <c r="A82" s="11" t="s">
        <v>58</v>
      </c>
      <c r="D82" s="11" t="s">
        <v>224</v>
      </c>
      <c r="E82" s="19" t="s">
        <v>296</v>
      </c>
      <c r="F82" s="10">
        <v>42036</v>
      </c>
      <c r="G82" s="10">
        <v>44958</v>
      </c>
      <c r="H82" s="11">
        <v>9</v>
      </c>
      <c r="I82" s="20" t="s">
        <v>223</v>
      </c>
      <c r="J82" s="11" t="s">
        <v>225</v>
      </c>
      <c r="K82" s="11" t="s">
        <v>1029</v>
      </c>
      <c r="L82" s="11">
        <v>2</v>
      </c>
    </row>
    <row r="83" spans="1:12">
      <c r="A83" s="11" t="s">
        <v>59</v>
      </c>
      <c r="D83" s="11" t="s">
        <v>224</v>
      </c>
      <c r="E83" s="19" t="s">
        <v>297</v>
      </c>
      <c r="F83" s="10">
        <v>42036</v>
      </c>
      <c r="G83" s="10">
        <v>44958</v>
      </c>
      <c r="H83" s="11">
        <v>9</v>
      </c>
      <c r="I83" s="20" t="s">
        <v>223</v>
      </c>
      <c r="J83" s="11" t="s">
        <v>225</v>
      </c>
      <c r="K83" s="11" t="s">
        <v>1029</v>
      </c>
      <c r="L83" s="11">
        <v>2</v>
      </c>
    </row>
    <row r="84" spans="1:12">
      <c r="A84" s="11" t="s">
        <v>60</v>
      </c>
      <c r="D84" s="11" t="s">
        <v>224</v>
      </c>
      <c r="E84" s="19" t="s">
        <v>298</v>
      </c>
      <c r="F84" s="10">
        <v>42036</v>
      </c>
      <c r="G84" s="10">
        <v>44958</v>
      </c>
      <c r="H84" s="11">
        <v>9</v>
      </c>
      <c r="I84" s="20" t="s">
        <v>223</v>
      </c>
      <c r="J84" s="11" t="s">
        <v>225</v>
      </c>
      <c r="K84" s="11" t="s">
        <v>1029</v>
      </c>
      <c r="L84" s="11">
        <v>2</v>
      </c>
    </row>
    <row r="85" spans="1:12">
      <c r="A85" s="11" t="s">
        <v>61</v>
      </c>
      <c r="D85" s="11" t="s">
        <v>224</v>
      </c>
      <c r="E85" s="19" t="s">
        <v>299</v>
      </c>
      <c r="F85" s="10">
        <v>42036</v>
      </c>
      <c r="G85" s="10">
        <v>44958</v>
      </c>
      <c r="H85" s="11">
        <v>9</v>
      </c>
      <c r="I85" s="20" t="s">
        <v>223</v>
      </c>
      <c r="J85" s="11" t="s">
        <v>225</v>
      </c>
      <c r="K85" s="11" t="s">
        <v>1029</v>
      </c>
      <c r="L85" s="11">
        <v>2</v>
      </c>
    </row>
    <row r="86" spans="1:12">
      <c r="A86" s="11" t="s">
        <v>62</v>
      </c>
      <c r="D86" s="11" t="s">
        <v>224</v>
      </c>
      <c r="E86" s="19" t="s">
        <v>300</v>
      </c>
      <c r="F86" s="10">
        <v>42036</v>
      </c>
      <c r="G86" s="10">
        <v>44958</v>
      </c>
      <c r="H86" s="11">
        <v>9</v>
      </c>
      <c r="I86" s="20" t="s">
        <v>223</v>
      </c>
      <c r="J86" s="11" t="s">
        <v>225</v>
      </c>
      <c r="K86" s="11" t="s">
        <v>1029</v>
      </c>
      <c r="L86" s="11">
        <v>2</v>
      </c>
    </row>
    <row r="87" spans="1:12">
      <c r="A87" s="11" t="s">
        <v>63</v>
      </c>
      <c r="D87" s="11" t="s">
        <v>224</v>
      </c>
      <c r="E87" s="19" t="s">
        <v>301</v>
      </c>
      <c r="F87" s="10">
        <v>42036</v>
      </c>
      <c r="G87" s="10">
        <v>44958</v>
      </c>
      <c r="H87" s="11">
        <v>9</v>
      </c>
      <c r="I87" s="20" t="s">
        <v>223</v>
      </c>
      <c r="J87" s="11" t="s">
        <v>225</v>
      </c>
      <c r="K87" s="11" t="s">
        <v>1029</v>
      </c>
      <c r="L87" s="11">
        <v>2</v>
      </c>
    </row>
    <row r="88" spans="1:12">
      <c r="A88" s="11" t="s">
        <v>64</v>
      </c>
      <c r="D88" s="11" t="s">
        <v>224</v>
      </c>
      <c r="E88" s="19" t="s">
        <v>302</v>
      </c>
      <c r="F88" s="10">
        <v>42036</v>
      </c>
      <c r="G88" s="10">
        <v>44958</v>
      </c>
      <c r="H88" s="11">
        <v>9</v>
      </c>
      <c r="I88" s="20" t="s">
        <v>223</v>
      </c>
      <c r="J88" s="11" t="s">
        <v>225</v>
      </c>
      <c r="K88" s="11" t="s">
        <v>1029</v>
      </c>
      <c r="L88" s="11">
        <v>2</v>
      </c>
    </row>
    <row r="89" spans="1:12">
      <c r="A89" s="11" t="s">
        <v>65</v>
      </c>
      <c r="D89" s="11" t="s">
        <v>224</v>
      </c>
      <c r="E89" s="19" t="s">
        <v>303</v>
      </c>
      <c r="F89" s="10">
        <v>42036</v>
      </c>
      <c r="G89" s="10">
        <v>44958</v>
      </c>
      <c r="H89" s="11">
        <v>9</v>
      </c>
      <c r="I89" s="20" t="s">
        <v>223</v>
      </c>
      <c r="J89" s="11" t="s">
        <v>225</v>
      </c>
      <c r="K89" s="11" t="s">
        <v>1029</v>
      </c>
      <c r="L89" s="11">
        <v>2</v>
      </c>
    </row>
    <row r="90" spans="1:12">
      <c r="A90" s="11" t="s">
        <v>66</v>
      </c>
      <c r="D90" s="11" t="s">
        <v>224</v>
      </c>
      <c r="E90" s="19" t="s">
        <v>304</v>
      </c>
      <c r="F90" s="10">
        <v>42036</v>
      </c>
      <c r="G90" s="10">
        <v>44958</v>
      </c>
      <c r="H90" s="11">
        <v>9</v>
      </c>
      <c r="I90" s="20" t="s">
        <v>223</v>
      </c>
      <c r="J90" s="11" t="s">
        <v>225</v>
      </c>
      <c r="K90" s="11" t="s">
        <v>1029</v>
      </c>
      <c r="L90" s="11">
        <v>2</v>
      </c>
    </row>
    <row r="91" spans="1:12">
      <c r="A91" s="11" t="s">
        <v>67</v>
      </c>
      <c r="D91" s="11" t="s">
        <v>224</v>
      </c>
      <c r="E91" s="19" t="s">
        <v>305</v>
      </c>
      <c r="F91" s="10">
        <v>42036</v>
      </c>
      <c r="G91" s="10">
        <v>44958</v>
      </c>
      <c r="H91" s="11">
        <v>9</v>
      </c>
      <c r="I91" s="20" t="s">
        <v>223</v>
      </c>
      <c r="J91" s="11" t="s">
        <v>225</v>
      </c>
      <c r="K91" s="11" t="s">
        <v>1029</v>
      </c>
      <c r="L91" s="11">
        <v>2</v>
      </c>
    </row>
    <row r="92" spans="1:12">
      <c r="A92" s="11" t="s">
        <v>68</v>
      </c>
      <c r="D92" s="11" t="s">
        <v>224</v>
      </c>
      <c r="E92" s="19" t="s">
        <v>306</v>
      </c>
      <c r="F92" s="10">
        <v>42036</v>
      </c>
      <c r="G92" s="10">
        <v>44958</v>
      </c>
      <c r="H92" s="11">
        <v>9</v>
      </c>
      <c r="I92" s="20" t="s">
        <v>223</v>
      </c>
      <c r="J92" s="11" t="s">
        <v>225</v>
      </c>
      <c r="K92" s="11" t="s">
        <v>1029</v>
      </c>
      <c r="L92" s="11">
        <v>2</v>
      </c>
    </row>
    <row r="93" spans="1:12">
      <c r="A93" s="11" t="s">
        <v>69</v>
      </c>
      <c r="D93" s="11" t="s">
        <v>224</v>
      </c>
      <c r="E93" s="19" t="s">
        <v>307</v>
      </c>
      <c r="F93" s="10">
        <v>42036</v>
      </c>
      <c r="G93" s="10">
        <v>44958</v>
      </c>
      <c r="H93" s="11">
        <v>9</v>
      </c>
      <c r="I93" s="20" t="s">
        <v>223</v>
      </c>
      <c r="J93" s="11" t="s">
        <v>225</v>
      </c>
      <c r="K93" s="11" t="s">
        <v>1029</v>
      </c>
      <c r="L93" s="11">
        <v>2</v>
      </c>
    </row>
    <row r="94" spans="1:12">
      <c r="A94" s="11" t="s">
        <v>70</v>
      </c>
      <c r="D94" s="11" t="s">
        <v>224</v>
      </c>
      <c r="E94" s="19" t="s">
        <v>308</v>
      </c>
      <c r="F94" s="10">
        <v>42036</v>
      </c>
      <c r="G94" s="10">
        <v>44958</v>
      </c>
      <c r="H94" s="11">
        <v>9</v>
      </c>
      <c r="I94" s="20" t="s">
        <v>223</v>
      </c>
      <c r="J94" s="11" t="s">
        <v>225</v>
      </c>
      <c r="K94" s="11" t="s">
        <v>1029</v>
      </c>
      <c r="L94" s="11">
        <v>2</v>
      </c>
    </row>
    <row r="95" spans="1:12">
      <c r="A95" s="11" t="s">
        <v>71</v>
      </c>
      <c r="D95" s="11" t="s">
        <v>224</v>
      </c>
      <c r="E95" s="19" t="s">
        <v>309</v>
      </c>
      <c r="F95" s="10">
        <v>42036</v>
      </c>
      <c r="G95" s="10">
        <v>44958</v>
      </c>
      <c r="H95" s="11">
        <v>9</v>
      </c>
      <c r="I95" s="20" t="s">
        <v>223</v>
      </c>
      <c r="J95" s="11" t="s">
        <v>225</v>
      </c>
      <c r="K95" s="11" t="s">
        <v>1029</v>
      </c>
      <c r="L95" s="11">
        <v>2</v>
      </c>
    </row>
    <row r="96" spans="1:12">
      <c r="A96" s="11" t="s">
        <v>72</v>
      </c>
      <c r="D96" s="11" t="s">
        <v>224</v>
      </c>
      <c r="E96" s="19" t="s">
        <v>310</v>
      </c>
      <c r="F96" s="10">
        <v>42036</v>
      </c>
      <c r="G96" s="10">
        <v>44958</v>
      </c>
      <c r="H96" s="11">
        <v>9</v>
      </c>
      <c r="I96" s="20" t="s">
        <v>223</v>
      </c>
      <c r="J96" s="11" t="s">
        <v>225</v>
      </c>
      <c r="K96" s="11" t="s">
        <v>1029</v>
      </c>
      <c r="L96" s="11">
        <v>2</v>
      </c>
    </row>
    <row r="97" spans="1:12">
      <c r="A97" s="11" t="s">
        <v>73</v>
      </c>
      <c r="D97" s="11" t="s">
        <v>224</v>
      </c>
      <c r="E97" s="19" t="s">
        <v>311</v>
      </c>
      <c r="F97" s="10">
        <v>42036</v>
      </c>
      <c r="G97" s="10">
        <v>44958</v>
      </c>
      <c r="H97" s="11">
        <v>9</v>
      </c>
      <c r="I97" s="20" t="s">
        <v>223</v>
      </c>
      <c r="J97" s="11" t="s">
        <v>225</v>
      </c>
      <c r="K97" s="11" t="s">
        <v>1029</v>
      </c>
      <c r="L97" s="11">
        <v>2</v>
      </c>
    </row>
    <row r="98" spans="1:12">
      <c r="A98" s="11" t="s">
        <v>74</v>
      </c>
      <c r="D98" s="11" t="s">
        <v>224</v>
      </c>
      <c r="E98" s="19" t="s">
        <v>312</v>
      </c>
      <c r="F98" s="10">
        <v>42036</v>
      </c>
      <c r="G98" s="10">
        <v>44958</v>
      </c>
      <c r="H98" s="11">
        <v>9</v>
      </c>
      <c r="I98" s="20" t="s">
        <v>223</v>
      </c>
      <c r="J98" s="11" t="s">
        <v>225</v>
      </c>
      <c r="K98" s="11" t="s">
        <v>1029</v>
      </c>
      <c r="L98" s="11">
        <v>2</v>
      </c>
    </row>
    <row r="99" spans="1:12">
      <c r="A99" s="11" t="s">
        <v>75</v>
      </c>
      <c r="D99" s="11" t="s">
        <v>224</v>
      </c>
      <c r="E99" s="19" t="s">
        <v>313</v>
      </c>
      <c r="F99" s="10">
        <v>42036</v>
      </c>
      <c r="G99" s="10">
        <v>44958</v>
      </c>
      <c r="H99" s="11">
        <v>9</v>
      </c>
      <c r="I99" s="20" t="s">
        <v>223</v>
      </c>
      <c r="J99" s="11" t="s">
        <v>225</v>
      </c>
      <c r="K99" s="11" t="s">
        <v>1029</v>
      </c>
      <c r="L99" s="11">
        <v>2</v>
      </c>
    </row>
    <row r="100" spans="1:12">
      <c r="A100" s="11" t="s">
        <v>76</v>
      </c>
      <c r="D100" s="11" t="s">
        <v>224</v>
      </c>
      <c r="E100" s="19" t="s">
        <v>314</v>
      </c>
      <c r="F100" s="10">
        <v>42036</v>
      </c>
      <c r="G100" s="10">
        <v>44958</v>
      </c>
      <c r="H100" s="11">
        <v>9</v>
      </c>
      <c r="I100" s="20" t="s">
        <v>223</v>
      </c>
      <c r="J100" s="11" t="s">
        <v>225</v>
      </c>
      <c r="K100" s="11" t="s">
        <v>1029</v>
      </c>
      <c r="L100" s="11">
        <v>2</v>
      </c>
    </row>
    <row r="101" spans="1:12">
      <c r="A101" s="11" t="s">
        <v>77</v>
      </c>
      <c r="D101" s="11" t="s">
        <v>224</v>
      </c>
      <c r="E101" s="19" t="s">
        <v>315</v>
      </c>
      <c r="F101" s="10">
        <v>42036</v>
      </c>
      <c r="G101" s="10">
        <v>44958</v>
      </c>
      <c r="H101" s="11">
        <v>9</v>
      </c>
      <c r="I101" s="20" t="s">
        <v>223</v>
      </c>
      <c r="J101" s="11" t="s">
        <v>225</v>
      </c>
      <c r="K101" s="11" t="s">
        <v>1029</v>
      </c>
      <c r="L101" s="11">
        <v>2</v>
      </c>
    </row>
    <row r="102" spans="1:12">
      <c r="A102" s="11" t="s">
        <v>78</v>
      </c>
      <c r="D102" s="11" t="s">
        <v>224</v>
      </c>
      <c r="E102" s="19" t="s">
        <v>316</v>
      </c>
      <c r="F102" s="10">
        <v>42036</v>
      </c>
      <c r="G102" s="10">
        <v>44958</v>
      </c>
      <c r="H102" s="11">
        <v>9</v>
      </c>
      <c r="I102" s="20" t="s">
        <v>223</v>
      </c>
      <c r="J102" s="11" t="s">
        <v>225</v>
      </c>
      <c r="K102" s="11" t="s">
        <v>1029</v>
      </c>
      <c r="L102" s="11">
        <v>2</v>
      </c>
    </row>
    <row r="103" spans="1:12">
      <c r="A103" s="11" t="s">
        <v>79</v>
      </c>
      <c r="D103" s="11" t="s">
        <v>224</v>
      </c>
      <c r="E103" s="19" t="s">
        <v>317</v>
      </c>
      <c r="F103" s="10">
        <v>42036</v>
      </c>
      <c r="G103" s="10">
        <v>44958</v>
      </c>
      <c r="H103" s="11">
        <v>9</v>
      </c>
      <c r="I103" s="20" t="s">
        <v>223</v>
      </c>
      <c r="J103" s="11" t="s">
        <v>225</v>
      </c>
      <c r="K103" s="11" t="s">
        <v>1029</v>
      </c>
      <c r="L103" s="11">
        <v>2</v>
      </c>
    </row>
    <row r="104" spans="1:12">
      <c r="A104" s="11" t="s">
        <v>80</v>
      </c>
      <c r="D104" s="11" t="s">
        <v>224</v>
      </c>
      <c r="E104" s="19" t="s">
        <v>318</v>
      </c>
      <c r="F104" s="10">
        <v>42036</v>
      </c>
      <c r="G104" s="10">
        <v>44958</v>
      </c>
      <c r="H104" s="11">
        <v>9</v>
      </c>
      <c r="I104" s="20" t="s">
        <v>223</v>
      </c>
      <c r="J104" s="11" t="s">
        <v>225</v>
      </c>
      <c r="K104" s="11" t="s">
        <v>1029</v>
      </c>
      <c r="L104" s="11">
        <v>2</v>
      </c>
    </row>
    <row r="105" spans="1:12">
      <c r="A105" s="11" t="s">
        <v>81</v>
      </c>
      <c r="D105" s="11" t="s">
        <v>224</v>
      </c>
      <c r="E105" s="19" t="s">
        <v>319</v>
      </c>
      <c r="F105" s="10">
        <v>42036</v>
      </c>
      <c r="G105" s="10">
        <v>44958</v>
      </c>
      <c r="H105" s="11">
        <v>9</v>
      </c>
      <c r="I105" s="20" t="s">
        <v>223</v>
      </c>
      <c r="J105" s="11" t="s">
        <v>225</v>
      </c>
      <c r="K105" s="11" t="s">
        <v>1029</v>
      </c>
      <c r="L105" s="11">
        <v>2</v>
      </c>
    </row>
    <row r="106" spans="1:12">
      <c r="A106" s="11" t="s">
        <v>82</v>
      </c>
      <c r="D106" s="11" t="s">
        <v>224</v>
      </c>
      <c r="E106" s="19" t="s">
        <v>320</v>
      </c>
      <c r="F106" s="10">
        <v>42036</v>
      </c>
      <c r="G106" s="10">
        <v>44958</v>
      </c>
      <c r="H106" s="11">
        <v>9</v>
      </c>
      <c r="I106" s="20" t="s">
        <v>223</v>
      </c>
      <c r="J106" s="11" t="s">
        <v>225</v>
      </c>
      <c r="K106" s="11" t="s">
        <v>1029</v>
      </c>
      <c r="L106" s="11">
        <v>2</v>
      </c>
    </row>
    <row r="107" spans="1:12">
      <c r="A107" s="11" t="s">
        <v>83</v>
      </c>
      <c r="D107" s="11" t="s">
        <v>224</v>
      </c>
      <c r="E107" s="19" t="s">
        <v>321</v>
      </c>
      <c r="F107" s="10">
        <v>42036</v>
      </c>
      <c r="G107" s="10">
        <v>44958</v>
      </c>
      <c r="H107" s="11">
        <v>9</v>
      </c>
      <c r="I107" s="20" t="s">
        <v>223</v>
      </c>
      <c r="J107" s="11" t="s">
        <v>225</v>
      </c>
      <c r="K107" s="11" t="s">
        <v>1029</v>
      </c>
      <c r="L107" s="11">
        <v>2</v>
      </c>
    </row>
    <row r="108" spans="1:12">
      <c r="A108" s="11" t="s">
        <v>84</v>
      </c>
      <c r="D108" s="11" t="s">
        <v>224</v>
      </c>
      <c r="E108" s="19" t="s">
        <v>322</v>
      </c>
      <c r="F108" s="10">
        <v>42036</v>
      </c>
      <c r="G108" s="10">
        <v>44958</v>
      </c>
      <c r="H108" s="11">
        <v>9</v>
      </c>
      <c r="I108" s="20" t="s">
        <v>223</v>
      </c>
      <c r="J108" s="11" t="s">
        <v>225</v>
      </c>
      <c r="K108" s="11" t="s">
        <v>1029</v>
      </c>
      <c r="L108" s="11">
        <v>2</v>
      </c>
    </row>
    <row r="109" spans="1:12">
      <c r="A109" s="11" t="s">
        <v>85</v>
      </c>
      <c r="D109" s="11" t="s">
        <v>224</v>
      </c>
      <c r="E109" s="19" t="s">
        <v>323</v>
      </c>
      <c r="F109" s="10">
        <v>42036</v>
      </c>
      <c r="G109" s="10">
        <v>44958</v>
      </c>
      <c r="H109" s="11">
        <v>9</v>
      </c>
      <c r="I109" s="20" t="s">
        <v>223</v>
      </c>
      <c r="J109" s="11" t="s">
        <v>225</v>
      </c>
      <c r="K109" s="11" t="s">
        <v>1029</v>
      </c>
      <c r="L109" s="11">
        <v>2</v>
      </c>
    </row>
    <row r="110" spans="1:12">
      <c r="A110" s="11" t="s">
        <v>86</v>
      </c>
      <c r="D110" s="11" t="s">
        <v>224</v>
      </c>
      <c r="E110" s="19" t="s">
        <v>324</v>
      </c>
      <c r="F110" s="10">
        <v>42036</v>
      </c>
      <c r="G110" s="10">
        <v>44958</v>
      </c>
      <c r="H110" s="11">
        <v>9</v>
      </c>
      <c r="I110" s="20" t="s">
        <v>223</v>
      </c>
      <c r="J110" s="11" t="s">
        <v>225</v>
      </c>
      <c r="K110" s="11" t="s">
        <v>1029</v>
      </c>
      <c r="L110" s="11">
        <v>2</v>
      </c>
    </row>
    <row r="111" spans="1:12">
      <c r="A111" s="11" t="s">
        <v>87</v>
      </c>
      <c r="D111" s="11" t="s">
        <v>224</v>
      </c>
      <c r="E111" s="19" t="s">
        <v>325</v>
      </c>
      <c r="F111" s="10">
        <v>42036</v>
      </c>
      <c r="G111" s="10">
        <v>44958</v>
      </c>
      <c r="H111" s="11">
        <v>9</v>
      </c>
      <c r="I111" s="20" t="s">
        <v>223</v>
      </c>
      <c r="J111" s="11" t="s">
        <v>225</v>
      </c>
      <c r="K111" s="11" t="s">
        <v>1029</v>
      </c>
      <c r="L111" s="11">
        <v>2</v>
      </c>
    </row>
    <row r="112" spans="1:12">
      <c r="A112" s="11" t="s">
        <v>88</v>
      </c>
      <c r="D112" s="11" t="s">
        <v>224</v>
      </c>
      <c r="E112" s="19" t="s">
        <v>326</v>
      </c>
      <c r="F112" s="10">
        <v>42036</v>
      </c>
      <c r="G112" s="10">
        <v>44958</v>
      </c>
      <c r="H112" s="11">
        <v>9</v>
      </c>
      <c r="I112" s="20" t="s">
        <v>223</v>
      </c>
      <c r="J112" s="11" t="s">
        <v>225</v>
      </c>
      <c r="K112" s="11" t="s">
        <v>1029</v>
      </c>
      <c r="L112" s="11">
        <v>2</v>
      </c>
    </row>
    <row r="113" spans="1:12">
      <c r="A113" s="11" t="s">
        <v>89</v>
      </c>
      <c r="D113" s="11" t="s">
        <v>224</v>
      </c>
      <c r="E113" s="19" t="s">
        <v>327</v>
      </c>
      <c r="F113" s="10">
        <v>42036</v>
      </c>
      <c r="G113" s="10">
        <v>44958</v>
      </c>
      <c r="H113" s="11">
        <v>9</v>
      </c>
      <c r="I113" s="20" t="s">
        <v>223</v>
      </c>
      <c r="J113" s="11" t="s">
        <v>225</v>
      </c>
      <c r="K113" s="11" t="s">
        <v>1029</v>
      </c>
      <c r="L113" s="11">
        <v>2</v>
      </c>
    </row>
    <row r="114" spans="1:12">
      <c r="A114" s="11" t="s">
        <v>1091</v>
      </c>
      <c r="D114" s="11" t="s">
        <v>224</v>
      </c>
      <c r="E114" s="19" t="s">
        <v>328</v>
      </c>
      <c r="F114" s="10">
        <v>42036</v>
      </c>
      <c r="G114" s="10">
        <v>44958</v>
      </c>
      <c r="H114" s="11">
        <v>9</v>
      </c>
      <c r="I114" s="20" t="s">
        <v>223</v>
      </c>
      <c r="J114" s="11" t="s">
        <v>225</v>
      </c>
      <c r="K114" s="11" t="s">
        <v>1029</v>
      </c>
      <c r="L114" s="11">
        <v>2</v>
      </c>
    </row>
    <row r="115" spans="1:12">
      <c r="A115" s="11" t="s">
        <v>1092</v>
      </c>
      <c r="D115" s="11" t="s">
        <v>224</v>
      </c>
      <c r="E115" s="19" t="s">
        <v>329</v>
      </c>
      <c r="F115" s="10">
        <v>42036</v>
      </c>
      <c r="G115" s="10">
        <v>44958</v>
      </c>
      <c r="H115" s="11">
        <v>9</v>
      </c>
      <c r="I115" s="20" t="s">
        <v>223</v>
      </c>
      <c r="J115" s="11" t="s">
        <v>225</v>
      </c>
      <c r="K115" s="11" t="s">
        <v>1029</v>
      </c>
      <c r="L115" s="11">
        <v>2</v>
      </c>
    </row>
    <row r="116" spans="1:12">
      <c r="A116" s="11" t="s">
        <v>1093</v>
      </c>
      <c r="D116" s="11" t="s">
        <v>224</v>
      </c>
      <c r="E116" s="19" t="s">
        <v>330</v>
      </c>
      <c r="F116" s="10">
        <v>42036</v>
      </c>
      <c r="G116" s="10">
        <v>44958</v>
      </c>
      <c r="H116" s="11">
        <v>9</v>
      </c>
      <c r="I116" s="20" t="s">
        <v>223</v>
      </c>
      <c r="J116" s="11" t="s">
        <v>225</v>
      </c>
      <c r="K116" s="11" t="s">
        <v>1029</v>
      </c>
      <c r="L116" s="11">
        <v>2</v>
      </c>
    </row>
    <row r="117" spans="1:12">
      <c r="A117" s="11" t="s">
        <v>1094</v>
      </c>
      <c r="D117" s="11" t="s">
        <v>224</v>
      </c>
      <c r="E117" s="19" t="s">
        <v>331</v>
      </c>
      <c r="F117" s="10">
        <v>42036</v>
      </c>
      <c r="G117" s="10">
        <v>44958</v>
      </c>
      <c r="H117" s="11">
        <v>9</v>
      </c>
      <c r="I117" s="20" t="s">
        <v>223</v>
      </c>
      <c r="J117" s="11" t="s">
        <v>225</v>
      </c>
      <c r="K117" s="11" t="s">
        <v>1029</v>
      </c>
      <c r="L117" s="11">
        <v>2</v>
      </c>
    </row>
    <row r="118" spans="1:12">
      <c r="A118" s="11" t="s">
        <v>1095</v>
      </c>
      <c r="D118" s="11" t="s">
        <v>224</v>
      </c>
      <c r="E118" s="19" t="s">
        <v>332</v>
      </c>
      <c r="F118" s="10">
        <v>42036</v>
      </c>
      <c r="G118" s="10">
        <v>44958</v>
      </c>
      <c r="H118" s="11">
        <v>9</v>
      </c>
      <c r="I118" s="20" t="s">
        <v>223</v>
      </c>
      <c r="J118" s="11" t="s">
        <v>225</v>
      </c>
      <c r="K118" s="11" t="s">
        <v>1029</v>
      </c>
      <c r="L118" s="11">
        <v>2</v>
      </c>
    </row>
    <row r="119" spans="1:12">
      <c r="A119" s="11" t="s">
        <v>1096</v>
      </c>
      <c r="D119" s="11" t="s">
        <v>224</v>
      </c>
      <c r="E119" s="19" t="s">
        <v>333</v>
      </c>
      <c r="F119" s="10">
        <v>42036</v>
      </c>
      <c r="G119" s="10">
        <v>44958</v>
      </c>
      <c r="H119" s="11">
        <v>9</v>
      </c>
      <c r="I119" s="20" t="s">
        <v>223</v>
      </c>
      <c r="J119" s="11" t="s">
        <v>225</v>
      </c>
      <c r="K119" s="11" t="s">
        <v>1029</v>
      </c>
      <c r="L119" s="11">
        <v>2</v>
      </c>
    </row>
    <row r="120" spans="1:12">
      <c r="A120" s="11" t="s">
        <v>90</v>
      </c>
      <c r="D120" s="11" t="s">
        <v>224</v>
      </c>
      <c r="E120" s="19" t="s">
        <v>334</v>
      </c>
      <c r="F120" s="10">
        <v>42036</v>
      </c>
      <c r="G120" s="10">
        <v>44958</v>
      </c>
      <c r="H120" s="11">
        <v>9</v>
      </c>
      <c r="I120" s="20" t="s">
        <v>223</v>
      </c>
      <c r="J120" s="11" t="s">
        <v>225</v>
      </c>
      <c r="K120" s="11" t="s">
        <v>1029</v>
      </c>
      <c r="L120" s="11">
        <v>2</v>
      </c>
    </row>
    <row r="121" spans="1:12">
      <c r="A121" s="11" t="s">
        <v>91</v>
      </c>
      <c r="D121" s="11" t="s">
        <v>224</v>
      </c>
      <c r="E121" s="19" t="s">
        <v>335</v>
      </c>
      <c r="F121" s="10">
        <v>42036</v>
      </c>
      <c r="G121" s="10">
        <v>44958</v>
      </c>
      <c r="H121" s="11">
        <v>9</v>
      </c>
      <c r="I121" s="20" t="s">
        <v>223</v>
      </c>
      <c r="J121" s="11" t="s">
        <v>225</v>
      </c>
      <c r="K121" s="11" t="s">
        <v>1029</v>
      </c>
      <c r="L121" s="11">
        <v>2</v>
      </c>
    </row>
    <row r="122" spans="1:12">
      <c r="A122" s="11" t="s">
        <v>92</v>
      </c>
      <c r="D122" s="11" t="s">
        <v>224</v>
      </c>
      <c r="E122" s="19" t="s">
        <v>336</v>
      </c>
      <c r="F122" s="10">
        <v>42036</v>
      </c>
      <c r="G122" s="10">
        <v>44958</v>
      </c>
      <c r="H122" s="11">
        <v>9</v>
      </c>
      <c r="I122" s="20" t="s">
        <v>223</v>
      </c>
      <c r="J122" s="11" t="s">
        <v>225</v>
      </c>
      <c r="K122" s="11" t="s">
        <v>1029</v>
      </c>
      <c r="L122" s="11">
        <v>2</v>
      </c>
    </row>
    <row r="123" spans="1:12">
      <c r="A123" s="11" t="s">
        <v>93</v>
      </c>
      <c r="D123" s="11" t="s">
        <v>224</v>
      </c>
      <c r="E123" s="19" t="s">
        <v>337</v>
      </c>
      <c r="F123" s="10">
        <v>42036</v>
      </c>
      <c r="G123" s="10">
        <v>44958</v>
      </c>
      <c r="H123" s="11">
        <v>9</v>
      </c>
      <c r="I123" s="20" t="s">
        <v>223</v>
      </c>
      <c r="J123" s="11" t="s">
        <v>225</v>
      </c>
      <c r="K123" s="11" t="s">
        <v>1029</v>
      </c>
      <c r="L123" s="11">
        <v>2</v>
      </c>
    </row>
    <row r="124" spans="1:12">
      <c r="A124" s="11" t="s">
        <v>94</v>
      </c>
      <c r="D124" s="11" t="s">
        <v>224</v>
      </c>
      <c r="E124" s="19" t="s">
        <v>338</v>
      </c>
      <c r="F124" s="10">
        <v>42036</v>
      </c>
      <c r="G124" s="10">
        <v>44958</v>
      </c>
      <c r="H124" s="11">
        <v>9</v>
      </c>
      <c r="I124" s="20" t="s">
        <v>223</v>
      </c>
      <c r="J124" s="11" t="s">
        <v>225</v>
      </c>
      <c r="K124" s="11" t="s">
        <v>1029</v>
      </c>
      <c r="L124" s="11">
        <v>2</v>
      </c>
    </row>
    <row r="125" spans="1:12">
      <c r="A125" s="11" t="s">
        <v>95</v>
      </c>
      <c r="D125" s="11" t="s">
        <v>224</v>
      </c>
      <c r="E125" s="19" t="s">
        <v>339</v>
      </c>
      <c r="F125" s="10">
        <v>42036</v>
      </c>
      <c r="G125" s="10">
        <v>44958</v>
      </c>
      <c r="H125" s="11">
        <v>9</v>
      </c>
      <c r="I125" s="20" t="s">
        <v>223</v>
      </c>
      <c r="J125" s="11" t="s">
        <v>225</v>
      </c>
      <c r="K125" s="11" t="s">
        <v>1029</v>
      </c>
      <c r="L125" s="11">
        <v>2</v>
      </c>
    </row>
    <row r="126" spans="1:12">
      <c r="A126" s="11" t="s">
        <v>96</v>
      </c>
      <c r="D126" s="11" t="s">
        <v>224</v>
      </c>
      <c r="E126" s="19" t="s">
        <v>340</v>
      </c>
      <c r="F126" s="10">
        <v>42036</v>
      </c>
      <c r="G126" s="10">
        <v>44958</v>
      </c>
      <c r="H126" s="11">
        <v>9</v>
      </c>
      <c r="I126" s="20" t="s">
        <v>223</v>
      </c>
      <c r="J126" s="11" t="s">
        <v>225</v>
      </c>
      <c r="K126" s="11" t="s">
        <v>1029</v>
      </c>
      <c r="L126" s="11">
        <v>2</v>
      </c>
    </row>
    <row r="127" spans="1:12">
      <c r="A127" s="11" t="s">
        <v>97</v>
      </c>
      <c r="D127" s="11" t="s">
        <v>224</v>
      </c>
      <c r="E127" s="19" t="s">
        <v>341</v>
      </c>
      <c r="F127" s="10">
        <v>42036</v>
      </c>
      <c r="G127" s="10">
        <v>44958</v>
      </c>
      <c r="H127" s="11">
        <v>9</v>
      </c>
      <c r="I127" s="20" t="s">
        <v>223</v>
      </c>
      <c r="J127" s="11" t="s">
        <v>225</v>
      </c>
      <c r="K127" s="11" t="s">
        <v>1029</v>
      </c>
      <c r="L127" s="11">
        <v>2</v>
      </c>
    </row>
    <row r="128" spans="1:12">
      <c r="A128" s="11" t="s">
        <v>98</v>
      </c>
      <c r="D128" s="11" t="s">
        <v>224</v>
      </c>
      <c r="E128" s="19" t="s">
        <v>342</v>
      </c>
      <c r="F128" s="10">
        <v>42036</v>
      </c>
      <c r="G128" s="10">
        <v>44958</v>
      </c>
      <c r="H128" s="11">
        <v>9</v>
      </c>
      <c r="I128" s="20" t="s">
        <v>223</v>
      </c>
      <c r="J128" s="11" t="s">
        <v>225</v>
      </c>
      <c r="K128" s="11" t="s">
        <v>1029</v>
      </c>
      <c r="L128" s="11">
        <v>2</v>
      </c>
    </row>
    <row r="129" spans="1:12">
      <c r="A129" s="11" t="s">
        <v>99</v>
      </c>
      <c r="D129" s="11" t="s">
        <v>224</v>
      </c>
      <c r="E129" s="19" t="s">
        <v>343</v>
      </c>
      <c r="F129" s="10">
        <v>42036</v>
      </c>
      <c r="G129" s="10">
        <v>44958</v>
      </c>
      <c r="H129" s="11">
        <v>9</v>
      </c>
      <c r="I129" s="20" t="s">
        <v>223</v>
      </c>
      <c r="J129" s="11" t="s">
        <v>225</v>
      </c>
      <c r="K129" s="11" t="s">
        <v>1029</v>
      </c>
      <c r="L129" s="11">
        <v>2</v>
      </c>
    </row>
    <row r="130" spans="1:12">
      <c r="A130" s="11" t="s">
        <v>100</v>
      </c>
      <c r="D130" s="11" t="s">
        <v>224</v>
      </c>
      <c r="E130" s="19" t="s">
        <v>344</v>
      </c>
      <c r="F130" s="10">
        <v>42036</v>
      </c>
      <c r="G130" s="10">
        <v>44958</v>
      </c>
      <c r="H130" s="11">
        <v>9</v>
      </c>
      <c r="I130" s="20" t="s">
        <v>223</v>
      </c>
      <c r="J130" s="11" t="s">
        <v>225</v>
      </c>
      <c r="K130" s="11" t="s">
        <v>1029</v>
      </c>
      <c r="L130" s="11">
        <v>2</v>
      </c>
    </row>
    <row r="131" spans="1:12">
      <c r="A131" s="11" t="s">
        <v>101</v>
      </c>
      <c r="D131" s="11" t="s">
        <v>224</v>
      </c>
      <c r="E131" s="19" t="s">
        <v>345</v>
      </c>
      <c r="F131" s="10">
        <v>42036</v>
      </c>
      <c r="G131" s="10">
        <v>44958</v>
      </c>
      <c r="H131" s="11">
        <v>9</v>
      </c>
      <c r="I131" s="20" t="s">
        <v>223</v>
      </c>
      <c r="J131" s="11" t="s">
        <v>225</v>
      </c>
      <c r="K131" s="11" t="s">
        <v>1029</v>
      </c>
      <c r="L131" s="11">
        <v>2</v>
      </c>
    </row>
    <row r="132" spans="1:12">
      <c r="A132" s="11" t="s">
        <v>102</v>
      </c>
      <c r="D132" s="11" t="s">
        <v>224</v>
      </c>
      <c r="E132" s="19" t="s">
        <v>346</v>
      </c>
      <c r="F132" s="10">
        <v>42036</v>
      </c>
      <c r="G132" s="10">
        <v>44958</v>
      </c>
      <c r="H132" s="11">
        <v>9</v>
      </c>
      <c r="I132" s="20" t="s">
        <v>223</v>
      </c>
      <c r="J132" s="11" t="s">
        <v>225</v>
      </c>
      <c r="K132" s="11" t="s">
        <v>1029</v>
      </c>
      <c r="L132" s="11">
        <v>2</v>
      </c>
    </row>
    <row r="133" spans="1:12">
      <c r="A133" s="11" t="s">
        <v>103</v>
      </c>
      <c r="D133" s="11" t="s">
        <v>224</v>
      </c>
      <c r="E133" s="19" t="s">
        <v>347</v>
      </c>
      <c r="F133" s="10">
        <v>42036</v>
      </c>
      <c r="G133" s="10">
        <v>44958</v>
      </c>
      <c r="H133" s="11">
        <v>9</v>
      </c>
      <c r="I133" s="20" t="s">
        <v>223</v>
      </c>
      <c r="J133" s="11" t="s">
        <v>225</v>
      </c>
      <c r="K133" s="11" t="s">
        <v>1029</v>
      </c>
      <c r="L133" s="11">
        <v>2</v>
      </c>
    </row>
    <row r="134" spans="1:12">
      <c r="A134" s="11" t="s">
        <v>104</v>
      </c>
      <c r="D134" s="11" t="s">
        <v>224</v>
      </c>
      <c r="E134" s="19" t="s">
        <v>348</v>
      </c>
      <c r="F134" s="10">
        <v>42036</v>
      </c>
      <c r="G134" s="10">
        <v>44958</v>
      </c>
      <c r="H134" s="11">
        <v>9</v>
      </c>
      <c r="I134" s="20" t="s">
        <v>223</v>
      </c>
      <c r="J134" s="11" t="s">
        <v>225</v>
      </c>
      <c r="K134" s="11" t="s">
        <v>1029</v>
      </c>
      <c r="L134" s="11">
        <v>2</v>
      </c>
    </row>
    <row r="135" spans="1:12">
      <c r="A135" s="11" t="s">
        <v>105</v>
      </c>
      <c r="D135" s="11" t="s">
        <v>224</v>
      </c>
      <c r="E135" s="19" t="s">
        <v>349</v>
      </c>
      <c r="F135" s="10">
        <v>42036</v>
      </c>
      <c r="G135" s="10">
        <v>44958</v>
      </c>
      <c r="H135" s="11">
        <v>9</v>
      </c>
      <c r="I135" s="20" t="s">
        <v>223</v>
      </c>
      <c r="J135" s="11" t="s">
        <v>225</v>
      </c>
      <c r="K135" s="11" t="s">
        <v>1029</v>
      </c>
      <c r="L135" s="11">
        <v>2</v>
      </c>
    </row>
    <row r="136" spans="1:12">
      <c r="A136" s="11" t="s">
        <v>106</v>
      </c>
      <c r="D136" s="11" t="s">
        <v>224</v>
      </c>
      <c r="E136" s="19" t="s">
        <v>350</v>
      </c>
      <c r="F136" s="10">
        <v>42036</v>
      </c>
      <c r="G136" s="10">
        <v>44958</v>
      </c>
      <c r="H136" s="11">
        <v>9</v>
      </c>
      <c r="I136" s="20" t="s">
        <v>223</v>
      </c>
      <c r="J136" s="11" t="s">
        <v>225</v>
      </c>
      <c r="K136" s="11" t="s">
        <v>1029</v>
      </c>
      <c r="L136" s="11">
        <v>2</v>
      </c>
    </row>
    <row r="137" spans="1:12">
      <c r="A137" s="11" t="s">
        <v>107</v>
      </c>
      <c r="D137" s="11" t="s">
        <v>224</v>
      </c>
      <c r="E137" s="19" t="s">
        <v>351</v>
      </c>
      <c r="F137" s="10">
        <v>42036</v>
      </c>
      <c r="G137" s="10">
        <v>44958</v>
      </c>
      <c r="H137" s="11">
        <v>9</v>
      </c>
      <c r="I137" s="20" t="s">
        <v>223</v>
      </c>
      <c r="J137" s="11" t="s">
        <v>225</v>
      </c>
      <c r="K137" s="11" t="s">
        <v>1029</v>
      </c>
      <c r="L137" s="11">
        <v>2</v>
      </c>
    </row>
    <row r="138" spans="1:12">
      <c r="A138" s="11" t="s">
        <v>108</v>
      </c>
      <c r="D138" s="11" t="s">
        <v>224</v>
      </c>
      <c r="E138" s="19" t="s">
        <v>352</v>
      </c>
      <c r="F138" s="10">
        <v>42036</v>
      </c>
      <c r="G138" s="10">
        <v>44958</v>
      </c>
      <c r="H138" s="11">
        <v>9</v>
      </c>
      <c r="I138" s="20" t="s">
        <v>223</v>
      </c>
      <c r="J138" s="11" t="s">
        <v>225</v>
      </c>
      <c r="K138" s="11" t="s">
        <v>1029</v>
      </c>
      <c r="L138" s="11">
        <v>2</v>
      </c>
    </row>
    <row r="139" spans="1:12">
      <c r="A139" s="11" t="s">
        <v>109</v>
      </c>
      <c r="D139" s="11" t="s">
        <v>224</v>
      </c>
      <c r="E139" s="19" t="s">
        <v>353</v>
      </c>
      <c r="F139" s="10">
        <v>42036</v>
      </c>
      <c r="G139" s="10">
        <v>44958</v>
      </c>
      <c r="H139" s="11">
        <v>9</v>
      </c>
      <c r="I139" s="20" t="s">
        <v>223</v>
      </c>
      <c r="J139" s="11" t="s">
        <v>225</v>
      </c>
      <c r="K139" s="11" t="s">
        <v>1029</v>
      </c>
      <c r="L139" s="11">
        <v>2</v>
      </c>
    </row>
    <row r="140" spans="1:12">
      <c r="A140" s="11" t="s">
        <v>110</v>
      </c>
      <c r="D140" s="11" t="s">
        <v>224</v>
      </c>
      <c r="E140" s="19" t="s">
        <v>354</v>
      </c>
      <c r="F140" s="10">
        <v>42036</v>
      </c>
      <c r="G140" s="10">
        <v>44958</v>
      </c>
      <c r="H140" s="11">
        <v>9</v>
      </c>
      <c r="I140" s="20" t="s">
        <v>223</v>
      </c>
      <c r="J140" s="11" t="s">
        <v>225</v>
      </c>
      <c r="K140" s="11" t="s">
        <v>1029</v>
      </c>
      <c r="L140" s="11">
        <v>2</v>
      </c>
    </row>
    <row r="141" spans="1:12">
      <c r="A141" s="11" t="s">
        <v>111</v>
      </c>
      <c r="D141" s="11" t="s">
        <v>224</v>
      </c>
      <c r="E141" s="19" t="s">
        <v>355</v>
      </c>
      <c r="F141" s="10">
        <v>42036</v>
      </c>
      <c r="G141" s="10">
        <v>44958</v>
      </c>
      <c r="H141" s="11">
        <v>9</v>
      </c>
      <c r="I141" s="20" t="s">
        <v>223</v>
      </c>
      <c r="J141" s="11" t="s">
        <v>225</v>
      </c>
      <c r="K141" s="11" t="s">
        <v>1029</v>
      </c>
      <c r="L141" s="11">
        <v>2</v>
      </c>
    </row>
    <row r="142" spans="1:12">
      <c r="A142" s="11" t="s">
        <v>112</v>
      </c>
      <c r="D142" s="11" t="s">
        <v>224</v>
      </c>
      <c r="E142" s="19" t="s">
        <v>356</v>
      </c>
      <c r="F142" s="10">
        <v>42036</v>
      </c>
      <c r="G142" s="10">
        <v>44958</v>
      </c>
      <c r="H142" s="11">
        <v>9</v>
      </c>
      <c r="I142" s="20" t="s">
        <v>223</v>
      </c>
      <c r="J142" s="11" t="s">
        <v>225</v>
      </c>
      <c r="K142" s="11" t="s">
        <v>1029</v>
      </c>
      <c r="L142" s="11">
        <v>2</v>
      </c>
    </row>
    <row r="143" spans="1:12">
      <c r="A143" s="11" t="s">
        <v>113</v>
      </c>
      <c r="D143" s="11" t="s">
        <v>224</v>
      </c>
      <c r="E143" s="19" t="s">
        <v>357</v>
      </c>
      <c r="F143" s="10">
        <v>42036</v>
      </c>
      <c r="G143" s="10">
        <v>44958</v>
      </c>
      <c r="H143" s="11">
        <v>9</v>
      </c>
      <c r="I143" s="20" t="s">
        <v>223</v>
      </c>
      <c r="J143" s="11" t="s">
        <v>225</v>
      </c>
      <c r="K143" s="11" t="s">
        <v>1029</v>
      </c>
      <c r="L143" s="11">
        <v>2</v>
      </c>
    </row>
    <row r="144" spans="1:12">
      <c r="A144" s="11" t="s">
        <v>114</v>
      </c>
      <c r="D144" s="11" t="s">
        <v>224</v>
      </c>
      <c r="E144" s="19" t="s">
        <v>358</v>
      </c>
      <c r="F144" s="10">
        <v>42036</v>
      </c>
      <c r="G144" s="10">
        <v>44958</v>
      </c>
      <c r="H144" s="11">
        <v>9</v>
      </c>
      <c r="I144" s="20" t="s">
        <v>223</v>
      </c>
      <c r="J144" s="11" t="s">
        <v>225</v>
      </c>
      <c r="K144" s="11" t="s">
        <v>1029</v>
      </c>
      <c r="L144" s="11">
        <v>2</v>
      </c>
    </row>
    <row r="145" spans="1:12">
      <c r="A145" s="11" t="s">
        <v>115</v>
      </c>
      <c r="D145" s="11" t="s">
        <v>224</v>
      </c>
      <c r="E145" s="19" t="s">
        <v>359</v>
      </c>
      <c r="F145" s="10">
        <v>42036</v>
      </c>
      <c r="G145" s="10">
        <v>44958</v>
      </c>
      <c r="H145" s="11">
        <v>9</v>
      </c>
      <c r="I145" s="20" t="s">
        <v>223</v>
      </c>
      <c r="J145" s="11" t="s">
        <v>225</v>
      </c>
      <c r="K145" s="11" t="s">
        <v>1029</v>
      </c>
      <c r="L145" s="11">
        <v>2</v>
      </c>
    </row>
    <row r="146" spans="1:12">
      <c r="A146" s="11" t="s">
        <v>116</v>
      </c>
      <c r="D146" s="11" t="s">
        <v>224</v>
      </c>
      <c r="E146" s="19" t="s">
        <v>360</v>
      </c>
      <c r="F146" s="10">
        <v>42036</v>
      </c>
      <c r="G146" s="10">
        <v>44958</v>
      </c>
      <c r="H146" s="11">
        <v>9</v>
      </c>
      <c r="I146" s="20" t="s">
        <v>223</v>
      </c>
      <c r="J146" s="11" t="s">
        <v>225</v>
      </c>
      <c r="K146" s="11" t="s">
        <v>1029</v>
      </c>
      <c r="L146" s="11">
        <v>2</v>
      </c>
    </row>
    <row r="147" spans="1:12">
      <c r="A147" s="11" t="s">
        <v>117</v>
      </c>
      <c r="D147" s="11" t="s">
        <v>224</v>
      </c>
      <c r="E147" s="19" t="s">
        <v>361</v>
      </c>
      <c r="F147" s="10">
        <v>42036</v>
      </c>
      <c r="G147" s="10">
        <v>44958</v>
      </c>
      <c r="H147" s="11">
        <v>9</v>
      </c>
      <c r="I147" s="20" t="s">
        <v>223</v>
      </c>
      <c r="J147" s="11" t="s">
        <v>225</v>
      </c>
      <c r="K147" s="11" t="s">
        <v>1029</v>
      </c>
      <c r="L147" s="11">
        <v>2</v>
      </c>
    </row>
    <row r="148" spans="1:12">
      <c r="A148" s="11" t="s">
        <v>118</v>
      </c>
      <c r="D148" s="11" t="s">
        <v>224</v>
      </c>
      <c r="E148" s="19" t="s">
        <v>362</v>
      </c>
      <c r="F148" s="10">
        <v>42036</v>
      </c>
      <c r="G148" s="10">
        <v>44958</v>
      </c>
      <c r="H148" s="11">
        <v>9</v>
      </c>
      <c r="I148" s="20" t="s">
        <v>223</v>
      </c>
      <c r="J148" s="11" t="s">
        <v>225</v>
      </c>
      <c r="K148" s="11" t="s">
        <v>1029</v>
      </c>
      <c r="L148" s="11">
        <v>2</v>
      </c>
    </row>
    <row r="149" spans="1:12">
      <c r="A149" s="11" t="s">
        <v>119</v>
      </c>
      <c r="D149" s="11" t="s">
        <v>224</v>
      </c>
      <c r="E149" s="19" t="s">
        <v>363</v>
      </c>
      <c r="F149" s="10">
        <v>42036</v>
      </c>
      <c r="G149" s="10">
        <v>44958</v>
      </c>
      <c r="H149" s="11">
        <v>9</v>
      </c>
      <c r="I149" s="20" t="s">
        <v>223</v>
      </c>
      <c r="J149" s="11" t="s">
        <v>225</v>
      </c>
      <c r="K149" s="11" t="s">
        <v>1029</v>
      </c>
      <c r="L149" s="11">
        <v>2</v>
      </c>
    </row>
    <row r="150" spans="1:12">
      <c r="A150" s="11" t="s">
        <v>120</v>
      </c>
      <c r="D150" s="11" t="s">
        <v>224</v>
      </c>
      <c r="E150" s="19" t="s">
        <v>364</v>
      </c>
      <c r="F150" s="10">
        <v>42036</v>
      </c>
      <c r="G150" s="10">
        <v>44958</v>
      </c>
      <c r="H150" s="11">
        <v>9</v>
      </c>
      <c r="I150" s="20" t="s">
        <v>223</v>
      </c>
      <c r="J150" s="11" t="s">
        <v>225</v>
      </c>
      <c r="K150" s="11" t="s">
        <v>1029</v>
      </c>
      <c r="L150" s="11">
        <v>2</v>
      </c>
    </row>
    <row r="151" spans="1:12">
      <c r="A151" s="11" t="s">
        <v>121</v>
      </c>
      <c r="D151" s="11" t="s">
        <v>224</v>
      </c>
      <c r="E151" s="19" t="s">
        <v>365</v>
      </c>
      <c r="F151" s="10">
        <v>42036</v>
      </c>
      <c r="G151" s="10">
        <v>44958</v>
      </c>
      <c r="H151" s="11">
        <v>9</v>
      </c>
      <c r="I151" s="20" t="s">
        <v>223</v>
      </c>
      <c r="J151" s="11" t="s">
        <v>225</v>
      </c>
      <c r="K151" s="11" t="s">
        <v>1029</v>
      </c>
      <c r="L151" s="11">
        <v>2</v>
      </c>
    </row>
    <row r="152" spans="1:12">
      <c r="A152" s="11" t="s">
        <v>122</v>
      </c>
      <c r="D152" s="11" t="s">
        <v>224</v>
      </c>
      <c r="E152" s="19" t="s">
        <v>366</v>
      </c>
      <c r="F152" s="10">
        <v>42036</v>
      </c>
      <c r="G152" s="10">
        <v>44958</v>
      </c>
      <c r="H152" s="11">
        <v>9</v>
      </c>
      <c r="I152" s="20" t="s">
        <v>223</v>
      </c>
      <c r="J152" s="11" t="s">
        <v>225</v>
      </c>
      <c r="K152" s="11" t="s">
        <v>1029</v>
      </c>
      <c r="L152" s="11">
        <v>2</v>
      </c>
    </row>
    <row r="153" spans="1:12">
      <c r="A153" s="11" t="s">
        <v>1097</v>
      </c>
      <c r="D153" s="11" t="s">
        <v>224</v>
      </c>
      <c r="E153" s="19" t="s">
        <v>367</v>
      </c>
      <c r="F153" s="10">
        <v>42036</v>
      </c>
      <c r="G153" s="10">
        <v>44958</v>
      </c>
      <c r="H153" s="11">
        <v>9</v>
      </c>
      <c r="I153" s="20" t="s">
        <v>223</v>
      </c>
      <c r="J153" s="11" t="s">
        <v>225</v>
      </c>
      <c r="K153" s="11" t="s">
        <v>1029</v>
      </c>
      <c r="L153" s="11">
        <v>2</v>
      </c>
    </row>
    <row r="154" spans="1:12">
      <c r="A154" s="11" t="s">
        <v>1098</v>
      </c>
      <c r="D154" s="11" t="s">
        <v>224</v>
      </c>
      <c r="E154" s="19" t="s">
        <v>368</v>
      </c>
      <c r="F154" s="10">
        <v>42036</v>
      </c>
      <c r="G154" s="10">
        <v>44958</v>
      </c>
      <c r="H154" s="11">
        <v>9</v>
      </c>
      <c r="I154" s="20" t="s">
        <v>223</v>
      </c>
      <c r="J154" s="11" t="s">
        <v>225</v>
      </c>
      <c r="K154" s="11" t="s">
        <v>1029</v>
      </c>
      <c r="L154" s="11">
        <v>2</v>
      </c>
    </row>
    <row r="155" spans="1:12">
      <c r="A155" s="11" t="s">
        <v>1099</v>
      </c>
      <c r="D155" s="11" t="s">
        <v>224</v>
      </c>
      <c r="E155" s="19" t="s">
        <v>369</v>
      </c>
      <c r="F155" s="10">
        <v>42036</v>
      </c>
      <c r="G155" s="10">
        <v>44958</v>
      </c>
      <c r="H155" s="11">
        <v>9</v>
      </c>
      <c r="I155" s="20" t="s">
        <v>223</v>
      </c>
      <c r="J155" s="11" t="s">
        <v>225</v>
      </c>
      <c r="K155" s="11" t="s">
        <v>1029</v>
      </c>
      <c r="L155" s="11">
        <v>2</v>
      </c>
    </row>
    <row r="156" spans="1:12">
      <c r="A156" s="11" t="s">
        <v>1100</v>
      </c>
      <c r="D156" s="11" t="s">
        <v>224</v>
      </c>
      <c r="E156" s="19" t="s">
        <v>370</v>
      </c>
      <c r="F156" s="10">
        <v>42036</v>
      </c>
      <c r="G156" s="10">
        <v>44958</v>
      </c>
      <c r="H156" s="11">
        <v>9</v>
      </c>
      <c r="I156" s="20" t="s">
        <v>223</v>
      </c>
      <c r="J156" s="11" t="s">
        <v>225</v>
      </c>
      <c r="K156" s="11" t="s">
        <v>1029</v>
      </c>
      <c r="L156" s="11">
        <v>2</v>
      </c>
    </row>
    <row r="157" spans="1:12">
      <c r="A157" s="11" t="s">
        <v>1101</v>
      </c>
      <c r="D157" s="11" t="s">
        <v>224</v>
      </c>
      <c r="E157" s="19" t="s">
        <v>371</v>
      </c>
      <c r="F157" s="10">
        <v>42036</v>
      </c>
      <c r="G157" s="10">
        <v>44958</v>
      </c>
      <c r="H157" s="11">
        <v>9</v>
      </c>
      <c r="I157" s="20" t="s">
        <v>223</v>
      </c>
      <c r="J157" s="11" t="s">
        <v>225</v>
      </c>
      <c r="K157" s="11" t="s">
        <v>1029</v>
      </c>
      <c r="L157" s="11">
        <v>2</v>
      </c>
    </row>
    <row r="158" spans="1:12">
      <c r="A158" s="11" t="s">
        <v>1102</v>
      </c>
      <c r="D158" s="11" t="s">
        <v>224</v>
      </c>
      <c r="E158" s="19" t="s">
        <v>372</v>
      </c>
      <c r="F158" s="10">
        <v>42036</v>
      </c>
      <c r="G158" s="10">
        <v>44958</v>
      </c>
      <c r="H158" s="11">
        <v>9</v>
      </c>
      <c r="I158" s="20" t="s">
        <v>223</v>
      </c>
      <c r="J158" s="11" t="s">
        <v>225</v>
      </c>
      <c r="K158" s="11" t="s">
        <v>1029</v>
      </c>
      <c r="L158" s="11">
        <v>2</v>
      </c>
    </row>
    <row r="159" spans="1:12">
      <c r="A159" s="11" t="s">
        <v>123</v>
      </c>
      <c r="D159" s="11" t="s">
        <v>224</v>
      </c>
      <c r="E159" s="19" t="s">
        <v>373</v>
      </c>
      <c r="F159" s="10">
        <v>42036</v>
      </c>
      <c r="G159" s="10">
        <v>44958</v>
      </c>
      <c r="H159" s="11">
        <v>9</v>
      </c>
      <c r="I159" s="20" t="s">
        <v>223</v>
      </c>
      <c r="J159" s="11" t="s">
        <v>225</v>
      </c>
      <c r="K159" s="11" t="s">
        <v>1029</v>
      </c>
      <c r="L159" s="11">
        <v>2</v>
      </c>
    </row>
    <row r="160" spans="1:12">
      <c r="A160" s="11" t="s">
        <v>124</v>
      </c>
      <c r="D160" s="11" t="s">
        <v>224</v>
      </c>
      <c r="E160" s="19" t="s">
        <v>374</v>
      </c>
      <c r="F160" s="10">
        <v>42036</v>
      </c>
      <c r="G160" s="10">
        <v>44958</v>
      </c>
      <c r="H160" s="11">
        <v>9</v>
      </c>
      <c r="I160" s="20" t="s">
        <v>223</v>
      </c>
      <c r="J160" s="11" t="s">
        <v>225</v>
      </c>
      <c r="K160" s="11" t="s">
        <v>1029</v>
      </c>
      <c r="L160" s="11">
        <v>2</v>
      </c>
    </row>
    <row r="161" spans="1:12">
      <c r="A161" s="11" t="s">
        <v>125</v>
      </c>
      <c r="D161" s="11" t="s">
        <v>224</v>
      </c>
      <c r="E161" s="19" t="s">
        <v>375</v>
      </c>
      <c r="F161" s="10">
        <v>42036</v>
      </c>
      <c r="G161" s="10">
        <v>44958</v>
      </c>
      <c r="H161" s="11">
        <v>9</v>
      </c>
      <c r="I161" s="20" t="s">
        <v>223</v>
      </c>
      <c r="J161" s="11" t="s">
        <v>225</v>
      </c>
      <c r="K161" s="11" t="s">
        <v>1029</v>
      </c>
      <c r="L161" s="11">
        <v>2</v>
      </c>
    </row>
    <row r="162" spans="1:12">
      <c r="A162" s="11" t="s">
        <v>126</v>
      </c>
      <c r="D162" s="11" t="s">
        <v>224</v>
      </c>
      <c r="E162" s="19" t="s">
        <v>376</v>
      </c>
      <c r="F162" s="10">
        <v>42036</v>
      </c>
      <c r="G162" s="10">
        <v>44958</v>
      </c>
      <c r="H162" s="11">
        <v>9</v>
      </c>
      <c r="I162" s="20" t="s">
        <v>223</v>
      </c>
      <c r="J162" s="11" t="s">
        <v>225</v>
      </c>
      <c r="K162" s="11" t="s">
        <v>1029</v>
      </c>
      <c r="L162" s="11">
        <v>2</v>
      </c>
    </row>
    <row r="163" spans="1:12">
      <c r="A163" s="11" t="s">
        <v>127</v>
      </c>
      <c r="D163" s="11" t="s">
        <v>224</v>
      </c>
      <c r="E163" s="19" t="s">
        <v>377</v>
      </c>
      <c r="F163" s="10">
        <v>42036</v>
      </c>
      <c r="G163" s="10">
        <v>44958</v>
      </c>
      <c r="H163" s="11">
        <v>9</v>
      </c>
      <c r="I163" s="20" t="s">
        <v>223</v>
      </c>
      <c r="J163" s="11" t="s">
        <v>225</v>
      </c>
      <c r="K163" s="11" t="s">
        <v>1029</v>
      </c>
      <c r="L163" s="11">
        <v>2</v>
      </c>
    </row>
    <row r="164" spans="1:12">
      <c r="A164" s="11" t="s">
        <v>128</v>
      </c>
      <c r="D164" s="11" t="s">
        <v>224</v>
      </c>
      <c r="E164" s="19" t="s">
        <v>378</v>
      </c>
      <c r="F164" s="10">
        <v>42036</v>
      </c>
      <c r="G164" s="10">
        <v>44958</v>
      </c>
      <c r="H164" s="11">
        <v>9</v>
      </c>
      <c r="I164" s="20" t="s">
        <v>223</v>
      </c>
      <c r="J164" s="11" t="s">
        <v>225</v>
      </c>
      <c r="K164" s="11" t="s">
        <v>1029</v>
      </c>
      <c r="L164" s="11">
        <v>2</v>
      </c>
    </row>
    <row r="165" spans="1:12">
      <c r="A165" s="11" t="s">
        <v>129</v>
      </c>
      <c r="D165" s="11" t="s">
        <v>224</v>
      </c>
      <c r="E165" s="19" t="s">
        <v>379</v>
      </c>
      <c r="F165" s="10">
        <v>42036</v>
      </c>
      <c r="G165" s="10">
        <v>44958</v>
      </c>
      <c r="H165" s="11">
        <v>9</v>
      </c>
      <c r="I165" s="20" t="s">
        <v>223</v>
      </c>
      <c r="J165" s="11" t="s">
        <v>225</v>
      </c>
      <c r="K165" s="11" t="s">
        <v>1029</v>
      </c>
      <c r="L165" s="11">
        <v>2</v>
      </c>
    </row>
    <row r="166" spans="1:12">
      <c r="A166" s="11" t="s">
        <v>130</v>
      </c>
      <c r="D166" s="11" t="s">
        <v>224</v>
      </c>
      <c r="E166" s="19" t="s">
        <v>380</v>
      </c>
      <c r="F166" s="10">
        <v>42036</v>
      </c>
      <c r="G166" s="10">
        <v>44958</v>
      </c>
      <c r="H166" s="11">
        <v>9</v>
      </c>
      <c r="I166" s="20" t="s">
        <v>223</v>
      </c>
      <c r="J166" s="11" t="s">
        <v>225</v>
      </c>
      <c r="K166" s="11" t="s">
        <v>1029</v>
      </c>
      <c r="L166" s="11">
        <v>2</v>
      </c>
    </row>
    <row r="167" spans="1:12">
      <c r="A167" s="11" t="s">
        <v>131</v>
      </c>
      <c r="D167" s="11" t="s">
        <v>224</v>
      </c>
      <c r="E167" s="19" t="s">
        <v>381</v>
      </c>
      <c r="F167" s="10">
        <v>42036</v>
      </c>
      <c r="G167" s="10">
        <v>44958</v>
      </c>
      <c r="H167" s="11">
        <v>9</v>
      </c>
      <c r="I167" s="20" t="s">
        <v>223</v>
      </c>
      <c r="J167" s="11" t="s">
        <v>225</v>
      </c>
      <c r="K167" s="11" t="s">
        <v>1029</v>
      </c>
      <c r="L167" s="11">
        <v>2</v>
      </c>
    </row>
    <row r="168" spans="1:12">
      <c r="A168" s="11" t="s">
        <v>132</v>
      </c>
      <c r="D168" s="11" t="s">
        <v>224</v>
      </c>
      <c r="E168" s="19" t="s">
        <v>382</v>
      </c>
      <c r="F168" s="10">
        <v>42036</v>
      </c>
      <c r="G168" s="10">
        <v>44958</v>
      </c>
      <c r="H168" s="11">
        <v>9</v>
      </c>
      <c r="I168" s="20" t="s">
        <v>223</v>
      </c>
      <c r="J168" s="11" t="s">
        <v>225</v>
      </c>
      <c r="K168" s="11" t="s">
        <v>1029</v>
      </c>
      <c r="L168" s="11">
        <v>2</v>
      </c>
    </row>
    <row r="169" spans="1:12">
      <c r="A169" s="11" t="s">
        <v>133</v>
      </c>
      <c r="D169" s="11" t="s">
        <v>224</v>
      </c>
      <c r="E169" s="19" t="s">
        <v>383</v>
      </c>
      <c r="F169" s="10">
        <v>42036</v>
      </c>
      <c r="G169" s="10">
        <v>44958</v>
      </c>
      <c r="H169" s="11">
        <v>9</v>
      </c>
      <c r="I169" s="20" t="s">
        <v>223</v>
      </c>
      <c r="J169" s="11" t="s">
        <v>225</v>
      </c>
      <c r="K169" s="11" t="s">
        <v>1029</v>
      </c>
      <c r="L169" s="11">
        <v>2</v>
      </c>
    </row>
    <row r="170" spans="1:12">
      <c r="A170" s="11" t="s">
        <v>134</v>
      </c>
      <c r="D170" s="11" t="s">
        <v>224</v>
      </c>
      <c r="E170" s="19" t="s">
        <v>384</v>
      </c>
      <c r="F170" s="10">
        <v>42036</v>
      </c>
      <c r="G170" s="10">
        <v>44958</v>
      </c>
      <c r="H170" s="11">
        <v>9</v>
      </c>
      <c r="I170" s="20" t="s">
        <v>223</v>
      </c>
      <c r="J170" s="11" t="s">
        <v>225</v>
      </c>
      <c r="K170" s="11" t="s">
        <v>1029</v>
      </c>
      <c r="L170" s="11">
        <v>2</v>
      </c>
    </row>
    <row r="171" spans="1:12">
      <c r="A171" s="11" t="s">
        <v>135</v>
      </c>
      <c r="D171" s="11" t="s">
        <v>224</v>
      </c>
      <c r="E171" s="19" t="s">
        <v>385</v>
      </c>
      <c r="F171" s="10">
        <v>42036</v>
      </c>
      <c r="G171" s="10">
        <v>44958</v>
      </c>
      <c r="H171" s="11">
        <v>9</v>
      </c>
      <c r="I171" s="20" t="s">
        <v>223</v>
      </c>
      <c r="J171" s="11" t="s">
        <v>225</v>
      </c>
      <c r="K171" s="11" t="s">
        <v>1029</v>
      </c>
      <c r="L171" s="11">
        <v>2</v>
      </c>
    </row>
    <row r="172" spans="1:12">
      <c r="A172" s="11" t="s">
        <v>136</v>
      </c>
      <c r="D172" s="11" t="s">
        <v>224</v>
      </c>
      <c r="E172" s="19" t="s">
        <v>386</v>
      </c>
      <c r="F172" s="10">
        <v>42036</v>
      </c>
      <c r="G172" s="10">
        <v>44958</v>
      </c>
      <c r="H172" s="11">
        <v>9</v>
      </c>
      <c r="I172" s="20" t="s">
        <v>223</v>
      </c>
      <c r="J172" s="11" t="s">
        <v>225</v>
      </c>
      <c r="K172" s="11" t="s">
        <v>1029</v>
      </c>
      <c r="L172" s="11">
        <v>2</v>
      </c>
    </row>
    <row r="173" spans="1:12">
      <c r="A173" s="11" t="s">
        <v>137</v>
      </c>
      <c r="D173" s="11" t="s">
        <v>224</v>
      </c>
      <c r="E173" s="19" t="s">
        <v>387</v>
      </c>
      <c r="F173" s="10">
        <v>42036</v>
      </c>
      <c r="G173" s="10">
        <v>44958</v>
      </c>
      <c r="H173" s="11">
        <v>9</v>
      </c>
      <c r="I173" s="20" t="s">
        <v>223</v>
      </c>
      <c r="J173" s="11" t="s">
        <v>225</v>
      </c>
      <c r="K173" s="11" t="s">
        <v>1029</v>
      </c>
      <c r="L173" s="11">
        <v>2</v>
      </c>
    </row>
    <row r="174" spans="1:12">
      <c r="A174" s="11" t="s">
        <v>138</v>
      </c>
      <c r="D174" s="11" t="s">
        <v>224</v>
      </c>
      <c r="E174" s="19" t="s">
        <v>388</v>
      </c>
      <c r="F174" s="10">
        <v>42036</v>
      </c>
      <c r="G174" s="10">
        <v>44958</v>
      </c>
      <c r="H174" s="11">
        <v>9</v>
      </c>
      <c r="I174" s="20" t="s">
        <v>223</v>
      </c>
      <c r="J174" s="11" t="s">
        <v>225</v>
      </c>
      <c r="K174" s="11" t="s">
        <v>1029</v>
      </c>
      <c r="L174" s="11">
        <v>2</v>
      </c>
    </row>
    <row r="175" spans="1:12">
      <c r="A175" s="11" t="s">
        <v>139</v>
      </c>
      <c r="D175" s="11" t="s">
        <v>224</v>
      </c>
      <c r="E175" s="19" t="s">
        <v>389</v>
      </c>
      <c r="F175" s="10">
        <v>42036</v>
      </c>
      <c r="G175" s="10">
        <v>44958</v>
      </c>
      <c r="H175" s="11">
        <v>9</v>
      </c>
      <c r="I175" s="20" t="s">
        <v>223</v>
      </c>
      <c r="J175" s="11" t="s">
        <v>225</v>
      </c>
      <c r="K175" s="11" t="s">
        <v>1029</v>
      </c>
      <c r="L175" s="11">
        <v>2</v>
      </c>
    </row>
    <row r="176" spans="1:12">
      <c r="A176" s="11" t="s">
        <v>140</v>
      </c>
      <c r="D176" s="11" t="s">
        <v>224</v>
      </c>
      <c r="E176" s="19" t="s">
        <v>390</v>
      </c>
      <c r="F176" s="10">
        <v>42036</v>
      </c>
      <c r="G176" s="10">
        <v>44958</v>
      </c>
      <c r="H176" s="11">
        <v>9</v>
      </c>
      <c r="I176" s="20" t="s">
        <v>223</v>
      </c>
      <c r="J176" s="11" t="s">
        <v>225</v>
      </c>
      <c r="K176" s="11" t="s">
        <v>1029</v>
      </c>
      <c r="L176" s="11">
        <v>2</v>
      </c>
    </row>
    <row r="177" spans="1:12">
      <c r="A177" s="11" t="s">
        <v>141</v>
      </c>
      <c r="D177" s="11" t="s">
        <v>224</v>
      </c>
      <c r="E177" s="19" t="s">
        <v>391</v>
      </c>
      <c r="F177" s="10">
        <v>42036</v>
      </c>
      <c r="G177" s="10">
        <v>44958</v>
      </c>
      <c r="H177" s="11">
        <v>9</v>
      </c>
      <c r="I177" s="20" t="s">
        <v>223</v>
      </c>
      <c r="J177" s="11" t="s">
        <v>225</v>
      </c>
      <c r="K177" s="11" t="s">
        <v>1029</v>
      </c>
      <c r="L177" s="11">
        <v>2</v>
      </c>
    </row>
    <row r="178" spans="1:12">
      <c r="A178" s="11" t="s">
        <v>142</v>
      </c>
      <c r="D178" s="11" t="s">
        <v>224</v>
      </c>
      <c r="E178" s="19" t="s">
        <v>392</v>
      </c>
      <c r="F178" s="10">
        <v>42036</v>
      </c>
      <c r="G178" s="10">
        <v>44958</v>
      </c>
      <c r="H178" s="11">
        <v>9</v>
      </c>
      <c r="I178" s="20" t="s">
        <v>223</v>
      </c>
      <c r="J178" s="11" t="s">
        <v>225</v>
      </c>
      <c r="K178" s="11" t="s">
        <v>1029</v>
      </c>
      <c r="L178" s="11">
        <v>2</v>
      </c>
    </row>
    <row r="179" spans="1:12">
      <c r="A179" s="11" t="s">
        <v>143</v>
      </c>
      <c r="D179" s="11" t="s">
        <v>224</v>
      </c>
      <c r="E179" s="19" t="s">
        <v>393</v>
      </c>
      <c r="F179" s="10">
        <v>42036</v>
      </c>
      <c r="G179" s="10">
        <v>44958</v>
      </c>
      <c r="H179" s="11">
        <v>9</v>
      </c>
      <c r="I179" s="20" t="s">
        <v>223</v>
      </c>
      <c r="J179" s="11" t="s">
        <v>225</v>
      </c>
      <c r="K179" s="11" t="s">
        <v>1029</v>
      </c>
      <c r="L179" s="11">
        <v>2</v>
      </c>
    </row>
    <row r="180" spans="1:12">
      <c r="A180" s="11" t="s">
        <v>144</v>
      </c>
      <c r="D180" s="11" t="s">
        <v>224</v>
      </c>
      <c r="E180" s="19" t="s">
        <v>394</v>
      </c>
      <c r="F180" s="10">
        <v>42036</v>
      </c>
      <c r="G180" s="10">
        <v>44958</v>
      </c>
      <c r="H180" s="11">
        <v>9</v>
      </c>
      <c r="I180" s="20" t="s">
        <v>223</v>
      </c>
      <c r="J180" s="11" t="s">
        <v>225</v>
      </c>
      <c r="K180" s="11" t="s">
        <v>1029</v>
      </c>
      <c r="L180" s="11">
        <v>2</v>
      </c>
    </row>
    <row r="181" spans="1:12">
      <c r="A181" s="11" t="s">
        <v>145</v>
      </c>
      <c r="D181" s="11" t="s">
        <v>224</v>
      </c>
      <c r="E181" s="19" t="s">
        <v>395</v>
      </c>
      <c r="F181" s="10">
        <v>42036</v>
      </c>
      <c r="G181" s="10">
        <v>44958</v>
      </c>
      <c r="H181" s="11">
        <v>9</v>
      </c>
      <c r="I181" s="20" t="s">
        <v>223</v>
      </c>
      <c r="J181" s="11" t="s">
        <v>225</v>
      </c>
      <c r="K181" s="11" t="s">
        <v>1029</v>
      </c>
      <c r="L181" s="11">
        <v>2</v>
      </c>
    </row>
    <row r="182" spans="1:12">
      <c r="A182" s="11" t="s">
        <v>146</v>
      </c>
      <c r="D182" s="11" t="s">
        <v>224</v>
      </c>
      <c r="E182" s="19" t="s">
        <v>396</v>
      </c>
      <c r="F182" s="10">
        <v>42036</v>
      </c>
      <c r="G182" s="10">
        <v>44958</v>
      </c>
      <c r="H182" s="11">
        <v>9</v>
      </c>
      <c r="I182" s="20" t="s">
        <v>223</v>
      </c>
      <c r="J182" s="11" t="s">
        <v>225</v>
      </c>
      <c r="K182" s="11" t="s">
        <v>1029</v>
      </c>
      <c r="L182" s="11">
        <v>2</v>
      </c>
    </row>
    <row r="183" spans="1:12">
      <c r="A183" s="11" t="s">
        <v>147</v>
      </c>
      <c r="D183" s="11" t="s">
        <v>224</v>
      </c>
      <c r="E183" s="19" t="s">
        <v>397</v>
      </c>
      <c r="F183" s="10">
        <v>42036</v>
      </c>
      <c r="G183" s="10">
        <v>44958</v>
      </c>
      <c r="H183" s="11">
        <v>9</v>
      </c>
      <c r="I183" s="20" t="s">
        <v>223</v>
      </c>
      <c r="J183" s="11" t="s">
        <v>225</v>
      </c>
      <c r="K183" s="11" t="s">
        <v>1029</v>
      </c>
      <c r="L183" s="11">
        <v>2</v>
      </c>
    </row>
    <row r="184" spans="1:12">
      <c r="A184" s="11" t="s">
        <v>148</v>
      </c>
      <c r="D184" s="11" t="s">
        <v>224</v>
      </c>
      <c r="E184" s="19" t="s">
        <v>398</v>
      </c>
      <c r="F184" s="10">
        <v>42036</v>
      </c>
      <c r="G184" s="10">
        <v>44958</v>
      </c>
      <c r="H184" s="11">
        <v>9</v>
      </c>
      <c r="I184" s="20" t="s">
        <v>223</v>
      </c>
      <c r="J184" s="11" t="s">
        <v>225</v>
      </c>
      <c r="K184" s="11" t="s">
        <v>1029</v>
      </c>
      <c r="L184" s="11">
        <v>2</v>
      </c>
    </row>
    <row r="185" spans="1:12">
      <c r="A185" s="11" t="s">
        <v>149</v>
      </c>
      <c r="D185" s="11" t="s">
        <v>224</v>
      </c>
      <c r="E185" s="19" t="s">
        <v>399</v>
      </c>
      <c r="F185" s="10">
        <v>42036</v>
      </c>
      <c r="G185" s="10">
        <v>44958</v>
      </c>
      <c r="H185" s="11">
        <v>9</v>
      </c>
      <c r="I185" s="20" t="s">
        <v>223</v>
      </c>
      <c r="J185" s="11" t="s">
        <v>225</v>
      </c>
      <c r="K185" s="11" t="s">
        <v>1029</v>
      </c>
      <c r="L185" s="11">
        <v>2</v>
      </c>
    </row>
    <row r="186" spans="1:12">
      <c r="A186" s="11" t="s">
        <v>150</v>
      </c>
      <c r="D186" s="11" t="s">
        <v>224</v>
      </c>
      <c r="E186" s="19" t="s">
        <v>400</v>
      </c>
      <c r="F186" s="10">
        <v>42036</v>
      </c>
      <c r="G186" s="10">
        <v>44958</v>
      </c>
      <c r="H186" s="11">
        <v>9</v>
      </c>
      <c r="I186" s="20" t="s">
        <v>223</v>
      </c>
      <c r="J186" s="11" t="s">
        <v>225</v>
      </c>
      <c r="K186" s="11" t="s">
        <v>1029</v>
      </c>
      <c r="L186" s="11">
        <v>2</v>
      </c>
    </row>
    <row r="187" spans="1:12">
      <c r="A187" s="11" t="s">
        <v>151</v>
      </c>
      <c r="D187" s="11" t="s">
        <v>224</v>
      </c>
      <c r="E187" s="19" t="s">
        <v>401</v>
      </c>
      <c r="F187" s="10">
        <v>42036</v>
      </c>
      <c r="G187" s="10">
        <v>44958</v>
      </c>
      <c r="H187" s="11">
        <v>9</v>
      </c>
      <c r="I187" s="20" t="s">
        <v>223</v>
      </c>
      <c r="J187" s="11" t="s">
        <v>225</v>
      </c>
      <c r="K187" s="11" t="s">
        <v>1029</v>
      </c>
      <c r="L187" s="11">
        <v>2</v>
      </c>
    </row>
    <row r="188" spans="1:12">
      <c r="A188" s="11" t="s">
        <v>152</v>
      </c>
      <c r="D188" s="11" t="s">
        <v>224</v>
      </c>
      <c r="E188" s="19" t="s">
        <v>402</v>
      </c>
      <c r="F188" s="10">
        <v>42036</v>
      </c>
      <c r="G188" s="10">
        <v>44958</v>
      </c>
      <c r="H188" s="11">
        <v>9</v>
      </c>
      <c r="I188" s="20" t="s">
        <v>223</v>
      </c>
      <c r="J188" s="11" t="s">
        <v>225</v>
      </c>
      <c r="K188" s="11" t="s">
        <v>1029</v>
      </c>
      <c r="L188" s="11">
        <v>2</v>
      </c>
    </row>
    <row r="189" spans="1:12">
      <c r="A189" s="11" t="s">
        <v>153</v>
      </c>
      <c r="D189" s="11" t="s">
        <v>224</v>
      </c>
      <c r="E189" s="19" t="s">
        <v>403</v>
      </c>
      <c r="F189" s="10">
        <v>42036</v>
      </c>
      <c r="G189" s="10">
        <v>44958</v>
      </c>
      <c r="H189" s="11">
        <v>9</v>
      </c>
      <c r="I189" s="20" t="s">
        <v>223</v>
      </c>
      <c r="J189" s="11" t="s">
        <v>225</v>
      </c>
      <c r="K189" s="11" t="s">
        <v>1029</v>
      </c>
      <c r="L189" s="11">
        <v>2</v>
      </c>
    </row>
    <row r="190" spans="1:12">
      <c r="A190" s="11" t="s">
        <v>154</v>
      </c>
      <c r="D190" s="11" t="s">
        <v>224</v>
      </c>
      <c r="E190" s="19" t="s">
        <v>404</v>
      </c>
      <c r="F190" s="10">
        <v>42036</v>
      </c>
      <c r="G190" s="10">
        <v>44958</v>
      </c>
      <c r="H190" s="11">
        <v>9</v>
      </c>
      <c r="I190" s="20" t="s">
        <v>223</v>
      </c>
      <c r="J190" s="11" t="s">
        <v>225</v>
      </c>
      <c r="K190" s="11" t="s">
        <v>1029</v>
      </c>
      <c r="L190" s="11">
        <v>2</v>
      </c>
    </row>
    <row r="191" spans="1:12">
      <c r="A191" s="11" t="s">
        <v>155</v>
      </c>
      <c r="D191" s="11" t="s">
        <v>224</v>
      </c>
      <c r="E191" s="19" t="s">
        <v>405</v>
      </c>
      <c r="F191" s="10">
        <v>42036</v>
      </c>
      <c r="G191" s="10">
        <v>44958</v>
      </c>
      <c r="H191" s="11">
        <v>9</v>
      </c>
      <c r="I191" s="20" t="s">
        <v>223</v>
      </c>
      <c r="J191" s="11" t="s">
        <v>225</v>
      </c>
      <c r="K191" s="11" t="s">
        <v>1029</v>
      </c>
      <c r="L191" s="11">
        <v>2</v>
      </c>
    </row>
    <row r="192" spans="1:12">
      <c r="A192" s="11" t="s">
        <v>1103</v>
      </c>
      <c r="D192" s="11" t="s">
        <v>224</v>
      </c>
      <c r="E192" s="19" t="s">
        <v>406</v>
      </c>
      <c r="F192" s="10">
        <v>42036</v>
      </c>
      <c r="G192" s="10">
        <v>44958</v>
      </c>
      <c r="H192" s="11">
        <v>9</v>
      </c>
      <c r="I192" s="20" t="s">
        <v>223</v>
      </c>
      <c r="J192" s="11" t="s">
        <v>225</v>
      </c>
      <c r="K192" s="11" t="s">
        <v>1029</v>
      </c>
      <c r="L192" s="11">
        <v>2</v>
      </c>
    </row>
    <row r="193" spans="1:12">
      <c r="A193" s="11" t="s">
        <v>1104</v>
      </c>
      <c r="D193" s="11" t="s">
        <v>224</v>
      </c>
      <c r="E193" s="19" t="s">
        <v>407</v>
      </c>
      <c r="F193" s="10">
        <v>42036</v>
      </c>
      <c r="G193" s="10">
        <v>44958</v>
      </c>
      <c r="H193" s="11">
        <v>9</v>
      </c>
      <c r="I193" s="20" t="s">
        <v>223</v>
      </c>
      <c r="J193" s="11" t="s">
        <v>225</v>
      </c>
      <c r="K193" s="11" t="s">
        <v>1029</v>
      </c>
      <c r="L193" s="11">
        <v>2</v>
      </c>
    </row>
    <row r="194" spans="1:12">
      <c r="A194" s="11" t="s">
        <v>1105</v>
      </c>
      <c r="D194" s="11" t="s">
        <v>224</v>
      </c>
      <c r="E194" s="19" t="s">
        <v>408</v>
      </c>
      <c r="F194" s="10">
        <v>42036</v>
      </c>
      <c r="G194" s="10">
        <v>44958</v>
      </c>
      <c r="H194" s="11">
        <v>9</v>
      </c>
      <c r="I194" s="20" t="s">
        <v>223</v>
      </c>
      <c r="J194" s="11" t="s">
        <v>225</v>
      </c>
      <c r="K194" s="11" t="s">
        <v>1029</v>
      </c>
      <c r="L194" s="11">
        <v>2</v>
      </c>
    </row>
    <row r="195" spans="1:12">
      <c r="A195" s="11" t="s">
        <v>1106</v>
      </c>
      <c r="D195" s="11" t="s">
        <v>224</v>
      </c>
      <c r="E195" s="19" t="s">
        <v>409</v>
      </c>
      <c r="F195" s="10">
        <v>42036</v>
      </c>
      <c r="G195" s="10">
        <v>44958</v>
      </c>
      <c r="H195" s="11">
        <v>9</v>
      </c>
      <c r="I195" s="20" t="s">
        <v>223</v>
      </c>
      <c r="J195" s="11" t="s">
        <v>225</v>
      </c>
      <c r="K195" s="11" t="s">
        <v>1029</v>
      </c>
      <c r="L195" s="11">
        <v>2</v>
      </c>
    </row>
    <row r="196" spans="1:12">
      <c r="A196" s="11" t="s">
        <v>1107</v>
      </c>
      <c r="D196" s="11" t="s">
        <v>224</v>
      </c>
      <c r="E196" s="19" t="s">
        <v>410</v>
      </c>
      <c r="F196" s="10">
        <v>42036</v>
      </c>
      <c r="G196" s="10">
        <v>44958</v>
      </c>
      <c r="H196" s="11">
        <v>9</v>
      </c>
      <c r="I196" s="20" t="s">
        <v>223</v>
      </c>
      <c r="J196" s="11" t="s">
        <v>225</v>
      </c>
      <c r="K196" s="11" t="s">
        <v>1029</v>
      </c>
      <c r="L196" s="11">
        <v>2</v>
      </c>
    </row>
    <row r="197" spans="1:12">
      <c r="A197" s="11" t="s">
        <v>1108</v>
      </c>
      <c r="D197" s="11" t="s">
        <v>224</v>
      </c>
      <c r="E197" s="19" t="s">
        <v>411</v>
      </c>
      <c r="F197" s="10">
        <v>42036</v>
      </c>
      <c r="G197" s="10">
        <v>44958</v>
      </c>
      <c r="H197" s="11">
        <v>9</v>
      </c>
      <c r="I197" s="20" t="s">
        <v>223</v>
      </c>
      <c r="J197" s="11" t="s">
        <v>225</v>
      </c>
      <c r="K197" s="11" t="s">
        <v>1029</v>
      </c>
      <c r="L197" s="11">
        <v>2</v>
      </c>
    </row>
    <row r="198" spans="1:12">
      <c r="A198" s="11" t="s">
        <v>156</v>
      </c>
      <c r="D198" s="11" t="s">
        <v>224</v>
      </c>
      <c r="E198" s="19" t="s">
        <v>412</v>
      </c>
      <c r="F198" s="10">
        <v>42036</v>
      </c>
      <c r="G198" s="10">
        <v>44958</v>
      </c>
      <c r="H198" s="11">
        <v>9</v>
      </c>
      <c r="I198" s="20" t="s">
        <v>223</v>
      </c>
      <c r="J198" s="11" t="s">
        <v>225</v>
      </c>
      <c r="K198" s="11" t="s">
        <v>1029</v>
      </c>
      <c r="L198" s="11">
        <v>2</v>
      </c>
    </row>
    <row r="199" spans="1:12">
      <c r="A199" s="11" t="s">
        <v>157</v>
      </c>
      <c r="D199" s="11" t="s">
        <v>224</v>
      </c>
      <c r="E199" s="19" t="s">
        <v>413</v>
      </c>
      <c r="F199" s="10">
        <v>42036</v>
      </c>
      <c r="G199" s="10">
        <v>44958</v>
      </c>
      <c r="H199" s="11">
        <v>9</v>
      </c>
      <c r="I199" s="20" t="s">
        <v>223</v>
      </c>
      <c r="J199" s="11" t="s">
        <v>225</v>
      </c>
      <c r="K199" s="11" t="s">
        <v>1029</v>
      </c>
      <c r="L199" s="11">
        <v>2</v>
      </c>
    </row>
    <row r="200" spans="1:12">
      <c r="A200" s="11" t="s">
        <v>158</v>
      </c>
      <c r="D200" s="11" t="s">
        <v>224</v>
      </c>
      <c r="E200" s="19" t="s">
        <v>414</v>
      </c>
      <c r="F200" s="10">
        <v>42036</v>
      </c>
      <c r="G200" s="10">
        <v>44958</v>
      </c>
      <c r="H200" s="11">
        <v>9</v>
      </c>
      <c r="I200" s="20" t="s">
        <v>223</v>
      </c>
      <c r="J200" s="11" t="s">
        <v>225</v>
      </c>
      <c r="K200" s="11" t="s">
        <v>1029</v>
      </c>
      <c r="L200" s="11">
        <v>2</v>
      </c>
    </row>
    <row r="201" spans="1:12">
      <c r="A201" s="11" t="s">
        <v>159</v>
      </c>
      <c r="D201" s="11" t="s">
        <v>224</v>
      </c>
      <c r="E201" s="19" t="s">
        <v>415</v>
      </c>
      <c r="F201" s="10">
        <v>42036</v>
      </c>
      <c r="G201" s="10">
        <v>44958</v>
      </c>
      <c r="H201" s="11">
        <v>9</v>
      </c>
      <c r="I201" s="20" t="s">
        <v>223</v>
      </c>
      <c r="J201" s="11" t="s">
        <v>225</v>
      </c>
      <c r="K201" s="11" t="s">
        <v>1029</v>
      </c>
      <c r="L201" s="11">
        <v>2</v>
      </c>
    </row>
    <row r="202" spans="1:12">
      <c r="A202" s="11" t="s">
        <v>160</v>
      </c>
      <c r="D202" s="11" t="s">
        <v>224</v>
      </c>
      <c r="E202" s="19" t="s">
        <v>416</v>
      </c>
      <c r="F202" s="10">
        <v>42036</v>
      </c>
      <c r="G202" s="10">
        <v>44958</v>
      </c>
      <c r="H202" s="11">
        <v>9</v>
      </c>
      <c r="I202" s="20" t="s">
        <v>223</v>
      </c>
      <c r="J202" s="11" t="s">
        <v>225</v>
      </c>
      <c r="K202" s="11" t="s">
        <v>1029</v>
      </c>
      <c r="L202" s="11">
        <v>2</v>
      </c>
    </row>
    <row r="203" spans="1:12">
      <c r="A203" s="11" t="s">
        <v>161</v>
      </c>
      <c r="D203" s="11" t="s">
        <v>224</v>
      </c>
      <c r="E203" s="19" t="s">
        <v>417</v>
      </c>
      <c r="F203" s="10">
        <v>42036</v>
      </c>
      <c r="G203" s="10">
        <v>44958</v>
      </c>
      <c r="H203" s="11">
        <v>9</v>
      </c>
      <c r="I203" s="20" t="s">
        <v>223</v>
      </c>
      <c r="J203" s="11" t="s">
        <v>225</v>
      </c>
      <c r="K203" s="11" t="s">
        <v>1029</v>
      </c>
      <c r="L203" s="11">
        <v>2</v>
      </c>
    </row>
    <row r="204" spans="1:12">
      <c r="A204" s="11" t="s">
        <v>162</v>
      </c>
      <c r="D204" s="11" t="s">
        <v>224</v>
      </c>
      <c r="E204" s="19" t="s">
        <v>418</v>
      </c>
      <c r="F204" s="10">
        <v>42036</v>
      </c>
      <c r="G204" s="10">
        <v>44958</v>
      </c>
      <c r="H204" s="11">
        <v>9</v>
      </c>
      <c r="I204" s="20" t="s">
        <v>223</v>
      </c>
      <c r="J204" s="11" t="s">
        <v>225</v>
      </c>
      <c r="K204" s="11" t="s">
        <v>1029</v>
      </c>
      <c r="L204" s="11">
        <v>2</v>
      </c>
    </row>
    <row r="205" spans="1:12">
      <c r="A205" s="11" t="s">
        <v>163</v>
      </c>
      <c r="D205" s="11" t="s">
        <v>224</v>
      </c>
      <c r="E205" s="19" t="s">
        <v>419</v>
      </c>
      <c r="F205" s="10">
        <v>42036</v>
      </c>
      <c r="G205" s="10">
        <v>44958</v>
      </c>
      <c r="H205" s="11">
        <v>9</v>
      </c>
      <c r="I205" s="20" t="s">
        <v>223</v>
      </c>
      <c r="J205" s="11" t="s">
        <v>225</v>
      </c>
      <c r="K205" s="11" t="s">
        <v>1029</v>
      </c>
      <c r="L205" s="11">
        <v>2</v>
      </c>
    </row>
    <row r="206" spans="1:12">
      <c r="A206" s="11" t="s">
        <v>164</v>
      </c>
      <c r="D206" s="11" t="s">
        <v>224</v>
      </c>
      <c r="E206" s="19" t="s">
        <v>420</v>
      </c>
      <c r="F206" s="10">
        <v>42036</v>
      </c>
      <c r="G206" s="10">
        <v>44958</v>
      </c>
      <c r="H206" s="11">
        <v>9</v>
      </c>
      <c r="I206" s="20" t="s">
        <v>223</v>
      </c>
      <c r="J206" s="11" t="s">
        <v>225</v>
      </c>
      <c r="K206" s="11" t="s">
        <v>1029</v>
      </c>
      <c r="L206" s="11">
        <v>2</v>
      </c>
    </row>
    <row r="207" spans="1:12">
      <c r="A207" s="11" t="s">
        <v>165</v>
      </c>
      <c r="D207" s="11" t="s">
        <v>224</v>
      </c>
      <c r="E207" s="19" t="s">
        <v>421</v>
      </c>
      <c r="F207" s="10">
        <v>42036</v>
      </c>
      <c r="G207" s="10">
        <v>44958</v>
      </c>
      <c r="H207" s="11">
        <v>9</v>
      </c>
      <c r="I207" s="20" t="s">
        <v>223</v>
      </c>
      <c r="J207" s="11" t="s">
        <v>225</v>
      </c>
      <c r="K207" s="11" t="s">
        <v>1029</v>
      </c>
      <c r="L207" s="11">
        <v>2</v>
      </c>
    </row>
    <row r="208" spans="1:12">
      <c r="A208" s="11" t="s">
        <v>166</v>
      </c>
      <c r="D208" s="11" t="s">
        <v>224</v>
      </c>
      <c r="E208" s="19" t="s">
        <v>422</v>
      </c>
      <c r="F208" s="10">
        <v>42036</v>
      </c>
      <c r="G208" s="10">
        <v>44958</v>
      </c>
      <c r="H208" s="11">
        <v>9</v>
      </c>
      <c r="I208" s="20" t="s">
        <v>223</v>
      </c>
      <c r="J208" s="11" t="s">
        <v>225</v>
      </c>
      <c r="K208" s="11" t="s">
        <v>1029</v>
      </c>
      <c r="L208" s="11">
        <v>2</v>
      </c>
    </row>
    <row r="209" spans="1:12">
      <c r="A209" s="11" t="s">
        <v>167</v>
      </c>
      <c r="D209" s="11" t="s">
        <v>224</v>
      </c>
      <c r="E209" s="19" t="s">
        <v>423</v>
      </c>
      <c r="F209" s="10">
        <v>42036</v>
      </c>
      <c r="G209" s="10">
        <v>44958</v>
      </c>
      <c r="H209" s="11">
        <v>9</v>
      </c>
      <c r="I209" s="20" t="s">
        <v>223</v>
      </c>
      <c r="J209" s="11" t="s">
        <v>225</v>
      </c>
      <c r="K209" s="11" t="s">
        <v>1029</v>
      </c>
      <c r="L209" s="11">
        <v>2</v>
      </c>
    </row>
    <row r="210" spans="1:12">
      <c r="A210" s="11" t="s">
        <v>168</v>
      </c>
      <c r="D210" s="11" t="s">
        <v>224</v>
      </c>
      <c r="E210" s="19" t="s">
        <v>424</v>
      </c>
      <c r="F210" s="10">
        <v>42036</v>
      </c>
      <c r="G210" s="10">
        <v>44958</v>
      </c>
      <c r="H210" s="11">
        <v>9</v>
      </c>
      <c r="I210" s="20" t="s">
        <v>223</v>
      </c>
      <c r="J210" s="11" t="s">
        <v>225</v>
      </c>
      <c r="K210" s="11" t="s">
        <v>1029</v>
      </c>
      <c r="L210" s="11">
        <v>2</v>
      </c>
    </row>
    <row r="211" spans="1:12">
      <c r="A211" s="11" t="s">
        <v>169</v>
      </c>
      <c r="D211" s="11" t="s">
        <v>224</v>
      </c>
      <c r="E211" s="19" t="s">
        <v>425</v>
      </c>
      <c r="F211" s="10">
        <v>42036</v>
      </c>
      <c r="G211" s="10">
        <v>44958</v>
      </c>
      <c r="H211" s="11">
        <v>9</v>
      </c>
      <c r="I211" s="20" t="s">
        <v>223</v>
      </c>
      <c r="J211" s="11" t="s">
        <v>225</v>
      </c>
      <c r="K211" s="11" t="s">
        <v>1029</v>
      </c>
      <c r="L211" s="11">
        <v>2</v>
      </c>
    </row>
    <row r="212" spans="1:12">
      <c r="A212" s="11" t="s">
        <v>170</v>
      </c>
      <c r="D212" s="11" t="s">
        <v>224</v>
      </c>
      <c r="E212" s="19" t="s">
        <v>426</v>
      </c>
      <c r="F212" s="10">
        <v>42036</v>
      </c>
      <c r="G212" s="10">
        <v>44958</v>
      </c>
      <c r="H212" s="11">
        <v>9</v>
      </c>
      <c r="I212" s="20" t="s">
        <v>223</v>
      </c>
      <c r="J212" s="11" t="s">
        <v>225</v>
      </c>
      <c r="K212" s="11" t="s">
        <v>1029</v>
      </c>
      <c r="L212" s="11">
        <v>2</v>
      </c>
    </row>
    <row r="213" spans="1:12">
      <c r="A213" s="11" t="s">
        <v>171</v>
      </c>
      <c r="D213" s="11" t="s">
        <v>224</v>
      </c>
      <c r="E213" s="19" t="s">
        <v>427</v>
      </c>
      <c r="F213" s="10">
        <v>42036</v>
      </c>
      <c r="G213" s="10">
        <v>44958</v>
      </c>
      <c r="H213" s="11">
        <v>9</v>
      </c>
      <c r="I213" s="20" t="s">
        <v>223</v>
      </c>
      <c r="J213" s="11" t="s">
        <v>225</v>
      </c>
      <c r="K213" s="11" t="s">
        <v>1029</v>
      </c>
      <c r="L213" s="11">
        <v>2</v>
      </c>
    </row>
    <row r="214" spans="1:12">
      <c r="A214" s="11" t="s">
        <v>172</v>
      </c>
      <c r="D214" s="11" t="s">
        <v>224</v>
      </c>
      <c r="E214" s="19" t="s">
        <v>428</v>
      </c>
      <c r="F214" s="10">
        <v>42036</v>
      </c>
      <c r="G214" s="10">
        <v>44958</v>
      </c>
      <c r="H214" s="11">
        <v>9</v>
      </c>
      <c r="I214" s="20" t="s">
        <v>223</v>
      </c>
      <c r="J214" s="11" t="s">
        <v>225</v>
      </c>
      <c r="K214" s="11" t="s">
        <v>1029</v>
      </c>
      <c r="L214" s="11">
        <v>2</v>
      </c>
    </row>
    <row r="215" spans="1:12">
      <c r="A215" s="11" t="s">
        <v>173</v>
      </c>
      <c r="D215" s="11" t="s">
        <v>224</v>
      </c>
      <c r="E215" s="19" t="s">
        <v>429</v>
      </c>
      <c r="F215" s="10">
        <v>42036</v>
      </c>
      <c r="G215" s="10">
        <v>44958</v>
      </c>
      <c r="H215" s="11">
        <v>9</v>
      </c>
      <c r="I215" s="20" t="s">
        <v>223</v>
      </c>
      <c r="J215" s="11" t="s">
        <v>225</v>
      </c>
      <c r="K215" s="11" t="s">
        <v>1029</v>
      </c>
      <c r="L215" s="11">
        <v>2</v>
      </c>
    </row>
    <row r="216" spans="1:12">
      <c r="A216" s="11" t="s">
        <v>174</v>
      </c>
      <c r="D216" s="11" t="s">
        <v>224</v>
      </c>
      <c r="E216" s="19" t="s">
        <v>430</v>
      </c>
      <c r="F216" s="10">
        <v>42036</v>
      </c>
      <c r="G216" s="10">
        <v>44958</v>
      </c>
      <c r="H216" s="11">
        <v>9</v>
      </c>
      <c r="I216" s="20" t="s">
        <v>223</v>
      </c>
      <c r="J216" s="11" t="s">
        <v>225</v>
      </c>
      <c r="K216" s="11" t="s">
        <v>1029</v>
      </c>
      <c r="L216" s="11">
        <v>2</v>
      </c>
    </row>
    <row r="217" spans="1:12">
      <c r="A217" s="11" t="s">
        <v>175</v>
      </c>
      <c r="D217" s="11" t="s">
        <v>224</v>
      </c>
      <c r="E217" s="19" t="s">
        <v>431</v>
      </c>
      <c r="F217" s="10">
        <v>42036</v>
      </c>
      <c r="G217" s="10">
        <v>44958</v>
      </c>
      <c r="H217" s="11">
        <v>9</v>
      </c>
      <c r="I217" s="20" t="s">
        <v>223</v>
      </c>
      <c r="J217" s="11" t="s">
        <v>225</v>
      </c>
      <c r="K217" s="11" t="s">
        <v>1029</v>
      </c>
      <c r="L217" s="11">
        <v>2</v>
      </c>
    </row>
    <row r="218" spans="1:12">
      <c r="A218" s="11" t="s">
        <v>176</v>
      </c>
      <c r="D218" s="11" t="s">
        <v>224</v>
      </c>
      <c r="E218" s="19" t="s">
        <v>432</v>
      </c>
      <c r="F218" s="10">
        <v>42036</v>
      </c>
      <c r="G218" s="10">
        <v>44958</v>
      </c>
      <c r="H218" s="11">
        <v>9</v>
      </c>
      <c r="I218" s="20" t="s">
        <v>223</v>
      </c>
      <c r="J218" s="11" t="s">
        <v>225</v>
      </c>
      <c r="K218" s="11" t="s">
        <v>1029</v>
      </c>
      <c r="L218" s="11">
        <v>2</v>
      </c>
    </row>
    <row r="219" spans="1:12">
      <c r="A219" s="11" t="s">
        <v>177</v>
      </c>
      <c r="D219" s="11" t="s">
        <v>224</v>
      </c>
      <c r="E219" s="19" t="s">
        <v>433</v>
      </c>
      <c r="F219" s="10">
        <v>42036</v>
      </c>
      <c r="G219" s="10">
        <v>44958</v>
      </c>
      <c r="H219" s="11">
        <v>9</v>
      </c>
      <c r="I219" s="20" t="s">
        <v>223</v>
      </c>
      <c r="J219" s="11" t="s">
        <v>225</v>
      </c>
      <c r="K219" s="11" t="s">
        <v>1029</v>
      </c>
      <c r="L219" s="11">
        <v>2</v>
      </c>
    </row>
    <row r="220" spans="1:12">
      <c r="A220" s="11" t="s">
        <v>178</v>
      </c>
      <c r="D220" s="11" t="s">
        <v>224</v>
      </c>
      <c r="E220" s="19" t="s">
        <v>434</v>
      </c>
      <c r="F220" s="10">
        <v>42036</v>
      </c>
      <c r="G220" s="10">
        <v>44958</v>
      </c>
      <c r="H220" s="11">
        <v>9</v>
      </c>
      <c r="I220" s="20" t="s">
        <v>223</v>
      </c>
      <c r="J220" s="11" t="s">
        <v>225</v>
      </c>
      <c r="K220" s="11" t="s">
        <v>1029</v>
      </c>
      <c r="L220" s="11">
        <v>2</v>
      </c>
    </row>
    <row r="221" spans="1:12">
      <c r="A221" s="11" t="s">
        <v>179</v>
      </c>
      <c r="D221" s="11" t="s">
        <v>224</v>
      </c>
      <c r="E221" s="19" t="s">
        <v>435</v>
      </c>
      <c r="F221" s="10">
        <v>42036</v>
      </c>
      <c r="G221" s="10">
        <v>44958</v>
      </c>
      <c r="H221" s="11">
        <v>9</v>
      </c>
      <c r="I221" s="20" t="s">
        <v>223</v>
      </c>
      <c r="J221" s="11" t="s">
        <v>225</v>
      </c>
      <c r="K221" s="11" t="s">
        <v>1029</v>
      </c>
      <c r="L221" s="11">
        <v>2</v>
      </c>
    </row>
    <row r="222" spans="1:12">
      <c r="A222" s="11" t="s">
        <v>180</v>
      </c>
      <c r="D222" s="11" t="s">
        <v>224</v>
      </c>
      <c r="E222" s="19" t="s">
        <v>436</v>
      </c>
      <c r="F222" s="10">
        <v>42036</v>
      </c>
      <c r="G222" s="10">
        <v>44958</v>
      </c>
      <c r="H222" s="11">
        <v>9</v>
      </c>
      <c r="I222" s="20" t="s">
        <v>223</v>
      </c>
      <c r="J222" s="11" t="s">
        <v>225</v>
      </c>
      <c r="K222" s="11" t="s">
        <v>1029</v>
      </c>
      <c r="L222" s="11">
        <v>2</v>
      </c>
    </row>
    <row r="223" spans="1:12">
      <c r="A223" s="11" t="s">
        <v>181</v>
      </c>
      <c r="D223" s="11" t="s">
        <v>224</v>
      </c>
      <c r="E223" s="19" t="s">
        <v>437</v>
      </c>
      <c r="F223" s="10">
        <v>42036</v>
      </c>
      <c r="G223" s="10">
        <v>44958</v>
      </c>
      <c r="H223" s="11">
        <v>9</v>
      </c>
      <c r="I223" s="20" t="s">
        <v>223</v>
      </c>
      <c r="J223" s="11" t="s">
        <v>225</v>
      </c>
      <c r="K223" s="11" t="s">
        <v>1029</v>
      </c>
      <c r="L223" s="11">
        <v>2</v>
      </c>
    </row>
    <row r="224" spans="1:12">
      <c r="A224" s="11" t="s">
        <v>182</v>
      </c>
      <c r="D224" s="11" t="s">
        <v>224</v>
      </c>
      <c r="E224" s="19" t="s">
        <v>438</v>
      </c>
      <c r="F224" s="10">
        <v>42036</v>
      </c>
      <c r="G224" s="10">
        <v>44958</v>
      </c>
      <c r="H224" s="11">
        <v>9</v>
      </c>
      <c r="I224" s="20" t="s">
        <v>223</v>
      </c>
      <c r="J224" s="11" t="s">
        <v>225</v>
      </c>
      <c r="K224" s="11" t="s">
        <v>1029</v>
      </c>
      <c r="L224" s="11">
        <v>2</v>
      </c>
    </row>
    <row r="225" spans="1:12">
      <c r="A225" s="11" t="s">
        <v>183</v>
      </c>
      <c r="D225" s="11" t="s">
        <v>224</v>
      </c>
      <c r="E225" s="19" t="s">
        <v>439</v>
      </c>
      <c r="F225" s="10">
        <v>42036</v>
      </c>
      <c r="G225" s="10">
        <v>44958</v>
      </c>
      <c r="H225" s="11">
        <v>9</v>
      </c>
      <c r="I225" s="20" t="s">
        <v>223</v>
      </c>
      <c r="J225" s="11" t="s">
        <v>225</v>
      </c>
      <c r="K225" s="11" t="s">
        <v>1029</v>
      </c>
      <c r="L225" s="11">
        <v>2</v>
      </c>
    </row>
    <row r="226" spans="1:12">
      <c r="A226" s="11" t="s">
        <v>184</v>
      </c>
      <c r="D226" s="11" t="s">
        <v>224</v>
      </c>
      <c r="E226" s="19" t="s">
        <v>440</v>
      </c>
      <c r="F226" s="10">
        <v>42036</v>
      </c>
      <c r="G226" s="10">
        <v>44958</v>
      </c>
      <c r="H226" s="11">
        <v>9</v>
      </c>
      <c r="I226" s="20" t="s">
        <v>223</v>
      </c>
      <c r="J226" s="11" t="s">
        <v>225</v>
      </c>
      <c r="K226" s="11" t="s">
        <v>1029</v>
      </c>
      <c r="L226" s="11">
        <v>2</v>
      </c>
    </row>
    <row r="227" spans="1:12">
      <c r="A227" s="11" t="s">
        <v>185</v>
      </c>
      <c r="D227" s="11" t="s">
        <v>224</v>
      </c>
      <c r="E227" s="19" t="s">
        <v>441</v>
      </c>
      <c r="F227" s="10">
        <v>42036</v>
      </c>
      <c r="G227" s="10">
        <v>44958</v>
      </c>
      <c r="H227" s="11">
        <v>9</v>
      </c>
      <c r="I227" s="20" t="s">
        <v>223</v>
      </c>
      <c r="J227" s="11" t="s">
        <v>225</v>
      </c>
      <c r="K227" s="11" t="s">
        <v>1029</v>
      </c>
      <c r="L227" s="11">
        <v>2</v>
      </c>
    </row>
    <row r="228" spans="1:12">
      <c r="A228" s="11" t="s">
        <v>186</v>
      </c>
      <c r="D228" s="11" t="s">
        <v>224</v>
      </c>
      <c r="E228" s="19" t="s">
        <v>442</v>
      </c>
      <c r="F228" s="10">
        <v>42036</v>
      </c>
      <c r="G228" s="10">
        <v>44958</v>
      </c>
      <c r="H228" s="11">
        <v>9</v>
      </c>
      <c r="I228" s="20" t="s">
        <v>223</v>
      </c>
      <c r="J228" s="11" t="s">
        <v>225</v>
      </c>
      <c r="K228" s="11" t="s">
        <v>1029</v>
      </c>
      <c r="L228" s="11">
        <v>2</v>
      </c>
    </row>
    <row r="229" spans="1:12">
      <c r="A229" s="11" t="s">
        <v>187</v>
      </c>
      <c r="D229" s="11" t="s">
        <v>224</v>
      </c>
      <c r="E229" s="19" t="s">
        <v>443</v>
      </c>
      <c r="F229" s="10">
        <v>42036</v>
      </c>
      <c r="G229" s="10">
        <v>44958</v>
      </c>
      <c r="H229" s="11">
        <v>9</v>
      </c>
      <c r="I229" s="20" t="s">
        <v>223</v>
      </c>
      <c r="J229" s="11" t="s">
        <v>225</v>
      </c>
      <c r="K229" s="11" t="s">
        <v>1029</v>
      </c>
      <c r="L229" s="11">
        <v>2</v>
      </c>
    </row>
    <row r="230" spans="1:12">
      <c r="A230" s="11" t="s">
        <v>188</v>
      </c>
      <c r="D230" s="11" t="s">
        <v>224</v>
      </c>
      <c r="E230" s="19" t="s">
        <v>444</v>
      </c>
      <c r="F230" s="10">
        <v>42036</v>
      </c>
      <c r="G230" s="10">
        <v>44958</v>
      </c>
      <c r="H230" s="11">
        <v>9</v>
      </c>
      <c r="I230" s="20" t="s">
        <v>223</v>
      </c>
      <c r="J230" s="11" t="s">
        <v>225</v>
      </c>
      <c r="K230" s="11" t="s">
        <v>1029</v>
      </c>
      <c r="L230" s="11">
        <v>2</v>
      </c>
    </row>
    <row r="231" spans="1:12">
      <c r="A231" s="11" t="s">
        <v>1109</v>
      </c>
      <c r="D231" s="11" t="s">
        <v>224</v>
      </c>
      <c r="E231" s="19" t="s">
        <v>445</v>
      </c>
      <c r="F231" s="10">
        <v>42036</v>
      </c>
      <c r="G231" s="10">
        <v>44958</v>
      </c>
      <c r="H231" s="11">
        <v>9</v>
      </c>
      <c r="I231" s="20" t="s">
        <v>223</v>
      </c>
      <c r="J231" s="11" t="s">
        <v>225</v>
      </c>
      <c r="K231" s="11" t="s">
        <v>1029</v>
      </c>
      <c r="L231" s="11">
        <v>2</v>
      </c>
    </row>
    <row r="232" spans="1:12">
      <c r="A232" s="11" t="s">
        <v>1110</v>
      </c>
      <c r="D232" s="11" t="s">
        <v>224</v>
      </c>
      <c r="E232" s="19" t="s">
        <v>446</v>
      </c>
      <c r="F232" s="10">
        <v>42036</v>
      </c>
      <c r="G232" s="10">
        <v>44958</v>
      </c>
      <c r="H232" s="11">
        <v>9</v>
      </c>
      <c r="I232" s="20" t="s">
        <v>223</v>
      </c>
      <c r="J232" s="11" t="s">
        <v>225</v>
      </c>
      <c r="K232" s="11" t="s">
        <v>1029</v>
      </c>
      <c r="L232" s="11">
        <v>2</v>
      </c>
    </row>
    <row r="233" spans="1:12">
      <c r="A233" s="11" t="s">
        <v>1111</v>
      </c>
      <c r="D233" s="11" t="s">
        <v>224</v>
      </c>
      <c r="E233" s="19" t="s">
        <v>447</v>
      </c>
      <c r="F233" s="10">
        <v>42036</v>
      </c>
      <c r="G233" s="10">
        <v>44958</v>
      </c>
      <c r="H233" s="11">
        <v>9</v>
      </c>
      <c r="I233" s="20" t="s">
        <v>223</v>
      </c>
      <c r="J233" s="11" t="s">
        <v>225</v>
      </c>
      <c r="K233" s="11" t="s">
        <v>1029</v>
      </c>
      <c r="L233" s="11">
        <v>2</v>
      </c>
    </row>
    <row r="234" spans="1:12">
      <c r="A234" s="11" t="s">
        <v>1112</v>
      </c>
      <c r="D234" s="11" t="s">
        <v>224</v>
      </c>
      <c r="E234" s="19" t="s">
        <v>448</v>
      </c>
      <c r="F234" s="10">
        <v>42036</v>
      </c>
      <c r="G234" s="10">
        <v>44958</v>
      </c>
      <c r="H234" s="11">
        <v>9</v>
      </c>
      <c r="I234" s="20" t="s">
        <v>223</v>
      </c>
      <c r="J234" s="11" t="s">
        <v>225</v>
      </c>
      <c r="K234" s="11" t="s">
        <v>1029</v>
      </c>
      <c r="L234" s="11">
        <v>2</v>
      </c>
    </row>
    <row r="235" spans="1:12">
      <c r="A235" s="11" t="s">
        <v>1113</v>
      </c>
      <c r="D235" s="11" t="s">
        <v>224</v>
      </c>
      <c r="E235" s="19" t="s">
        <v>449</v>
      </c>
      <c r="F235" s="10">
        <v>42036</v>
      </c>
      <c r="G235" s="10">
        <v>44958</v>
      </c>
      <c r="H235" s="11">
        <v>9</v>
      </c>
      <c r="I235" s="20" t="s">
        <v>223</v>
      </c>
      <c r="J235" s="11" t="s">
        <v>225</v>
      </c>
      <c r="K235" s="11" t="s">
        <v>1029</v>
      </c>
      <c r="L235" s="11">
        <v>2</v>
      </c>
    </row>
    <row r="236" spans="1:12">
      <c r="A236" s="11" t="s">
        <v>1114</v>
      </c>
      <c r="D236" s="11" t="s">
        <v>224</v>
      </c>
      <c r="E236" s="19" t="s">
        <v>450</v>
      </c>
      <c r="F236" s="10">
        <v>42036</v>
      </c>
      <c r="G236" s="10">
        <v>44958</v>
      </c>
      <c r="H236" s="11">
        <v>9</v>
      </c>
      <c r="I236" s="20" t="s">
        <v>223</v>
      </c>
      <c r="J236" s="11" t="s">
        <v>225</v>
      </c>
      <c r="K236" s="11" t="s">
        <v>1029</v>
      </c>
      <c r="L236" s="11">
        <v>2</v>
      </c>
    </row>
    <row r="237" spans="1:12">
      <c r="A237" s="11" t="s">
        <v>189</v>
      </c>
      <c r="D237" s="11" t="s">
        <v>224</v>
      </c>
      <c r="E237" s="19" t="s">
        <v>451</v>
      </c>
      <c r="F237" s="10">
        <v>42036</v>
      </c>
      <c r="G237" s="10">
        <v>44958</v>
      </c>
      <c r="H237" s="11">
        <v>9</v>
      </c>
      <c r="I237" s="20" t="s">
        <v>223</v>
      </c>
      <c r="J237" s="11" t="s">
        <v>225</v>
      </c>
      <c r="K237" s="11" t="s">
        <v>1029</v>
      </c>
      <c r="L237" s="11">
        <v>2</v>
      </c>
    </row>
    <row r="238" spans="1:12">
      <c r="A238" s="11" t="s">
        <v>190</v>
      </c>
      <c r="D238" s="11" t="s">
        <v>224</v>
      </c>
      <c r="E238" s="19" t="s">
        <v>452</v>
      </c>
      <c r="F238" s="10">
        <v>42036</v>
      </c>
      <c r="G238" s="10">
        <v>44958</v>
      </c>
      <c r="H238" s="11">
        <v>9</v>
      </c>
      <c r="I238" s="20" t="s">
        <v>223</v>
      </c>
      <c r="J238" s="11" t="s">
        <v>225</v>
      </c>
      <c r="K238" s="11" t="s">
        <v>1029</v>
      </c>
      <c r="L238" s="11">
        <v>2</v>
      </c>
    </row>
    <row r="239" spans="1:12">
      <c r="A239" s="11" t="s">
        <v>191</v>
      </c>
      <c r="D239" s="11" t="s">
        <v>224</v>
      </c>
      <c r="E239" s="19" t="s">
        <v>453</v>
      </c>
      <c r="F239" s="10">
        <v>42036</v>
      </c>
      <c r="G239" s="10">
        <v>44958</v>
      </c>
      <c r="H239" s="11">
        <v>9</v>
      </c>
      <c r="I239" s="20" t="s">
        <v>223</v>
      </c>
      <c r="J239" s="11" t="s">
        <v>225</v>
      </c>
      <c r="K239" s="11" t="s">
        <v>1029</v>
      </c>
      <c r="L239" s="11">
        <v>2</v>
      </c>
    </row>
    <row r="240" spans="1:12">
      <c r="A240" s="11" t="s">
        <v>192</v>
      </c>
      <c r="D240" s="11" t="s">
        <v>224</v>
      </c>
      <c r="E240" s="19" t="s">
        <v>454</v>
      </c>
      <c r="F240" s="10">
        <v>42036</v>
      </c>
      <c r="G240" s="10">
        <v>44958</v>
      </c>
      <c r="H240" s="11">
        <v>9</v>
      </c>
      <c r="I240" s="20" t="s">
        <v>223</v>
      </c>
      <c r="J240" s="11" t="s">
        <v>225</v>
      </c>
      <c r="K240" s="11" t="s">
        <v>1029</v>
      </c>
      <c r="L240" s="11">
        <v>2</v>
      </c>
    </row>
    <row r="241" spans="1:12">
      <c r="A241" s="11" t="s">
        <v>193</v>
      </c>
      <c r="D241" s="11" t="s">
        <v>224</v>
      </c>
      <c r="E241" s="19" t="s">
        <v>455</v>
      </c>
      <c r="F241" s="10">
        <v>42036</v>
      </c>
      <c r="G241" s="10">
        <v>44958</v>
      </c>
      <c r="H241" s="11">
        <v>9</v>
      </c>
      <c r="I241" s="20" t="s">
        <v>223</v>
      </c>
      <c r="J241" s="11" t="s">
        <v>225</v>
      </c>
      <c r="K241" s="11" t="s">
        <v>1029</v>
      </c>
      <c r="L241" s="11">
        <v>2</v>
      </c>
    </row>
    <row r="242" spans="1:12">
      <c r="A242" s="11" t="s">
        <v>194</v>
      </c>
      <c r="D242" s="11" t="s">
        <v>224</v>
      </c>
      <c r="E242" s="19" t="s">
        <v>456</v>
      </c>
      <c r="F242" s="10">
        <v>42036</v>
      </c>
      <c r="G242" s="10">
        <v>44958</v>
      </c>
      <c r="H242" s="11">
        <v>9</v>
      </c>
      <c r="I242" s="20" t="s">
        <v>223</v>
      </c>
      <c r="J242" s="11" t="s">
        <v>225</v>
      </c>
      <c r="K242" s="11" t="s">
        <v>1029</v>
      </c>
      <c r="L242" s="11">
        <v>2</v>
      </c>
    </row>
    <row r="243" spans="1:12">
      <c r="A243" s="11" t="s">
        <v>195</v>
      </c>
      <c r="D243" s="11" t="s">
        <v>224</v>
      </c>
      <c r="E243" s="19" t="s">
        <v>457</v>
      </c>
      <c r="F243" s="10">
        <v>42036</v>
      </c>
      <c r="G243" s="10">
        <v>44958</v>
      </c>
      <c r="H243" s="11">
        <v>9</v>
      </c>
      <c r="I243" s="20" t="s">
        <v>223</v>
      </c>
      <c r="J243" s="11" t="s">
        <v>225</v>
      </c>
      <c r="K243" s="11" t="s">
        <v>1029</v>
      </c>
      <c r="L243" s="11">
        <v>2</v>
      </c>
    </row>
    <row r="244" spans="1:12">
      <c r="A244" s="11" t="s">
        <v>196</v>
      </c>
      <c r="D244" s="11" t="s">
        <v>224</v>
      </c>
      <c r="E244" s="19" t="s">
        <v>458</v>
      </c>
      <c r="F244" s="10">
        <v>42036</v>
      </c>
      <c r="G244" s="10">
        <v>44958</v>
      </c>
      <c r="H244" s="11">
        <v>9</v>
      </c>
      <c r="I244" s="20" t="s">
        <v>223</v>
      </c>
      <c r="J244" s="11" t="s">
        <v>225</v>
      </c>
      <c r="K244" s="11" t="s">
        <v>1029</v>
      </c>
      <c r="L244" s="11">
        <v>2</v>
      </c>
    </row>
    <row r="245" spans="1:12">
      <c r="A245" s="11" t="s">
        <v>197</v>
      </c>
      <c r="D245" s="11" t="s">
        <v>224</v>
      </c>
      <c r="E245" s="19" t="s">
        <v>459</v>
      </c>
      <c r="F245" s="10">
        <v>42036</v>
      </c>
      <c r="G245" s="10">
        <v>44958</v>
      </c>
      <c r="H245" s="11">
        <v>9</v>
      </c>
      <c r="I245" s="20" t="s">
        <v>223</v>
      </c>
      <c r="J245" s="11" t="s">
        <v>225</v>
      </c>
      <c r="K245" s="11" t="s">
        <v>1029</v>
      </c>
      <c r="L245" s="11">
        <v>2</v>
      </c>
    </row>
    <row r="246" spans="1:12">
      <c r="A246" s="11" t="s">
        <v>198</v>
      </c>
      <c r="D246" s="11" t="s">
        <v>224</v>
      </c>
      <c r="E246" s="19" t="s">
        <v>460</v>
      </c>
      <c r="F246" s="10">
        <v>42036</v>
      </c>
      <c r="G246" s="10">
        <v>44958</v>
      </c>
      <c r="H246" s="11">
        <v>9</v>
      </c>
      <c r="I246" s="20" t="s">
        <v>223</v>
      </c>
      <c r="J246" s="11" t="s">
        <v>225</v>
      </c>
      <c r="K246" s="11" t="s">
        <v>1029</v>
      </c>
      <c r="L246" s="11">
        <v>2</v>
      </c>
    </row>
    <row r="247" spans="1:12">
      <c r="A247" s="11" t="s">
        <v>199</v>
      </c>
      <c r="D247" s="11" t="s">
        <v>224</v>
      </c>
      <c r="E247" s="19" t="s">
        <v>461</v>
      </c>
      <c r="F247" s="10">
        <v>42036</v>
      </c>
      <c r="G247" s="10">
        <v>44958</v>
      </c>
      <c r="H247" s="11">
        <v>9</v>
      </c>
      <c r="I247" s="20" t="s">
        <v>223</v>
      </c>
      <c r="J247" s="11" t="s">
        <v>225</v>
      </c>
      <c r="K247" s="11" t="s">
        <v>1029</v>
      </c>
      <c r="L247" s="11">
        <v>2</v>
      </c>
    </row>
    <row r="248" spans="1:12">
      <c r="A248" s="11" t="s">
        <v>200</v>
      </c>
      <c r="D248" s="11" t="s">
        <v>224</v>
      </c>
      <c r="E248" s="19" t="s">
        <v>462</v>
      </c>
      <c r="F248" s="10">
        <v>42036</v>
      </c>
      <c r="G248" s="10">
        <v>44958</v>
      </c>
      <c r="H248" s="11">
        <v>9</v>
      </c>
      <c r="I248" s="20" t="s">
        <v>223</v>
      </c>
      <c r="J248" s="11" t="s">
        <v>225</v>
      </c>
      <c r="K248" s="11" t="s">
        <v>1029</v>
      </c>
      <c r="L248" s="11">
        <v>2</v>
      </c>
    </row>
    <row r="249" spans="1:12">
      <c r="A249" s="11" t="s">
        <v>201</v>
      </c>
      <c r="D249" s="11" t="s">
        <v>224</v>
      </c>
      <c r="E249" s="19" t="s">
        <v>463</v>
      </c>
      <c r="F249" s="10">
        <v>42036</v>
      </c>
      <c r="G249" s="10">
        <v>44958</v>
      </c>
      <c r="H249" s="11">
        <v>9</v>
      </c>
      <c r="I249" s="20" t="s">
        <v>223</v>
      </c>
      <c r="J249" s="11" t="s">
        <v>225</v>
      </c>
      <c r="K249" s="11" t="s">
        <v>1029</v>
      </c>
      <c r="L249" s="11">
        <v>2</v>
      </c>
    </row>
    <row r="250" spans="1:12">
      <c r="A250" s="11" t="s">
        <v>202</v>
      </c>
      <c r="D250" s="11" t="s">
        <v>224</v>
      </c>
      <c r="E250" s="19" t="s">
        <v>464</v>
      </c>
      <c r="F250" s="10">
        <v>42036</v>
      </c>
      <c r="G250" s="10">
        <v>44958</v>
      </c>
      <c r="H250" s="11">
        <v>9</v>
      </c>
      <c r="I250" s="20" t="s">
        <v>223</v>
      </c>
      <c r="J250" s="11" t="s">
        <v>225</v>
      </c>
      <c r="K250" s="11" t="s">
        <v>1029</v>
      </c>
      <c r="L250" s="11">
        <v>2</v>
      </c>
    </row>
    <row r="251" spans="1:12">
      <c r="A251" s="11" t="s">
        <v>203</v>
      </c>
      <c r="D251" s="11" t="s">
        <v>224</v>
      </c>
      <c r="E251" s="19" t="s">
        <v>465</v>
      </c>
      <c r="F251" s="10">
        <v>42036</v>
      </c>
      <c r="G251" s="10">
        <v>44958</v>
      </c>
      <c r="H251" s="11">
        <v>9</v>
      </c>
      <c r="I251" s="20" t="s">
        <v>223</v>
      </c>
      <c r="J251" s="11" t="s">
        <v>225</v>
      </c>
      <c r="K251" s="11" t="s">
        <v>1029</v>
      </c>
      <c r="L251" s="11">
        <v>2</v>
      </c>
    </row>
    <row r="252" spans="1:12">
      <c r="A252" s="11" t="s">
        <v>204</v>
      </c>
      <c r="D252" s="11" t="s">
        <v>224</v>
      </c>
      <c r="E252" s="19" t="s">
        <v>466</v>
      </c>
      <c r="F252" s="10">
        <v>42036</v>
      </c>
      <c r="G252" s="10">
        <v>44958</v>
      </c>
      <c r="H252" s="11">
        <v>9</v>
      </c>
      <c r="I252" s="20" t="s">
        <v>223</v>
      </c>
      <c r="J252" s="11" t="s">
        <v>225</v>
      </c>
      <c r="K252" s="11" t="s">
        <v>1029</v>
      </c>
      <c r="L252" s="11">
        <v>2</v>
      </c>
    </row>
    <row r="253" spans="1:12">
      <c r="A253" s="11" t="s">
        <v>205</v>
      </c>
      <c r="D253" s="11" t="s">
        <v>224</v>
      </c>
      <c r="E253" s="19" t="s">
        <v>467</v>
      </c>
      <c r="F253" s="10">
        <v>42036</v>
      </c>
      <c r="G253" s="10">
        <v>44958</v>
      </c>
      <c r="H253" s="11">
        <v>9</v>
      </c>
      <c r="I253" s="20" t="s">
        <v>223</v>
      </c>
      <c r="J253" s="11" t="s">
        <v>225</v>
      </c>
      <c r="K253" s="11" t="s">
        <v>1029</v>
      </c>
      <c r="L253" s="11">
        <v>2</v>
      </c>
    </row>
    <row r="254" spans="1:12">
      <c r="A254" s="11" t="s">
        <v>206</v>
      </c>
      <c r="D254" s="11" t="s">
        <v>224</v>
      </c>
      <c r="E254" s="19" t="s">
        <v>468</v>
      </c>
      <c r="F254" s="10">
        <v>42036</v>
      </c>
      <c r="G254" s="10">
        <v>44958</v>
      </c>
      <c r="H254" s="11">
        <v>9</v>
      </c>
      <c r="I254" s="20" t="s">
        <v>223</v>
      </c>
      <c r="J254" s="11" t="s">
        <v>225</v>
      </c>
      <c r="K254" s="11" t="s">
        <v>1029</v>
      </c>
      <c r="L254" s="11">
        <v>2</v>
      </c>
    </row>
    <row r="255" spans="1:12">
      <c r="A255" s="11" t="s">
        <v>207</v>
      </c>
      <c r="D255" s="11" t="s">
        <v>224</v>
      </c>
      <c r="E255" s="19" t="s">
        <v>469</v>
      </c>
      <c r="F255" s="10">
        <v>42036</v>
      </c>
      <c r="G255" s="10">
        <v>44958</v>
      </c>
      <c r="H255" s="11">
        <v>9</v>
      </c>
      <c r="I255" s="20" t="s">
        <v>223</v>
      </c>
      <c r="J255" s="11" t="s">
        <v>225</v>
      </c>
      <c r="K255" s="11" t="s">
        <v>1029</v>
      </c>
      <c r="L255" s="11">
        <v>2</v>
      </c>
    </row>
    <row r="256" spans="1:12">
      <c r="A256" s="11" t="s">
        <v>208</v>
      </c>
      <c r="D256" s="11" t="s">
        <v>224</v>
      </c>
      <c r="E256" s="19" t="s">
        <v>470</v>
      </c>
      <c r="F256" s="10">
        <v>42036</v>
      </c>
      <c r="G256" s="10">
        <v>44958</v>
      </c>
      <c r="H256" s="11">
        <v>9</v>
      </c>
      <c r="I256" s="20" t="s">
        <v>223</v>
      </c>
      <c r="J256" s="11" t="s">
        <v>225</v>
      </c>
      <c r="K256" s="11" t="s">
        <v>1029</v>
      </c>
      <c r="L256" s="11">
        <v>2</v>
      </c>
    </row>
    <row r="257" spans="1:12">
      <c r="A257" s="11" t="s">
        <v>209</v>
      </c>
      <c r="D257" s="11" t="s">
        <v>224</v>
      </c>
      <c r="E257" s="19" t="s">
        <v>471</v>
      </c>
      <c r="F257" s="10">
        <v>42036</v>
      </c>
      <c r="G257" s="10">
        <v>44958</v>
      </c>
      <c r="H257" s="11">
        <v>9</v>
      </c>
      <c r="I257" s="20" t="s">
        <v>223</v>
      </c>
      <c r="J257" s="11" t="s">
        <v>225</v>
      </c>
      <c r="K257" s="11" t="s">
        <v>1029</v>
      </c>
      <c r="L257" s="11">
        <v>2</v>
      </c>
    </row>
    <row r="258" spans="1:12">
      <c r="A258" s="11" t="s">
        <v>210</v>
      </c>
      <c r="D258" s="11" t="s">
        <v>224</v>
      </c>
      <c r="E258" s="19" t="s">
        <v>472</v>
      </c>
      <c r="F258" s="10">
        <v>42036</v>
      </c>
      <c r="G258" s="10">
        <v>44958</v>
      </c>
      <c r="H258" s="11">
        <v>9</v>
      </c>
      <c r="I258" s="20" t="s">
        <v>223</v>
      </c>
      <c r="J258" s="11" t="s">
        <v>225</v>
      </c>
      <c r="K258" s="11" t="s">
        <v>1029</v>
      </c>
      <c r="L258" s="11">
        <v>2</v>
      </c>
    </row>
    <row r="259" spans="1:12">
      <c r="A259" s="11" t="s">
        <v>211</v>
      </c>
      <c r="D259" s="11" t="s">
        <v>224</v>
      </c>
      <c r="E259" s="19" t="s">
        <v>473</v>
      </c>
      <c r="F259" s="10">
        <v>42036</v>
      </c>
      <c r="G259" s="10">
        <v>44958</v>
      </c>
      <c r="H259" s="11">
        <v>9</v>
      </c>
      <c r="I259" s="20" t="s">
        <v>223</v>
      </c>
      <c r="J259" s="11" t="s">
        <v>225</v>
      </c>
      <c r="K259" s="11" t="s">
        <v>1029</v>
      </c>
      <c r="L259" s="11">
        <v>2</v>
      </c>
    </row>
    <row r="260" spans="1:12">
      <c r="A260" s="11" t="s">
        <v>212</v>
      </c>
      <c r="D260" s="11" t="s">
        <v>224</v>
      </c>
      <c r="E260" s="19" t="s">
        <v>474</v>
      </c>
      <c r="F260" s="10">
        <v>42036</v>
      </c>
      <c r="G260" s="10">
        <v>44958</v>
      </c>
      <c r="H260" s="11">
        <v>9</v>
      </c>
      <c r="I260" s="20" t="s">
        <v>223</v>
      </c>
      <c r="J260" s="11" t="s">
        <v>225</v>
      </c>
      <c r="K260" s="11" t="s">
        <v>1029</v>
      </c>
      <c r="L260" s="11">
        <v>2</v>
      </c>
    </row>
    <row r="261" spans="1:12">
      <c r="A261" s="11" t="s">
        <v>213</v>
      </c>
      <c r="D261" s="11" t="s">
        <v>224</v>
      </c>
      <c r="E261" s="19" t="s">
        <v>475</v>
      </c>
      <c r="F261" s="10">
        <v>42036</v>
      </c>
      <c r="G261" s="10">
        <v>44958</v>
      </c>
      <c r="H261" s="11">
        <v>9</v>
      </c>
      <c r="I261" s="20" t="s">
        <v>223</v>
      </c>
      <c r="J261" s="11" t="s">
        <v>225</v>
      </c>
      <c r="K261" s="11" t="s">
        <v>1029</v>
      </c>
      <c r="L261" s="11">
        <v>2</v>
      </c>
    </row>
    <row r="262" spans="1:12">
      <c r="A262" s="11" t="s">
        <v>476</v>
      </c>
      <c r="D262" s="11" t="s">
        <v>224</v>
      </c>
      <c r="E262" s="19" t="s">
        <v>684</v>
      </c>
      <c r="F262" s="10">
        <v>42036</v>
      </c>
      <c r="G262" s="10">
        <v>44958</v>
      </c>
      <c r="H262" s="11">
        <v>9</v>
      </c>
      <c r="I262" s="20" t="s">
        <v>223</v>
      </c>
      <c r="J262" s="11" t="s">
        <v>225</v>
      </c>
      <c r="K262" s="11" t="s">
        <v>1029</v>
      </c>
      <c r="L262" s="11">
        <v>2</v>
      </c>
    </row>
    <row r="263" spans="1:12">
      <c r="A263" s="11" t="s">
        <v>477</v>
      </c>
      <c r="D263" s="11" t="s">
        <v>224</v>
      </c>
      <c r="E263" s="19" t="s">
        <v>685</v>
      </c>
      <c r="F263" s="10">
        <v>42036</v>
      </c>
      <c r="G263" s="10">
        <v>44958</v>
      </c>
      <c r="H263" s="11">
        <v>9</v>
      </c>
      <c r="I263" s="20" t="s">
        <v>223</v>
      </c>
      <c r="J263" s="11" t="s">
        <v>225</v>
      </c>
      <c r="K263" s="11" t="s">
        <v>1029</v>
      </c>
      <c r="L263" s="11">
        <v>2</v>
      </c>
    </row>
    <row r="264" spans="1:12">
      <c r="A264" s="11" t="s">
        <v>478</v>
      </c>
      <c r="D264" s="11" t="s">
        <v>224</v>
      </c>
      <c r="E264" s="19" t="s">
        <v>686</v>
      </c>
      <c r="F264" s="10">
        <v>42036</v>
      </c>
      <c r="G264" s="10">
        <v>44958</v>
      </c>
      <c r="H264" s="11">
        <v>9</v>
      </c>
      <c r="I264" s="20" t="s">
        <v>223</v>
      </c>
      <c r="J264" s="11" t="s">
        <v>225</v>
      </c>
      <c r="K264" s="11" t="s">
        <v>1029</v>
      </c>
      <c r="L264" s="11">
        <v>2</v>
      </c>
    </row>
    <row r="265" spans="1:12">
      <c r="A265" s="11" t="s">
        <v>479</v>
      </c>
      <c r="D265" s="11" t="s">
        <v>224</v>
      </c>
      <c r="E265" s="19" t="s">
        <v>687</v>
      </c>
      <c r="F265" s="10">
        <v>42036</v>
      </c>
      <c r="G265" s="10">
        <v>44958</v>
      </c>
      <c r="H265" s="11">
        <v>9</v>
      </c>
      <c r="I265" s="20" t="s">
        <v>223</v>
      </c>
      <c r="J265" s="11" t="s">
        <v>225</v>
      </c>
      <c r="K265" s="11" t="s">
        <v>1029</v>
      </c>
      <c r="L265" s="11">
        <v>2</v>
      </c>
    </row>
    <row r="266" spans="1:12">
      <c r="A266" s="11" t="s">
        <v>480</v>
      </c>
      <c r="D266" s="11" t="s">
        <v>224</v>
      </c>
      <c r="E266" s="19" t="s">
        <v>688</v>
      </c>
      <c r="F266" s="10">
        <v>42036</v>
      </c>
      <c r="G266" s="10">
        <v>44958</v>
      </c>
      <c r="H266" s="11">
        <v>9</v>
      </c>
      <c r="I266" s="20" t="s">
        <v>223</v>
      </c>
      <c r="J266" s="11" t="s">
        <v>225</v>
      </c>
      <c r="K266" s="11" t="s">
        <v>1029</v>
      </c>
      <c r="L266" s="11">
        <v>2</v>
      </c>
    </row>
    <row r="267" spans="1:12">
      <c r="A267" s="11" t="s">
        <v>481</v>
      </c>
      <c r="D267" s="11" t="s">
        <v>224</v>
      </c>
      <c r="E267" s="19" t="s">
        <v>689</v>
      </c>
      <c r="F267" s="10">
        <v>42036</v>
      </c>
      <c r="G267" s="10">
        <v>44958</v>
      </c>
      <c r="H267" s="11">
        <v>9</v>
      </c>
      <c r="I267" s="20" t="s">
        <v>223</v>
      </c>
      <c r="J267" s="11" t="s">
        <v>225</v>
      </c>
      <c r="K267" s="11" t="s">
        <v>1029</v>
      </c>
      <c r="L267" s="11">
        <v>2</v>
      </c>
    </row>
    <row r="268" spans="1:12">
      <c r="A268" s="11" t="s">
        <v>482</v>
      </c>
      <c r="D268" s="11" t="s">
        <v>224</v>
      </c>
      <c r="E268" s="19" t="s">
        <v>690</v>
      </c>
      <c r="F268" s="10">
        <v>42036</v>
      </c>
      <c r="G268" s="10">
        <v>44958</v>
      </c>
      <c r="H268" s="11">
        <v>9</v>
      </c>
      <c r="I268" s="20" t="s">
        <v>223</v>
      </c>
      <c r="J268" s="11" t="s">
        <v>225</v>
      </c>
      <c r="K268" s="11" t="s">
        <v>1029</v>
      </c>
      <c r="L268" s="11">
        <v>2</v>
      </c>
    </row>
    <row r="269" spans="1:12">
      <c r="A269" s="11" t="s">
        <v>483</v>
      </c>
      <c r="D269" s="11" t="s">
        <v>224</v>
      </c>
      <c r="E269" s="19" t="s">
        <v>691</v>
      </c>
      <c r="F269" s="10">
        <v>42036</v>
      </c>
      <c r="G269" s="10">
        <v>44958</v>
      </c>
      <c r="H269" s="11">
        <v>9</v>
      </c>
      <c r="I269" s="20" t="s">
        <v>223</v>
      </c>
      <c r="J269" s="11" t="s">
        <v>225</v>
      </c>
      <c r="K269" s="11" t="s">
        <v>1029</v>
      </c>
      <c r="L269" s="11">
        <v>2</v>
      </c>
    </row>
    <row r="270" spans="1:12">
      <c r="A270" s="11" t="s">
        <v>1115</v>
      </c>
      <c r="D270" s="11" t="s">
        <v>224</v>
      </c>
      <c r="E270" s="19" t="s">
        <v>692</v>
      </c>
      <c r="F270" s="10">
        <v>42036</v>
      </c>
      <c r="G270" s="10">
        <v>44958</v>
      </c>
      <c r="H270" s="11">
        <v>9</v>
      </c>
      <c r="I270" s="20" t="s">
        <v>223</v>
      </c>
      <c r="J270" s="11" t="s">
        <v>225</v>
      </c>
      <c r="K270" s="11" t="s">
        <v>1029</v>
      </c>
      <c r="L270" s="11">
        <v>2</v>
      </c>
    </row>
    <row r="271" spans="1:12">
      <c r="A271" s="11" t="s">
        <v>1116</v>
      </c>
      <c r="D271" s="11" t="s">
        <v>224</v>
      </c>
      <c r="E271" s="19" t="s">
        <v>693</v>
      </c>
      <c r="F271" s="10">
        <v>42036</v>
      </c>
      <c r="G271" s="10">
        <v>44958</v>
      </c>
      <c r="H271" s="11">
        <v>9</v>
      </c>
      <c r="I271" s="20" t="s">
        <v>223</v>
      </c>
      <c r="J271" s="11" t="s">
        <v>225</v>
      </c>
      <c r="K271" s="11" t="s">
        <v>1029</v>
      </c>
      <c r="L271" s="11">
        <v>2</v>
      </c>
    </row>
    <row r="272" spans="1:12">
      <c r="A272" s="11" t="s">
        <v>1117</v>
      </c>
      <c r="D272" s="11" t="s">
        <v>224</v>
      </c>
      <c r="E272" s="19" t="s">
        <v>694</v>
      </c>
      <c r="F272" s="10">
        <v>42036</v>
      </c>
      <c r="G272" s="10">
        <v>44958</v>
      </c>
      <c r="H272" s="11">
        <v>9</v>
      </c>
      <c r="I272" s="20" t="s">
        <v>223</v>
      </c>
      <c r="J272" s="11" t="s">
        <v>225</v>
      </c>
      <c r="K272" s="11" t="s">
        <v>1029</v>
      </c>
      <c r="L272" s="11">
        <v>2</v>
      </c>
    </row>
    <row r="273" spans="1:12">
      <c r="A273" s="11" t="s">
        <v>1118</v>
      </c>
      <c r="D273" s="11" t="s">
        <v>224</v>
      </c>
      <c r="E273" s="19" t="s">
        <v>695</v>
      </c>
      <c r="F273" s="10">
        <v>42036</v>
      </c>
      <c r="G273" s="10">
        <v>44958</v>
      </c>
      <c r="H273" s="11">
        <v>9</v>
      </c>
      <c r="I273" s="20" t="s">
        <v>223</v>
      </c>
      <c r="J273" s="11" t="s">
        <v>225</v>
      </c>
      <c r="K273" s="11" t="s">
        <v>1029</v>
      </c>
      <c r="L273" s="11">
        <v>2</v>
      </c>
    </row>
    <row r="274" spans="1:12">
      <c r="A274" s="11" t="s">
        <v>1119</v>
      </c>
      <c r="D274" s="11" t="s">
        <v>224</v>
      </c>
      <c r="E274" s="19" t="s">
        <v>696</v>
      </c>
      <c r="F274" s="10">
        <v>42036</v>
      </c>
      <c r="G274" s="10">
        <v>44958</v>
      </c>
      <c r="H274" s="11">
        <v>9</v>
      </c>
      <c r="I274" s="20" t="s">
        <v>223</v>
      </c>
      <c r="J274" s="11" t="s">
        <v>225</v>
      </c>
      <c r="K274" s="11" t="s">
        <v>1029</v>
      </c>
      <c r="L274" s="11">
        <v>2</v>
      </c>
    </row>
    <row r="275" spans="1:12">
      <c r="A275" s="11" t="s">
        <v>1120</v>
      </c>
      <c r="D275" s="11" t="s">
        <v>224</v>
      </c>
      <c r="E275" s="19" t="s">
        <v>697</v>
      </c>
      <c r="F275" s="10">
        <v>42036</v>
      </c>
      <c r="G275" s="10">
        <v>44958</v>
      </c>
      <c r="H275" s="11">
        <v>9</v>
      </c>
      <c r="I275" s="20" t="s">
        <v>223</v>
      </c>
      <c r="J275" s="11" t="s">
        <v>225</v>
      </c>
      <c r="K275" s="11" t="s">
        <v>1029</v>
      </c>
      <c r="L275" s="11">
        <v>2</v>
      </c>
    </row>
    <row r="276" spans="1:12">
      <c r="A276" s="11" t="s">
        <v>484</v>
      </c>
      <c r="D276" s="11" t="s">
        <v>224</v>
      </c>
      <c r="E276" s="19" t="s">
        <v>698</v>
      </c>
      <c r="F276" s="10">
        <v>42036</v>
      </c>
      <c r="G276" s="10">
        <v>44958</v>
      </c>
      <c r="H276" s="11">
        <v>9</v>
      </c>
      <c r="I276" s="20" t="s">
        <v>223</v>
      </c>
      <c r="J276" s="11" t="s">
        <v>225</v>
      </c>
      <c r="K276" s="11" t="s">
        <v>1029</v>
      </c>
      <c r="L276" s="11">
        <v>2</v>
      </c>
    </row>
    <row r="277" spans="1:12">
      <c r="A277" s="11" t="s">
        <v>485</v>
      </c>
      <c r="D277" s="11" t="s">
        <v>224</v>
      </c>
      <c r="E277" s="19" t="s">
        <v>699</v>
      </c>
      <c r="F277" s="10">
        <v>42036</v>
      </c>
      <c r="G277" s="10">
        <v>44958</v>
      </c>
      <c r="H277" s="11">
        <v>9</v>
      </c>
      <c r="I277" s="20" t="s">
        <v>223</v>
      </c>
      <c r="J277" s="11" t="s">
        <v>225</v>
      </c>
      <c r="K277" s="11" t="s">
        <v>1029</v>
      </c>
      <c r="L277" s="11">
        <v>2</v>
      </c>
    </row>
    <row r="278" spans="1:12">
      <c r="A278" s="11" t="s">
        <v>486</v>
      </c>
      <c r="D278" s="11" t="s">
        <v>224</v>
      </c>
      <c r="E278" s="19" t="s">
        <v>700</v>
      </c>
      <c r="F278" s="10">
        <v>42036</v>
      </c>
      <c r="G278" s="10">
        <v>44958</v>
      </c>
      <c r="H278" s="11">
        <v>9</v>
      </c>
      <c r="I278" s="20" t="s">
        <v>223</v>
      </c>
      <c r="J278" s="11" t="s">
        <v>225</v>
      </c>
      <c r="K278" s="11" t="s">
        <v>1029</v>
      </c>
      <c r="L278" s="11">
        <v>2</v>
      </c>
    </row>
    <row r="279" spans="1:12">
      <c r="A279" s="11" t="s">
        <v>487</v>
      </c>
      <c r="D279" s="11" t="s">
        <v>224</v>
      </c>
      <c r="E279" s="19" t="s">
        <v>701</v>
      </c>
      <c r="F279" s="10">
        <v>42036</v>
      </c>
      <c r="G279" s="10">
        <v>44958</v>
      </c>
      <c r="H279" s="11">
        <v>9</v>
      </c>
      <c r="I279" s="20" t="s">
        <v>223</v>
      </c>
      <c r="J279" s="11" t="s">
        <v>225</v>
      </c>
      <c r="K279" s="11" t="s">
        <v>1029</v>
      </c>
      <c r="L279" s="11">
        <v>2</v>
      </c>
    </row>
    <row r="280" spans="1:12">
      <c r="A280" s="11" t="s">
        <v>488</v>
      </c>
      <c r="D280" s="11" t="s">
        <v>224</v>
      </c>
      <c r="E280" s="19" t="s">
        <v>702</v>
      </c>
      <c r="F280" s="10">
        <v>42036</v>
      </c>
      <c r="G280" s="10">
        <v>44958</v>
      </c>
      <c r="H280" s="11">
        <v>9</v>
      </c>
      <c r="I280" s="20" t="s">
        <v>223</v>
      </c>
      <c r="J280" s="11" t="s">
        <v>225</v>
      </c>
      <c r="K280" s="11" t="s">
        <v>1029</v>
      </c>
      <c r="L280" s="11">
        <v>2</v>
      </c>
    </row>
    <row r="281" spans="1:12">
      <c r="A281" s="11" t="s">
        <v>489</v>
      </c>
      <c r="D281" s="11" t="s">
        <v>224</v>
      </c>
      <c r="E281" s="19" t="s">
        <v>703</v>
      </c>
      <c r="F281" s="10">
        <v>42036</v>
      </c>
      <c r="G281" s="10">
        <v>44958</v>
      </c>
      <c r="H281" s="11">
        <v>9</v>
      </c>
      <c r="I281" s="20" t="s">
        <v>223</v>
      </c>
      <c r="J281" s="11" t="s">
        <v>225</v>
      </c>
      <c r="K281" s="11" t="s">
        <v>1029</v>
      </c>
      <c r="L281" s="11">
        <v>2</v>
      </c>
    </row>
    <row r="282" spans="1:12">
      <c r="A282" s="11" t="s">
        <v>490</v>
      </c>
      <c r="D282" s="11" t="s">
        <v>224</v>
      </c>
      <c r="E282" s="19" t="s">
        <v>704</v>
      </c>
      <c r="F282" s="10">
        <v>42036</v>
      </c>
      <c r="G282" s="10">
        <v>44958</v>
      </c>
      <c r="H282" s="11">
        <v>9</v>
      </c>
      <c r="I282" s="20" t="s">
        <v>223</v>
      </c>
      <c r="J282" s="11" t="s">
        <v>225</v>
      </c>
      <c r="K282" s="11" t="s">
        <v>1029</v>
      </c>
      <c r="L282" s="11">
        <v>2</v>
      </c>
    </row>
    <row r="283" spans="1:12">
      <c r="A283" s="11" t="s">
        <v>491</v>
      </c>
      <c r="D283" s="11" t="s">
        <v>224</v>
      </c>
      <c r="E283" s="19" t="s">
        <v>705</v>
      </c>
      <c r="F283" s="10">
        <v>42036</v>
      </c>
      <c r="G283" s="10">
        <v>44958</v>
      </c>
      <c r="H283" s="11">
        <v>9</v>
      </c>
      <c r="I283" s="20" t="s">
        <v>223</v>
      </c>
      <c r="J283" s="11" t="s">
        <v>225</v>
      </c>
      <c r="K283" s="11" t="s">
        <v>1029</v>
      </c>
      <c r="L283" s="11">
        <v>2</v>
      </c>
    </row>
    <row r="284" spans="1:12">
      <c r="A284" s="11" t="s">
        <v>492</v>
      </c>
      <c r="D284" s="11" t="s">
        <v>224</v>
      </c>
      <c r="E284" s="19" t="s">
        <v>706</v>
      </c>
      <c r="F284" s="10">
        <v>42036</v>
      </c>
      <c r="G284" s="10">
        <v>44958</v>
      </c>
      <c r="H284" s="11">
        <v>9</v>
      </c>
      <c r="I284" s="20" t="s">
        <v>223</v>
      </c>
      <c r="J284" s="11" t="s">
        <v>225</v>
      </c>
      <c r="K284" s="11" t="s">
        <v>1029</v>
      </c>
      <c r="L284" s="11">
        <v>2</v>
      </c>
    </row>
    <row r="285" spans="1:12">
      <c r="A285" s="11" t="s">
        <v>493</v>
      </c>
      <c r="D285" s="11" t="s">
        <v>224</v>
      </c>
      <c r="E285" s="19" t="s">
        <v>707</v>
      </c>
      <c r="F285" s="10">
        <v>42036</v>
      </c>
      <c r="G285" s="10">
        <v>44958</v>
      </c>
      <c r="H285" s="11">
        <v>9</v>
      </c>
      <c r="I285" s="20" t="s">
        <v>223</v>
      </c>
      <c r="J285" s="11" t="s">
        <v>225</v>
      </c>
      <c r="K285" s="11" t="s">
        <v>1029</v>
      </c>
      <c r="L285" s="11">
        <v>2</v>
      </c>
    </row>
    <row r="286" spans="1:12">
      <c r="A286" s="11" t="s">
        <v>494</v>
      </c>
      <c r="D286" s="11" t="s">
        <v>224</v>
      </c>
      <c r="E286" s="19" t="s">
        <v>708</v>
      </c>
      <c r="F286" s="10">
        <v>42036</v>
      </c>
      <c r="G286" s="10">
        <v>44958</v>
      </c>
      <c r="H286" s="11">
        <v>9</v>
      </c>
      <c r="I286" s="20" t="s">
        <v>223</v>
      </c>
      <c r="J286" s="11" t="s">
        <v>225</v>
      </c>
      <c r="K286" s="11" t="s">
        <v>1029</v>
      </c>
      <c r="L286" s="11">
        <v>2</v>
      </c>
    </row>
    <row r="287" spans="1:12">
      <c r="A287" s="11" t="s">
        <v>495</v>
      </c>
      <c r="D287" s="11" t="s">
        <v>224</v>
      </c>
      <c r="E287" s="19" t="s">
        <v>709</v>
      </c>
      <c r="F287" s="10">
        <v>42036</v>
      </c>
      <c r="G287" s="10">
        <v>44958</v>
      </c>
      <c r="H287" s="11">
        <v>9</v>
      </c>
      <c r="I287" s="20" t="s">
        <v>223</v>
      </c>
      <c r="J287" s="11" t="s">
        <v>225</v>
      </c>
      <c r="K287" s="11" t="s">
        <v>1029</v>
      </c>
      <c r="L287" s="11">
        <v>2</v>
      </c>
    </row>
    <row r="288" spans="1:12">
      <c r="A288" s="11" t="s">
        <v>496</v>
      </c>
      <c r="D288" s="11" t="s">
        <v>224</v>
      </c>
      <c r="E288" s="19" t="s">
        <v>710</v>
      </c>
      <c r="F288" s="10">
        <v>42036</v>
      </c>
      <c r="G288" s="10">
        <v>44958</v>
      </c>
      <c r="H288" s="11">
        <v>9</v>
      </c>
      <c r="I288" s="20" t="s">
        <v>223</v>
      </c>
      <c r="J288" s="11" t="s">
        <v>225</v>
      </c>
      <c r="K288" s="11" t="s">
        <v>1029</v>
      </c>
      <c r="L288" s="11">
        <v>2</v>
      </c>
    </row>
    <row r="289" spans="1:12">
      <c r="A289" s="11" t="s">
        <v>497</v>
      </c>
      <c r="D289" s="11" t="s">
        <v>224</v>
      </c>
      <c r="E289" s="19" t="s">
        <v>711</v>
      </c>
      <c r="F289" s="10">
        <v>42036</v>
      </c>
      <c r="G289" s="10">
        <v>44958</v>
      </c>
      <c r="H289" s="11">
        <v>9</v>
      </c>
      <c r="I289" s="20" t="s">
        <v>223</v>
      </c>
      <c r="J289" s="11" t="s">
        <v>225</v>
      </c>
      <c r="K289" s="11" t="s">
        <v>1029</v>
      </c>
      <c r="L289" s="11">
        <v>2</v>
      </c>
    </row>
    <row r="290" spans="1:12">
      <c r="A290" s="11" t="s">
        <v>498</v>
      </c>
      <c r="D290" s="11" t="s">
        <v>224</v>
      </c>
      <c r="E290" s="19" t="s">
        <v>712</v>
      </c>
      <c r="F290" s="10">
        <v>42036</v>
      </c>
      <c r="G290" s="10">
        <v>44958</v>
      </c>
      <c r="H290" s="11">
        <v>9</v>
      </c>
      <c r="I290" s="20" t="s">
        <v>223</v>
      </c>
      <c r="J290" s="11" t="s">
        <v>225</v>
      </c>
      <c r="K290" s="11" t="s">
        <v>1029</v>
      </c>
      <c r="L290" s="11">
        <v>2</v>
      </c>
    </row>
    <row r="291" spans="1:12">
      <c r="A291" s="11" t="s">
        <v>499</v>
      </c>
      <c r="D291" s="11" t="s">
        <v>224</v>
      </c>
      <c r="E291" s="19" t="s">
        <v>713</v>
      </c>
      <c r="F291" s="10">
        <v>42036</v>
      </c>
      <c r="G291" s="10">
        <v>44958</v>
      </c>
      <c r="H291" s="11">
        <v>9</v>
      </c>
      <c r="I291" s="20" t="s">
        <v>223</v>
      </c>
      <c r="J291" s="11" t="s">
        <v>225</v>
      </c>
      <c r="K291" s="11" t="s">
        <v>1029</v>
      </c>
      <c r="L291" s="11">
        <v>2</v>
      </c>
    </row>
    <row r="292" spans="1:12">
      <c r="A292" s="11" t="s">
        <v>500</v>
      </c>
      <c r="D292" s="11" t="s">
        <v>224</v>
      </c>
      <c r="E292" s="19" t="s">
        <v>714</v>
      </c>
      <c r="F292" s="10">
        <v>42036</v>
      </c>
      <c r="G292" s="10">
        <v>44958</v>
      </c>
      <c r="H292" s="11">
        <v>9</v>
      </c>
      <c r="I292" s="20" t="s">
        <v>223</v>
      </c>
      <c r="J292" s="11" t="s">
        <v>225</v>
      </c>
      <c r="K292" s="11" t="s">
        <v>1029</v>
      </c>
      <c r="L292" s="11">
        <v>2</v>
      </c>
    </row>
    <row r="293" spans="1:12">
      <c r="A293" s="11" t="s">
        <v>501</v>
      </c>
      <c r="D293" s="11" t="s">
        <v>224</v>
      </c>
      <c r="E293" s="19" t="s">
        <v>715</v>
      </c>
      <c r="F293" s="10">
        <v>42036</v>
      </c>
      <c r="G293" s="10">
        <v>44958</v>
      </c>
      <c r="H293" s="11">
        <v>9</v>
      </c>
      <c r="I293" s="20" t="s">
        <v>223</v>
      </c>
      <c r="J293" s="11" t="s">
        <v>225</v>
      </c>
      <c r="K293" s="11" t="s">
        <v>1029</v>
      </c>
      <c r="L293" s="11">
        <v>2</v>
      </c>
    </row>
    <row r="294" spans="1:12">
      <c r="A294" s="11" t="s">
        <v>502</v>
      </c>
      <c r="D294" s="11" t="s">
        <v>224</v>
      </c>
      <c r="E294" s="19" t="s">
        <v>716</v>
      </c>
      <c r="F294" s="10">
        <v>42036</v>
      </c>
      <c r="G294" s="10">
        <v>44958</v>
      </c>
      <c r="H294" s="11">
        <v>9</v>
      </c>
      <c r="I294" s="20" t="s">
        <v>223</v>
      </c>
      <c r="J294" s="11" t="s">
        <v>225</v>
      </c>
      <c r="K294" s="11" t="s">
        <v>1029</v>
      </c>
      <c r="L294" s="11">
        <v>2</v>
      </c>
    </row>
    <row r="295" spans="1:12">
      <c r="A295" s="11" t="s">
        <v>503</v>
      </c>
      <c r="D295" s="11" t="s">
        <v>224</v>
      </c>
      <c r="E295" s="19" t="s">
        <v>717</v>
      </c>
      <c r="F295" s="10">
        <v>42036</v>
      </c>
      <c r="G295" s="10">
        <v>44958</v>
      </c>
      <c r="H295" s="11">
        <v>9</v>
      </c>
      <c r="I295" s="20" t="s">
        <v>223</v>
      </c>
      <c r="J295" s="11" t="s">
        <v>225</v>
      </c>
      <c r="K295" s="11" t="s">
        <v>1029</v>
      </c>
      <c r="L295" s="11">
        <v>2</v>
      </c>
    </row>
    <row r="296" spans="1:12">
      <c r="A296" s="11" t="s">
        <v>504</v>
      </c>
      <c r="D296" s="11" t="s">
        <v>224</v>
      </c>
      <c r="E296" s="19" t="s">
        <v>718</v>
      </c>
      <c r="F296" s="10">
        <v>42036</v>
      </c>
      <c r="G296" s="10">
        <v>44958</v>
      </c>
      <c r="H296" s="11">
        <v>9</v>
      </c>
      <c r="I296" s="20" t="s">
        <v>223</v>
      </c>
      <c r="J296" s="11" t="s">
        <v>225</v>
      </c>
      <c r="K296" s="11" t="s">
        <v>1029</v>
      </c>
      <c r="L296" s="11">
        <v>2</v>
      </c>
    </row>
    <row r="297" spans="1:12">
      <c r="A297" s="11" t="s">
        <v>505</v>
      </c>
      <c r="D297" s="11" t="s">
        <v>224</v>
      </c>
      <c r="E297" s="19" t="s">
        <v>719</v>
      </c>
      <c r="F297" s="10">
        <v>42036</v>
      </c>
      <c r="G297" s="10">
        <v>44958</v>
      </c>
      <c r="H297" s="11">
        <v>9</v>
      </c>
      <c r="I297" s="20" t="s">
        <v>223</v>
      </c>
      <c r="J297" s="11" t="s">
        <v>225</v>
      </c>
      <c r="K297" s="11" t="s">
        <v>1029</v>
      </c>
      <c r="L297" s="11">
        <v>2</v>
      </c>
    </row>
    <row r="298" spans="1:12">
      <c r="A298" s="11" t="s">
        <v>506</v>
      </c>
      <c r="D298" s="11" t="s">
        <v>224</v>
      </c>
      <c r="E298" s="19" t="s">
        <v>720</v>
      </c>
      <c r="F298" s="10">
        <v>42036</v>
      </c>
      <c r="G298" s="10">
        <v>44958</v>
      </c>
      <c r="H298" s="11">
        <v>9</v>
      </c>
      <c r="I298" s="20" t="s">
        <v>223</v>
      </c>
      <c r="J298" s="11" t="s">
        <v>225</v>
      </c>
      <c r="K298" s="11" t="s">
        <v>1029</v>
      </c>
      <c r="L298" s="11">
        <v>2</v>
      </c>
    </row>
    <row r="299" spans="1:12">
      <c r="A299" s="11" t="s">
        <v>507</v>
      </c>
      <c r="D299" s="11" t="s">
        <v>224</v>
      </c>
      <c r="E299" s="19" t="s">
        <v>721</v>
      </c>
      <c r="F299" s="10">
        <v>42036</v>
      </c>
      <c r="G299" s="10">
        <v>44958</v>
      </c>
      <c r="H299" s="11">
        <v>9</v>
      </c>
      <c r="I299" s="20" t="s">
        <v>223</v>
      </c>
      <c r="J299" s="11" t="s">
        <v>225</v>
      </c>
      <c r="K299" s="11" t="s">
        <v>1029</v>
      </c>
      <c r="L299" s="11">
        <v>2</v>
      </c>
    </row>
    <row r="300" spans="1:12">
      <c r="A300" s="11" t="s">
        <v>508</v>
      </c>
      <c r="D300" s="11" t="s">
        <v>224</v>
      </c>
      <c r="E300" s="19" t="s">
        <v>722</v>
      </c>
      <c r="F300" s="10">
        <v>42036</v>
      </c>
      <c r="G300" s="10">
        <v>44958</v>
      </c>
      <c r="H300" s="11">
        <v>9</v>
      </c>
      <c r="I300" s="20" t="s">
        <v>223</v>
      </c>
      <c r="J300" s="11" t="s">
        <v>225</v>
      </c>
      <c r="K300" s="11" t="s">
        <v>1029</v>
      </c>
      <c r="L300" s="11">
        <v>2</v>
      </c>
    </row>
    <row r="301" spans="1:12">
      <c r="A301" s="11" t="s">
        <v>509</v>
      </c>
      <c r="D301" s="11" t="s">
        <v>224</v>
      </c>
      <c r="E301" s="19" t="s">
        <v>723</v>
      </c>
      <c r="F301" s="10">
        <v>42036</v>
      </c>
      <c r="G301" s="10">
        <v>44958</v>
      </c>
      <c r="H301" s="11">
        <v>9</v>
      </c>
      <c r="I301" s="20" t="s">
        <v>223</v>
      </c>
      <c r="J301" s="11" t="s">
        <v>225</v>
      </c>
      <c r="K301" s="11" t="s">
        <v>1029</v>
      </c>
      <c r="L301" s="11">
        <v>2</v>
      </c>
    </row>
    <row r="302" spans="1:12">
      <c r="A302" s="11" t="s">
        <v>510</v>
      </c>
      <c r="D302" s="11" t="s">
        <v>224</v>
      </c>
      <c r="E302" s="19" t="s">
        <v>724</v>
      </c>
      <c r="F302" s="10">
        <v>42036</v>
      </c>
      <c r="G302" s="10">
        <v>44958</v>
      </c>
      <c r="H302" s="11">
        <v>9</v>
      </c>
      <c r="I302" s="20" t="s">
        <v>223</v>
      </c>
      <c r="J302" s="11" t="s">
        <v>225</v>
      </c>
      <c r="K302" s="11" t="s">
        <v>1029</v>
      </c>
      <c r="L302" s="11">
        <v>2</v>
      </c>
    </row>
    <row r="303" spans="1:12">
      <c r="A303" s="11" t="s">
        <v>511</v>
      </c>
      <c r="D303" s="11" t="s">
        <v>224</v>
      </c>
      <c r="E303" s="19" t="s">
        <v>725</v>
      </c>
      <c r="F303" s="10">
        <v>42036</v>
      </c>
      <c r="G303" s="10">
        <v>44958</v>
      </c>
      <c r="H303" s="11">
        <v>9</v>
      </c>
      <c r="I303" s="20" t="s">
        <v>223</v>
      </c>
      <c r="J303" s="11" t="s">
        <v>225</v>
      </c>
      <c r="K303" s="11" t="s">
        <v>1029</v>
      </c>
      <c r="L303" s="11">
        <v>2</v>
      </c>
    </row>
    <row r="304" spans="1:12">
      <c r="A304" s="11" t="s">
        <v>512</v>
      </c>
      <c r="D304" s="11" t="s">
        <v>224</v>
      </c>
      <c r="E304" s="19" t="s">
        <v>726</v>
      </c>
      <c r="F304" s="10">
        <v>42036</v>
      </c>
      <c r="G304" s="10">
        <v>44958</v>
      </c>
      <c r="H304" s="11">
        <v>9</v>
      </c>
      <c r="I304" s="20" t="s">
        <v>223</v>
      </c>
      <c r="J304" s="11" t="s">
        <v>225</v>
      </c>
      <c r="K304" s="11" t="s">
        <v>1029</v>
      </c>
      <c r="L304" s="11">
        <v>2</v>
      </c>
    </row>
    <row r="305" spans="1:12">
      <c r="A305" s="11" t="s">
        <v>513</v>
      </c>
      <c r="D305" s="11" t="s">
        <v>224</v>
      </c>
      <c r="E305" s="19" t="s">
        <v>727</v>
      </c>
      <c r="F305" s="10">
        <v>42036</v>
      </c>
      <c r="G305" s="10">
        <v>44958</v>
      </c>
      <c r="H305" s="11">
        <v>9</v>
      </c>
      <c r="I305" s="20" t="s">
        <v>223</v>
      </c>
      <c r="J305" s="11" t="s">
        <v>225</v>
      </c>
      <c r="K305" s="11" t="s">
        <v>1029</v>
      </c>
      <c r="L305" s="11">
        <v>2</v>
      </c>
    </row>
    <row r="306" spans="1:12">
      <c r="A306" s="11" t="s">
        <v>514</v>
      </c>
      <c r="D306" s="11" t="s">
        <v>224</v>
      </c>
      <c r="E306" s="19" t="s">
        <v>728</v>
      </c>
      <c r="F306" s="10">
        <v>42036</v>
      </c>
      <c r="G306" s="10">
        <v>44958</v>
      </c>
      <c r="H306" s="11">
        <v>9</v>
      </c>
      <c r="I306" s="20" t="s">
        <v>223</v>
      </c>
      <c r="J306" s="11" t="s">
        <v>225</v>
      </c>
      <c r="K306" s="11" t="s">
        <v>1029</v>
      </c>
      <c r="L306" s="11">
        <v>2</v>
      </c>
    </row>
    <row r="307" spans="1:12">
      <c r="A307" s="11" t="s">
        <v>515</v>
      </c>
      <c r="D307" s="11" t="s">
        <v>224</v>
      </c>
      <c r="E307" s="19" t="s">
        <v>729</v>
      </c>
      <c r="F307" s="10">
        <v>42036</v>
      </c>
      <c r="G307" s="10">
        <v>44958</v>
      </c>
      <c r="H307" s="11">
        <v>9</v>
      </c>
      <c r="I307" s="20" t="s">
        <v>223</v>
      </c>
      <c r="J307" s="11" t="s">
        <v>225</v>
      </c>
      <c r="K307" s="11" t="s">
        <v>1029</v>
      </c>
      <c r="L307" s="11">
        <v>2</v>
      </c>
    </row>
    <row r="308" spans="1:12">
      <c r="A308" s="11" t="s">
        <v>516</v>
      </c>
      <c r="D308" s="11" t="s">
        <v>224</v>
      </c>
      <c r="E308" s="19" t="s">
        <v>730</v>
      </c>
      <c r="F308" s="10">
        <v>42036</v>
      </c>
      <c r="G308" s="10">
        <v>44958</v>
      </c>
      <c r="H308" s="11">
        <v>9</v>
      </c>
      <c r="I308" s="20" t="s">
        <v>223</v>
      </c>
      <c r="J308" s="11" t="s">
        <v>225</v>
      </c>
      <c r="K308" s="11" t="s">
        <v>1029</v>
      </c>
      <c r="L308" s="11">
        <v>2</v>
      </c>
    </row>
    <row r="309" spans="1:12">
      <c r="A309" s="11" t="s">
        <v>1121</v>
      </c>
      <c r="D309" s="11" t="s">
        <v>224</v>
      </c>
      <c r="E309" s="19" t="s">
        <v>731</v>
      </c>
      <c r="F309" s="10">
        <v>42036</v>
      </c>
      <c r="G309" s="10">
        <v>44958</v>
      </c>
      <c r="H309" s="11">
        <v>9</v>
      </c>
      <c r="I309" s="20" t="s">
        <v>223</v>
      </c>
      <c r="J309" s="11" t="s">
        <v>225</v>
      </c>
      <c r="K309" s="11" t="s">
        <v>1029</v>
      </c>
      <c r="L309" s="11">
        <v>2</v>
      </c>
    </row>
    <row r="310" spans="1:12">
      <c r="A310" s="11" t="s">
        <v>1122</v>
      </c>
      <c r="D310" s="11" t="s">
        <v>224</v>
      </c>
      <c r="E310" s="19" t="s">
        <v>732</v>
      </c>
      <c r="F310" s="10">
        <v>42036</v>
      </c>
      <c r="G310" s="10">
        <v>44958</v>
      </c>
      <c r="H310" s="11">
        <v>9</v>
      </c>
      <c r="I310" s="20" t="s">
        <v>223</v>
      </c>
      <c r="J310" s="11" t="s">
        <v>225</v>
      </c>
      <c r="K310" s="11" t="s">
        <v>1029</v>
      </c>
      <c r="L310" s="11">
        <v>2</v>
      </c>
    </row>
    <row r="311" spans="1:12">
      <c r="A311" s="11" t="s">
        <v>1123</v>
      </c>
      <c r="D311" s="11" t="s">
        <v>224</v>
      </c>
      <c r="E311" s="19" t="s">
        <v>733</v>
      </c>
      <c r="F311" s="10">
        <v>42036</v>
      </c>
      <c r="G311" s="10">
        <v>44958</v>
      </c>
      <c r="H311" s="11">
        <v>9</v>
      </c>
      <c r="I311" s="20" t="s">
        <v>223</v>
      </c>
      <c r="J311" s="11" t="s">
        <v>225</v>
      </c>
      <c r="K311" s="11" t="s">
        <v>1029</v>
      </c>
      <c r="L311" s="11">
        <v>2</v>
      </c>
    </row>
    <row r="312" spans="1:12">
      <c r="A312" s="11" t="s">
        <v>1124</v>
      </c>
      <c r="D312" s="11" t="s">
        <v>224</v>
      </c>
      <c r="E312" s="19" t="s">
        <v>734</v>
      </c>
      <c r="F312" s="10">
        <v>42036</v>
      </c>
      <c r="G312" s="10">
        <v>44958</v>
      </c>
      <c r="H312" s="11">
        <v>9</v>
      </c>
      <c r="I312" s="20" t="s">
        <v>223</v>
      </c>
      <c r="J312" s="11" t="s">
        <v>225</v>
      </c>
      <c r="K312" s="11" t="s">
        <v>1029</v>
      </c>
      <c r="L312" s="11">
        <v>2</v>
      </c>
    </row>
    <row r="313" spans="1:12">
      <c r="A313" s="11" t="s">
        <v>1125</v>
      </c>
      <c r="D313" s="11" t="s">
        <v>224</v>
      </c>
      <c r="E313" s="19" t="s">
        <v>735</v>
      </c>
      <c r="F313" s="10">
        <v>42036</v>
      </c>
      <c r="G313" s="10">
        <v>44958</v>
      </c>
      <c r="H313" s="11">
        <v>9</v>
      </c>
      <c r="I313" s="20" t="s">
        <v>223</v>
      </c>
      <c r="J313" s="11" t="s">
        <v>225</v>
      </c>
      <c r="K313" s="11" t="s">
        <v>1029</v>
      </c>
      <c r="L313" s="11">
        <v>2</v>
      </c>
    </row>
    <row r="314" spans="1:12">
      <c r="A314" s="11" t="s">
        <v>1126</v>
      </c>
      <c r="D314" s="11" t="s">
        <v>224</v>
      </c>
      <c r="E314" s="19" t="s">
        <v>736</v>
      </c>
      <c r="F314" s="10">
        <v>42036</v>
      </c>
      <c r="G314" s="10">
        <v>44958</v>
      </c>
      <c r="H314" s="11">
        <v>9</v>
      </c>
      <c r="I314" s="20" t="s">
        <v>223</v>
      </c>
      <c r="J314" s="11" t="s">
        <v>225</v>
      </c>
      <c r="K314" s="11" t="s">
        <v>1029</v>
      </c>
      <c r="L314" s="11">
        <v>2</v>
      </c>
    </row>
    <row r="315" spans="1:12">
      <c r="A315" s="11" t="s">
        <v>517</v>
      </c>
      <c r="D315" s="11" t="s">
        <v>224</v>
      </c>
      <c r="E315" s="19" t="s">
        <v>737</v>
      </c>
      <c r="F315" s="10">
        <v>42036</v>
      </c>
      <c r="G315" s="10">
        <v>44958</v>
      </c>
      <c r="H315" s="11">
        <v>9</v>
      </c>
      <c r="I315" s="20" t="s">
        <v>223</v>
      </c>
      <c r="J315" s="11" t="s">
        <v>225</v>
      </c>
      <c r="K315" s="11" t="s">
        <v>1029</v>
      </c>
      <c r="L315" s="11">
        <v>2</v>
      </c>
    </row>
    <row r="316" spans="1:12">
      <c r="A316" s="11" t="s">
        <v>518</v>
      </c>
      <c r="D316" s="11" t="s">
        <v>224</v>
      </c>
      <c r="E316" s="19" t="s">
        <v>738</v>
      </c>
      <c r="F316" s="10">
        <v>42036</v>
      </c>
      <c r="G316" s="10">
        <v>44958</v>
      </c>
      <c r="H316" s="11">
        <v>9</v>
      </c>
      <c r="I316" s="20" t="s">
        <v>223</v>
      </c>
      <c r="J316" s="11" t="s">
        <v>225</v>
      </c>
      <c r="K316" s="11" t="s">
        <v>1029</v>
      </c>
      <c r="L316" s="11">
        <v>2</v>
      </c>
    </row>
    <row r="317" spans="1:12">
      <c r="A317" s="11" t="s">
        <v>519</v>
      </c>
      <c r="D317" s="11" t="s">
        <v>224</v>
      </c>
      <c r="E317" s="19" t="s">
        <v>739</v>
      </c>
      <c r="F317" s="10">
        <v>42036</v>
      </c>
      <c r="G317" s="10">
        <v>44958</v>
      </c>
      <c r="H317" s="11">
        <v>9</v>
      </c>
      <c r="I317" s="20" t="s">
        <v>223</v>
      </c>
      <c r="J317" s="11" t="s">
        <v>225</v>
      </c>
      <c r="K317" s="11" t="s">
        <v>1029</v>
      </c>
      <c r="L317" s="11">
        <v>2</v>
      </c>
    </row>
    <row r="318" spans="1:12">
      <c r="A318" s="11" t="s">
        <v>520</v>
      </c>
      <c r="D318" s="11" t="s">
        <v>224</v>
      </c>
      <c r="E318" s="19" t="s">
        <v>740</v>
      </c>
      <c r="F318" s="10">
        <v>42036</v>
      </c>
      <c r="G318" s="10">
        <v>44958</v>
      </c>
      <c r="H318" s="11">
        <v>9</v>
      </c>
      <c r="I318" s="20" t="s">
        <v>223</v>
      </c>
      <c r="J318" s="11" t="s">
        <v>225</v>
      </c>
      <c r="K318" s="11" t="s">
        <v>1029</v>
      </c>
      <c r="L318" s="11">
        <v>2</v>
      </c>
    </row>
    <row r="319" spans="1:12">
      <c r="A319" s="11" t="s">
        <v>521</v>
      </c>
      <c r="D319" s="11" t="s">
        <v>224</v>
      </c>
      <c r="E319" s="19" t="s">
        <v>741</v>
      </c>
      <c r="F319" s="10">
        <v>42036</v>
      </c>
      <c r="G319" s="10">
        <v>44958</v>
      </c>
      <c r="H319" s="11">
        <v>9</v>
      </c>
      <c r="I319" s="20" t="s">
        <v>223</v>
      </c>
      <c r="J319" s="11" t="s">
        <v>225</v>
      </c>
      <c r="K319" s="11" t="s">
        <v>1029</v>
      </c>
      <c r="L319" s="11">
        <v>2</v>
      </c>
    </row>
    <row r="320" spans="1:12">
      <c r="A320" s="11" t="s">
        <v>522</v>
      </c>
      <c r="D320" s="11" t="s">
        <v>224</v>
      </c>
      <c r="E320" s="19" t="s">
        <v>742</v>
      </c>
      <c r="F320" s="10">
        <v>42036</v>
      </c>
      <c r="G320" s="10">
        <v>44958</v>
      </c>
      <c r="H320" s="11">
        <v>9</v>
      </c>
      <c r="I320" s="20" t="s">
        <v>223</v>
      </c>
      <c r="J320" s="11" t="s">
        <v>225</v>
      </c>
      <c r="K320" s="11" t="s">
        <v>1029</v>
      </c>
      <c r="L320" s="11">
        <v>2</v>
      </c>
    </row>
    <row r="321" spans="1:12">
      <c r="A321" s="11" t="s">
        <v>523</v>
      </c>
      <c r="D321" s="11" t="s">
        <v>224</v>
      </c>
      <c r="E321" s="19" t="s">
        <v>743</v>
      </c>
      <c r="F321" s="10">
        <v>42036</v>
      </c>
      <c r="G321" s="10">
        <v>44958</v>
      </c>
      <c r="H321" s="11">
        <v>9</v>
      </c>
      <c r="I321" s="20" t="s">
        <v>223</v>
      </c>
      <c r="J321" s="11" t="s">
        <v>225</v>
      </c>
      <c r="K321" s="11" t="s">
        <v>1029</v>
      </c>
      <c r="L321" s="11">
        <v>2</v>
      </c>
    </row>
    <row r="322" spans="1:12">
      <c r="A322" s="11" t="s">
        <v>524</v>
      </c>
      <c r="D322" s="11" t="s">
        <v>224</v>
      </c>
      <c r="E322" s="19" t="s">
        <v>744</v>
      </c>
      <c r="F322" s="10">
        <v>42036</v>
      </c>
      <c r="G322" s="10">
        <v>44958</v>
      </c>
      <c r="H322" s="11">
        <v>9</v>
      </c>
      <c r="I322" s="20" t="s">
        <v>223</v>
      </c>
      <c r="J322" s="11" t="s">
        <v>225</v>
      </c>
      <c r="K322" s="11" t="s">
        <v>1029</v>
      </c>
      <c r="L322" s="11">
        <v>2</v>
      </c>
    </row>
    <row r="323" spans="1:12">
      <c r="A323" s="11" t="s">
        <v>525</v>
      </c>
      <c r="D323" s="11" t="s">
        <v>224</v>
      </c>
      <c r="E323" s="19" t="s">
        <v>745</v>
      </c>
      <c r="F323" s="10">
        <v>42036</v>
      </c>
      <c r="G323" s="10">
        <v>44958</v>
      </c>
      <c r="H323" s="11">
        <v>9</v>
      </c>
      <c r="I323" s="20" t="s">
        <v>223</v>
      </c>
      <c r="J323" s="11" t="s">
        <v>225</v>
      </c>
      <c r="K323" s="11" t="s">
        <v>1029</v>
      </c>
      <c r="L323" s="11">
        <v>2</v>
      </c>
    </row>
    <row r="324" spans="1:12">
      <c r="A324" s="11" t="s">
        <v>526</v>
      </c>
      <c r="D324" s="11" t="s">
        <v>224</v>
      </c>
      <c r="E324" s="19" t="s">
        <v>746</v>
      </c>
      <c r="F324" s="10">
        <v>42036</v>
      </c>
      <c r="G324" s="10">
        <v>44958</v>
      </c>
      <c r="H324" s="11">
        <v>9</v>
      </c>
      <c r="I324" s="20" t="s">
        <v>223</v>
      </c>
      <c r="J324" s="11" t="s">
        <v>225</v>
      </c>
      <c r="K324" s="11" t="s">
        <v>1029</v>
      </c>
      <c r="L324" s="11">
        <v>2</v>
      </c>
    </row>
    <row r="325" spans="1:12">
      <c r="A325" s="11" t="s">
        <v>527</v>
      </c>
      <c r="D325" s="11" t="s">
        <v>224</v>
      </c>
      <c r="E325" s="19" t="s">
        <v>747</v>
      </c>
      <c r="F325" s="10">
        <v>42036</v>
      </c>
      <c r="G325" s="10">
        <v>44958</v>
      </c>
      <c r="H325" s="11">
        <v>9</v>
      </c>
      <c r="I325" s="20" t="s">
        <v>223</v>
      </c>
      <c r="J325" s="11" t="s">
        <v>225</v>
      </c>
      <c r="K325" s="11" t="s">
        <v>1029</v>
      </c>
      <c r="L325" s="11">
        <v>2</v>
      </c>
    </row>
    <row r="326" spans="1:12">
      <c r="A326" s="11" t="s">
        <v>528</v>
      </c>
      <c r="D326" s="11" t="s">
        <v>224</v>
      </c>
      <c r="E326" s="19" t="s">
        <v>748</v>
      </c>
      <c r="F326" s="10">
        <v>42036</v>
      </c>
      <c r="G326" s="10">
        <v>44958</v>
      </c>
      <c r="H326" s="11">
        <v>9</v>
      </c>
      <c r="I326" s="20" t="s">
        <v>223</v>
      </c>
      <c r="J326" s="11" t="s">
        <v>225</v>
      </c>
      <c r="K326" s="11" t="s">
        <v>1029</v>
      </c>
      <c r="L326" s="11">
        <v>2</v>
      </c>
    </row>
    <row r="327" spans="1:12">
      <c r="A327" s="11" t="s">
        <v>529</v>
      </c>
      <c r="D327" s="11" t="s">
        <v>224</v>
      </c>
      <c r="E327" s="19" t="s">
        <v>749</v>
      </c>
      <c r="F327" s="10">
        <v>42036</v>
      </c>
      <c r="G327" s="10">
        <v>44958</v>
      </c>
      <c r="H327" s="11">
        <v>9</v>
      </c>
      <c r="I327" s="20" t="s">
        <v>223</v>
      </c>
      <c r="J327" s="11" t="s">
        <v>225</v>
      </c>
      <c r="K327" s="11" t="s">
        <v>1029</v>
      </c>
      <c r="L327" s="11">
        <v>2</v>
      </c>
    </row>
    <row r="328" spans="1:12">
      <c r="A328" s="11" t="s">
        <v>530</v>
      </c>
      <c r="D328" s="11" t="s">
        <v>224</v>
      </c>
      <c r="E328" s="19" t="s">
        <v>750</v>
      </c>
      <c r="F328" s="10">
        <v>42036</v>
      </c>
      <c r="G328" s="10">
        <v>44958</v>
      </c>
      <c r="H328" s="11">
        <v>9</v>
      </c>
      <c r="I328" s="20" t="s">
        <v>223</v>
      </c>
      <c r="J328" s="11" t="s">
        <v>225</v>
      </c>
      <c r="K328" s="11" t="s">
        <v>1029</v>
      </c>
      <c r="L328" s="11">
        <v>2</v>
      </c>
    </row>
    <row r="329" spans="1:12">
      <c r="A329" s="11" t="s">
        <v>531</v>
      </c>
      <c r="D329" s="11" t="s">
        <v>224</v>
      </c>
      <c r="E329" s="19" t="s">
        <v>751</v>
      </c>
      <c r="F329" s="10">
        <v>42036</v>
      </c>
      <c r="G329" s="10">
        <v>44958</v>
      </c>
      <c r="H329" s="11">
        <v>9</v>
      </c>
      <c r="I329" s="20" t="s">
        <v>223</v>
      </c>
      <c r="J329" s="11" t="s">
        <v>225</v>
      </c>
      <c r="K329" s="11" t="s">
        <v>1029</v>
      </c>
      <c r="L329" s="11">
        <v>2</v>
      </c>
    </row>
    <row r="330" spans="1:12">
      <c r="A330" s="11" t="s">
        <v>532</v>
      </c>
      <c r="D330" s="11" t="s">
        <v>224</v>
      </c>
      <c r="E330" s="19" t="s">
        <v>752</v>
      </c>
      <c r="F330" s="10">
        <v>42036</v>
      </c>
      <c r="G330" s="10">
        <v>44958</v>
      </c>
      <c r="H330" s="11">
        <v>9</v>
      </c>
      <c r="I330" s="20" t="s">
        <v>223</v>
      </c>
      <c r="J330" s="11" t="s">
        <v>225</v>
      </c>
      <c r="K330" s="11" t="s">
        <v>1029</v>
      </c>
      <c r="L330" s="11">
        <v>2</v>
      </c>
    </row>
    <row r="331" spans="1:12">
      <c r="A331" s="11" t="s">
        <v>533</v>
      </c>
      <c r="D331" s="11" t="s">
        <v>224</v>
      </c>
      <c r="E331" s="19" t="s">
        <v>753</v>
      </c>
      <c r="F331" s="10">
        <v>42036</v>
      </c>
      <c r="G331" s="10">
        <v>44958</v>
      </c>
      <c r="H331" s="11">
        <v>9</v>
      </c>
      <c r="I331" s="20" t="s">
        <v>223</v>
      </c>
      <c r="J331" s="11" t="s">
        <v>225</v>
      </c>
      <c r="K331" s="11" t="s">
        <v>1029</v>
      </c>
      <c r="L331" s="11">
        <v>2</v>
      </c>
    </row>
    <row r="332" spans="1:12">
      <c r="A332" s="11" t="s">
        <v>534</v>
      </c>
      <c r="D332" s="11" t="s">
        <v>224</v>
      </c>
      <c r="E332" s="19" t="s">
        <v>754</v>
      </c>
      <c r="F332" s="10">
        <v>42036</v>
      </c>
      <c r="G332" s="10">
        <v>44958</v>
      </c>
      <c r="H332" s="11">
        <v>9</v>
      </c>
      <c r="I332" s="20" t="s">
        <v>223</v>
      </c>
      <c r="J332" s="11" t="s">
        <v>225</v>
      </c>
      <c r="K332" s="11" t="s">
        <v>1029</v>
      </c>
      <c r="L332" s="11">
        <v>2</v>
      </c>
    </row>
    <row r="333" spans="1:12">
      <c r="A333" s="11" t="s">
        <v>535</v>
      </c>
      <c r="D333" s="11" t="s">
        <v>224</v>
      </c>
      <c r="E333" s="19" t="s">
        <v>755</v>
      </c>
      <c r="F333" s="10">
        <v>42036</v>
      </c>
      <c r="G333" s="10">
        <v>44958</v>
      </c>
      <c r="H333" s="11">
        <v>9</v>
      </c>
      <c r="I333" s="20" t="s">
        <v>223</v>
      </c>
      <c r="J333" s="11" t="s">
        <v>225</v>
      </c>
      <c r="K333" s="11" t="s">
        <v>1029</v>
      </c>
      <c r="L333" s="11">
        <v>2</v>
      </c>
    </row>
    <row r="334" spans="1:12">
      <c r="A334" s="11" t="s">
        <v>536</v>
      </c>
      <c r="D334" s="11" t="s">
        <v>224</v>
      </c>
      <c r="E334" s="19" t="s">
        <v>756</v>
      </c>
      <c r="F334" s="10">
        <v>42036</v>
      </c>
      <c r="G334" s="10">
        <v>44958</v>
      </c>
      <c r="H334" s="11">
        <v>9</v>
      </c>
      <c r="I334" s="20" t="s">
        <v>223</v>
      </c>
      <c r="J334" s="11" t="s">
        <v>225</v>
      </c>
      <c r="K334" s="11" t="s">
        <v>1029</v>
      </c>
      <c r="L334" s="11">
        <v>2</v>
      </c>
    </row>
    <row r="335" spans="1:12">
      <c r="A335" s="11" t="s">
        <v>537</v>
      </c>
      <c r="D335" s="11" t="s">
        <v>224</v>
      </c>
      <c r="E335" s="19" t="s">
        <v>757</v>
      </c>
      <c r="F335" s="10">
        <v>42036</v>
      </c>
      <c r="G335" s="10">
        <v>44958</v>
      </c>
      <c r="H335" s="11">
        <v>9</v>
      </c>
      <c r="I335" s="20" t="s">
        <v>223</v>
      </c>
      <c r="J335" s="11" t="s">
        <v>225</v>
      </c>
      <c r="K335" s="11" t="s">
        <v>1029</v>
      </c>
      <c r="L335" s="11">
        <v>2</v>
      </c>
    </row>
    <row r="336" spans="1:12">
      <c r="A336" s="11" t="s">
        <v>538</v>
      </c>
      <c r="D336" s="11" t="s">
        <v>224</v>
      </c>
      <c r="E336" s="19" t="s">
        <v>758</v>
      </c>
      <c r="F336" s="10">
        <v>42036</v>
      </c>
      <c r="G336" s="10">
        <v>44958</v>
      </c>
      <c r="H336" s="11">
        <v>9</v>
      </c>
      <c r="I336" s="20" t="s">
        <v>223</v>
      </c>
      <c r="J336" s="11" t="s">
        <v>225</v>
      </c>
      <c r="K336" s="11" t="s">
        <v>1029</v>
      </c>
      <c r="L336" s="11">
        <v>2</v>
      </c>
    </row>
    <row r="337" spans="1:12">
      <c r="A337" s="11" t="s">
        <v>539</v>
      </c>
      <c r="D337" s="11" t="s">
        <v>224</v>
      </c>
      <c r="E337" s="19" t="s">
        <v>759</v>
      </c>
      <c r="F337" s="10">
        <v>42036</v>
      </c>
      <c r="G337" s="10">
        <v>44958</v>
      </c>
      <c r="H337" s="11">
        <v>9</v>
      </c>
      <c r="I337" s="20" t="s">
        <v>223</v>
      </c>
      <c r="J337" s="11" t="s">
        <v>225</v>
      </c>
      <c r="K337" s="11" t="s">
        <v>1029</v>
      </c>
      <c r="L337" s="11">
        <v>2</v>
      </c>
    </row>
    <row r="338" spans="1:12">
      <c r="A338" s="11" t="s">
        <v>540</v>
      </c>
      <c r="D338" s="11" t="s">
        <v>224</v>
      </c>
      <c r="E338" s="19" t="s">
        <v>760</v>
      </c>
      <c r="F338" s="10">
        <v>42036</v>
      </c>
      <c r="G338" s="10">
        <v>44958</v>
      </c>
      <c r="H338" s="11">
        <v>9</v>
      </c>
      <c r="I338" s="20" t="s">
        <v>223</v>
      </c>
      <c r="J338" s="11" t="s">
        <v>225</v>
      </c>
      <c r="K338" s="11" t="s">
        <v>1029</v>
      </c>
      <c r="L338" s="11">
        <v>2</v>
      </c>
    </row>
    <row r="339" spans="1:12">
      <c r="A339" s="11" t="s">
        <v>541</v>
      </c>
      <c r="D339" s="11" t="s">
        <v>224</v>
      </c>
      <c r="E339" s="19" t="s">
        <v>761</v>
      </c>
      <c r="F339" s="10">
        <v>42036</v>
      </c>
      <c r="G339" s="10">
        <v>44958</v>
      </c>
      <c r="H339" s="11">
        <v>9</v>
      </c>
      <c r="I339" s="20" t="s">
        <v>223</v>
      </c>
      <c r="J339" s="11" t="s">
        <v>225</v>
      </c>
      <c r="K339" s="11" t="s">
        <v>1029</v>
      </c>
      <c r="L339" s="11">
        <v>2</v>
      </c>
    </row>
    <row r="340" spans="1:12">
      <c r="A340" s="11" t="s">
        <v>542</v>
      </c>
      <c r="D340" s="11" t="s">
        <v>224</v>
      </c>
      <c r="E340" s="19" t="s">
        <v>762</v>
      </c>
      <c r="F340" s="10">
        <v>42036</v>
      </c>
      <c r="G340" s="10">
        <v>44958</v>
      </c>
      <c r="H340" s="11">
        <v>9</v>
      </c>
      <c r="I340" s="20" t="s">
        <v>223</v>
      </c>
      <c r="J340" s="11" t="s">
        <v>225</v>
      </c>
      <c r="K340" s="11" t="s">
        <v>1029</v>
      </c>
      <c r="L340" s="11">
        <v>2</v>
      </c>
    </row>
    <row r="341" spans="1:12">
      <c r="A341" s="11" t="s">
        <v>543</v>
      </c>
      <c r="D341" s="11" t="s">
        <v>224</v>
      </c>
      <c r="E341" s="19" t="s">
        <v>763</v>
      </c>
      <c r="F341" s="10">
        <v>42036</v>
      </c>
      <c r="G341" s="10">
        <v>44958</v>
      </c>
      <c r="H341" s="11">
        <v>9</v>
      </c>
      <c r="I341" s="20" t="s">
        <v>223</v>
      </c>
      <c r="J341" s="11" t="s">
        <v>225</v>
      </c>
      <c r="K341" s="11" t="s">
        <v>1029</v>
      </c>
      <c r="L341" s="11">
        <v>2</v>
      </c>
    </row>
    <row r="342" spans="1:12">
      <c r="A342" s="11" t="s">
        <v>544</v>
      </c>
      <c r="D342" s="11" t="s">
        <v>224</v>
      </c>
      <c r="E342" s="19" t="s">
        <v>764</v>
      </c>
      <c r="F342" s="10">
        <v>42036</v>
      </c>
      <c r="G342" s="10">
        <v>44958</v>
      </c>
      <c r="H342" s="11">
        <v>9</v>
      </c>
      <c r="I342" s="20" t="s">
        <v>223</v>
      </c>
      <c r="J342" s="11" t="s">
        <v>225</v>
      </c>
      <c r="K342" s="11" t="s">
        <v>1029</v>
      </c>
      <c r="L342" s="11">
        <v>2</v>
      </c>
    </row>
    <row r="343" spans="1:12">
      <c r="A343" s="11" t="s">
        <v>545</v>
      </c>
      <c r="D343" s="11" t="s">
        <v>224</v>
      </c>
      <c r="E343" s="19" t="s">
        <v>765</v>
      </c>
      <c r="F343" s="10">
        <v>42036</v>
      </c>
      <c r="G343" s="10">
        <v>44958</v>
      </c>
      <c r="H343" s="11">
        <v>9</v>
      </c>
      <c r="I343" s="20" t="s">
        <v>223</v>
      </c>
      <c r="J343" s="11" t="s">
        <v>225</v>
      </c>
      <c r="K343" s="11" t="s">
        <v>1029</v>
      </c>
      <c r="L343" s="11">
        <v>2</v>
      </c>
    </row>
    <row r="344" spans="1:12">
      <c r="A344" s="11" t="s">
        <v>546</v>
      </c>
      <c r="D344" s="11" t="s">
        <v>224</v>
      </c>
      <c r="E344" s="19" t="s">
        <v>766</v>
      </c>
      <c r="F344" s="10">
        <v>42036</v>
      </c>
      <c r="G344" s="10">
        <v>44958</v>
      </c>
      <c r="H344" s="11">
        <v>9</v>
      </c>
      <c r="I344" s="20" t="s">
        <v>223</v>
      </c>
      <c r="J344" s="11" t="s">
        <v>225</v>
      </c>
      <c r="K344" s="11" t="s">
        <v>1029</v>
      </c>
      <c r="L344" s="11">
        <v>2</v>
      </c>
    </row>
    <row r="345" spans="1:12">
      <c r="A345" s="11" t="s">
        <v>547</v>
      </c>
      <c r="D345" s="11" t="s">
        <v>224</v>
      </c>
      <c r="E345" s="19" t="s">
        <v>767</v>
      </c>
      <c r="F345" s="10">
        <v>42036</v>
      </c>
      <c r="G345" s="10">
        <v>44958</v>
      </c>
      <c r="H345" s="11">
        <v>9</v>
      </c>
      <c r="I345" s="20" t="s">
        <v>223</v>
      </c>
      <c r="J345" s="11" t="s">
        <v>225</v>
      </c>
      <c r="K345" s="11" t="s">
        <v>1029</v>
      </c>
      <c r="L345" s="11">
        <v>2</v>
      </c>
    </row>
    <row r="346" spans="1:12">
      <c r="A346" s="11" t="s">
        <v>548</v>
      </c>
      <c r="D346" s="11" t="s">
        <v>224</v>
      </c>
      <c r="E346" s="19" t="s">
        <v>768</v>
      </c>
      <c r="F346" s="10">
        <v>42036</v>
      </c>
      <c r="G346" s="10">
        <v>44958</v>
      </c>
      <c r="H346" s="11">
        <v>9</v>
      </c>
      <c r="I346" s="20" t="s">
        <v>223</v>
      </c>
      <c r="J346" s="11" t="s">
        <v>225</v>
      </c>
      <c r="K346" s="11" t="s">
        <v>1029</v>
      </c>
      <c r="L346" s="11">
        <v>2</v>
      </c>
    </row>
    <row r="347" spans="1:12">
      <c r="A347" s="11" t="s">
        <v>549</v>
      </c>
      <c r="D347" s="11" t="s">
        <v>224</v>
      </c>
      <c r="E347" s="19" t="s">
        <v>769</v>
      </c>
      <c r="F347" s="10">
        <v>42036</v>
      </c>
      <c r="G347" s="10">
        <v>44958</v>
      </c>
      <c r="H347" s="11">
        <v>9</v>
      </c>
      <c r="I347" s="20" t="s">
        <v>223</v>
      </c>
      <c r="J347" s="11" t="s">
        <v>225</v>
      </c>
      <c r="K347" s="11" t="s">
        <v>1029</v>
      </c>
      <c r="L347" s="11">
        <v>2</v>
      </c>
    </row>
    <row r="348" spans="1:12">
      <c r="A348" s="11" t="s">
        <v>1127</v>
      </c>
      <c r="D348" s="11" t="s">
        <v>224</v>
      </c>
      <c r="E348" s="19" t="s">
        <v>770</v>
      </c>
      <c r="F348" s="10">
        <v>42036</v>
      </c>
      <c r="G348" s="10">
        <v>44958</v>
      </c>
      <c r="H348" s="11">
        <v>9</v>
      </c>
      <c r="I348" s="20" t="s">
        <v>223</v>
      </c>
      <c r="J348" s="11" t="s">
        <v>225</v>
      </c>
      <c r="K348" s="11" t="s">
        <v>1029</v>
      </c>
      <c r="L348" s="11">
        <v>2</v>
      </c>
    </row>
    <row r="349" spans="1:12">
      <c r="A349" s="11" t="s">
        <v>1128</v>
      </c>
      <c r="D349" s="11" t="s">
        <v>224</v>
      </c>
      <c r="E349" s="19" t="s">
        <v>771</v>
      </c>
      <c r="F349" s="10">
        <v>42036</v>
      </c>
      <c r="G349" s="10">
        <v>44958</v>
      </c>
      <c r="H349" s="11">
        <v>9</v>
      </c>
      <c r="I349" s="20" t="s">
        <v>223</v>
      </c>
      <c r="J349" s="11" t="s">
        <v>225</v>
      </c>
      <c r="K349" s="11" t="s">
        <v>1029</v>
      </c>
      <c r="L349" s="11">
        <v>2</v>
      </c>
    </row>
    <row r="350" spans="1:12">
      <c r="A350" s="11" t="s">
        <v>1129</v>
      </c>
      <c r="D350" s="11" t="s">
        <v>224</v>
      </c>
      <c r="E350" s="19" t="s">
        <v>772</v>
      </c>
      <c r="F350" s="10">
        <v>42036</v>
      </c>
      <c r="G350" s="10">
        <v>44958</v>
      </c>
      <c r="H350" s="11">
        <v>9</v>
      </c>
      <c r="I350" s="20" t="s">
        <v>223</v>
      </c>
      <c r="J350" s="11" t="s">
        <v>225</v>
      </c>
      <c r="K350" s="11" t="s">
        <v>1029</v>
      </c>
      <c r="L350" s="11">
        <v>2</v>
      </c>
    </row>
    <row r="351" spans="1:12">
      <c r="A351" s="11" t="s">
        <v>1130</v>
      </c>
      <c r="D351" s="11" t="s">
        <v>224</v>
      </c>
      <c r="E351" s="19" t="s">
        <v>773</v>
      </c>
      <c r="F351" s="10">
        <v>42036</v>
      </c>
      <c r="G351" s="10">
        <v>44958</v>
      </c>
      <c r="H351" s="11">
        <v>9</v>
      </c>
      <c r="I351" s="20" t="s">
        <v>223</v>
      </c>
      <c r="J351" s="11" t="s">
        <v>225</v>
      </c>
      <c r="K351" s="11" t="s">
        <v>1029</v>
      </c>
      <c r="L351" s="11">
        <v>2</v>
      </c>
    </row>
    <row r="352" spans="1:12">
      <c r="A352" s="11" t="s">
        <v>1131</v>
      </c>
      <c r="D352" s="11" t="s">
        <v>224</v>
      </c>
      <c r="E352" s="19" t="s">
        <v>774</v>
      </c>
      <c r="F352" s="10">
        <v>42036</v>
      </c>
      <c r="G352" s="10">
        <v>44958</v>
      </c>
      <c r="H352" s="11">
        <v>9</v>
      </c>
      <c r="I352" s="20" t="s">
        <v>223</v>
      </c>
      <c r="J352" s="11" t="s">
        <v>225</v>
      </c>
      <c r="K352" s="11" t="s">
        <v>1029</v>
      </c>
      <c r="L352" s="11">
        <v>2</v>
      </c>
    </row>
    <row r="353" spans="1:12">
      <c r="A353" s="11" t="s">
        <v>1132</v>
      </c>
      <c r="D353" s="11" t="s">
        <v>224</v>
      </c>
      <c r="E353" s="19" t="s">
        <v>775</v>
      </c>
      <c r="F353" s="10">
        <v>42036</v>
      </c>
      <c r="G353" s="10">
        <v>44958</v>
      </c>
      <c r="H353" s="11">
        <v>9</v>
      </c>
      <c r="I353" s="20" t="s">
        <v>223</v>
      </c>
      <c r="J353" s="11" t="s">
        <v>225</v>
      </c>
      <c r="K353" s="11" t="s">
        <v>1029</v>
      </c>
      <c r="L353" s="11">
        <v>2</v>
      </c>
    </row>
    <row r="354" spans="1:12">
      <c r="A354" s="11" t="s">
        <v>550</v>
      </c>
      <c r="D354" s="11" t="s">
        <v>224</v>
      </c>
      <c r="E354" s="19" t="s">
        <v>776</v>
      </c>
      <c r="F354" s="10">
        <v>42036</v>
      </c>
      <c r="G354" s="10">
        <v>44958</v>
      </c>
      <c r="H354" s="11">
        <v>9</v>
      </c>
      <c r="I354" s="20" t="s">
        <v>223</v>
      </c>
      <c r="J354" s="11" t="s">
        <v>225</v>
      </c>
      <c r="K354" s="11" t="s">
        <v>1029</v>
      </c>
      <c r="L354" s="11">
        <v>2</v>
      </c>
    </row>
    <row r="355" spans="1:12">
      <c r="A355" s="11" t="s">
        <v>551</v>
      </c>
      <c r="D355" s="11" t="s">
        <v>224</v>
      </c>
      <c r="E355" s="19" t="s">
        <v>777</v>
      </c>
      <c r="F355" s="10">
        <v>42036</v>
      </c>
      <c r="G355" s="10">
        <v>44958</v>
      </c>
      <c r="H355" s="11">
        <v>9</v>
      </c>
      <c r="I355" s="20" t="s">
        <v>223</v>
      </c>
      <c r="J355" s="11" t="s">
        <v>225</v>
      </c>
      <c r="K355" s="11" t="s">
        <v>1029</v>
      </c>
      <c r="L355" s="11">
        <v>2</v>
      </c>
    </row>
    <row r="356" spans="1:12">
      <c r="A356" s="11" t="s">
        <v>552</v>
      </c>
      <c r="D356" s="11" t="s">
        <v>224</v>
      </c>
      <c r="E356" s="19" t="s">
        <v>778</v>
      </c>
      <c r="F356" s="10">
        <v>42036</v>
      </c>
      <c r="G356" s="10">
        <v>44958</v>
      </c>
      <c r="H356" s="11">
        <v>9</v>
      </c>
      <c r="I356" s="20" t="s">
        <v>223</v>
      </c>
      <c r="J356" s="11" t="s">
        <v>225</v>
      </c>
      <c r="K356" s="11" t="s">
        <v>1029</v>
      </c>
      <c r="L356" s="11">
        <v>2</v>
      </c>
    </row>
    <row r="357" spans="1:12">
      <c r="A357" s="11" t="s">
        <v>553</v>
      </c>
      <c r="D357" s="11" t="s">
        <v>224</v>
      </c>
      <c r="E357" s="19" t="s">
        <v>779</v>
      </c>
      <c r="F357" s="10">
        <v>42036</v>
      </c>
      <c r="G357" s="10">
        <v>44958</v>
      </c>
      <c r="H357" s="11">
        <v>9</v>
      </c>
      <c r="I357" s="20" t="s">
        <v>223</v>
      </c>
      <c r="J357" s="11" t="s">
        <v>225</v>
      </c>
      <c r="K357" s="11" t="s">
        <v>1029</v>
      </c>
      <c r="L357" s="11">
        <v>2</v>
      </c>
    </row>
    <row r="358" spans="1:12">
      <c r="A358" s="11" t="s">
        <v>554</v>
      </c>
      <c r="D358" s="11" t="s">
        <v>224</v>
      </c>
      <c r="E358" s="19" t="s">
        <v>780</v>
      </c>
      <c r="F358" s="10">
        <v>42036</v>
      </c>
      <c r="G358" s="10">
        <v>44958</v>
      </c>
      <c r="H358" s="11">
        <v>9</v>
      </c>
      <c r="I358" s="20" t="s">
        <v>223</v>
      </c>
      <c r="J358" s="11" t="s">
        <v>225</v>
      </c>
      <c r="K358" s="11" t="s">
        <v>1029</v>
      </c>
      <c r="L358" s="11">
        <v>2</v>
      </c>
    </row>
    <row r="359" spans="1:12">
      <c r="A359" s="11" t="s">
        <v>555</v>
      </c>
      <c r="D359" s="11" t="s">
        <v>224</v>
      </c>
      <c r="E359" s="19" t="s">
        <v>781</v>
      </c>
      <c r="F359" s="10">
        <v>42036</v>
      </c>
      <c r="G359" s="10">
        <v>44958</v>
      </c>
      <c r="H359" s="11">
        <v>9</v>
      </c>
      <c r="I359" s="20" t="s">
        <v>223</v>
      </c>
      <c r="J359" s="11" t="s">
        <v>225</v>
      </c>
      <c r="K359" s="11" t="s">
        <v>1029</v>
      </c>
      <c r="L359" s="11">
        <v>2</v>
      </c>
    </row>
    <row r="360" spans="1:12">
      <c r="A360" s="11" t="s">
        <v>556</v>
      </c>
      <c r="D360" s="11" t="s">
        <v>224</v>
      </c>
      <c r="E360" s="19" t="s">
        <v>782</v>
      </c>
      <c r="F360" s="10">
        <v>42036</v>
      </c>
      <c r="G360" s="10">
        <v>44958</v>
      </c>
      <c r="H360" s="11">
        <v>9</v>
      </c>
      <c r="I360" s="20" t="s">
        <v>223</v>
      </c>
      <c r="J360" s="11" t="s">
        <v>225</v>
      </c>
      <c r="K360" s="11" t="s">
        <v>1029</v>
      </c>
      <c r="L360" s="11">
        <v>2</v>
      </c>
    </row>
    <row r="361" spans="1:12">
      <c r="A361" s="11" t="s">
        <v>557</v>
      </c>
      <c r="D361" s="11" t="s">
        <v>224</v>
      </c>
      <c r="E361" s="19" t="s">
        <v>783</v>
      </c>
      <c r="F361" s="10">
        <v>42036</v>
      </c>
      <c r="G361" s="10">
        <v>44958</v>
      </c>
      <c r="H361" s="11">
        <v>9</v>
      </c>
      <c r="I361" s="20" t="s">
        <v>223</v>
      </c>
      <c r="J361" s="11" t="s">
        <v>225</v>
      </c>
      <c r="K361" s="11" t="s">
        <v>1029</v>
      </c>
      <c r="L361" s="11">
        <v>2</v>
      </c>
    </row>
    <row r="362" spans="1:12">
      <c r="A362" s="11" t="s">
        <v>558</v>
      </c>
      <c r="D362" s="11" t="s">
        <v>224</v>
      </c>
      <c r="E362" s="19" t="s">
        <v>784</v>
      </c>
      <c r="F362" s="10">
        <v>42036</v>
      </c>
      <c r="G362" s="10">
        <v>44958</v>
      </c>
      <c r="H362" s="11">
        <v>9</v>
      </c>
      <c r="I362" s="20" t="s">
        <v>223</v>
      </c>
      <c r="J362" s="11" t="s">
        <v>225</v>
      </c>
      <c r="K362" s="11" t="s">
        <v>1029</v>
      </c>
      <c r="L362" s="11">
        <v>2</v>
      </c>
    </row>
    <row r="363" spans="1:12">
      <c r="A363" s="11" t="s">
        <v>559</v>
      </c>
      <c r="D363" s="11" t="s">
        <v>224</v>
      </c>
      <c r="E363" s="19" t="s">
        <v>785</v>
      </c>
      <c r="F363" s="10">
        <v>42036</v>
      </c>
      <c r="G363" s="10">
        <v>44958</v>
      </c>
      <c r="H363" s="11">
        <v>9</v>
      </c>
      <c r="I363" s="20" t="s">
        <v>223</v>
      </c>
      <c r="J363" s="11" t="s">
        <v>225</v>
      </c>
      <c r="K363" s="11" t="s">
        <v>1029</v>
      </c>
      <c r="L363" s="11">
        <v>2</v>
      </c>
    </row>
    <row r="364" spans="1:12">
      <c r="A364" s="11" t="s">
        <v>560</v>
      </c>
      <c r="D364" s="11" t="s">
        <v>224</v>
      </c>
      <c r="E364" s="19" t="s">
        <v>786</v>
      </c>
      <c r="F364" s="10">
        <v>42036</v>
      </c>
      <c r="G364" s="10">
        <v>44958</v>
      </c>
      <c r="H364" s="11">
        <v>9</v>
      </c>
      <c r="I364" s="20" t="s">
        <v>223</v>
      </c>
      <c r="J364" s="11" t="s">
        <v>225</v>
      </c>
      <c r="K364" s="11" t="s">
        <v>1029</v>
      </c>
      <c r="L364" s="11">
        <v>2</v>
      </c>
    </row>
    <row r="365" spans="1:12">
      <c r="A365" s="11" t="s">
        <v>561</v>
      </c>
      <c r="D365" s="11" t="s">
        <v>224</v>
      </c>
      <c r="E365" s="19" t="s">
        <v>787</v>
      </c>
      <c r="F365" s="10">
        <v>42036</v>
      </c>
      <c r="G365" s="10">
        <v>44958</v>
      </c>
      <c r="H365" s="11">
        <v>9</v>
      </c>
      <c r="I365" s="20" t="s">
        <v>223</v>
      </c>
      <c r="J365" s="11" t="s">
        <v>225</v>
      </c>
      <c r="K365" s="11" t="s">
        <v>1029</v>
      </c>
      <c r="L365" s="11">
        <v>2</v>
      </c>
    </row>
    <row r="366" spans="1:12">
      <c r="A366" s="11" t="s">
        <v>562</v>
      </c>
      <c r="D366" s="11" t="s">
        <v>224</v>
      </c>
      <c r="E366" s="19" t="s">
        <v>788</v>
      </c>
      <c r="F366" s="10">
        <v>42036</v>
      </c>
      <c r="G366" s="10">
        <v>44958</v>
      </c>
      <c r="H366" s="11">
        <v>9</v>
      </c>
      <c r="I366" s="20" t="s">
        <v>223</v>
      </c>
      <c r="J366" s="11" t="s">
        <v>225</v>
      </c>
      <c r="K366" s="11" t="s">
        <v>1029</v>
      </c>
      <c r="L366" s="11">
        <v>2</v>
      </c>
    </row>
    <row r="367" spans="1:12">
      <c r="A367" s="11" t="s">
        <v>563</v>
      </c>
      <c r="D367" s="11" t="s">
        <v>224</v>
      </c>
      <c r="E367" s="19" t="s">
        <v>789</v>
      </c>
      <c r="F367" s="10">
        <v>42036</v>
      </c>
      <c r="G367" s="10">
        <v>44958</v>
      </c>
      <c r="H367" s="11">
        <v>9</v>
      </c>
      <c r="I367" s="20" t="s">
        <v>223</v>
      </c>
      <c r="J367" s="11" t="s">
        <v>225</v>
      </c>
      <c r="K367" s="11" t="s">
        <v>1029</v>
      </c>
      <c r="L367" s="11">
        <v>2</v>
      </c>
    </row>
    <row r="368" spans="1:12">
      <c r="A368" s="11" t="s">
        <v>564</v>
      </c>
      <c r="D368" s="11" t="s">
        <v>224</v>
      </c>
      <c r="E368" s="19" t="s">
        <v>790</v>
      </c>
      <c r="F368" s="10">
        <v>42036</v>
      </c>
      <c r="G368" s="10">
        <v>44958</v>
      </c>
      <c r="H368" s="11">
        <v>9</v>
      </c>
      <c r="I368" s="20" t="s">
        <v>223</v>
      </c>
      <c r="J368" s="11" t="s">
        <v>225</v>
      </c>
      <c r="K368" s="11" t="s">
        <v>1029</v>
      </c>
      <c r="L368" s="11">
        <v>2</v>
      </c>
    </row>
    <row r="369" spans="1:12">
      <c r="A369" s="11" t="s">
        <v>565</v>
      </c>
      <c r="D369" s="11" t="s">
        <v>224</v>
      </c>
      <c r="E369" s="19" t="s">
        <v>791</v>
      </c>
      <c r="F369" s="10">
        <v>42036</v>
      </c>
      <c r="G369" s="10">
        <v>44958</v>
      </c>
      <c r="H369" s="11">
        <v>9</v>
      </c>
      <c r="I369" s="20" t="s">
        <v>223</v>
      </c>
      <c r="J369" s="11" t="s">
        <v>225</v>
      </c>
      <c r="K369" s="11" t="s">
        <v>1029</v>
      </c>
      <c r="L369" s="11">
        <v>2</v>
      </c>
    </row>
    <row r="370" spans="1:12">
      <c r="A370" s="11" t="s">
        <v>566</v>
      </c>
      <c r="D370" s="11" t="s">
        <v>224</v>
      </c>
      <c r="E370" s="19" t="s">
        <v>792</v>
      </c>
      <c r="F370" s="10">
        <v>42036</v>
      </c>
      <c r="G370" s="10">
        <v>44958</v>
      </c>
      <c r="H370" s="11">
        <v>9</v>
      </c>
      <c r="I370" s="20" t="s">
        <v>223</v>
      </c>
      <c r="J370" s="11" t="s">
        <v>225</v>
      </c>
      <c r="K370" s="11" t="s">
        <v>1029</v>
      </c>
      <c r="L370" s="11">
        <v>2</v>
      </c>
    </row>
    <row r="371" spans="1:12">
      <c r="A371" s="11" t="s">
        <v>567</v>
      </c>
      <c r="D371" s="11" t="s">
        <v>224</v>
      </c>
      <c r="E371" s="19" t="s">
        <v>793</v>
      </c>
      <c r="F371" s="10">
        <v>42036</v>
      </c>
      <c r="G371" s="10">
        <v>44958</v>
      </c>
      <c r="H371" s="11">
        <v>9</v>
      </c>
      <c r="I371" s="20" t="s">
        <v>223</v>
      </c>
      <c r="J371" s="11" t="s">
        <v>225</v>
      </c>
      <c r="K371" s="11" t="s">
        <v>1029</v>
      </c>
      <c r="L371" s="11">
        <v>2</v>
      </c>
    </row>
    <row r="372" spans="1:12">
      <c r="A372" s="11" t="s">
        <v>568</v>
      </c>
      <c r="D372" s="11" t="s">
        <v>224</v>
      </c>
      <c r="E372" s="19" t="s">
        <v>794</v>
      </c>
      <c r="F372" s="10">
        <v>42036</v>
      </c>
      <c r="G372" s="10">
        <v>44958</v>
      </c>
      <c r="H372" s="11">
        <v>9</v>
      </c>
      <c r="I372" s="20" t="s">
        <v>223</v>
      </c>
      <c r="J372" s="11" t="s">
        <v>225</v>
      </c>
      <c r="K372" s="11" t="s">
        <v>1029</v>
      </c>
      <c r="L372" s="11">
        <v>2</v>
      </c>
    </row>
    <row r="373" spans="1:12">
      <c r="A373" s="11" t="s">
        <v>569</v>
      </c>
      <c r="D373" s="11" t="s">
        <v>224</v>
      </c>
      <c r="E373" s="19" t="s">
        <v>795</v>
      </c>
      <c r="F373" s="10">
        <v>42036</v>
      </c>
      <c r="G373" s="10">
        <v>44958</v>
      </c>
      <c r="H373" s="11">
        <v>9</v>
      </c>
      <c r="I373" s="20" t="s">
        <v>223</v>
      </c>
      <c r="J373" s="11" t="s">
        <v>225</v>
      </c>
      <c r="K373" s="11" t="s">
        <v>1029</v>
      </c>
      <c r="L373" s="11">
        <v>2</v>
      </c>
    </row>
    <row r="374" spans="1:12">
      <c r="A374" s="11" t="s">
        <v>570</v>
      </c>
      <c r="D374" s="11" t="s">
        <v>224</v>
      </c>
      <c r="E374" s="19" t="s">
        <v>796</v>
      </c>
      <c r="F374" s="10">
        <v>42036</v>
      </c>
      <c r="G374" s="10">
        <v>44958</v>
      </c>
      <c r="H374" s="11">
        <v>9</v>
      </c>
      <c r="I374" s="20" t="s">
        <v>223</v>
      </c>
      <c r="J374" s="11" t="s">
        <v>225</v>
      </c>
      <c r="K374" s="11" t="s">
        <v>1029</v>
      </c>
      <c r="L374" s="11">
        <v>2</v>
      </c>
    </row>
    <row r="375" spans="1:12">
      <c r="A375" s="11" t="s">
        <v>571</v>
      </c>
      <c r="D375" s="11" t="s">
        <v>224</v>
      </c>
      <c r="E375" s="19" t="s">
        <v>797</v>
      </c>
      <c r="F375" s="10">
        <v>42036</v>
      </c>
      <c r="G375" s="10">
        <v>44958</v>
      </c>
      <c r="H375" s="11">
        <v>9</v>
      </c>
      <c r="I375" s="20" t="s">
        <v>223</v>
      </c>
      <c r="J375" s="11" t="s">
        <v>225</v>
      </c>
      <c r="K375" s="11" t="s">
        <v>1029</v>
      </c>
      <c r="L375" s="11">
        <v>2</v>
      </c>
    </row>
    <row r="376" spans="1:12">
      <c r="A376" s="11" t="s">
        <v>572</v>
      </c>
      <c r="D376" s="11" t="s">
        <v>224</v>
      </c>
      <c r="E376" s="19" t="s">
        <v>798</v>
      </c>
      <c r="F376" s="10">
        <v>42036</v>
      </c>
      <c r="G376" s="10">
        <v>44958</v>
      </c>
      <c r="H376" s="11">
        <v>9</v>
      </c>
      <c r="I376" s="20" t="s">
        <v>223</v>
      </c>
      <c r="J376" s="11" t="s">
        <v>225</v>
      </c>
      <c r="K376" s="11" t="s">
        <v>1029</v>
      </c>
      <c r="L376" s="11">
        <v>2</v>
      </c>
    </row>
    <row r="377" spans="1:12">
      <c r="A377" s="11" t="s">
        <v>573</v>
      </c>
      <c r="D377" s="11" t="s">
        <v>224</v>
      </c>
      <c r="E377" s="19" t="s">
        <v>799</v>
      </c>
      <c r="F377" s="10">
        <v>42036</v>
      </c>
      <c r="G377" s="10">
        <v>44958</v>
      </c>
      <c r="H377" s="11">
        <v>9</v>
      </c>
      <c r="I377" s="20" t="s">
        <v>223</v>
      </c>
      <c r="J377" s="11" t="s">
        <v>225</v>
      </c>
      <c r="K377" s="11" t="s">
        <v>1029</v>
      </c>
      <c r="L377" s="11">
        <v>2</v>
      </c>
    </row>
    <row r="378" spans="1:12">
      <c r="A378" s="11" t="s">
        <v>574</v>
      </c>
      <c r="D378" s="11" t="s">
        <v>224</v>
      </c>
      <c r="E378" s="19" t="s">
        <v>800</v>
      </c>
      <c r="F378" s="10">
        <v>42036</v>
      </c>
      <c r="G378" s="10">
        <v>44958</v>
      </c>
      <c r="H378" s="11">
        <v>9</v>
      </c>
      <c r="I378" s="20" t="s">
        <v>223</v>
      </c>
      <c r="J378" s="11" t="s">
        <v>225</v>
      </c>
      <c r="K378" s="11" t="s">
        <v>1029</v>
      </c>
      <c r="L378" s="11">
        <v>2</v>
      </c>
    </row>
    <row r="379" spans="1:12">
      <c r="A379" s="11" t="s">
        <v>575</v>
      </c>
      <c r="D379" s="11" t="s">
        <v>224</v>
      </c>
      <c r="E379" s="19" t="s">
        <v>801</v>
      </c>
      <c r="F379" s="10">
        <v>42036</v>
      </c>
      <c r="G379" s="10">
        <v>44958</v>
      </c>
      <c r="H379" s="11">
        <v>9</v>
      </c>
      <c r="I379" s="20" t="s">
        <v>223</v>
      </c>
      <c r="J379" s="11" t="s">
        <v>225</v>
      </c>
      <c r="K379" s="11" t="s">
        <v>1029</v>
      </c>
      <c r="L379" s="11">
        <v>2</v>
      </c>
    </row>
    <row r="380" spans="1:12">
      <c r="A380" s="11" t="s">
        <v>576</v>
      </c>
      <c r="D380" s="11" t="s">
        <v>224</v>
      </c>
      <c r="E380" s="19" t="s">
        <v>802</v>
      </c>
      <c r="F380" s="10">
        <v>42036</v>
      </c>
      <c r="G380" s="10">
        <v>44958</v>
      </c>
      <c r="H380" s="11">
        <v>9</v>
      </c>
      <c r="I380" s="20" t="s">
        <v>223</v>
      </c>
      <c r="J380" s="11" t="s">
        <v>225</v>
      </c>
      <c r="K380" s="11" t="s">
        <v>1029</v>
      </c>
      <c r="L380" s="11">
        <v>2</v>
      </c>
    </row>
    <row r="381" spans="1:12">
      <c r="A381" s="11" t="s">
        <v>577</v>
      </c>
      <c r="D381" s="11" t="s">
        <v>224</v>
      </c>
      <c r="E381" s="19" t="s">
        <v>803</v>
      </c>
      <c r="F381" s="10">
        <v>42036</v>
      </c>
      <c r="G381" s="10">
        <v>44958</v>
      </c>
      <c r="H381" s="11">
        <v>9</v>
      </c>
      <c r="I381" s="20" t="s">
        <v>223</v>
      </c>
      <c r="J381" s="11" t="s">
        <v>225</v>
      </c>
      <c r="K381" s="11" t="s">
        <v>1029</v>
      </c>
      <c r="L381" s="11">
        <v>2</v>
      </c>
    </row>
    <row r="382" spans="1:12">
      <c r="A382" s="11" t="s">
        <v>578</v>
      </c>
      <c r="D382" s="11" t="s">
        <v>224</v>
      </c>
      <c r="E382" s="19" t="s">
        <v>804</v>
      </c>
      <c r="F382" s="10">
        <v>42036</v>
      </c>
      <c r="G382" s="10">
        <v>44958</v>
      </c>
      <c r="H382" s="11">
        <v>9</v>
      </c>
      <c r="I382" s="20" t="s">
        <v>223</v>
      </c>
      <c r="J382" s="11" t="s">
        <v>225</v>
      </c>
      <c r="K382" s="11" t="s">
        <v>1029</v>
      </c>
      <c r="L382" s="11">
        <v>2</v>
      </c>
    </row>
    <row r="383" spans="1:12">
      <c r="A383" s="11" t="s">
        <v>579</v>
      </c>
      <c r="D383" s="11" t="s">
        <v>224</v>
      </c>
      <c r="E383" s="19" t="s">
        <v>805</v>
      </c>
      <c r="F383" s="10">
        <v>42036</v>
      </c>
      <c r="G383" s="10">
        <v>44958</v>
      </c>
      <c r="H383" s="11">
        <v>9</v>
      </c>
      <c r="I383" s="20" t="s">
        <v>223</v>
      </c>
      <c r="J383" s="11" t="s">
        <v>225</v>
      </c>
      <c r="K383" s="11" t="s">
        <v>1029</v>
      </c>
      <c r="L383" s="11">
        <v>2</v>
      </c>
    </row>
    <row r="384" spans="1:12">
      <c r="A384" s="11" t="s">
        <v>580</v>
      </c>
      <c r="D384" s="11" t="s">
        <v>224</v>
      </c>
      <c r="E384" s="19" t="s">
        <v>806</v>
      </c>
      <c r="F384" s="10">
        <v>42036</v>
      </c>
      <c r="G384" s="10">
        <v>44958</v>
      </c>
      <c r="H384" s="11">
        <v>9</v>
      </c>
      <c r="I384" s="20" t="s">
        <v>223</v>
      </c>
      <c r="J384" s="11" t="s">
        <v>225</v>
      </c>
      <c r="K384" s="11" t="s">
        <v>1029</v>
      </c>
      <c r="L384" s="11">
        <v>2</v>
      </c>
    </row>
    <row r="385" spans="1:12">
      <c r="A385" s="11" t="s">
        <v>581</v>
      </c>
      <c r="D385" s="11" t="s">
        <v>224</v>
      </c>
      <c r="E385" s="19" t="s">
        <v>807</v>
      </c>
      <c r="F385" s="10">
        <v>42036</v>
      </c>
      <c r="G385" s="10">
        <v>44958</v>
      </c>
      <c r="H385" s="11">
        <v>9</v>
      </c>
      <c r="I385" s="20" t="s">
        <v>223</v>
      </c>
      <c r="J385" s="11" t="s">
        <v>225</v>
      </c>
      <c r="K385" s="11" t="s">
        <v>1029</v>
      </c>
      <c r="L385" s="11">
        <v>2</v>
      </c>
    </row>
    <row r="386" spans="1:12">
      <c r="A386" s="11" t="s">
        <v>582</v>
      </c>
      <c r="D386" s="11" t="s">
        <v>224</v>
      </c>
      <c r="E386" s="19" t="s">
        <v>808</v>
      </c>
      <c r="F386" s="10">
        <v>42036</v>
      </c>
      <c r="G386" s="10">
        <v>44958</v>
      </c>
      <c r="H386" s="11">
        <v>9</v>
      </c>
      <c r="I386" s="20" t="s">
        <v>223</v>
      </c>
      <c r="J386" s="11" t="s">
        <v>225</v>
      </c>
      <c r="K386" s="11" t="s">
        <v>1029</v>
      </c>
      <c r="L386" s="11">
        <v>2</v>
      </c>
    </row>
    <row r="387" spans="1:12">
      <c r="A387" s="11" t="s">
        <v>1133</v>
      </c>
      <c r="D387" s="11" t="s">
        <v>224</v>
      </c>
      <c r="E387" s="19" t="s">
        <v>809</v>
      </c>
      <c r="F387" s="10">
        <v>42036</v>
      </c>
      <c r="G387" s="10">
        <v>44958</v>
      </c>
      <c r="H387" s="11">
        <v>9</v>
      </c>
      <c r="I387" s="20" t="s">
        <v>223</v>
      </c>
      <c r="J387" s="11" t="s">
        <v>225</v>
      </c>
      <c r="K387" s="11" t="s">
        <v>1029</v>
      </c>
      <c r="L387" s="11">
        <v>2</v>
      </c>
    </row>
    <row r="388" spans="1:12">
      <c r="A388" s="11" t="s">
        <v>1134</v>
      </c>
      <c r="D388" s="11" t="s">
        <v>224</v>
      </c>
      <c r="E388" s="19" t="s">
        <v>810</v>
      </c>
      <c r="F388" s="10">
        <v>42036</v>
      </c>
      <c r="G388" s="10">
        <v>44958</v>
      </c>
      <c r="H388" s="11">
        <v>9</v>
      </c>
      <c r="I388" s="20" t="s">
        <v>223</v>
      </c>
      <c r="J388" s="11" t="s">
        <v>225</v>
      </c>
      <c r="K388" s="11" t="s">
        <v>1029</v>
      </c>
      <c r="L388" s="11">
        <v>2</v>
      </c>
    </row>
    <row r="389" spans="1:12">
      <c r="A389" s="11" t="s">
        <v>1135</v>
      </c>
      <c r="D389" s="11" t="s">
        <v>224</v>
      </c>
      <c r="E389" s="19" t="s">
        <v>811</v>
      </c>
      <c r="F389" s="10">
        <v>42036</v>
      </c>
      <c r="G389" s="10">
        <v>44958</v>
      </c>
      <c r="H389" s="11">
        <v>9</v>
      </c>
      <c r="I389" s="20" t="s">
        <v>223</v>
      </c>
      <c r="J389" s="11" t="s">
        <v>225</v>
      </c>
      <c r="K389" s="11" t="s">
        <v>1029</v>
      </c>
      <c r="L389" s="11">
        <v>2</v>
      </c>
    </row>
    <row r="390" spans="1:12">
      <c r="A390" s="11" t="s">
        <v>1136</v>
      </c>
      <c r="D390" s="11" t="s">
        <v>224</v>
      </c>
      <c r="E390" s="19" t="s">
        <v>812</v>
      </c>
      <c r="F390" s="10">
        <v>42036</v>
      </c>
      <c r="G390" s="10">
        <v>44958</v>
      </c>
      <c r="H390" s="11">
        <v>9</v>
      </c>
      <c r="I390" s="20" t="s">
        <v>223</v>
      </c>
      <c r="J390" s="11" t="s">
        <v>225</v>
      </c>
      <c r="K390" s="11" t="s">
        <v>1029</v>
      </c>
      <c r="L390" s="11">
        <v>2</v>
      </c>
    </row>
    <row r="391" spans="1:12">
      <c r="A391" s="11" t="s">
        <v>1137</v>
      </c>
      <c r="D391" s="11" t="s">
        <v>224</v>
      </c>
      <c r="E391" s="19" t="s">
        <v>813</v>
      </c>
      <c r="F391" s="10">
        <v>42036</v>
      </c>
      <c r="G391" s="10">
        <v>44958</v>
      </c>
      <c r="H391" s="11">
        <v>9</v>
      </c>
      <c r="I391" s="20" t="s">
        <v>223</v>
      </c>
      <c r="J391" s="11" t="s">
        <v>225</v>
      </c>
      <c r="K391" s="11" t="s">
        <v>1029</v>
      </c>
      <c r="L391" s="11">
        <v>2</v>
      </c>
    </row>
    <row r="392" spans="1:12">
      <c r="A392" s="11" t="s">
        <v>1138</v>
      </c>
      <c r="D392" s="11" t="s">
        <v>224</v>
      </c>
      <c r="E392" s="19" t="s">
        <v>814</v>
      </c>
      <c r="F392" s="10">
        <v>42036</v>
      </c>
      <c r="G392" s="10">
        <v>44958</v>
      </c>
      <c r="H392" s="11">
        <v>9</v>
      </c>
      <c r="I392" s="20" t="s">
        <v>223</v>
      </c>
      <c r="J392" s="11" t="s">
        <v>225</v>
      </c>
      <c r="K392" s="11" t="s">
        <v>1029</v>
      </c>
      <c r="L392" s="11">
        <v>2</v>
      </c>
    </row>
    <row r="393" spans="1:12">
      <c r="A393" s="11" t="s">
        <v>583</v>
      </c>
      <c r="D393" s="11" t="s">
        <v>224</v>
      </c>
      <c r="E393" s="19" t="s">
        <v>815</v>
      </c>
      <c r="F393" s="10">
        <v>42036</v>
      </c>
      <c r="G393" s="10">
        <v>44958</v>
      </c>
      <c r="H393" s="11">
        <v>9</v>
      </c>
      <c r="I393" s="20" t="s">
        <v>223</v>
      </c>
      <c r="J393" s="11" t="s">
        <v>225</v>
      </c>
      <c r="K393" s="11" t="s">
        <v>1029</v>
      </c>
      <c r="L393" s="11">
        <v>2</v>
      </c>
    </row>
    <row r="394" spans="1:12">
      <c r="A394" s="11" t="s">
        <v>584</v>
      </c>
      <c r="D394" s="11" t="s">
        <v>224</v>
      </c>
      <c r="E394" s="19" t="s">
        <v>816</v>
      </c>
      <c r="F394" s="10">
        <v>42036</v>
      </c>
      <c r="G394" s="10">
        <v>44958</v>
      </c>
      <c r="H394" s="11">
        <v>9</v>
      </c>
      <c r="I394" s="20" t="s">
        <v>223</v>
      </c>
      <c r="J394" s="11" t="s">
        <v>225</v>
      </c>
      <c r="K394" s="11" t="s">
        <v>1029</v>
      </c>
      <c r="L394" s="11">
        <v>2</v>
      </c>
    </row>
    <row r="395" spans="1:12">
      <c r="A395" s="11" t="s">
        <v>585</v>
      </c>
      <c r="D395" s="11" t="s">
        <v>224</v>
      </c>
      <c r="E395" s="19" t="s">
        <v>817</v>
      </c>
      <c r="F395" s="10">
        <v>42036</v>
      </c>
      <c r="G395" s="10">
        <v>44958</v>
      </c>
      <c r="H395" s="11">
        <v>9</v>
      </c>
      <c r="I395" s="20" t="s">
        <v>223</v>
      </c>
      <c r="J395" s="11" t="s">
        <v>225</v>
      </c>
      <c r="K395" s="11" t="s">
        <v>1029</v>
      </c>
      <c r="L395" s="11">
        <v>2</v>
      </c>
    </row>
    <row r="396" spans="1:12">
      <c r="A396" s="11" t="s">
        <v>586</v>
      </c>
      <c r="D396" s="11" t="s">
        <v>224</v>
      </c>
      <c r="E396" s="19" t="s">
        <v>818</v>
      </c>
      <c r="F396" s="10">
        <v>42036</v>
      </c>
      <c r="G396" s="10">
        <v>44958</v>
      </c>
      <c r="H396" s="11">
        <v>9</v>
      </c>
      <c r="I396" s="20" t="s">
        <v>223</v>
      </c>
      <c r="J396" s="11" t="s">
        <v>225</v>
      </c>
      <c r="K396" s="11" t="s">
        <v>1029</v>
      </c>
      <c r="L396" s="11">
        <v>2</v>
      </c>
    </row>
    <row r="397" spans="1:12">
      <c r="A397" s="11" t="s">
        <v>587</v>
      </c>
      <c r="D397" s="11" t="s">
        <v>224</v>
      </c>
      <c r="E397" s="19" t="s">
        <v>819</v>
      </c>
      <c r="F397" s="10">
        <v>42036</v>
      </c>
      <c r="G397" s="10">
        <v>44958</v>
      </c>
      <c r="H397" s="11">
        <v>9</v>
      </c>
      <c r="I397" s="20" t="s">
        <v>223</v>
      </c>
      <c r="J397" s="11" t="s">
        <v>225</v>
      </c>
      <c r="K397" s="11" t="s">
        <v>1029</v>
      </c>
      <c r="L397" s="11">
        <v>2</v>
      </c>
    </row>
    <row r="398" spans="1:12">
      <c r="A398" s="11" t="s">
        <v>588</v>
      </c>
      <c r="D398" s="11" t="s">
        <v>224</v>
      </c>
      <c r="E398" s="19" t="s">
        <v>820</v>
      </c>
      <c r="F398" s="10">
        <v>42036</v>
      </c>
      <c r="G398" s="10">
        <v>44958</v>
      </c>
      <c r="H398" s="11">
        <v>9</v>
      </c>
      <c r="I398" s="20" t="s">
        <v>223</v>
      </c>
      <c r="J398" s="11" t="s">
        <v>225</v>
      </c>
      <c r="K398" s="11" t="s">
        <v>1029</v>
      </c>
      <c r="L398" s="11">
        <v>2</v>
      </c>
    </row>
    <row r="399" spans="1:12">
      <c r="A399" s="11" t="s">
        <v>589</v>
      </c>
      <c r="D399" s="11" t="s">
        <v>224</v>
      </c>
      <c r="E399" s="19" t="s">
        <v>821</v>
      </c>
      <c r="F399" s="10">
        <v>42036</v>
      </c>
      <c r="G399" s="10">
        <v>44958</v>
      </c>
      <c r="H399" s="11">
        <v>9</v>
      </c>
      <c r="I399" s="20" t="s">
        <v>223</v>
      </c>
      <c r="J399" s="11" t="s">
        <v>225</v>
      </c>
      <c r="K399" s="11" t="s">
        <v>1029</v>
      </c>
      <c r="L399" s="11">
        <v>2</v>
      </c>
    </row>
    <row r="400" spans="1:12">
      <c r="A400" s="11" t="s">
        <v>590</v>
      </c>
      <c r="D400" s="11" t="s">
        <v>224</v>
      </c>
      <c r="E400" s="19" t="s">
        <v>822</v>
      </c>
      <c r="F400" s="10">
        <v>42036</v>
      </c>
      <c r="G400" s="10">
        <v>44958</v>
      </c>
      <c r="H400" s="11">
        <v>9</v>
      </c>
      <c r="I400" s="20" t="s">
        <v>223</v>
      </c>
      <c r="J400" s="11" t="s">
        <v>225</v>
      </c>
      <c r="K400" s="11" t="s">
        <v>1029</v>
      </c>
      <c r="L400" s="11">
        <v>2</v>
      </c>
    </row>
    <row r="401" spans="1:12">
      <c r="A401" s="11" t="s">
        <v>591</v>
      </c>
      <c r="D401" s="11" t="s">
        <v>224</v>
      </c>
      <c r="E401" s="19" t="s">
        <v>823</v>
      </c>
      <c r="F401" s="10">
        <v>42036</v>
      </c>
      <c r="G401" s="10">
        <v>44958</v>
      </c>
      <c r="H401" s="11">
        <v>9</v>
      </c>
      <c r="I401" s="20" t="s">
        <v>223</v>
      </c>
      <c r="J401" s="11" t="s">
        <v>225</v>
      </c>
      <c r="K401" s="11" t="s">
        <v>1029</v>
      </c>
      <c r="L401" s="11">
        <v>2</v>
      </c>
    </row>
    <row r="402" spans="1:12">
      <c r="A402" s="11" t="s">
        <v>592</v>
      </c>
      <c r="D402" s="11" t="s">
        <v>224</v>
      </c>
      <c r="E402" s="19" t="s">
        <v>824</v>
      </c>
      <c r="F402" s="10">
        <v>42036</v>
      </c>
      <c r="G402" s="10">
        <v>44958</v>
      </c>
      <c r="H402" s="11">
        <v>9</v>
      </c>
      <c r="I402" s="20" t="s">
        <v>223</v>
      </c>
      <c r="J402" s="11" t="s">
        <v>225</v>
      </c>
      <c r="K402" s="11" t="s">
        <v>1029</v>
      </c>
      <c r="L402" s="11">
        <v>2</v>
      </c>
    </row>
    <row r="403" spans="1:12">
      <c r="A403" s="11" t="s">
        <v>593</v>
      </c>
      <c r="D403" s="11" t="s">
        <v>224</v>
      </c>
      <c r="E403" s="19" t="s">
        <v>825</v>
      </c>
      <c r="F403" s="10">
        <v>42036</v>
      </c>
      <c r="G403" s="10">
        <v>44958</v>
      </c>
      <c r="H403" s="11">
        <v>9</v>
      </c>
      <c r="I403" s="20" t="s">
        <v>223</v>
      </c>
      <c r="J403" s="11" t="s">
        <v>225</v>
      </c>
      <c r="K403" s="11" t="s">
        <v>1029</v>
      </c>
      <c r="L403" s="11">
        <v>2</v>
      </c>
    </row>
    <row r="404" spans="1:12">
      <c r="A404" s="11" t="s">
        <v>594</v>
      </c>
      <c r="D404" s="11" t="s">
        <v>224</v>
      </c>
      <c r="E404" s="19" t="s">
        <v>826</v>
      </c>
      <c r="F404" s="10">
        <v>42036</v>
      </c>
      <c r="G404" s="10">
        <v>44958</v>
      </c>
      <c r="H404" s="11">
        <v>9</v>
      </c>
      <c r="I404" s="20" t="s">
        <v>223</v>
      </c>
      <c r="J404" s="11" t="s">
        <v>225</v>
      </c>
      <c r="K404" s="11" t="s">
        <v>1029</v>
      </c>
      <c r="L404" s="11">
        <v>2</v>
      </c>
    </row>
    <row r="405" spans="1:12">
      <c r="A405" s="11" t="s">
        <v>595</v>
      </c>
      <c r="D405" s="11" t="s">
        <v>224</v>
      </c>
      <c r="E405" s="19" t="s">
        <v>827</v>
      </c>
      <c r="F405" s="10">
        <v>42036</v>
      </c>
      <c r="G405" s="10">
        <v>44958</v>
      </c>
      <c r="H405" s="11">
        <v>9</v>
      </c>
      <c r="I405" s="20" t="s">
        <v>223</v>
      </c>
      <c r="J405" s="11" t="s">
        <v>225</v>
      </c>
      <c r="K405" s="11" t="s">
        <v>1029</v>
      </c>
      <c r="L405" s="11">
        <v>2</v>
      </c>
    </row>
    <row r="406" spans="1:12">
      <c r="A406" s="11" t="s">
        <v>596</v>
      </c>
      <c r="D406" s="11" t="s">
        <v>224</v>
      </c>
      <c r="E406" s="19" t="s">
        <v>828</v>
      </c>
      <c r="F406" s="10">
        <v>42036</v>
      </c>
      <c r="G406" s="10">
        <v>44958</v>
      </c>
      <c r="H406" s="11">
        <v>9</v>
      </c>
      <c r="I406" s="20" t="s">
        <v>223</v>
      </c>
      <c r="J406" s="11" t="s">
        <v>225</v>
      </c>
      <c r="K406" s="11" t="s">
        <v>1029</v>
      </c>
      <c r="L406" s="11">
        <v>2</v>
      </c>
    </row>
    <row r="407" spans="1:12">
      <c r="A407" s="11" t="s">
        <v>597</v>
      </c>
      <c r="D407" s="11" t="s">
        <v>224</v>
      </c>
      <c r="E407" s="19" t="s">
        <v>829</v>
      </c>
      <c r="F407" s="10">
        <v>42036</v>
      </c>
      <c r="G407" s="10">
        <v>44958</v>
      </c>
      <c r="H407" s="11">
        <v>9</v>
      </c>
      <c r="I407" s="20" t="s">
        <v>223</v>
      </c>
      <c r="J407" s="11" t="s">
        <v>225</v>
      </c>
      <c r="K407" s="11" t="s">
        <v>1029</v>
      </c>
      <c r="L407" s="11">
        <v>2</v>
      </c>
    </row>
    <row r="408" spans="1:12">
      <c r="A408" s="11" t="s">
        <v>598</v>
      </c>
      <c r="D408" s="11" t="s">
        <v>224</v>
      </c>
      <c r="E408" s="19" t="s">
        <v>830</v>
      </c>
      <c r="F408" s="10">
        <v>42036</v>
      </c>
      <c r="G408" s="10">
        <v>44958</v>
      </c>
      <c r="H408" s="11">
        <v>9</v>
      </c>
      <c r="I408" s="20" t="s">
        <v>223</v>
      </c>
      <c r="J408" s="11" t="s">
        <v>225</v>
      </c>
      <c r="K408" s="11" t="s">
        <v>1029</v>
      </c>
      <c r="L408" s="11">
        <v>2</v>
      </c>
    </row>
    <row r="409" spans="1:12">
      <c r="A409" s="11" t="s">
        <v>599</v>
      </c>
      <c r="D409" s="11" t="s">
        <v>224</v>
      </c>
      <c r="E409" s="19" t="s">
        <v>831</v>
      </c>
      <c r="F409" s="10">
        <v>42036</v>
      </c>
      <c r="G409" s="10">
        <v>44958</v>
      </c>
      <c r="H409" s="11">
        <v>9</v>
      </c>
      <c r="I409" s="20" t="s">
        <v>223</v>
      </c>
      <c r="J409" s="11" t="s">
        <v>225</v>
      </c>
      <c r="K409" s="11" t="s">
        <v>1029</v>
      </c>
      <c r="L409" s="11">
        <v>2</v>
      </c>
    </row>
    <row r="410" spans="1:12">
      <c r="A410" s="11" t="s">
        <v>600</v>
      </c>
      <c r="D410" s="11" t="s">
        <v>224</v>
      </c>
      <c r="E410" s="19" t="s">
        <v>832</v>
      </c>
      <c r="F410" s="10">
        <v>42036</v>
      </c>
      <c r="G410" s="10">
        <v>44958</v>
      </c>
      <c r="H410" s="11">
        <v>9</v>
      </c>
      <c r="I410" s="20" t="s">
        <v>223</v>
      </c>
      <c r="J410" s="11" t="s">
        <v>225</v>
      </c>
      <c r="K410" s="11" t="s">
        <v>1029</v>
      </c>
      <c r="L410" s="11">
        <v>2</v>
      </c>
    </row>
    <row r="411" spans="1:12">
      <c r="A411" s="11" t="s">
        <v>601</v>
      </c>
      <c r="D411" s="11" t="s">
        <v>224</v>
      </c>
      <c r="E411" s="19" t="s">
        <v>833</v>
      </c>
      <c r="F411" s="10">
        <v>42036</v>
      </c>
      <c r="G411" s="10">
        <v>44958</v>
      </c>
      <c r="H411" s="11">
        <v>9</v>
      </c>
      <c r="I411" s="20" t="s">
        <v>223</v>
      </c>
      <c r="J411" s="11" t="s">
        <v>225</v>
      </c>
      <c r="K411" s="11" t="s">
        <v>1029</v>
      </c>
      <c r="L411" s="11">
        <v>2</v>
      </c>
    </row>
    <row r="412" spans="1:12">
      <c r="A412" s="11" t="s">
        <v>602</v>
      </c>
      <c r="D412" s="11" t="s">
        <v>224</v>
      </c>
      <c r="E412" s="19" t="s">
        <v>834</v>
      </c>
      <c r="F412" s="10">
        <v>42036</v>
      </c>
      <c r="G412" s="10">
        <v>44958</v>
      </c>
      <c r="H412" s="11">
        <v>9</v>
      </c>
      <c r="I412" s="20" t="s">
        <v>223</v>
      </c>
      <c r="J412" s="11" t="s">
        <v>225</v>
      </c>
      <c r="K412" s="11" t="s">
        <v>1029</v>
      </c>
      <c r="L412" s="11">
        <v>2</v>
      </c>
    </row>
    <row r="413" spans="1:12">
      <c r="A413" s="11" t="s">
        <v>603</v>
      </c>
      <c r="D413" s="11" t="s">
        <v>224</v>
      </c>
      <c r="E413" s="19" t="s">
        <v>835</v>
      </c>
      <c r="F413" s="10">
        <v>42036</v>
      </c>
      <c r="G413" s="10">
        <v>44958</v>
      </c>
      <c r="H413" s="11">
        <v>9</v>
      </c>
      <c r="I413" s="20" t="s">
        <v>223</v>
      </c>
      <c r="J413" s="11" t="s">
        <v>225</v>
      </c>
      <c r="K413" s="11" t="s">
        <v>1029</v>
      </c>
      <c r="L413" s="11">
        <v>2</v>
      </c>
    </row>
    <row r="414" spans="1:12">
      <c r="A414" s="11" t="s">
        <v>604</v>
      </c>
      <c r="D414" s="11" t="s">
        <v>224</v>
      </c>
      <c r="E414" s="19" t="s">
        <v>836</v>
      </c>
      <c r="F414" s="10">
        <v>42036</v>
      </c>
      <c r="G414" s="10">
        <v>44958</v>
      </c>
      <c r="H414" s="11">
        <v>9</v>
      </c>
      <c r="I414" s="20" t="s">
        <v>223</v>
      </c>
      <c r="J414" s="11" t="s">
        <v>225</v>
      </c>
      <c r="K414" s="11" t="s">
        <v>1029</v>
      </c>
      <c r="L414" s="11">
        <v>2</v>
      </c>
    </row>
    <row r="415" spans="1:12">
      <c r="A415" s="11" t="s">
        <v>605</v>
      </c>
      <c r="D415" s="11" t="s">
        <v>224</v>
      </c>
      <c r="E415" s="19" t="s">
        <v>837</v>
      </c>
      <c r="F415" s="10">
        <v>42036</v>
      </c>
      <c r="G415" s="10">
        <v>44958</v>
      </c>
      <c r="H415" s="11">
        <v>9</v>
      </c>
      <c r="I415" s="20" t="s">
        <v>223</v>
      </c>
      <c r="J415" s="11" t="s">
        <v>225</v>
      </c>
      <c r="K415" s="11" t="s">
        <v>1029</v>
      </c>
      <c r="L415" s="11">
        <v>2</v>
      </c>
    </row>
    <row r="416" spans="1:12">
      <c r="A416" s="11" t="s">
        <v>606</v>
      </c>
      <c r="D416" s="11" t="s">
        <v>224</v>
      </c>
      <c r="E416" s="19" t="s">
        <v>838</v>
      </c>
      <c r="F416" s="10">
        <v>42036</v>
      </c>
      <c r="G416" s="10">
        <v>44958</v>
      </c>
      <c r="H416" s="11">
        <v>9</v>
      </c>
      <c r="I416" s="20" t="s">
        <v>223</v>
      </c>
      <c r="J416" s="11" t="s">
        <v>225</v>
      </c>
      <c r="K416" s="11" t="s">
        <v>1029</v>
      </c>
      <c r="L416" s="11">
        <v>2</v>
      </c>
    </row>
    <row r="417" spans="1:12">
      <c r="A417" s="11" t="s">
        <v>607</v>
      </c>
      <c r="D417" s="11" t="s">
        <v>224</v>
      </c>
      <c r="E417" s="19" t="s">
        <v>839</v>
      </c>
      <c r="F417" s="10">
        <v>42036</v>
      </c>
      <c r="G417" s="10">
        <v>44958</v>
      </c>
      <c r="H417" s="11">
        <v>9</v>
      </c>
      <c r="I417" s="20" t="s">
        <v>223</v>
      </c>
      <c r="J417" s="11" t="s">
        <v>225</v>
      </c>
      <c r="K417" s="11" t="s">
        <v>1029</v>
      </c>
      <c r="L417" s="11">
        <v>2</v>
      </c>
    </row>
    <row r="418" spans="1:12">
      <c r="A418" s="11" t="s">
        <v>608</v>
      </c>
      <c r="D418" s="11" t="s">
        <v>224</v>
      </c>
      <c r="E418" s="19" t="s">
        <v>840</v>
      </c>
      <c r="F418" s="10">
        <v>42036</v>
      </c>
      <c r="G418" s="10">
        <v>44958</v>
      </c>
      <c r="H418" s="11">
        <v>9</v>
      </c>
      <c r="I418" s="20" t="s">
        <v>223</v>
      </c>
      <c r="J418" s="11" t="s">
        <v>225</v>
      </c>
      <c r="K418" s="11" t="s">
        <v>1029</v>
      </c>
      <c r="L418" s="11">
        <v>2</v>
      </c>
    </row>
    <row r="419" spans="1:12">
      <c r="A419" s="11" t="s">
        <v>609</v>
      </c>
      <c r="D419" s="11" t="s">
        <v>224</v>
      </c>
      <c r="E419" s="19" t="s">
        <v>841</v>
      </c>
      <c r="F419" s="10">
        <v>42036</v>
      </c>
      <c r="G419" s="10">
        <v>44958</v>
      </c>
      <c r="H419" s="11">
        <v>9</v>
      </c>
      <c r="I419" s="20" t="s">
        <v>223</v>
      </c>
      <c r="J419" s="11" t="s">
        <v>225</v>
      </c>
      <c r="K419" s="11" t="s">
        <v>1029</v>
      </c>
      <c r="L419" s="11">
        <v>2</v>
      </c>
    </row>
    <row r="420" spans="1:12">
      <c r="A420" s="11" t="s">
        <v>610</v>
      </c>
      <c r="D420" s="11" t="s">
        <v>224</v>
      </c>
      <c r="E420" s="19" t="s">
        <v>842</v>
      </c>
      <c r="F420" s="10">
        <v>42036</v>
      </c>
      <c r="G420" s="10">
        <v>44958</v>
      </c>
      <c r="H420" s="11">
        <v>9</v>
      </c>
      <c r="I420" s="20" t="s">
        <v>223</v>
      </c>
      <c r="J420" s="11" t="s">
        <v>225</v>
      </c>
      <c r="K420" s="11" t="s">
        <v>1029</v>
      </c>
      <c r="L420" s="11">
        <v>2</v>
      </c>
    </row>
    <row r="421" spans="1:12">
      <c r="A421" s="11" t="s">
        <v>611</v>
      </c>
      <c r="D421" s="11" t="s">
        <v>224</v>
      </c>
      <c r="E421" s="19" t="s">
        <v>843</v>
      </c>
      <c r="F421" s="10">
        <v>42036</v>
      </c>
      <c r="G421" s="10">
        <v>44958</v>
      </c>
      <c r="H421" s="11">
        <v>9</v>
      </c>
      <c r="I421" s="20" t="s">
        <v>223</v>
      </c>
      <c r="J421" s="11" t="s">
        <v>225</v>
      </c>
      <c r="K421" s="11" t="s">
        <v>1029</v>
      </c>
      <c r="L421" s="11">
        <v>2</v>
      </c>
    </row>
    <row r="422" spans="1:12">
      <c r="A422" s="11" t="s">
        <v>612</v>
      </c>
      <c r="D422" s="11" t="s">
        <v>224</v>
      </c>
      <c r="E422" s="19" t="s">
        <v>844</v>
      </c>
      <c r="F422" s="10">
        <v>42036</v>
      </c>
      <c r="G422" s="10">
        <v>44958</v>
      </c>
      <c r="H422" s="11">
        <v>9</v>
      </c>
      <c r="I422" s="20" t="s">
        <v>223</v>
      </c>
      <c r="J422" s="11" t="s">
        <v>225</v>
      </c>
      <c r="K422" s="11" t="s">
        <v>1029</v>
      </c>
      <c r="L422" s="11">
        <v>2</v>
      </c>
    </row>
    <row r="423" spans="1:12">
      <c r="A423" s="11" t="s">
        <v>613</v>
      </c>
      <c r="D423" s="11" t="s">
        <v>224</v>
      </c>
      <c r="E423" s="19" t="s">
        <v>845</v>
      </c>
      <c r="F423" s="10">
        <v>42036</v>
      </c>
      <c r="G423" s="10">
        <v>44958</v>
      </c>
      <c r="H423" s="11">
        <v>9</v>
      </c>
      <c r="I423" s="20" t="s">
        <v>223</v>
      </c>
      <c r="J423" s="11" t="s">
        <v>225</v>
      </c>
      <c r="K423" s="11" t="s">
        <v>1029</v>
      </c>
      <c r="L423" s="11">
        <v>2</v>
      </c>
    </row>
    <row r="424" spans="1:12">
      <c r="A424" s="11" t="s">
        <v>614</v>
      </c>
      <c r="D424" s="11" t="s">
        <v>224</v>
      </c>
      <c r="E424" s="19" t="s">
        <v>846</v>
      </c>
      <c r="F424" s="10">
        <v>42036</v>
      </c>
      <c r="G424" s="10">
        <v>44958</v>
      </c>
      <c r="H424" s="11">
        <v>9</v>
      </c>
      <c r="I424" s="20" t="s">
        <v>223</v>
      </c>
      <c r="J424" s="11" t="s">
        <v>225</v>
      </c>
      <c r="K424" s="11" t="s">
        <v>1029</v>
      </c>
      <c r="L424" s="11">
        <v>2</v>
      </c>
    </row>
    <row r="425" spans="1:12">
      <c r="A425" s="11" t="s">
        <v>615</v>
      </c>
      <c r="D425" s="11" t="s">
        <v>224</v>
      </c>
      <c r="E425" s="19" t="s">
        <v>847</v>
      </c>
      <c r="F425" s="10">
        <v>42036</v>
      </c>
      <c r="G425" s="10">
        <v>44958</v>
      </c>
      <c r="H425" s="11">
        <v>9</v>
      </c>
      <c r="I425" s="20" t="s">
        <v>223</v>
      </c>
      <c r="J425" s="11" t="s">
        <v>225</v>
      </c>
      <c r="K425" s="11" t="s">
        <v>1029</v>
      </c>
      <c r="L425" s="11">
        <v>2</v>
      </c>
    </row>
    <row r="426" spans="1:12">
      <c r="A426" s="11" t="s">
        <v>1139</v>
      </c>
      <c r="D426" s="11" t="s">
        <v>224</v>
      </c>
      <c r="E426" s="19" t="s">
        <v>848</v>
      </c>
      <c r="F426" s="10">
        <v>42036</v>
      </c>
      <c r="G426" s="10">
        <v>44958</v>
      </c>
      <c r="H426" s="11">
        <v>9</v>
      </c>
      <c r="I426" s="20" t="s">
        <v>223</v>
      </c>
      <c r="J426" s="11" t="s">
        <v>225</v>
      </c>
      <c r="K426" s="11" t="s">
        <v>1029</v>
      </c>
      <c r="L426" s="11">
        <v>2</v>
      </c>
    </row>
    <row r="427" spans="1:12">
      <c r="A427" s="11" t="s">
        <v>1140</v>
      </c>
      <c r="D427" s="11" t="s">
        <v>224</v>
      </c>
      <c r="E427" s="19" t="s">
        <v>849</v>
      </c>
      <c r="F427" s="10">
        <v>42036</v>
      </c>
      <c r="G427" s="10">
        <v>44958</v>
      </c>
      <c r="H427" s="11">
        <v>9</v>
      </c>
      <c r="I427" s="20" t="s">
        <v>223</v>
      </c>
      <c r="J427" s="11" t="s">
        <v>225</v>
      </c>
      <c r="K427" s="11" t="s">
        <v>1029</v>
      </c>
      <c r="L427" s="11">
        <v>2</v>
      </c>
    </row>
    <row r="428" spans="1:12">
      <c r="A428" s="11" t="s">
        <v>1141</v>
      </c>
      <c r="D428" s="11" t="s">
        <v>224</v>
      </c>
      <c r="E428" s="19" t="s">
        <v>850</v>
      </c>
      <c r="F428" s="10">
        <v>42036</v>
      </c>
      <c r="G428" s="10">
        <v>44958</v>
      </c>
      <c r="H428" s="11">
        <v>9</v>
      </c>
      <c r="I428" s="20" t="s">
        <v>223</v>
      </c>
      <c r="J428" s="11" t="s">
        <v>225</v>
      </c>
      <c r="K428" s="11" t="s">
        <v>1029</v>
      </c>
      <c r="L428" s="11">
        <v>2</v>
      </c>
    </row>
    <row r="429" spans="1:12">
      <c r="A429" s="11" t="s">
        <v>1142</v>
      </c>
      <c r="D429" s="11" t="s">
        <v>224</v>
      </c>
      <c r="E429" s="19" t="s">
        <v>851</v>
      </c>
      <c r="F429" s="10">
        <v>42036</v>
      </c>
      <c r="G429" s="10">
        <v>44958</v>
      </c>
      <c r="H429" s="11">
        <v>9</v>
      </c>
      <c r="I429" s="20" t="s">
        <v>223</v>
      </c>
      <c r="J429" s="11" t="s">
        <v>225</v>
      </c>
      <c r="K429" s="11" t="s">
        <v>1029</v>
      </c>
      <c r="L429" s="11">
        <v>2</v>
      </c>
    </row>
    <row r="430" spans="1:12">
      <c r="A430" s="11" t="s">
        <v>1143</v>
      </c>
      <c r="D430" s="11" t="s">
        <v>224</v>
      </c>
      <c r="E430" s="19" t="s">
        <v>852</v>
      </c>
      <c r="F430" s="10">
        <v>42036</v>
      </c>
      <c r="G430" s="10">
        <v>44958</v>
      </c>
      <c r="H430" s="11">
        <v>9</v>
      </c>
      <c r="I430" s="20" t="s">
        <v>223</v>
      </c>
      <c r="J430" s="11" t="s">
        <v>225</v>
      </c>
      <c r="K430" s="11" t="s">
        <v>1029</v>
      </c>
      <c r="L430" s="11">
        <v>2</v>
      </c>
    </row>
    <row r="431" spans="1:12">
      <c r="A431" s="11" t="s">
        <v>1144</v>
      </c>
      <c r="D431" s="11" t="s">
        <v>224</v>
      </c>
      <c r="E431" s="19" t="s">
        <v>853</v>
      </c>
      <c r="F431" s="10">
        <v>42036</v>
      </c>
      <c r="G431" s="10">
        <v>44958</v>
      </c>
      <c r="H431" s="11">
        <v>9</v>
      </c>
      <c r="I431" s="20" t="s">
        <v>223</v>
      </c>
      <c r="J431" s="11" t="s">
        <v>225</v>
      </c>
      <c r="K431" s="11" t="s">
        <v>1029</v>
      </c>
      <c r="L431" s="11">
        <v>2</v>
      </c>
    </row>
    <row r="432" spans="1:12">
      <c r="A432" s="11" t="s">
        <v>616</v>
      </c>
      <c r="D432" s="11" t="s">
        <v>224</v>
      </c>
      <c r="E432" s="19" t="s">
        <v>854</v>
      </c>
      <c r="F432" s="10">
        <v>42036</v>
      </c>
      <c r="G432" s="10">
        <v>44958</v>
      </c>
      <c r="H432" s="11">
        <v>9</v>
      </c>
      <c r="I432" s="20" t="s">
        <v>223</v>
      </c>
      <c r="J432" s="11" t="s">
        <v>225</v>
      </c>
      <c r="K432" s="11" t="s">
        <v>1029</v>
      </c>
      <c r="L432" s="11">
        <v>2</v>
      </c>
    </row>
    <row r="433" spans="1:12">
      <c r="A433" s="11" t="s">
        <v>617</v>
      </c>
      <c r="D433" s="11" t="s">
        <v>224</v>
      </c>
      <c r="E433" s="19" t="s">
        <v>855</v>
      </c>
      <c r="F433" s="10">
        <v>42036</v>
      </c>
      <c r="G433" s="10">
        <v>44958</v>
      </c>
      <c r="H433" s="11">
        <v>9</v>
      </c>
      <c r="I433" s="20" t="s">
        <v>223</v>
      </c>
      <c r="J433" s="11" t="s">
        <v>225</v>
      </c>
      <c r="K433" s="11" t="s">
        <v>1029</v>
      </c>
      <c r="L433" s="11">
        <v>2</v>
      </c>
    </row>
    <row r="434" spans="1:12">
      <c r="A434" s="11" t="s">
        <v>618</v>
      </c>
      <c r="D434" s="11" t="s">
        <v>224</v>
      </c>
      <c r="E434" s="19" t="s">
        <v>856</v>
      </c>
      <c r="F434" s="10">
        <v>42036</v>
      </c>
      <c r="G434" s="10">
        <v>44958</v>
      </c>
      <c r="H434" s="11">
        <v>9</v>
      </c>
      <c r="I434" s="20" t="s">
        <v>223</v>
      </c>
      <c r="J434" s="11" t="s">
        <v>225</v>
      </c>
      <c r="K434" s="11" t="s">
        <v>1029</v>
      </c>
      <c r="L434" s="11">
        <v>2</v>
      </c>
    </row>
    <row r="435" spans="1:12">
      <c r="A435" s="11" t="s">
        <v>619</v>
      </c>
      <c r="D435" s="11" t="s">
        <v>224</v>
      </c>
      <c r="E435" s="19" t="s">
        <v>857</v>
      </c>
      <c r="F435" s="10">
        <v>42036</v>
      </c>
      <c r="G435" s="10">
        <v>44958</v>
      </c>
      <c r="H435" s="11">
        <v>9</v>
      </c>
      <c r="I435" s="20" t="s">
        <v>223</v>
      </c>
      <c r="J435" s="11" t="s">
        <v>225</v>
      </c>
      <c r="K435" s="11" t="s">
        <v>1029</v>
      </c>
      <c r="L435" s="11">
        <v>2</v>
      </c>
    </row>
    <row r="436" spans="1:12">
      <c r="A436" s="11" t="s">
        <v>620</v>
      </c>
      <c r="D436" s="11" t="s">
        <v>224</v>
      </c>
      <c r="E436" s="19" t="s">
        <v>858</v>
      </c>
      <c r="F436" s="10">
        <v>42036</v>
      </c>
      <c r="G436" s="10">
        <v>44958</v>
      </c>
      <c r="H436" s="11">
        <v>9</v>
      </c>
      <c r="I436" s="20" t="s">
        <v>223</v>
      </c>
      <c r="J436" s="11" t="s">
        <v>225</v>
      </c>
      <c r="K436" s="11" t="s">
        <v>1029</v>
      </c>
      <c r="L436" s="11">
        <v>2</v>
      </c>
    </row>
    <row r="437" spans="1:12">
      <c r="A437" s="11" t="s">
        <v>621</v>
      </c>
      <c r="D437" s="11" t="s">
        <v>224</v>
      </c>
      <c r="E437" s="19" t="s">
        <v>859</v>
      </c>
      <c r="F437" s="10">
        <v>42036</v>
      </c>
      <c r="G437" s="10">
        <v>44958</v>
      </c>
      <c r="H437" s="11">
        <v>9</v>
      </c>
      <c r="I437" s="20" t="s">
        <v>223</v>
      </c>
      <c r="J437" s="11" t="s">
        <v>225</v>
      </c>
      <c r="K437" s="11" t="s">
        <v>1029</v>
      </c>
      <c r="L437" s="11">
        <v>2</v>
      </c>
    </row>
    <row r="438" spans="1:12">
      <c r="A438" s="11" t="s">
        <v>622</v>
      </c>
      <c r="D438" s="11" t="s">
        <v>224</v>
      </c>
      <c r="E438" s="19" t="s">
        <v>860</v>
      </c>
      <c r="F438" s="10">
        <v>42036</v>
      </c>
      <c r="G438" s="10">
        <v>44958</v>
      </c>
      <c r="H438" s="11">
        <v>9</v>
      </c>
      <c r="I438" s="20" t="s">
        <v>223</v>
      </c>
      <c r="J438" s="11" t="s">
        <v>225</v>
      </c>
      <c r="K438" s="11" t="s">
        <v>1029</v>
      </c>
      <c r="L438" s="11">
        <v>2</v>
      </c>
    </row>
    <row r="439" spans="1:12">
      <c r="A439" s="11" t="s">
        <v>623</v>
      </c>
      <c r="D439" s="11" t="s">
        <v>224</v>
      </c>
      <c r="E439" s="19" t="s">
        <v>861</v>
      </c>
      <c r="F439" s="10">
        <v>42036</v>
      </c>
      <c r="G439" s="10">
        <v>44958</v>
      </c>
      <c r="H439" s="11">
        <v>9</v>
      </c>
      <c r="I439" s="20" t="s">
        <v>223</v>
      </c>
      <c r="J439" s="11" t="s">
        <v>225</v>
      </c>
      <c r="K439" s="11" t="s">
        <v>1029</v>
      </c>
      <c r="L439" s="11">
        <v>2</v>
      </c>
    </row>
    <row r="440" spans="1:12">
      <c r="A440" s="11" t="s">
        <v>624</v>
      </c>
      <c r="D440" s="11" t="s">
        <v>224</v>
      </c>
      <c r="E440" s="19" t="s">
        <v>862</v>
      </c>
      <c r="F440" s="10">
        <v>42036</v>
      </c>
      <c r="G440" s="10">
        <v>44958</v>
      </c>
      <c r="H440" s="11">
        <v>9</v>
      </c>
      <c r="I440" s="20" t="s">
        <v>223</v>
      </c>
      <c r="J440" s="11" t="s">
        <v>225</v>
      </c>
      <c r="K440" s="11" t="s">
        <v>1029</v>
      </c>
      <c r="L440" s="11">
        <v>2</v>
      </c>
    </row>
    <row r="441" spans="1:12">
      <c r="A441" s="11" t="s">
        <v>625</v>
      </c>
      <c r="D441" s="11" t="s">
        <v>224</v>
      </c>
      <c r="E441" s="19" t="s">
        <v>863</v>
      </c>
      <c r="F441" s="10">
        <v>42036</v>
      </c>
      <c r="G441" s="10">
        <v>44958</v>
      </c>
      <c r="H441" s="11">
        <v>9</v>
      </c>
      <c r="I441" s="20" t="s">
        <v>223</v>
      </c>
      <c r="J441" s="11" t="s">
        <v>225</v>
      </c>
      <c r="K441" s="11" t="s">
        <v>1029</v>
      </c>
      <c r="L441" s="11">
        <v>2</v>
      </c>
    </row>
    <row r="442" spans="1:12">
      <c r="A442" s="11" t="s">
        <v>626</v>
      </c>
      <c r="D442" s="11" t="s">
        <v>224</v>
      </c>
      <c r="E442" s="19" t="s">
        <v>864</v>
      </c>
      <c r="F442" s="10">
        <v>42036</v>
      </c>
      <c r="G442" s="10">
        <v>44958</v>
      </c>
      <c r="H442" s="11">
        <v>9</v>
      </c>
      <c r="I442" s="20" t="s">
        <v>223</v>
      </c>
      <c r="J442" s="11" t="s">
        <v>225</v>
      </c>
      <c r="K442" s="11" t="s">
        <v>1029</v>
      </c>
      <c r="L442" s="11">
        <v>2</v>
      </c>
    </row>
    <row r="443" spans="1:12">
      <c r="A443" s="11" t="s">
        <v>627</v>
      </c>
      <c r="D443" s="11" t="s">
        <v>224</v>
      </c>
      <c r="E443" s="19" t="s">
        <v>865</v>
      </c>
      <c r="F443" s="10">
        <v>42036</v>
      </c>
      <c r="G443" s="10">
        <v>44958</v>
      </c>
      <c r="H443" s="11">
        <v>9</v>
      </c>
      <c r="I443" s="20" t="s">
        <v>223</v>
      </c>
      <c r="J443" s="11" t="s">
        <v>225</v>
      </c>
      <c r="K443" s="11" t="s">
        <v>1029</v>
      </c>
      <c r="L443" s="11">
        <v>2</v>
      </c>
    </row>
    <row r="444" spans="1:12">
      <c r="A444" s="11" t="s">
        <v>628</v>
      </c>
      <c r="D444" s="11" t="s">
        <v>224</v>
      </c>
      <c r="E444" s="19" t="s">
        <v>866</v>
      </c>
      <c r="F444" s="10">
        <v>42036</v>
      </c>
      <c r="G444" s="10">
        <v>44958</v>
      </c>
      <c r="H444" s="11">
        <v>9</v>
      </c>
      <c r="I444" s="20" t="s">
        <v>223</v>
      </c>
      <c r="J444" s="11" t="s">
        <v>225</v>
      </c>
      <c r="K444" s="11" t="s">
        <v>1029</v>
      </c>
      <c r="L444" s="11">
        <v>2</v>
      </c>
    </row>
    <row r="445" spans="1:12">
      <c r="A445" s="11" t="s">
        <v>629</v>
      </c>
      <c r="D445" s="11" t="s">
        <v>224</v>
      </c>
      <c r="E445" s="19" t="s">
        <v>867</v>
      </c>
      <c r="F445" s="10">
        <v>42036</v>
      </c>
      <c r="G445" s="10">
        <v>44958</v>
      </c>
      <c r="H445" s="11">
        <v>9</v>
      </c>
      <c r="I445" s="20" t="s">
        <v>223</v>
      </c>
      <c r="J445" s="11" t="s">
        <v>225</v>
      </c>
      <c r="K445" s="11" t="s">
        <v>1029</v>
      </c>
      <c r="L445" s="11">
        <v>2</v>
      </c>
    </row>
    <row r="446" spans="1:12">
      <c r="A446" s="11" t="s">
        <v>630</v>
      </c>
      <c r="D446" s="11" t="s">
        <v>224</v>
      </c>
      <c r="E446" s="19" t="s">
        <v>868</v>
      </c>
      <c r="F446" s="10">
        <v>42036</v>
      </c>
      <c r="G446" s="10">
        <v>44958</v>
      </c>
      <c r="H446" s="11">
        <v>9</v>
      </c>
      <c r="I446" s="20" t="s">
        <v>223</v>
      </c>
      <c r="J446" s="11" t="s">
        <v>225</v>
      </c>
      <c r="K446" s="11" t="s">
        <v>1029</v>
      </c>
      <c r="L446" s="11">
        <v>2</v>
      </c>
    </row>
    <row r="447" spans="1:12">
      <c r="A447" s="11" t="s">
        <v>631</v>
      </c>
      <c r="D447" s="11" t="s">
        <v>224</v>
      </c>
      <c r="E447" s="19" t="s">
        <v>869</v>
      </c>
      <c r="F447" s="10">
        <v>42036</v>
      </c>
      <c r="G447" s="10">
        <v>44958</v>
      </c>
      <c r="H447" s="11">
        <v>9</v>
      </c>
      <c r="I447" s="20" t="s">
        <v>223</v>
      </c>
      <c r="J447" s="11" t="s">
        <v>225</v>
      </c>
      <c r="K447" s="11" t="s">
        <v>1029</v>
      </c>
      <c r="L447" s="11">
        <v>2</v>
      </c>
    </row>
    <row r="448" spans="1:12">
      <c r="A448" s="11" t="s">
        <v>632</v>
      </c>
      <c r="D448" s="11" t="s">
        <v>224</v>
      </c>
      <c r="E448" s="19" t="s">
        <v>870</v>
      </c>
      <c r="F448" s="10">
        <v>42036</v>
      </c>
      <c r="G448" s="10">
        <v>44958</v>
      </c>
      <c r="H448" s="11">
        <v>9</v>
      </c>
      <c r="I448" s="20" t="s">
        <v>223</v>
      </c>
      <c r="J448" s="11" t="s">
        <v>225</v>
      </c>
      <c r="K448" s="11" t="s">
        <v>1029</v>
      </c>
      <c r="L448" s="11">
        <v>2</v>
      </c>
    </row>
    <row r="449" spans="1:12">
      <c r="A449" s="11" t="s">
        <v>633</v>
      </c>
      <c r="D449" s="11" t="s">
        <v>224</v>
      </c>
      <c r="E449" s="19" t="s">
        <v>871</v>
      </c>
      <c r="F449" s="10">
        <v>42036</v>
      </c>
      <c r="G449" s="10">
        <v>44958</v>
      </c>
      <c r="H449" s="11">
        <v>9</v>
      </c>
      <c r="I449" s="20" t="s">
        <v>223</v>
      </c>
      <c r="J449" s="11" t="s">
        <v>225</v>
      </c>
      <c r="K449" s="11" t="s">
        <v>1029</v>
      </c>
      <c r="L449" s="11">
        <v>2</v>
      </c>
    </row>
    <row r="450" spans="1:12">
      <c r="A450" s="11" t="s">
        <v>634</v>
      </c>
      <c r="D450" s="11" t="s">
        <v>224</v>
      </c>
      <c r="E450" s="19" t="s">
        <v>872</v>
      </c>
      <c r="F450" s="10">
        <v>42036</v>
      </c>
      <c r="G450" s="10">
        <v>44958</v>
      </c>
      <c r="H450" s="11">
        <v>9</v>
      </c>
      <c r="I450" s="20" t="s">
        <v>223</v>
      </c>
      <c r="J450" s="11" t="s">
        <v>225</v>
      </c>
      <c r="K450" s="11" t="s">
        <v>1029</v>
      </c>
      <c r="L450" s="11">
        <v>2</v>
      </c>
    </row>
    <row r="451" spans="1:12">
      <c r="A451" s="11" t="s">
        <v>635</v>
      </c>
      <c r="D451" s="11" t="s">
        <v>224</v>
      </c>
      <c r="E451" s="19" t="s">
        <v>873</v>
      </c>
      <c r="F451" s="10">
        <v>42036</v>
      </c>
      <c r="G451" s="10">
        <v>44958</v>
      </c>
      <c r="H451" s="11">
        <v>9</v>
      </c>
      <c r="I451" s="20" t="s">
        <v>223</v>
      </c>
      <c r="J451" s="11" t="s">
        <v>225</v>
      </c>
      <c r="K451" s="11" t="s">
        <v>1029</v>
      </c>
      <c r="L451" s="11">
        <v>2</v>
      </c>
    </row>
    <row r="452" spans="1:12">
      <c r="A452" s="11" t="s">
        <v>636</v>
      </c>
      <c r="D452" s="11" t="s">
        <v>224</v>
      </c>
      <c r="E452" s="19" t="s">
        <v>874</v>
      </c>
      <c r="F452" s="10">
        <v>42036</v>
      </c>
      <c r="G452" s="10">
        <v>44958</v>
      </c>
      <c r="H452" s="11">
        <v>9</v>
      </c>
      <c r="I452" s="20" t="s">
        <v>223</v>
      </c>
      <c r="J452" s="11" t="s">
        <v>225</v>
      </c>
      <c r="K452" s="11" t="s">
        <v>1029</v>
      </c>
      <c r="L452" s="11">
        <v>2</v>
      </c>
    </row>
    <row r="453" spans="1:12">
      <c r="A453" s="11" t="s">
        <v>637</v>
      </c>
      <c r="D453" s="11" t="s">
        <v>224</v>
      </c>
      <c r="E453" s="19" t="s">
        <v>875</v>
      </c>
      <c r="F453" s="10">
        <v>42036</v>
      </c>
      <c r="G453" s="10">
        <v>44958</v>
      </c>
      <c r="H453" s="11">
        <v>9</v>
      </c>
      <c r="I453" s="20" t="s">
        <v>223</v>
      </c>
      <c r="J453" s="11" t="s">
        <v>225</v>
      </c>
      <c r="K453" s="11" t="s">
        <v>1029</v>
      </c>
      <c r="L453" s="11">
        <v>2</v>
      </c>
    </row>
    <row r="454" spans="1:12">
      <c r="A454" s="11" t="s">
        <v>638</v>
      </c>
      <c r="D454" s="11" t="s">
        <v>224</v>
      </c>
      <c r="E454" s="19" t="s">
        <v>876</v>
      </c>
      <c r="F454" s="10">
        <v>42036</v>
      </c>
      <c r="G454" s="10">
        <v>44958</v>
      </c>
      <c r="H454" s="11">
        <v>9</v>
      </c>
      <c r="I454" s="20" t="s">
        <v>223</v>
      </c>
      <c r="J454" s="11" t="s">
        <v>225</v>
      </c>
      <c r="K454" s="11" t="s">
        <v>1029</v>
      </c>
      <c r="L454" s="11">
        <v>2</v>
      </c>
    </row>
    <row r="455" spans="1:12">
      <c r="A455" s="11" t="s">
        <v>639</v>
      </c>
      <c r="D455" s="11" t="s">
        <v>224</v>
      </c>
      <c r="E455" s="19" t="s">
        <v>877</v>
      </c>
      <c r="F455" s="10">
        <v>42036</v>
      </c>
      <c r="G455" s="10">
        <v>44958</v>
      </c>
      <c r="H455" s="11">
        <v>9</v>
      </c>
      <c r="I455" s="20" t="s">
        <v>223</v>
      </c>
      <c r="J455" s="11" t="s">
        <v>225</v>
      </c>
      <c r="K455" s="11" t="s">
        <v>1029</v>
      </c>
      <c r="L455" s="11">
        <v>2</v>
      </c>
    </row>
    <row r="456" spans="1:12">
      <c r="A456" s="11" t="s">
        <v>640</v>
      </c>
      <c r="D456" s="11" t="s">
        <v>224</v>
      </c>
      <c r="E456" s="19" t="s">
        <v>878</v>
      </c>
      <c r="F456" s="10">
        <v>42036</v>
      </c>
      <c r="G456" s="10">
        <v>44958</v>
      </c>
      <c r="H456" s="11">
        <v>9</v>
      </c>
      <c r="I456" s="20" t="s">
        <v>223</v>
      </c>
      <c r="J456" s="11" t="s">
        <v>225</v>
      </c>
      <c r="K456" s="11" t="s">
        <v>1029</v>
      </c>
      <c r="L456" s="11">
        <v>2</v>
      </c>
    </row>
    <row r="457" spans="1:12">
      <c r="A457" s="11" t="s">
        <v>641</v>
      </c>
      <c r="D457" s="11" t="s">
        <v>224</v>
      </c>
      <c r="E457" s="19" t="s">
        <v>879</v>
      </c>
      <c r="F457" s="10">
        <v>42036</v>
      </c>
      <c r="G457" s="10">
        <v>44958</v>
      </c>
      <c r="H457" s="11">
        <v>9</v>
      </c>
      <c r="I457" s="20" t="s">
        <v>223</v>
      </c>
      <c r="J457" s="11" t="s">
        <v>225</v>
      </c>
      <c r="K457" s="11" t="s">
        <v>1029</v>
      </c>
      <c r="L457" s="11">
        <v>2</v>
      </c>
    </row>
    <row r="458" spans="1:12">
      <c r="A458" s="11" t="s">
        <v>642</v>
      </c>
      <c r="D458" s="11" t="s">
        <v>224</v>
      </c>
      <c r="E458" s="19" t="s">
        <v>880</v>
      </c>
      <c r="F458" s="10">
        <v>42036</v>
      </c>
      <c r="G458" s="10">
        <v>44958</v>
      </c>
      <c r="H458" s="11">
        <v>9</v>
      </c>
      <c r="I458" s="20" t="s">
        <v>223</v>
      </c>
      <c r="J458" s="11" t="s">
        <v>225</v>
      </c>
      <c r="K458" s="11" t="s">
        <v>1029</v>
      </c>
      <c r="L458" s="11">
        <v>2</v>
      </c>
    </row>
    <row r="459" spans="1:12">
      <c r="A459" s="11" t="s">
        <v>643</v>
      </c>
      <c r="D459" s="11" t="s">
        <v>224</v>
      </c>
      <c r="E459" s="19" t="s">
        <v>881</v>
      </c>
      <c r="F459" s="10">
        <v>42036</v>
      </c>
      <c r="G459" s="10">
        <v>44958</v>
      </c>
      <c r="H459" s="11">
        <v>9</v>
      </c>
      <c r="I459" s="20" t="s">
        <v>223</v>
      </c>
      <c r="J459" s="11" t="s">
        <v>225</v>
      </c>
      <c r="K459" s="11" t="s">
        <v>1029</v>
      </c>
      <c r="L459" s="11">
        <v>2</v>
      </c>
    </row>
    <row r="460" spans="1:12">
      <c r="A460" s="11" t="s">
        <v>644</v>
      </c>
      <c r="D460" s="11" t="s">
        <v>224</v>
      </c>
      <c r="E460" s="19" t="s">
        <v>882</v>
      </c>
      <c r="F460" s="10">
        <v>42036</v>
      </c>
      <c r="G460" s="10">
        <v>44958</v>
      </c>
      <c r="H460" s="11">
        <v>9</v>
      </c>
      <c r="I460" s="20" t="s">
        <v>223</v>
      </c>
      <c r="J460" s="11" t="s">
        <v>225</v>
      </c>
      <c r="K460" s="11" t="s">
        <v>1029</v>
      </c>
      <c r="L460" s="11">
        <v>2</v>
      </c>
    </row>
    <row r="461" spans="1:12">
      <c r="A461" s="11" t="s">
        <v>645</v>
      </c>
      <c r="D461" s="11" t="s">
        <v>224</v>
      </c>
      <c r="E461" s="19" t="s">
        <v>883</v>
      </c>
      <c r="F461" s="10">
        <v>42036</v>
      </c>
      <c r="G461" s="10">
        <v>44958</v>
      </c>
      <c r="H461" s="11">
        <v>9</v>
      </c>
      <c r="I461" s="20" t="s">
        <v>223</v>
      </c>
      <c r="J461" s="11" t="s">
        <v>225</v>
      </c>
      <c r="K461" s="11" t="s">
        <v>1029</v>
      </c>
      <c r="L461" s="11">
        <v>2</v>
      </c>
    </row>
    <row r="462" spans="1:12">
      <c r="A462" s="11" t="s">
        <v>646</v>
      </c>
      <c r="D462" s="11" t="s">
        <v>224</v>
      </c>
      <c r="E462" s="19" t="s">
        <v>884</v>
      </c>
      <c r="F462" s="10">
        <v>42036</v>
      </c>
      <c r="G462" s="10">
        <v>44958</v>
      </c>
      <c r="H462" s="11">
        <v>9</v>
      </c>
      <c r="I462" s="20" t="s">
        <v>223</v>
      </c>
      <c r="J462" s="11" t="s">
        <v>225</v>
      </c>
      <c r="K462" s="11" t="s">
        <v>1029</v>
      </c>
      <c r="L462" s="11">
        <v>2</v>
      </c>
    </row>
    <row r="463" spans="1:12">
      <c r="A463" s="11" t="s">
        <v>647</v>
      </c>
      <c r="D463" s="11" t="s">
        <v>224</v>
      </c>
      <c r="E463" s="19" t="s">
        <v>885</v>
      </c>
      <c r="F463" s="10">
        <v>42036</v>
      </c>
      <c r="G463" s="10">
        <v>44958</v>
      </c>
      <c r="H463" s="11">
        <v>9</v>
      </c>
      <c r="I463" s="20" t="s">
        <v>223</v>
      </c>
      <c r="J463" s="11" t="s">
        <v>225</v>
      </c>
      <c r="K463" s="11" t="s">
        <v>1029</v>
      </c>
      <c r="L463" s="11">
        <v>2</v>
      </c>
    </row>
    <row r="464" spans="1:12">
      <c r="A464" s="11" t="s">
        <v>648</v>
      </c>
      <c r="D464" s="11" t="s">
        <v>224</v>
      </c>
      <c r="E464" s="19" t="s">
        <v>886</v>
      </c>
      <c r="F464" s="10">
        <v>42036</v>
      </c>
      <c r="G464" s="10">
        <v>44958</v>
      </c>
      <c r="H464" s="11">
        <v>9</v>
      </c>
      <c r="I464" s="20" t="s">
        <v>223</v>
      </c>
      <c r="J464" s="11" t="s">
        <v>225</v>
      </c>
      <c r="K464" s="11" t="s">
        <v>1029</v>
      </c>
      <c r="L464" s="11">
        <v>2</v>
      </c>
    </row>
    <row r="465" spans="1:12">
      <c r="A465" s="11" t="s">
        <v>1145</v>
      </c>
      <c r="D465" s="11" t="s">
        <v>224</v>
      </c>
      <c r="E465" s="19" t="s">
        <v>887</v>
      </c>
      <c r="F465" s="10">
        <v>42036</v>
      </c>
      <c r="G465" s="10">
        <v>44958</v>
      </c>
      <c r="H465" s="11">
        <v>9</v>
      </c>
      <c r="I465" s="20" t="s">
        <v>223</v>
      </c>
      <c r="J465" s="11" t="s">
        <v>225</v>
      </c>
      <c r="K465" s="11" t="s">
        <v>1029</v>
      </c>
      <c r="L465" s="11">
        <v>2</v>
      </c>
    </row>
    <row r="466" spans="1:12">
      <c r="A466" s="11" t="s">
        <v>1146</v>
      </c>
      <c r="D466" s="11" t="s">
        <v>224</v>
      </c>
      <c r="E466" s="19" t="s">
        <v>888</v>
      </c>
      <c r="F466" s="10">
        <v>42036</v>
      </c>
      <c r="G466" s="10">
        <v>44958</v>
      </c>
      <c r="H466" s="11">
        <v>9</v>
      </c>
      <c r="I466" s="20" t="s">
        <v>223</v>
      </c>
      <c r="J466" s="11" t="s">
        <v>225</v>
      </c>
      <c r="K466" s="11" t="s">
        <v>1029</v>
      </c>
      <c r="L466" s="11">
        <v>2</v>
      </c>
    </row>
    <row r="467" spans="1:12">
      <c r="A467" s="11" t="s">
        <v>1147</v>
      </c>
      <c r="D467" s="11" t="s">
        <v>224</v>
      </c>
      <c r="E467" s="19" t="s">
        <v>889</v>
      </c>
      <c r="F467" s="10">
        <v>42036</v>
      </c>
      <c r="G467" s="10">
        <v>44958</v>
      </c>
      <c r="H467" s="11">
        <v>9</v>
      </c>
      <c r="I467" s="20" t="s">
        <v>223</v>
      </c>
      <c r="J467" s="11" t="s">
        <v>225</v>
      </c>
      <c r="K467" s="11" t="s">
        <v>1029</v>
      </c>
      <c r="L467" s="11">
        <v>2</v>
      </c>
    </row>
    <row r="468" spans="1:12">
      <c r="A468" s="11" t="s">
        <v>1148</v>
      </c>
      <c r="D468" s="11" t="s">
        <v>224</v>
      </c>
      <c r="E468" s="19" t="s">
        <v>890</v>
      </c>
      <c r="F468" s="10">
        <v>42036</v>
      </c>
      <c r="G468" s="10">
        <v>44958</v>
      </c>
      <c r="H468" s="11">
        <v>9</v>
      </c>
      <c r="I468" s="20" t="s">
        <v>223</v>
      </c>
      <c r="J468" s="11" t="s">
        <v>225</v>
      </c>
      <c r="K468" s="11" t="s">
        <v>1029</v>
      </c>
      <c r="L468" s="11">
        <v>2</v>
      </c>
    </row>
    <row r="469" spans="1:12">
      <c r="A469" s="11" t="s">
        <v>1149</v>
      </c>
      <c r="D469" s="11" t="s">
        <v>224</v>
      </c>
      <c r="E469" s="19" t="s">
        <v>891</v>
      </c>
      <c r="F469" s="10">
        <v>42036</v>
      </c>
      <c r="G469" s="10">
        <v>44958</v>
      </c>
      <c r="H469" s="11">
        <v>9</v>
      </c>
      <c r="I469" s="20" t="s">
        <v>223</v>
      </c>
      <c r="J469" s="11" t="s">
        <v>225</v>
      </c>
      <c r="K469" s="11" t="s">
        <v>1029</v>
      </c>
      <c r="L469" s="11">
        <v>2</v>
      </c>
    </row>
    <row r="470" spans="1:12">
      <c r="A470" s="11" t="s">
        <v>1150</v>
      </c>
      <c r="D470" s="11" t="s">
        <v>224</v>
      </c>
      <c r="E470" s="19" t="s">
        <v>892</v>
      </c>
      <c r="F470" s="10">
        <v>42036</v>
      </c>
      <c r="G470" s="10">
        <v>44958</v>
      </c>
      <c r="H470" s="11">
        <v>9</v>
      </c>
      <c r="I470" s="20" t="s">
        <v>223</v>
      </c>
      <c r="J470" s="11" t="s">
        <v>225</v>
      </c>
      <c r="K470" s="11" t="s">
        <v>1029</v>
      </c>
      <c r="L470" s="11">
        <v>2</v>
      </c>
    </row>
    <row r="471" spans="1:12">
      <c r="A471" s="11" t="s">
        <v>649</v>
      </c>
      <c r="D471" s="11" t="s">
        <v>224</v>
      </c>
      <c r="E471" s="19" t="s">
        <v>893</v>
      </c>
      <c r="F471" s="10">
        <v>42036</v>
      </c>
      <c r="G471" s="10">
        <v>44958</v>
      </c>
      <c r="H471" s="11">
        <v>9</v>
      </c>
      <c r="I471" s="20" t="s">
        <v>223</v>
      </c>
      <c r="J471" s="11" t="s">
        <v>225</v>
      </c>
      <c r="K471" s="11" t="s">
        <v>1029</v>
      </c>
      <c r="L471" s="11">
        <v>2</v>
      </c>
    </row>
    <row r="472" spans="1:12">
      <c r="A472" s="11" t="s">
        <v>650</v>
      </c>
      <c r="D472" s="11" t="s">
        <v>224</v>
      </c>
      <c r="E472" s="19" t="s">
        <v>894</v>
      </c>
      <c r="F472" s="10">
        <v>42036</v>
      </c>
      <c r="G472" s="10">
        <v>44958</v>
      </c>
      <c r="H472" s="11">
        <v>9</v>
      </c>
      <c r="I472" s="20" t="s">
        <v>223</v>
      </c>
      <c r="J472" s="11" t="s">
        <v>225</v>
      </c>
      <c r="K472" s="11" t="s">
        <v>1029</v>
      </c>
      <c r="L472" s="11">
        <v>2</v>
      </c>
    </row>
    <row r="473" spans="1:12">
      <c r="A473" s="11" t="s">
        <v>651</v>
      </c>
      <c r="D473" s="11" t="s">
        <v>224</v>
      </c>
      <c r="E473" s="19" t="s">
        <v>895</v>
      </c>
      <c r="F473" s="10">
        <v>42036</v>
      </c>
      <c r="G473" s="10">
        <v>44958</v>
      </c>
      <c r="H473" s="11">
        <v>9</v>
      </c>
      <c r="I473" s="20" t="s">
        <v>223</v>
      </c>
      <c r="J473" s="11" t="s">
        <v>225</v>
      </c>
      <c r="K473" s="11" t="s">
        <v>1029</v>
      </c>
      <c r="L473" s="11">
        <v>2</v>
      </c>
    </row>
    <row r="474" spans="1:12">
      <c r="A474" s="11" t="s">
        <v>652</v>
      </c>
      <c r="D474" s="11" t="s">
        <v>224</v>
      </c>
      <c r="E474" s="19" t="s">
        <v>896</v>
      </c>
      <c r="F474" s="10">
        <v>42036</v>
      </c>
      <c r="G474" s="10">
        <v>44958</v>
      </c>
      <c r="H474" s="11">
        <v>9</v>
      </c>
      <c r="I474" s="20" t="s">
        <v>223</v>
      </c>
      <c r="J474" s="11" t="s">
        <v>225</v>
      </c>
      <c r="K474" s="11" t="s">
        <v>1029</v>
      </c>
      <c r="L474" s="11">
        <v>2</v>
      </c>
    </row>
    <row r="475" spans="1:12">
      <c r="A475" s="11" t="s">
        <v>653</v>
      </c>
      <c r="D475" s="11" t="s">
        <v>224</v>
      </c>
      <c r="E475" s="19" t="s">
        <v>897</v>
      </c>
      <c r="F475" s="10">
        <v>42036</v>
      </c>
      <c r="G475" s="10">
        <v>44958</v>
      </c>
      <c r="H475" s="11">
        <v>9</v>
      </c>
      <c r="I475" s="20" t="s">
        <v>223</v>
      </c>
      <c r="J475" s="11" t="s">
        <v>225</v>
      </c>
      <c r="K475" s="11" t="s">
        <v>1029</v>
      </c>
      <c r="L475" s="11">
        <v>2</v>
      </c>
    </row>
    <row r="476" spans="1:12">
      <c r="A476" s="11" t="s">
        <v>654</v>
      </c>
      <c r="D476" s="11" t="s">
        <v>224</v>
      </c>
      <c r="E476" s="19" t="s">
        <v>898</v>
      </c>
      <c r="F476" s="10">
        <v>42036</v>
      </c>
      <c r="G476" s="10">
        <v>44958</v>
      </c>
      <c r="H476" s="11">
        <v>9</v>
      </c>
      <c r="I476" s="20" t="s">
        <v>223</v>
      </c>
      <c r="J476" s="11" t="s">
        <v>225</v>
      </c>
      <c r="K476" s="11" t="s">
        <v>1029</v>
      </c>
      <c r="L476" s="11">
        <v>2</v>
      </c>
    </row>
    <row r="477" spans="1:12">
      <c r="A477" s="11" t="s">
        <v>655</v>
      </c>
      <c r="D477" s="11" t="s">
        <v>224</v>
      </c>
      <c r="E477" s="19" t="s">
        <v>899</v>
      </c>
      <c r="F477" s="10">
        <v>42036</v>
      </c>
      <c r="G477" s="10">
        <v>44958</v>
      </c>
      <c r="H477" s="11">
        <v>9</v>
      </c>
      <c r="I477" s="20" t="s">
        <v>223</v>
      </c>
      <c r="J477" s="11" t="s">
        <v>225</v>
      </c>
      <c r="K477" s="11" t="s">
        <v>1029</v>
      </c>
      <c r="L477" s="11">
        <v>2</v>
      </c>
    </row>
    <row r="478" spans="1:12">
      <c r="A478" s="11" t="s">
        <v>656</v>
      </c>
      <c r="D478" s="11" t="s">
        <v>224</v>
      </c>
      <c r="E478" s="19" t="s">
        <v>900</v>
      </c>
      <c r="F478" s="10">
        <v>42036</v>
      </c>
      <c r="G478" s="10">
        <v>44958</v>
      </c>
      <c r="H478" s="11">
        <v>9</v>
      </c>
      <c r="I478" s="20" t="s">
        <v>223</v>
      </c>
      <c r="J478" s="11" t="s">
        <v>225</v>
      </c>
      <c r="K478" s="11" t="s">
        <v>1029</v>
      </c>
      <c r="L478" s="11">
        <v>2</v>
      </c>
    </row>
    <row r="479" spans="1:12">
      <c r="A479" s="11" t="s">
        <v>657</v>
      </c>
      <c r="D479" s="11" t="s">
        <v>224</v>
      </c>
      <c r="E479" s="19" t="s">
        <v>901</v>
      </c>
      <c r="F479" s="10">
        <v>42036</v>
      </c>
      <c r="G479" s="10">
        <v>44958</v>
      </c>
      <c r="H479" s="11">
        <v>9</v>
      </c>
      <c r="I479" s="20" t="s">
        <v>223</v>
      </c>
      <c r="J479" s="11" t="s">
        <v>225</v>
      </c>
      <c r="K479" s="11" t="s">
        <v>1029</v>
      </c>
      <c r="L479" s="11">
        <v>2</v>
      </c>
    </row>
    <row r="480" spans="1:12">
      <c r="A480" s="11" t="s">
        <v>658</v>
      </c>
      <c r="D480" s="11" t="s">
        <v>224</v>
      </c>
      <c r="E480" s="19" t="s">
        <v>902</v>
      </c>
      <c r="F480" s="10">
        <v>42036</v>
      </c>
      <c r="G480" s="10">
        <v>44958</v>
      </c>
      <c r="H480" s="11">
        <v>9</v>
      </c>
      <c r="I480" s="20" t="s">
        <v>223</v>
      </c>
      <c r="J480" s="11" t="s">
        <v>225</v>
      </c>
      <c r="K480" s="11" t="s">
        <v>1029</v>
      </c>
      <c r="L480" s="11">
        <v>2</v>
      </c>
    </row>
    <row r="481" spans="1:12">
      <c r="A481" s="11" t="s">
        <v>659</v>
      </c>
      <c r="D481" s="11" t="s">
        <v>224</v>
      </c>
      <c r="E481" s="19" t="s">
        <v>903</v>
      </c>
      <c r="F481" s="10">
        <v>42036</v>
      </c>
      <c r="G481" s="10">
        <v>44958</v>
      </c>
      <c r="H481" s="11">
        <v>9</v>
      </c>
      <c r="I481" s="20" t="s">
        <v>223</v>
      </c>
      <c r="J481" s="11" t="s">
        <v>225</v>
      </c>
      <c r="K481" s="11" t="s">
        <v>1029</v>
      </c>
      <c r="L481" s="11">
        <v>2</v>
      </c>
    </row>
    <row r="482" spans="1:12">
      <c r="A482" s="11" t="s">
        <v>660</v>
      </c>
      <c r="D482" s="11" t="s">
        <v>224</v>
      </c>
      <c r="E482" s="19" t="s">
        <v>904</v>
      </c>
      <c r="F482" s="10">
        <v>42036</v>
      </c>
      <c r="G482" s="10">
        <v>44958</v>
      </c>
      <c r="H482" s="11">
        <v>9</v>
      </c>
      <c r="I482" s="20" t="s">
        <v>223</v>
      </c>
      <c r="J482" s="11" t="s">
        <v>225</v>
      </c>
      <c r="K482" s="11" t="s">
        <v>1029</v>
      </c>
      <c r="L482" s="11">
        <v>2</v>
      </c>
    </row>
    <row r="483" spans="1:12">
      <c r="A483" s="11" t="s">
        <v>661</v>
      </c>
      <c r="D483" s="11" t="s">
        <v>224</v>
      </c>
      <c r="E483" s="19" t="s">
        <v>905</v>
      </c>
      <c r="F483" s="10">
        <v>42036</v>
      </c>
      <c r="G483" s="10">
        <v>44958</v>
      </c>
      <c r="H483" s="11">
        <v>9</v>
      </c>
      <c r="I483" s="20" t="s">
        <v>223</v>
      </c>
      <c r="J483" s="11" t="s">
        <v>225</v>
      </c>
      <c r="K483" s="11" t="s">
        <v>1029</v>
      </c>
      <c r="L483" s="11">
        <v>2</v>
      </c>
    </row>
    <row r="484" spans="1:12">
      <c r="A484" s="11" t="s">
        <v>662</v>
      </c>
      <c r="D484" s="11" t="s">
        <v>224</v>
      </c>
      <c r="E484" s="19" t="s">
        <v>906</v>
      </c>
      <c r="F484" s="10">
        <v>42036</v>
      </c>
      <c r="G484" s="10">
        <v>44958</v>
      </c>
      <c r="H484" s="11">
        <v>9</v>
      </c>
      <c r="I484" s="20" t="s">
        <v>223</v>
      </c>
      <c r="J484" s="11" t="s">
        <v>225</v>
      </c>
      <c r="K484" s="11" t="s">
        <v>1029</v>
      </c>
      <c r="L484" s="11">
        <v>2</v>
      </c>
    </row>
    <row r="485" spans="1:12">
      <c r="A485" s="11" t="s">
        <v>663</v>
      </c>
      <c r="D485" s="11" t="s">
        <v>224</v>
      </c>
      <c r="E485" s="19" t="s">
        <v>907</v>
      </c>
      <c r="F485" s="10">
        <v>42036</v>
      </c>
      <c r="G485" s="10">
        <v>44958</v>
      </c>
      <c r="H485" s="11">
        <v>9</v>
      </c>
      <c r="I485" s="20" t="s">
        <v>223</v>
      </c>
      <c r="J485" s="11" t="s">
        <v>225</v>
      </c>
      <c r="K485" s="11" t="s">
        <v>1029</v>
      </c>
      <c r="L485" s="11">
        <v>2</v>
      </c>
    </row>
    <row r="486" spans="1:12">
      <c r="A486" s="11" t="s">
        <v>664</v>
      </c>
      <c r="D486" s="11" t="s">
        <v>224</v>
      </c>
      <c r="E486" s="19" t="s">
        <v>908</v>
      </c>
      <c r="F486" s="10">
        <v>42036</v>
      </c>
      <c r="G486" s="10">
        <v>44958</v>
      </c>
      <c r="H486" s="11">
        <v>9</v>
      </c>
      <c r="I486" s="20" t="s">
        <v>223</v>
      </c>
      <c r="J486" s="11" t="s">
        <v>225</v>
      </c>
      <c r="K486" s="11" t="s">
        <v>1029</v>
      </c>
      <c r="L486" s="11">
        <v>2</v>
      </c>
    </row>
    <row r="487" spans="1:12">
      <c r="A487" s="11" t="s">
        <v>665</v>
      </c>
      <c r="D487" s="11" t="s">
        <v>224</v>
      </c>
      <c r="E487" s="19" t="s">
        <v>909</v>
      </c>
      <c r="F487" s="10">
        <v>42036</v>
      </c>
      <c r="G487" s="10">
        <v>44958</v>
      </c>
      <c r="H487" s="11">
        <v>9</v>
      </c>
      <c r="I487" s="20" t="s">
        <v>223</v>
      </c>
      <c r="J487" s="11" t="s">
        <v>225</v>
      </c>
      <c r="K487" s="11" t="s">
        <v>1029</v>
      </c>
      <c r="L487" s="11">
        <v>2</v>
      </c>
    </row>
    <row r="488" spans="1:12">
      <c r="A488" s="11" t="s">
        <v>666</v>
      </c>
      <c r="D488" s="11" t="s">
        <v>224</v>
      </c>
      <c r="E488" s="19" t="s">
        <v>910</v>
      </c>
      <c r="F488" s="10">
        <v>42036</v>
      </c>
      <c r="G488" s="10">
        <v>44958</v>
      </c>
      <c r="H488" s="11">
        <v>9</v>
      </c>
      <c r="I488" s="20" t="s">
        <v>223</v>
      </c>
      <c r="J488" s="11" t="s">
        <v>225</v>
      </c>
      <c r="K488" s="11" t="s">
        <v>1029</v>
      </c>
      <c r="L488" s="11">
        <v>2</v>
      </c>
    </row>
    <row r="489" spans="1:12">
      <c r="A489" s="11" t="s">
        <v>667</v>
      </c>
      <c r="D489" s="11" t="s">
        <v>224</v>
      </c>
      <c r="E489" s="19" t="s">
        <v>911</v>
      </c>
      <c r="F489" s="10">
        <v>42036</v>
      </c>
      <c r="G489" s="10">
        <v>44958</v>
      </c>
      <c r="H489" s="11">
        <v>9</v>
      </c>
      <c r="I489" s="20" t="s">
        <v>223</v>
      </c>
      <c r="J489" s="11" t="s">
        <v>225</v>
      </c>
      <c r="K489" s="11" t="s">
        <v>1029</v>
      </c>
      <c r="L489" s="11">
        <v>2</v>
      </c>
    </row>
    <row r="490" spans="1:12">
      <c r="A490" s="11" t="s">
        <v>668</v>
      </c>
      <c r="D490" s="11" t="s">
        <v>224</v>
      </c>
      <c r="E490" s="19" t="s">
        <v>912</v>
      </c>
      <c r="F490" s="10">
        <v>42036</v>
      </c>
      <c r="G490" s="10">
        <v>44958</v>
      </c>
      <c r="H490" s="11">
        <v>9</v>
      </c>
      <c r="I490" s="20" t="s">
        <v>223</v>
      </c>
      <c r="J490" s="11" t="s">
        <v>225</v>
      </c>
      <c r="K490" s="11" t="s">
        <v>1029</v>
      </c>
      <c r="L490" s="11">
        <v>2</v>
      </c>
    </row>
    <row r="491" spans="1:12">
      <c r="A491" s="11" t="s">
        <v>669</v>
      </c>
      <c r="D491" s="11" t="s">
        <v>224</v>
      </c>
      <c r="E491" s="19" t="s">
        <v>913</v>
      </c>
      <c r="F491" s="10">
        <v>42036</v>
      </c>
      <c r="G491" s="10">
        <v>44958</v>
      </c>
      <c r="H491" s="11">
        <v>9</v>
      </c>
      <c r="I491" s="20" t="s">
        <v>223</v>
      </c>
      <c r="J491" s="11" t="s">
        <v>225</v>
      </c>
      <c r="K491" s="11" t="s">
        <v>1029</v>
      </c>
      <c r="L491" s="11">
        <v>2</v>
      </c>
    </row>
    <row r="492" spans="1:12">
      <c r="A492" s="11" t="s">
        <v>670</v>
      </c>
      <c r="D492" s="11" t="s">
        <v>224</v>
      </c>
      <c r="E492" s="19" t="s">
        <v>914</v>
      </c>
      <c r="F492" s="10">
        <v>42036</v>
      </c>
      <c r="G492" s="10">
        <v>44958</v>
      </c>
      <c r="H492" s="11">
        <v>9</v>
      </c>
      <c r="I492" s="20" t="s">
        <v>223</v>
      </c>
      <c r="J492" s="11" t="s">
        <v>225</v>
      </c>
      <c r="K492" s="11" t="s">
        <v>1029</v>
      </c>
      <c r="L492" s="11">
        <v>2</v>
      </c>
    </row>
    <row r="493" spans="1:12">
      <c r="A493" s="11" t="s">
        <v>671</v>
      </c>
      <c r="D493" s="11" t="s">
        <v>224</v>
      </c>
      <c r="E493" s="19" t="s">
        <v>915</v>
      </c>
      <c r="F493" s="10">
        <v>42036</v>
      </c>
      <c r="G493" s="10">
        <v>44958</v>
      </c>
      <c r="H493" s="11">
        <v>9</v>
      </c>
      <c r="I493" s="20" t="s">
        <v>223</v>
      </c>
      <c r="J493" s="11" t="s">
        <v>225</v>
      </c>
      <c r="K493" s="11" t="s">
        <v>1029</v>
      </c>
      <c r="L493" s="11">
        <v>2</v>
      </c>
    </row>
    <row r="494" spans="1:12">
      <c r="A494" s="11" t="s">
        <v>672</v>
      </c>
      <c r="D494" s="11" t="s">
        <v>224</v>
      </c>
      <c r="E494" s="19" t="s">
        <v>916</v>
      </c>
      <c r="F494" s="10">
        <v>42036</v>
      </c>
      <c r="G494" s="10">
        <v>44958</v>
      </c>
      <c r="H494" s="11">
        <v>9</v>
      </c>
      <c r="I494" s="20" t="s">
        <v>223</v>
      </c>
      <c r="J494" s="11" t="s">
        <v>225</v>
      </c>
      <c r="K494" s="11" t="s">
        <v>1029</v>
      </c>
      <c r="L494" s="11">
        <v>2</v>
      </c>
    </row>
    <row r="495" spans="1:12">
      <c r="A495" s="11" t="s">
        <v>673</v>
      </c>
      <c r="D495" s="11" t="s">
        <v>224</v>
      </c>
      <c r="E495" s="19" t="s">
        <v>917</v>
      </c>
      <c r="F495" s="10">
        <v>42036</v>
      </c>
      <c r="G495" s="10">
        <v>44958</v>
      </c>
      <c r="H495" s="11">
        <v>9</v>
      </c>
      <c r="I495" s="20" t="s">
        <v>223</v>
      </c>
      <c r="J495" s="11" t="s">
        <v>225</v>
      </c>
      <c r="K495" s="11" t="s">
        <v>1029</v>
      </c>
      <c r="L495" s="11">
        <v>2</v>
      </c>
    </row>
    <row r="496" spans="1:12">
      <c r="A496" s="11" t="s">
        <v>674</v>
      </c>
      <c r="D496" s="11" t="s">
        <v>224</v>
      </c>
      <c r="E496" s="19" t="s">
        <v>918</v>
      </c>
      <c r="F496" s="10">
        <v>42036</v>
      </c>
      <c r="G496" s="10">
        <v>44958</v>
      </c>
      <c r="H496" s="11">
        <v>9</v>
      </c>
      <c r="I496" s="20" t="s">
        <v>223</v>
      </c>
      <c r="J496" s="11" t="s">
        <v>225</v>
      </c>
      <c r="K496" s="11" t="s">
        <v>1029</v>
      </c>
      <c r="L496" s="11">
        <v>2</v>
      </c>
    </row>
    <row r="497" spans="1:12">
      <c r="A497" s="11" t="s">
        <v>675</v>
      </c>
      <c r="D497" s="11" t="s">
        <v>224</v>
      </c>
      <c r="E497" s="19" t="s">
        <v>919</v>
      </c>
      <c r="F497" s="10">
        <v>42036</v>
      </c>
      <c r="G497" s="10">
        <v>44958</v>
      </c>
      <c r="H497" s="11">
        <v>9</v>
      </c>
      <c r="I497" s="20" t="s">
        <v>223</v>
      </c>
      <c r="J497" s="11" t="s">
        <v>225</v>
      </c>
      <c r="K497" s="11" t="s">
        <v>1029</v>
      </c>
      <c r="L497" s="11">
        <v>2</v>
      </c>
    </row>
    <row r="498" spans="1:12">
      <c r="A498" s="11" t="s">
        <v>676</v>
      </c>
      <c r="D498" s="11" t="s">
        <v>224</v>
      </c>
      <c r="E498" s="19" t="s">
        <v>920</v>
      </c>
      <c r="F498" s="10">
        <v>42036</v>
      </c>
      <c r="G498" s="10">
        <v>44958</v>
      </c>
      <c r="H498" s="11">
        <v>9</v>
      </c>
      <c r="I498" s="20" t="s">
        <v>223</v>
      </c>
      <c r="J498" s="11" t="s">
        <v>225</v>
      </c>
      <c r="K498" s="11" t="s">
        <v>1029</v>
      </c>
      <c r="L498" s="11">
        <v>2</v>
      </c>
    </row>
    <row r="499" spans="1:12">
      <c r="A499" s="11" t="s">
        <v>677</v>
      </c>
      <c r="D499" s="11" t="s">
        <v>224</v>
      </c>
      <c r="E499" s="19" t="s">
        <v>921</v>
      </c>
      <c r="F499" s="10">
        <v>42036</v>
      </c>
      <c r="G499" s="10">
        <v>44958</v>
      </c>
      <c r="H499" s="11">
        <v>9</v>
      </c>
      <c r="I499" s="20" t="s">
        <v>223</v>
      </c>
      <c r="J499" s="11" t="s">
        <v>225</v>
      </c>
      <c r="K499" s="11" t="s">
        <v>1029</v>
      </c>
      <c r="L499" s="11">
        <v>2</v>
      </c>
    </row>
    <row r="500" spans="1:12">
      <c r="A500" s="11" t="s">
        <v>678</v>
      </c>
      <c r="D500" s="11" t="s">
        <v>224</v>
      </c>
      <c r="E500" s="19" t="s">
        <v>922</v>
      </c>
      <c r="F500" s="10">
        <v>42036</v>
      </c>
      <c r="G500" s="10">
        <v>44958</v>
      </c>
      <c r="H500" s="11">
        <v>9</v>
      </c>
      <c r="I500" s="20" t="s">
        <v>223</v>
      </c>
      <c r="J500" s="11" t="s">
        <v>225</v>
      </c>
      <c r="K500" s="11" t="s">
        <v>1029</v>
      </c>
      <c r="L500" s="11">
        <v>2</v>
      </c>
    </row>
    <row r="501" spans="1:12">
      <c r="A501" s="11" t="s">
        <v>679</v>
      </c>
      <c r="D501" s="11" t="s">
        <v>224</v>
      </c>
      <c r="E501" s="19" t="s">
        <v>923</v>
      </c>
      <c r="F501" s="10">
        <v>42036</v>
      </c>
      <c r="G501" s="10">
        <v>44958</v>
      </c>
      <c r="H501" s="11">
        <v>9</v>
      </c>
      <c r="I501" s="20" t="s">
        <v>223</v>
      </c>
      <c r="J501" s="11" t="s">
        <v>225</v>
      </c>
      <c r="K501" s="11" t="s">
        <v>1029</v>
      </c>
      <c r="L501" s="11">
        <v>2</v>
      </c>
    </row>
    <row r="502" spans="1:12">
      <c r="A502" s="11" t="s">
        <v>680</v>
      </c>
      <c r="D502" s="11" t="s">
        <v>224</v>
      </c>
      <c r="E502" s="19" t="s">
        <v>924</v>
      </c>
      <c r="F502" s="10">
        <v>42036</v>
      </c>
      <c r="G502" s="10">
        <v>44958</v>
      </c>
      <c r="H502" s="11">
        <v>9</v>
      </c>
      <c r="I502" s="20" t="s">
        <v>223</v>
      </c>
      <c r="J502" s="11" t="s">
        <v>225</v>
      </c>
      <c r="K502" s="11" t="s">
        <v>1029</v>
      </c>
      <c r="L502" s="11">
        <v>2</v>
      </c>
    </row>
    <row r="503" spans="1:12">
      <c r="A503" s="11" t="s">
        <v>681</v>
      </c>
      <c r="D503" s="11" t="s">
        <v>224</v>
      </c>
      <c r="E503" s="19" t="s">
        <v>925</v>
      </c>
      <c r="F503" s="10">
        <v>42036</v>
      </c>
      <c r="G503" s="10">
        <v>44958</v>
      </c>
      <c r="H503" s="11">
        <v>9</v>
      </c>
      <c r="I503" s="20" t="s">
        <v>223</v>
      </c>
      <c r="J503" s="11" t="s">
        <v>225</v>
      </c>
      <c r="K503" s="11" t="s">
        <v>1029</v>
      </c>
      <c r="L503" s="11">
        <v>2</v>
      </c>
    </row>
    <row r="504" spans="1:12">
      <c r="A504" s="11" t="s">
        <v>1151</v>
      </c>
      <c r="D504" s="11" t="s">
        <v>224</v>
      </c>
      <c r="E504" s="19" t="s">
        <v>926</v>
      </c>
      <c r="F504" s="10">
        <v>42036</v>
      </c>
      <c r="G504" s="10">
        <v>44958</v>
      </c>
      <c r="H504" s="11">
        <v>9</v>
      </c>
      <c r="I504" s="20" t="s">
        <v>223</v>
      </c>
      <c r="J504" s="11" t="s">
        <v>225</v>
      </c>
      <c r="K504" s="11" t="s">
        <v>1029</v>
      </c>
      <c r="L504" s="11">
        <v>2</v>
      </c>
    </row>
    <row r="505" spans="1:12">
      <c r="A505" s="11" t="s">
        <v>1152</v>
      </c>
      <c r="D505" s="11" t="s">
        <v>224</v>
      </c>
      <c r="E505" s="19" t="s">
        <v>927</v>
      </c>
      <c r="F505" s="10">
        <v>42036</v>
      </c>
      <c r="G505" s="10">
        <v>44958</v>
      </c>
      <c r="H505" s="11">
        <v>9</v>
      </c>
      <c r="I505" s="20" t="s">
        <v>223</v>
      </c>
      <c r="J505" s="11" t="s">
        <v>225</v>
      </c>
      <c r="K505" s="11" t="s">
        <v>1029</v>
      </c>
      <c r="L505" s="11">
        <v>2</v>
      </c>
    </row>
    <row r="506" spans="1:12">
      <c r="A506" s="11" t="s">
        <v>1153</v>
      </c>
      <c r="D506" s="11" t="s">
        <v>224</v>
      </c>
      <c r="E506" s="19" t="s">
        <v>928</v>
      </c>
      <c r="F506" s="10">
        <v>42036</v>
      </c>
      <c r="G506" s="10">
        <v>44958</v>
      </c>
      <c r="H506" s="11">
        <v>9</v>
      </c>
      <c r="I506" s="20" t="s">
        <v>223</v>
      </c>
      <c r="J506" s="11" t="s">
        <v>225</v>
      </c>
      <c r="K506" s="11" t="s">
        <v>1029</v>
      </c>
      <c r="L506" s="11">
        <v>2</v>
      </c>
    </row>
    <row r="507" spans="1:12">
      <c r="A507" s="11" t="s">
        <v>1154</v>
      </c>
      <c r="D507" s="11" t="s">
        <v>224</v>
      </c>
      <c r="E507" s="19" t="s">
        <v>929</v>
      </c>
      <c r="F507" s="10">
        <v>42036</v>
      </c>
      <c r="G507" s="10">
        <v>44958</v>
      </c>
      <c r="H507" s="11">
        <v>9</v>
      </c>
      <c r="I507" s="20" t="s">
        <v>223</v>
      </c>
      <c r="J507" s="11" t="s">
        <v>225</v>
      </c>
      <c r="K507" s="11" t="s">
        <v>1029</v>
      </c>
      <c r="L507" s="11">
        <v>2</v>
      </c>
    </row>
    <row r="508" spans="1:12">
      <c r="A508" s="11" t="s">
        <v>1155</v>
      </c>
      <c r="D508" s="11" t="s">
        <v>224</v>
      </c>
      <c r="E508" s="19" t="s">
        <v>930</v>
      </c>
      <c r="F508" s="10">
        <v>42036</v>
      </c>
      <c r="G508" s="10">
        <v>44958</v>
      </c>
      <c r="H508" s="11">
        <v>9</v>
      </c>
      <c r="I508" s="20" t="s">
        <v>223</v>
      </c>
      <c r="J508" s="11" t="s">
        <v>225</v>
      </c>
      <c r="K508" s="11" t="s">
        <v>1029</v>
      </c>
      <c r="L508" s="11">
        <v>2</v>
      </c>
    </row>
    <row r="509" spans="1:12">
      <c r="A509" s="11" t="s">
        <v>1156</v>
      </c>
      <c r="D509" s="11" t="s">
        <v>224</v>
      </c>
      <c r="E509" s="19" t="s">
        <v>931</v>
      </c>
      <c r="F509" s="10">
        <v>42036</v>
      </c>
      <c r="G509" s="10">
        <v>44958</v>
      </c>
      <c r="H509" s="11">
        <v>9</v>
      </c>
      <c r="I509" s="20" t="s">
        <v>223</v>
      </c>
      <c r="J509" s="11" t="s">
        <v>225</v>
      </c>
      <c r="K509" s="11" t="s">
        <v>1029</v>
      </c>
      <c r="L509" s="11">
        <v>2</v>
      </c>
    </row>
    <row r="510" spans="1:12">
      <c r="A510" s="11" t="s">
        <v>682</v>
      </c>
      <c r="D510" s="11" t="s">
        <v>224</v>
      </c>
      <c r="E510" s="19" t="s">
        <v>932</v>
      </c>
      <c r="F510" s="10">
        <v>42036</v>
      </c>
      <c r="G510" s="10">
        <v>44958</v>
      </c>
      <c r="H510" s="11">
        <v>9</v>
      </c>
      <c r="I510" s="20" t="s">
        <v>223</v>
      </c>
      <c r="J510" s="11" t="s">
        <v>225</v>
      </c>
      <c r="K510" s="11" t="s">
        <v>1029</v>
      </c>
      <c r="L510" s="11">
        <v>2</v>
      </c>
    </row>
    <row r="511" spans="1:12">
      <c r="A511" s="11" t="s">
        <v>683</v>
      </c>
      <c r="D511" s="11" t="s">
        <v>224</v>
      </c>
      <c r="E511" s="19" t="s">
        <v>933</v>
      </c>
      <c r="F511" s="10">
        <v>42036</v>
      </c>
      <c r="G511" s="10">
        <v>44958</v>
      </c>
      <c r="H511" s="11">
        <v>9</v>
      </c>
      <c r="I511" s="20" t="s">
        <v>223</v>
      </c>
      <c r="J511" s="11" t="s">
        <v>225</v>
      </c>
      <c r="K511" s="11" t="s">
        <v>1029</v>
      </c>
      <c r="L511" s="11">
        <v>2</v>
      </c>
    </row>
    <row r="512" spans="1:12">
      <c r="A512" s="11" t="s">
        <v>934</v>
      </c>
      <c r="D512" s="11" t="s">
        <v>224</v>
      </c>
      <c r="E512" s="19" t="s">
        <v>974</v>
      </c>
      <c r="F512" s="10">
        <v>42036</v>
      </c>
      <c r="G512" s="10">
        <v>44958</v>
      </c>
      <c r="H512" s="11">
        <v>9</v>
      </c>
      <c r="I512" s="20" t="s">
        <v>223</v>
      </c>
      <c r="J512" s="11" t="s">
        <v>225</v>
      </c>
      <c r="K512" s="11" t="s">
        <v>1029</v>
      </c>
      <c r="L512" s="11">
        <v>2</v>
      </c>
    </row>
    <row r="513" spans="1:12">
      <c r="A513" s="11" t="s">
        <v>935</v>
      </c>
      <c r="D513" s="11" t="s">
        <v>224</v>
      </c>
      <c r="E513" s="19" t="s">
        <v>975</v>
      </c>
      <c r="F513" s="10">
        <v>42036</v>
      </c>
      <c r="G513" s="10">
        <v>44958</v>
      </c>
      <c r="H513" s="11">
        <v>9</v>
      </c>
      <c r="I513" s="20" t="s">
        <v>223</v>
      </c>
      <c r="J513" s="11" t="s">
        <v>225</v>
      </c>
      <c r="K513" s="11" t="s">
        <v>1029</v>
      </c>
      <c r="L513" s="11">
        <v>2</v>
      </c>
    </row>
    <row r="514" spans="1:12">
      <c r="A514" s="11" t="s">
        <v>936</v>
      </c>
      <c r="D514" s="11" t="s">
        <v>224</v>
      </c>
      <c r="E514" s="19" t="s">
        <v>976</v>
      </c>
      <c r="F514" s="10">
        <v>42036</v>
      </c>
      <c r="G514" s="10">
        <v>44958</v>
      </c>
      <c r="H514" s="11">
        <v>9</v>
      </c>
      <c r="I514" s="20" t="s">
        <v>223</v>
      </c>
      <c r="J514" s="11" t="s">
        <v>225</v>
      </c>
      <c r="K514" s="11" t="s">
        <v>1029</v>
      </c>
      <c r="L514" s="11">
        <v>2</v>
      </c>
    </row>
    <row r="515" spans="1:12">
      <c r="A515" s="11" t="s">
        <v>937</v>
      </c>
      <c r="D515" s="11" t="s">
        <v>224</v>
      </c>
      <c r="E515" s="19" t="s">
        <v>977</v>
      </c>
      <c r="F515" s="10">
        <v>42036</v>
      </c>
      <c r="G515" s="10">
        <v>44958</v>
      </c>
      <c r="H515" s="11">
        <v>9</v>
      </c>
      <c r="I515" s="20" t="s">
        <v>223</v>
      </c>
      <c r="J515" s="11" t="s">
        <v>225</v>
      </c>
      <c r="K515" s="11" t="s">
        <v>1029</v>
      </c>
      <c r="L515" s="11">
        <v>2</v>
      </c>
    </row>
    <row r="516" spans="1:12">
      <c r="A516" s="11" t="s">
        <v>938</v>
      </c>
      <c r="D516" s="11" t="s">
        <v>224</v>
      </c>
      <c r="E516" s="19" t="s">
        <v>978</v>
      </c>
      <c r="F516" s="10">
        <v>42036</v>
      </c>
      <c r="G516" s="10">
        <v>44958</v>
      </c>
      <c r="H516" s="11">
        <v>9</v>
      </c>
      <c r="I516" s="20" t="s">
        <v>223</v>
      </c>
      <c r="J516" s="11" t="s">
        <v>225</v>
      </c>
      <c r="K516" s="11" t="s">
        <v>1029</v>
      </c>
      <c r="L516" s="11">
        <v>2</v>
      </c>
    </row>
    <row r="517" spans="1:12">
      <c r="A517" s="11" t="s">
        <v>939</v>
      </c>
      <c r="D517" s="11" t="s">
        <v>224</v>
      </c>
      <c r="E517" s="19" t="s">
        <v>979</v>
      </c>
      <c r="F517" s="10">
        <v>42036</v>
      </c>
      <c r="G517" s="10">
        <v>44958</v>
      </c>
      <c r="H517" s="11">
        <v>9</v>
      </c>
      <c r="I517" s="20" t="s">
        <v>223</v>
      </c>
      <c r="J517" s="11" t="s">
        <v>225</v>
      </c>
      <c r="K517" s="11" t="s">
        <v>1029</v>
      </c>
      <c r="L517" s="11">
        <v>2</v>
      </c>
    </row>
    <row r="518" spans="1:12">
      <c r="A518" s="11" t="s">
        <v>940</v>
      </c>
      <c r="D518" s="11" t="s">
        <v>224</v>
      </c>
      <c r="E518" s="19" t="s">
        <v>980</v>
      </c>
      <c r="F518" s="10">
        <v>42036</v>
      </c>
      <c r="G518" s="10">
        <v>44958</v>
      </c>
      <c r="H518" s="11">
        <v>9</v>
      </c>
      <c r="I518" s="20" t="s">
        <v>223</v>
      </c>
      <c r="J518" s="11" t="s">
        <v>225</v>
      </c>
      <c r="K518" s="11" t="s">
        <v>1029</v>
      </c>
      <c r="L518" s="11">
        <v>2</v>
      </c>
    </row>
    <row r="519" spans="1:12">
      <c r="A519" s="11" t="s">
        <v>941</v>
      </c>
      <c r="D519" s="11" t="s">
        <v>224</v>
      </c>
      <c r="E519" s="19" t="s">
        <v>981</v>
      </c>
      <c r="F519" s="10">
        <v>42036</v>
      </c>
      <c r="G519" s="10">
        <v>44958</v>
      </c>
      <c r="H519" s="11">
        <v>9</v>
      </c>
      <c r="I519" s="20" t="s">
        <v>223</v>
      </c>
      <c r="J519" s="11" t="s">
        <v>225</v>
      </c>
      <c r="K519" s="11" t="s">
        <v>1029</v>
      </c>
      <c r="L519" s="11">
        <v>2</v>
      </c>
    </row>
    <row r="520" spans="1:12">
      <c r="A520" s="11" t="s">
        <v>942</v>
      </c>
      <c r="D520" s="11" t="s">
        <v>224</v>
      </c>
      <c r="E520" s="19" t="s">
        <v>982</v>
      </c>
      <c r="F520" s="10">
        <v>42036</v>
      </c>
      <c r="G520" s="10">
        <v>44958</v>
      </c>
      <c r="H520" s="11">
        <v>9</v>
      </c>
      <c r="I520" s="20" t="s">
        <v>223</v>
      </c>
      <c r="J520" s="11" t="s">
        <v>225</v>
      </c>
      <c r="K520" s="11" t="s">
        <v>1029</v>
      </c>
      <c r="L520" s="11">
        <v>2</v>
      </c>
    </row>
    <row r="521" spans="1:12">
      <c r="A521" s="11" t="s">
        <v>943</v>
      </c>
      <c r="D521" s="11" t="s">
        <v>224</v>
      </c>
      <c r="E521" s="19" t="s">
        <v>983</v>
      </c>
      <c r="F521" s="10">
        <v>42036</v>
      </c>
      <c r="G521" s="10">
        <v>44958</v>
      </c>
      <c r="H521" s="11">
        <v>9</v>
      </c>
      <c r="I521" s="20" t="s">
        <v>223</v>
      </c>
      <c r="J521" s="11" t="s">
        <v>225</v>
      </c>
      <c r="K521" s="11" t="s">
        <v>1029</v>
      </c>
      <c r="L521" s="11">
        <v>2</v>
      </c>
    </row>
    <row r="522" spans="1:12">
      <c r="A522" s="11" t="s">
        <v>944</v>
      </c>
      <c r="D522" s="11" t="s">
        <v>224</v>
      </c>
      <c r="E522" s="19" t="s">
        <v>984</v>
      </c>
      <c r="F522" s="10">
        <v>42036</v>
      </c>
      <c r="G522" s="10">
        <v>44958</v>
      </c>
      <c r="H522" s="11">
        <v>9</v>
      </c>
      <c r="I522" s="20" t="s">
        <v>223</v>
      </c>
      <c r="J522" s="11" t="s">
        <v>225</v>
      </c>
      <c r="K522" s="11" t="s">
        <v>1029</v>
      </c>
      <c r="L522" s="11">
        <v>2</v>
      </c>
    </row>
    <row r="523" spans="1:12">
      <c r="A523" s="11" t="s">
        <v>945</v>
      </c>
      <c r="D523" s="11" t="s">
        <v>224</v>
      </c>
      <c r="E523" s="19" t="s">
        <v>985</v>
      </c>
      <c r="F523" s="10">
        <v>42036</v>
      </c>
      <c r="G523" s="10">
        <v>44958</v>
      </c>
      <c r="H523" s="11">
        <v>9</v>
      </c>
      <c r="I523" s="20" t="s">
        <v>223</v>
      </c>
      <c r="J523" s="11" t="s">
        <v>225</v>
      </c>
      <c r="K523" s="11" t="s">
        <v>1029</v>
      </c>
      <c r="L523" s="11">
        <v>2</v>
      </c>
    </row>
    <row r="524" spans="1:12">
      <c r="A524" s="11" t="s">
        <v>946</v>
      </c>
      <c r="D524" s="11" t="s">
        <v>224</v>
      </c>
      <c r="E524" s="19" t="s">
        <v>986</v>
      </c>
      <c r="F524" s="10">
        <v>42036</v>
      </c>
      <c r="G524" s="10">
        <v>44958</v>
      </c>
      <c r="H524" s="11">
        <v>9</v>
      </c>
      <c r="I524" s="20" t="s">
        <v>223</v>
      </c>
      <c r="J524" s="11" t="s">
        <v>225</v>
      </c>
      <c r="K524" s="11" t="s">
        <v>1029</v>
      </c>
      <c r="L524" s="11">
        <v>2</v>
      </c>
    </row>
    <row r="525" spans="1:12">
      <c r="A525" s="11" t="s">
        <v>947</v>
      </c>
      <c r="D525" s="11" t="s">
        <v>224</v>
      </c>
      <c r="E525" s="19" t="s">
        <v>987</v>
      </c>
      <c r="F525" s="10">
        <v>42036</v>
      </c>
      <c r="G525" s="10">
        <v>44958</v>
      </c>
      <c r="H525" s="11">
        <v>9</v>
      </c>
      <c r="I525" s="20" t="s">
        <v>223</v>
      </c>
      <c r="J525" s="11" t="s">
        <v>225</v>
      </c>
      <c r="K525" s="11" t="s">
        <v>1029</v>
      </c>
      <c r="L525" s="11">
        <v>2</v>
      </c>
    </row>
    <row r="526" spans="1:12">
      <c r="A526" s="11" t="s">
        <v>948</v>
      </c>
      <c r="D526" s="11" t="s">
        <v>224</v>
      </c>
      <c r="E526" s="19" t="s">
        <v>988</v>
      </c>
      <c r="F526" s="10">
        <v>42036</v>
      </c>
      <c r="G526" s="10">
        <v>44958</v>
      </c>
      <c r="H526" s="11">
        <v>9</v>
      </c>
      <c r="I526" s="20" t="s">
        <v>223</v>
      </c>
      <c r="J526" s="11" t="s">
        <v>225</v>
      </c>
      <c r="K526" s="11" t="s">
        <v>1029</v>
      </c>
      <c r="L526" s="11">
        <v>2</v>
      </c>
    </row>
    <row r="527" spans="1:12">
      <c r="A527" s="11" t="s">
        <v>949</v>
      </c>
      <c r="D527" s="11" t="s">
        <v>224</v>
      </c>
      <c r="E527" s="19" t="s">
        <v>989</v>
      </c>
      <c r="F527" s="10">
        <v>42036</v>
      </c>
      <c r="G527" s="10">
        <v>44958</v>
      </c>
      <c r="H527" s="11">
        <v>9</v>
      </c>
      <c r="I527" s="20" t="s">
        <v>223</v>
      </c>
      <c r="J527" s="11" t="s">
        <v>225</v>
      </c>
      <c r="K527" s="11" t="s">
        <v>1029</v>
      </c>
      <c r="L527" s="11">
        <v>2</v>
      </c>
    </row>
    <row r="528" spans="1:12">
      <c r="A528" s="11" t="s">
        <v>950</v>
      </c>
      <c r="D528" s="11" t="s">
        <v>224</v>
      </c>
      <c r="E528" s="19" t="s">
        <v>990</v>
      </c>
      <c r="F528" s="10">
        <v>42036</v>
      </c>
      <c r="G528" s="10">
        <v>44958</v>
      </c>
      <c r="H528" s="11">
        <v>9</v>
      </c>
      <c r="I528" s="20" t="s">
        <v>223</v>
      </c>
      <c r="J528" s="11" t="s">
        <v>225</v>
      </c>
      <c r="K528" s="11" t="s">
        <v>1029</v>
      </c>
      <c r="L528" s="11">
        <v>2</v>
      </c>
    </row>
    <row r="529" spans="1:12">
      <c r="A529" s="11" t="s">
        <v>951</v>
      </c>
      <c r="D529" s="11" t="s">
        <v>224</v>
      </c>
      <c r="E529" s="19" t="s">
        <v>991</v>
      </c>
      <c r="F529" s="10">
        <v>42036</v>
      </c>
      <c r="G529" s="10">
        <v>44958</v>
      </c>
      <c r="H529" s="11">
        <v>9</v>
      </c>
      <c r="I529" s="20" t="s">
        <v>223</v>
      </c>
      <c r="J529" s="11" t="s">
        <v>225</v>
      </c>
      <c r="K529" s="11" t="s">
        <v>1029</v>
      </c>
      <c r="L529" s="11">
        <v>2</v>
      </c>
    </row>
    <row r="530" spans="1:12">
      <c r="A530" s="11" t="s">
        <v>952</v>
      </c>
      <c r="D530" s="11" t="s">
        <v>224</v>
      </c>
      <c r="E530" s="19" t="s">
        <v>992</v>
      </c>
      <c r="F530" s="10">
        <v>42036</v>
      </c>
      <c r="G530" s="10">
        <v>44958</v>
      </c>
      <c r="H530" s="11">
        <v>9</v>
      </c>
      <c r="I530" s="20" t="s">
        <v>223</v>
      </c>
      <c r="J530" s="11" t="s">
        <v>225</v>
      </c>
      <c r="K530" s="11" t="s">
        <v>1029</v>
      </c>
      <c r="L530" s="11">
        <v>2</v>
      </c>
    </row>
    <row r="531" spans="1:12">
      <c r="A531" s="11" t="s">
        <v>953</v>
      </c>
      <c r="D531" s="11" t="s">
        <v>224</v>
      </c>
      <c r="E531" s="19" t="s">
        <v>993</v>
      </c>
      <c r="F531" s="10">
        <v>42036</v>
      </c>
      <c r="G531" s="10">
        <v>44958</v>
      </c>
      <c r="H531" s="11">
        <v>9</v>
      </c>
      <c r="I531" s="20" t="s">
        <v>223</v>
      </c>
      <c r="J531" s="11" t="s">
        <v>225</v>
      </c>
      <c r="K531" s="11" t="s">
        <v>1029</v>
      </c>
      <c r="L531" s="11">
        <v>2</v>
      </c>
    </row>
    <row r="532" spans="1:12">
      <c r="A532" s="11" t="s">
        <v>954</v>
      </c>
      <c r="D532" s="11" t="s">
        <v>224</v>
      </c>
      <c r="E532" s="19" t="s">
        <v>994</v>
      </c>
      <c r="F532" s="10">
        <v>42036</v>
      </c>
      <c r="G532" s="10">
        <v>44958</v>
      </c>
      <c r="H532" s="11">
        <v>9</v>
      </c>
      <c r="I532" s="20" t="s">
        <v>223</v>
      </c>
      <c r="J532" s="11" t="s">
        <v>225</v>
      </c>
      <c r="K532" s="11" t="s">
        <v>1029</v>
      </c>
      <c r="L532" s="11">
        <v>2</v>
      </c>
    </row>
    <row r="533" spans="1:12">
      <c r="A533" s="11" t="s">
        <v>955</v>
      </c>
      <c r="D533" s="11" t="s">
        <v>224</v>
      </c>
      <c r="E533" s="19" t="s">
        <v>995</v>
      </c>
      <c r="F533" s="10">
        <v>42036</v>
      </c>
      <c r="G533" s="10">
        <v>44958</v>
      </c>
      <c r="H533" s="11">
        <v>9</v>
      </c>
      <c r="I533" s="20" t="s">
        <v>223</v>
      </c>
      <c r="J533" s="11" t="s">
        <v>225</v>
      </c>
      <c r="K533" s="11" t="s">
        <v>1029</v>
      </c>
      <c r="L533" s="11">
        <v>2</v>
      </c>
    </row>
    <row r="534" spans="1:12">
      <c r="A534" s="11" t="s">
        <v>956</v>
      </c>
      <c r="D534" s="11" t="s">
        <v>224</v>
      </c>
      <c r="E534" s="19" t="s">
        <v>996</v>
      </c>
      <c r="F534" s="10">
        <v>42036</v>
      </c>
      <c r="G534" s="10">
        <v>44958</v>
      </c>
      <c r="H534" s="11">
        <v>9</v>
      </c>
      <c r="I534" s="20" t="s">
        <v>223</v>
      </c>
      <c r="J534" s="11" t="s">
        <v>225</v>
      </c>
      <c r="K534" s="11" t="s">
        <v>1029</v>
      </c>
      <c r="L534" s="11">
        <v>2</v>
      </c>
    </row>
    <row r="535" spans="1:12">
      <c r="A535" s="11" t="s">
        <v>957</v>
      </c>
      <c r="D535" s="11" t="s">
        <v>224</v>
      </c>
      <c r="E535" s="19" t="s">
        <v>997</v>
      </c>
      <c r="F535" s="10">
        <v>42036</v>
      </c>
      <c r="G535" s="10">
        <v>44958</v>
      </c>
      <c r="H535" s="11">
        <v>9</v>
      </c>
      <c r="I535" s="20" t="s">
        <v>223</v>
      </c>
      <c r="J535" s="11" t="s">
        <v>225</v>
      </c>
      <c r="K535" s="11" t="s">
        <v>1029</v>
      </c>
      <c r="L535" s="11">
        <v>2</v>
      </c>
    </row>
    <row r="536" spans="1:12">
      <c r="A536" s="11" t="s">
        <v>958</v>
      </c>
      <c r="D536" s="11" t="s">
        <v>224</v>
      </c>
      <c r="E536" s="19" t="s">
        <v>998</v>
      </c>
      <c r="F536" s="10">
        <v>42036</v>
      </c>
      <c r="G536" s="10">
        <v>44958</v>
      </c>
      <c r="H536" s="11">
        <v>9</v>
      </c>
      <c r="I536" s="20" t="s">
        <v>223</v>
      </c>
      <c r="J536" s="11" t="s">
        <v>225</v>
      </c>
      <c r="K536" s="11" t="s">
        <v>1029</v>
      </c>
      <c r="L536" s="11">
        <v>2</v>
      </c>
    </row>
    <row r="537" spans="1:12">
      <c r="A537" s="11" t="s">
        <v>959</v>
      </c>
      <c r="D537" s="11" t="s">
        <v>224</v>
      </c>
      <c r="E537" s="19" t="s">
        <v>999</v>
      </c>
      <c r="F537" s="10">
        <v>42036</v>
      </c>
      <c r="G537" s="10">
        <v>44958</v>
      </c>
      <c r="H537" s="11">
        <v>9</v>
      </c>
      <c r="I537" s="20" t="s">
        <v>223</v>
      </c>
      <c r="J537" s="11" t="s">
        <v>225</v>
      </c>
      <c r="K537" s="11" t="s">
        <v>1029</v>
      </c>
      <c r="L537" s="11">
        <v>2</v>
      </c>
    </row>
    <row r="538" spans="1:12">
      <c r="A538" s="11" t="s">
        <v>960</v>
      </c>
      <c r="D538" s="11" t="s">
        <v>224</v>
      </c>
      <c r="E538" s="19" t="s">
        <v>1000</v>
      </c>
      <c r="F538" s="10">
        <v>42036</v>
      </c>
      <c r="G538" s="10">
        <v>44958</v>
      </c>
      <c r="H538" s="11">
        <v>9</v>
      </c>
      <c r="I538" s="20" t="s">
        <v>223</v>
      </c>
      <c r="J538" s="11" t="s">
        <v>225</v>
      </c>
      <c r="K538" s="11" t="s">
        <v>1029</v>
      </c>
      <c r="L538" s="11">
        <v>2</v>
      </c>
    </row>
    <row r="539" spans="1:12">
      <c r="A539" s="11" t="s">
        <v>961</v>
      </c>
      <c r="D539" s="11" t="s">
        <v>224</v>
      </c>
      <c r="E539" s="19" t="s">
        <v>1001</v>
      </c>
      <c r="F539" s="10">
        <v>42036</v>
      </c>
      <c r="G539" s="10">
        <v>44958</v>
      </c>
      <c r="H539" s="11">
        <v>9</v>
      </c>
      <c r="I539" s="20" t="s">
        <v>223</v>
      </c>
      <c r="J539" s="11" t="s">
        <v>225</v>
      </c>
      <c r="K539" s="11" t="s">
        <v>1029</v>
      </c>
      <c r="L539" s="11">
        <v>2</v>
      </c>
    </row>
    <row r="540" spans="1:12">
      <c r="A540" s="11" t="s">
        <v>962</v>
      </c>
      <c r="D540" s="11" t="s">
        <v>224</v>
      </c>
      <c r="E540" s="19" t="s">
        <v>1002</v>
      </c>
      <c r="F540" s="10">
        <v>42036</v>
      </c>
      <c r="G540" s="10">
        <v>44958</v>
      </c>
      <c r="H540" s="11">
        <v>9</v>
      </c>
      <c r="I540" s="20" t="s">
        <v>223</v>
      </c>
      <c r="J540" s="11" t="s">
        <v>225</v>
      </c>
      <c r="K540" s="11" t="s">
        <v>1029</v>
      </c>
      <c r="L540" s="11">
        <v>2</v>
      </c>
    </row>
    <row r="541" spans="1:12">
      <c r="A541" s="11" t="s">
        <v>963</v>
      </c>
      <c r="D541" s="11" t="s">
        <v>224</v>
      </c>
      <c r="E541" s="19" t="s">
        <v>1003</v>
      </c>
      <c r="F541" s="10">
        <v>42036</v>
      </c>
      <c r="G541" s="10">
        <v>44958</v>
      </c>
      <c r="H541" s="11">
        <v>9</v>
      </c>
      <c r="I541" s="20" t="s">
        <v>223</v>
      </c>
      <c r="J541" s="11" t="s">
        <v>225</v>
      </c>
      <c r="K541" s="11" t="s">
        <v>1029</v>
      </c>
      <c r="L541" s="11">
        <v>2</v>
      </c>
    </row>
    <row r="542" spans="1:12">
      <c r="A542" s="11" t="s">
        <v>964</v>
      </c>
      <c r="D542" s="11" t="s">
        <v>224</v>
      </c>
      <c r="E542" s="19" t="s">
        <v>1004</v>
      </c>
      <c r="F542" s="10">
        <v>42036</v>
      </c>
      <c r="G542" s="10">
        <v>44958</v>
      </c>
      <c r="H542" s="11">
        <v>9</v>
      </c>
      <c r="I542" s="20" t="s">
        <v>223</v>
      </c>
      <c r="J542" s="11" t="s">
        <v>225</v>
      </c>
      <c r="K542" s="11" t="s">
        <v>1029</v>
      </c>
      <c r="L542" s="11">
        <v>2</v>
      </c>
    </row>
    <row r="543" spans="1:12">
      <c r="A543" s="11" t="s">
        <v>1157</v>
      </c>
      <c r="D543" s="11" t="s">
        <v>224</v>
      </c>
      <c r="E543" s="19" t="s">
        <v>1005</v>
      </c>
      <c r="F543" s="10">
        <v>42036</v>
      </c>
      <c r="G543" s="10">
        <v>44958</v>
      </c>
      <c r="H543" s="11">
        <v>9</v>
      </c>
      <c r="I543" s="20" t="s">
        <v>223</v>
      </c>
      <c r="J543" s="11" t="s">
        <v>225</v>
      </c>
      <c r="K543" s="11" t="s">
        <v>1029</v>
      </c>
      <c r="L543" s="11">
        <v>2</v>
      </c>
    </row>
    <row r="544" spans="1:12">
      <c r="A544" s="11" t="s">
        <v>1158</v>
      </c>
      <c r="D544" s="11" t="s">
        <v>224</v>
      </c>
      <c r="E544" s="19" t="s">
        <v>1006</v>
      </c>
      <c r="F544" s="10">
        <v>42036</v>
      </c>
      <c r="G544" s="10">
        <v>44958</v>
      </c>
      <c r="H544" s="11">
        <v>9</v>
      </c>
      <c r="I544" s="20" t="s">
        <v>223</v>
      </c>
      <c r="J544" s="11" t="s">
        <v>225</v>
      </c>
      <c r="K544" s="11" t="s">
        <v>1029</v>
      </c>
      <c r="L544" s="11">
        <v>2</v>
      </c>
    </row>
    <row r="545" spans="1:12">
      <c r="A545" s="11" t="s">
        <v>1159</v>
      </c>
      <c r="D545" s="11" t="s">
        <v>224</v>
      </c>
      <c r="E545" s="19" t="s">
        <v>1007</v>
      </c>
      <c r="F545" s="10">
        <v>42036</v>
      </c>
      <c r="G545" s="10">
        <v>44958</v>
      </c>
      <c r="H545" s="11">
        <v>9</v>
      </c>
      <c r="I545" s="20" t="s">
        <v>223</v>
      </c>
      <c r="J545" s="11" t="s">
        <v>225</v>
      </c>
      <c r="K545" s="11" t="s">
        <v>1029</v>
      </c>
      <c r="L545" s="11">
        <v>2</v>
      </c>
    </row>
    <row r="546" spans="1:12">
      <c r="A546" s="11" t="s">
        <v>1160</v>
      </c>
      <c r="D546" s="11" t="s">
        <v>224</v>
      </c>
      <c r="E546" s="19" t="s">
        <v>1008</v>
      </c>
      <c r="F546" s="10">
        <v>42036</v>
      </c>
      <c r="G546" s="10">
        <v>44958</v>
      </c>
      <c r="H546" s="11">
        <v>9</v>
      </c>
      <c r="I546" s="20" t="s">
        <v>223</v>
      </c>
      <c r="J546" s="11" t="s">
        <v>225</v>
      </c>
      <c r="K546" s="11" t="s">
        <v>1029</v>
      </c>
      <c r="L546" s="11">
        <v>2</v>
      </c>
    </row>
    <row r="547" spans="1:12">
      <c r="A547" s="11" t="s">
        <v>1161</v>
      </c>
      <c r="D547" s="11" t="s">
        <v>224</v>
      </c>
      <c r="E547" s="19" t="s">
        <v>1009</v>
      </c>
      <c r="F547" s="10">
        <v>42036</v>
      </c>
      <c r="G547" s="10">
        <v>44958</v>
      </c>
      <c r="H547" s="11">
        <v>9</v>
      </c>
      <c r="I547" s="20" t="s">
        <v>223</v>
      </c>
      <c r="J547" s="11" t="s">
        <v>225</v>
      </c>
      <c r="K547" s="11" t="s">
        <v>1029</v>
      </c>
      <c r="L547" s="11">
        <v>2</v>
      </c>
    </row>
    <row r="548" spans="1:12">
      <c r="A548" s="11" t="s">
        <v>1162</v>
      </c>
      <c r="D548" s="11" t="s">
        <v>224</v>
      </c>
      <c r="E548" s="19" t="s">
        <v>1010</v>
      </c>
      <c r="F548" s="10">
        <v>42036</v>
      </c>
      <c r="G548" s="10">
        <v>44958</v>
      </c>
      <c r="H548" s="11">
        <v>9</v>
      </c>
      <c r="I548" s="20" t="s">
        <v>223</v>
      </c>
      <c r="J548" s="11" t="s">
        <v>225</v>
      </c>
      <c r="K548" s="11" t="s">
        <v>1029</v>
      </c>
      <c r="L548" s="11">
        <v>2</v>
      </c>
    </row>
    <row r="549" spans="1:12">
      <c r="A549" s="11" t="s">
        <v>965</v>
      </c>
      <c r="D549" s="11" t="s">
        <v>224</v>
      </c>
      <c r="E549" s="19" t="s">
        <v>1011</v>
      </c>
      <c r="F549" s="10">
        <v>42036</v>
      </c>
      <c r="G549" s="10">
        <v>44958</v>
      </c>
      <c r="H549" s="11">
        <v>9</v>
      </c>
      <c r="I549" s="20" t="s">
        <v>223</v>
      </c>
      <c r="J549" s="11" t="s">
        <v>225</v>
      </c>
      <c r="K549" s="11" t="s">
        <v>1029</v>
      </c>
      <c r="L549" s="11">
        <v>2</v>
      </c>
    </row>
    <row r="550" spans="1:12">
      <c r="A550" s="11" t="s">
        <v>966</v>
      </c>
      <c r="D550" s="11" t="s">
        <v>224</v>
      </c>
      <c r="E550" s="19" t="s">
        <v>1012</v>
      </c>
      <c r="F550" s="10">
        <v>42036</v>
      </c>
      <c r="G550" s="10">
        <v>44958</v>
      </c>
      <c r="H550" s="11">
        <v>9</v>
      </c>
      <c r="I550" s="20" t="s">
        <v>223</v>
      </c>
      <c r="J550" s="11" t="s">
        <v>225</v>
      </c>
      <c r="K550" s="11" t="s">
        <v>1029</v>
      </c>
      <c r="L550" s="11">
        <v>2</v>
      </c>
    </row>
    <row r="551" spans="1:12">
      <c r="A551" s="11" t="s">
        <v>967</v>
      </c>
      <c r="D551" s="11" t="s">
        <v>224</v>
      </c>
      <c r="E551" s="19" t="s">
        <v>1013</v>
      </c>
      <c r="F551" s="10">
        <v>42036</v>
      </c>
      <c r="G551" s="10">
        <v>44958</v>
      </c>
      <c r="H551" s="11">
        <v>9</v>
      </c>
      <c r="I551" s="20" t="s">
        <v>223</v>
      </c>
      <c r="J551" s="11" t="s">
        <v>225</v>
      </c>
      <c r="K551" s="11" t="s">
        <v>1029</v>
      </c>
      <c r="L551" s="11">
        <v>2</v>
      </c>
    </row>
    <row r="552" spans="1:12">
      <c r="A552" s="11" t="s">
        <v>968</v>
      </c>
      <c r="D552" s="11" t="s">
        <v>224</v>
      </c>
      <c r="E552" s="19" t="s">
        <v>1014</v>
      </c>
      <c r="F552" s="10">
        <v>42036</v>
      </c>
      <c r="G552" s="10">
        <v>44958</v>
      </c>
      <c r="H552" s="11">
        <v>9</v>
      </c>
      <c r="I552" s="20" t="s">
        <v>223</v>
      </c>
      <c r="J552" s="11" t="s">
        <v>225</v>
      </c>
      <c r="K552" s="11" t="s">
        <v>1029</v>
      </c>
      <c r="L552" s="11">
        <v>2</v>
      </c>
    </row>
    <row r="553" spans="1:12">
      <c r="A553" s="11" t="s">
        <v>969</v>
      </c>
      <c r="D553" s="11" t="s">
        <v>224</v>
      </c>
      <c r="E553" s="19" t="s">
        <v>1015</v>
      </c>
      <c r="F553" s="10">
        <v>42036</v>
      </c>
      <c r="G553" s="10">
        <v>44958</v>
      </c>
      <c r="H553" s="11">
        <v>9</v>
      </c>
      <c r="I553" s="20" t="s">
        <v>223</v>
      </c>
      <c r="J553" s="11" t="s">
        <v>225</v>
      </c>
      <c r="K553" s="11" t="s">
        <v>1029</v>
      </c>
      <c r="L553" s="11">
        <v>2</v>
      </c>
    </row>
    <row r="554" spans="1:12">
      <c r="A554" s="11" t="s">
        <v>970</v>
      </c>
      <c r="D554" s="11" t="s">
        <v>224</v>
      </c>
      <c r="E554" s="19" t="s">
        <v>1016</v>
      </c>
      <c r="F554" s="10">
        <v>42036</v>
      </c>
      <c r="G554" s="10">
        <v>44958</v>
      </c>
      <c r="H554" s="11">
        <v>9</v>
      </c>
      <c r="I554" s="20" t="s">
        <v>223</v>
      </c>
      <c r="J554" s="11" t="s">
        <v>225</v>
      </c>
      <c r="K554" s="11" t="s">
        <v>1029</v>
      </c>
      <c r="L554" s="11">
        <v>2</v>
      </c>
    </row>
    <row r="555" spans="1:12">
      <c r="A555" s="11" t="s">
        <v>971</v>
      </c>
      <c r="D555" s="11" t="s">
        <v>224</v>
      </c>
      <c r="E555" s="19" t="s">
        <v>1017</v>
      </c>
      <c r="F555" s="10">
        <v>42036</v>
      </c>
      <c r="G555" s="10">
        <v>44958</v>
      </c>
      <c r="H555" s="11">
        <v>9</v>
      </c>
      <c r="I555" s="20" t="s">
        <v>223</v>
      </c>
      <c r="J555" s="11" t="s">
        <v>225</v>
      </c>
      <c r="K555" s="11" t="s">
        <v>1029</v>
      </c>
      <c r="L555" s="11">
        <v>2</v>
      </c>
    </row>
    <row r="556" spans="1:12">
      <c r="A556" s="11" t="s">
        <v>972</v>
      </c>
      <c r="D556" s="11" t="s">
        <v>224</v>
      </c>
      <c r="E556" s="19" t="s">
        <v>1018</v>
      </c>
      <c r="F556" s="10">
        <v>42036</v>
      </c>
      <c r="G556" s="10">
        <v>44958</v>
      </c>
      <c r="H556" s="11">
        <v>9</v>
      </c>
      <c r="I556" s="20" t="s">
        <v>223</v>
      </c>
      <c r="J556" s="11" t="s">
        <v>225</v>
      </c>
      <c r="K556" s="11" t="s">
        <v>1029</v>
      </c>
      <c r="L556" s="11">
        <v>2</v>
      </c>
    </row>
    <row r="557" spans="1:12">
      <c r="A557" s="11" t="s">
        <v>973</v>
      </c>
      <c r="D557" s="11" t="s">
        <v>224</v>
      </c>
      <c r="E557" s="19" t="s">
        <v>1019</v>
      </c>
      <c r="F557" s="10">
        <v>42036</v>
      </c>
      <c r="G557" s="10">
        <v>44958</v>
      </c>
      <c r="H557" s="11">
        <v>9</v>
      </c>
      <c r="I557" s="20" t="s">
        <v>223</v>
      </c>
      <c r="J557" s="11" t="s">
        <v>225</v>
      </c>
      <c r="K557" s="11" t="s">
        <v>1029</v>
      </c>
      <c r="L557" s="11">
        <v>2</v>
      </c>
    </row>
    <row r="559" spans="1:12">
      <c r="A559" s="11" t="s">
        <v>1028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7190V" display="A125197190V" xr:uid="{00000000-0004-0000-0000-000001000000}"/>
    <hyperlink ref="E13" location="A125202806K" display="A125202806K" xr:uid="{00000000-0004-0000-0000-000002000000}"/>
    <hyperlink ref="E14" location="A125199998W" display="A125199998W" xr:uid="{00000000-0004-0000-0000-000003000000}"/>
    <hyperlink ref="E15" location="A125197170K" display="A125197170K" xr:uid="{00000000-0004-0000-0000-000004000000}"/>
    <hyperlink ref="E16" location="A125202786L" display="A125202786L" xr:uid="{00000000-0004-0000-0000-000005000000}"/>
    <hyperlink ref="E17" location="A125199978L" display="A125199978L" xr:uid="{00000000-0004-0000-0000-000006000000}"/>
    <hyperlink ref="E18" location="A125197194C" display="A125197194C" xr:uid="{00000000-0004-0000-0000-000007000000}"/>
    <hyperlink ref="E19" location="A125202810A" display="A125202810A" xr:uid="{00000000-0004-0000-0000-000008000000}"/>
    <hyperlink ref="E20" location="A125200002T" display="A125200002T" xr:uid="{00000000-0004-0000-0000-000009000000}"/>
    <hyperlink ref="E21" location="A125197198L" display="A125197198L" xr:uid="{00000000-0004-0000-0000-00000A000000}"/>
    <hyperlink ref="E22" location="A125202814K" display="A125202814K" xr:uid="{00000000-0004-0000-0000-00000B000000}"/>
    <hyperlink ref="E23" location="A125200006A" display="A125200006A" xr:uid="{00000000-0004-0000-0000-00000C000000}"/>
    <hyperlink ref="E24" location="A125197174V" display="A125197174V" xr:uid="{00000000-0004-0000-0000-00000D000000}"/>
    <hyperlink ref="E25" location="A125202790C" display="A125202790C" xr:uid="{00000000-0004-0000-0000-00000E000000}"/>
    <hyperlink ref="E26" location="A125199982C" display="A125199982C" xr:uid="{00000000-0004-0000-0000-00000F000000}"/>
    <hyperlink ref="E27" location="A125197178C" display="A125197178C" xr:uid="{00000000-0004-0000-0000-000010000000}"/>
    <hyperlink ref="E28" location="A125202794L" display="A125202794L" xr:uid="{00000000-0004-0000-0000-000011000000}"/>
    <hyperlink ref="E29" location="A125199986L" display="A125199986L" xr:uid="{00000000-0004-0000-0000-000012000000}"/>
    <hyperlink ref="E30" location="A125197182V" display="A125197182V" xr:uid="{00000000-0004-0000-0000-000013000000}"/>
    <hyperlink ref="E31" location="A125202798W" display="A125202798W" xr:uid="{00000000-0004-0000-0000-000014000000}"/>
    <hyperlink ref="E32" location="A125199990C" display="A125199990C" xr:uid="{00000000-0004-0000-0000-000015000000}"/>
    <hyperlink ref="E33" location="A125197162K" display="A125197162K" xr:uid="{00000000-0004-0000-0000-000016000000}"/>
    <hyperlink ref="E34" location="A125202778L" display="A125202778L" xr:uid="{00000000-0004-0000-0000-000017000000}"/>
    <hyperlink ref="E35" location="A125199970V" display="A125199970V" xr:uid="{00000000-0004-0000-0000-000018000000}"/>
    <hyperlink ref="E36" location="A125197202T" display="A125197202T" xr:uid="{00000000-0004-0000-0000-000019000000}"/>
    <hyperlink ref="E37" location="A125202818V" display="A125202818V" xr:uid="{00000000-0004-0000-0000-00001A000000}"/>
    <hyperlink ref="E38" location="A125200010T" display="A125200010T" xr:uid="{00000000-0004-0000-0000-00001B000000}"/>
    <hyperlink ref="E39" location="A125197186C" display="A125197186C" xr:uid="{00000000-0004-0000-0000-00001C000000}"/>
    <hyperlink ref="E40" location="A125202802A" display="A125202802A" xr:uid="{00000000-0004-0000-0000-00001D000000}"/>
    <hyperlink ref="E41" location="A125199994L" display="A125199994L" xr:uid="{00000000-0004-0000-0000-00001E000000}"/>
    <hyperlink ref="E42" location="A125197206A" display="A125197206A" xr:uid="{00000000-0004-0000-0000-00001F000000}"/>
    <hyperlink ref="E43" location="A125202822K" display="A125202822K" xr:uid="{00000000-0004-0000-0000-000020000000}"/>
    <hyperlink ref="E44" location="A125200014A" display="A125200014A" xr:uid="{00000000-0004-0000-0000-000021000000}"/>
    <hyperlink ref="E45" location="A125197166V" display="A125197166V" xr:uid="{00000000-0004-0000-0000-000022000000}"/>
    <hyperlink ref="E46" location="A125202782C" display="A125202782C" xr:uid="{00000000-0004-0000-0000-000023000000}"/>
    <hyperlink ref="E47" location="A125199974C" display="A125199974C" xr:uid="{00000000-0004-0000-0000-000024000000}"/>
    <hyperlink ref="E48" location="A125197158V" display="A125197158V" xr:uid="{00000000-0004-0000-0000-000025000000}"/>
    <hyperlink ref="E49" location="A125202774C" display="A125202774C" xr:uid="{00000000-0004-0000-0000-000026000000}"/>
    <hyperlink ref="E50" location="A125199966C" display="A125199966C" xr:uid="{00000000-0004-0000-0000-000027000000}"/>
    <hyperlink ref="E51" location="A125198594J" display="A125198594J" xr:uid="{00000000-0004-0000-0000-000028000000}"/>
    <hyperlink ref="E52" location="A125204210J" display="A125204210J" xr:uid="{00000000-0004-0000-0000-000029000000}"/>
    <hyperlink ref="E53" location="A125201402W" display="A125201402W" xr:uid="{00000000-0004-0000-0000-00002A000000}"/>
    <hyperlink ref="E54" location="A125198574X" display="A125198574X" xr:uid="{00000000-0004-0000-0000-00002B000000}"/>
    <hyperlink ref="E55" location="A125204190K" display="A125204190K" xr:uid="{00000000-0004-0000-0000-00002C000000}"/>
    <hyperlink ref="E56" location="A125201382X" display="A125201382X" xr:uid="{00000000-0004-0000-0000-00002D000000}"/>
    <hyperlink ref="E57" location="A125198598T" display="A125198598T" xr:uid="{00000000-0004-0000-0000-00002E000000}"/>
    <hyperlink ref="E58" location="A125204214T" display="A125204214T" xr:uid="{00000000-0004-0000-0000-00002F000000}"/>
    <hyperlink ref="E59" location="A125201406F" display="A125201406F" xr:uid="{00000000-0004-0000-0000-000030000000}"/>
    <hyperlink ref="E60" location="A125198602W" display="A125198602W" xr:uid="{00000000-0004-0000-0000-000031000000}"/>
    <hyperlink ref="E61" location="A125204218A" display="A125204218A" xr:uid="{00000000-0004-0000-0000-000032000000}"/>
    <hyperlink ref="E62" location="A125201410W" display="A125201410W" xr:uid="{00000000-0004-0000-0000-000033000000}"/>
    <hyperlink ref="E63" location="A125198578J" display="A125198578J" xr:uid="{00000000-0004-0000-0000-000034000000}"/>
    <hyperlink ref="E64" location="A125204194V" display="A125204194V" xr:uid="{00000000-0004-0000-0000-000035000000}"/>
    <hyperlink ref="E65" location="A125201386J" display="A125201386J" xr:uid="{00000000-0004-0000-0000-000036000000}"/>
    <hyperlink ref="E66" location="A125198582X" display="A125198582X" xr:uid="{00000000-0004-0000-0000-000037000000}"/>
    <hyperlink ref="E67" location="A125204198C" display="A125204198C" xr:uid="{00000000-0004-0000-0000-000038000000}"/>
    <hyperlink ref="E68" location="A125201390X" display="A125201390X" xr:uid="{00000000-0004-0000-0000-000039000000}"/>
    <hyperlink ref="E69" location="A125198586J" display="A125198586J" xr:uid="{00000000-0004-0000-0000-00003A000000}"/>
    <hyperlink ref="E70" location="A125204202J" display="A125204202J" xr:uid="{00000000-0004-0000-0000-00003B000000}"/>
    <hyperlink ref="E71" location="A125201394J" display="A125201394J" xr:uid="{00000000-0004-0000-0000-00003C000000}"/>
    <hyperlink ref="E72" location="A125198566X" display="A125198566X" xr:uid="{00000000-0004-0000-0000-00003D000000}"/>
    <hyperlink ref="E73" location="A125204182K" display="A125204182K" xr:uid="{00000000-0004-0000-0000-00003E000000}"/>
    <hyperlink ref="E74" location="A125201374X" display="A125201374X" xr:uid="{00000000-0004-0000-0000-00003F000000}"/>
    <hyperlink ref="E75" location="A125198606F" display="A125198606F" xr:uid="{00000000-0004-0000-0000-000040000000}"/>
    <hyperlink ref="E76" location="A125204222T" display="A125204222T" xr:uid="{00000000-0004-0000-0000-000041000000}"/>
    <hyperlink ref="E77" location="A125201414F" display="A125201414F" xr:uid="{00000000-0004-0000-0000-000042000000}"/>
    <hyperlink ref="E78" location="A125198590X" display="A125198590X" xr:uid="{00000000-0004-0000-0000-000043000000}"/>
    <hyperlink ref="E79" location="A125204206T" display="A125204206T" xr:uid="{00000000-0004-0000-0000-000044000000}"/>
    <hyperlink ref="E80" location="A125201398T" display="A125201398T" xr:uid="{00000000-0004-0000-0000-000045000000}"/>
    <hyperlink ref="E81" location="A125198610W" display="A125198610W" xr:uid="{00000000-0004-0000-0000-000046000000}"/>
    <hyperlink ref="E82" location="A125204226A" display="A125204226A" xr:uid="{00000000-0004-0000-0000-000047000000}"/>
    <hyperlink ref="E83" location="A125201418R" display="A125201418R" xr:uid="{00000000-0004-0000-0000-000048000000}"/>
    <hyperlink ref="E84" location="A125198570R" display="A125198570R" xr:uid="{00000000-0004-0000-0000-000049000000}"/>
    <hyperlink ref="E85" location="A125204186V" display="A125204186V" xr:uid="{00000000-0004-0000-0000-00004A000000}"/>
    <hyperlink ref="E86" location="A125201378J" display="A125201378J" xr:uid="{00000000-0004-0000-0000-00004B000000}"/>
    <hyperlink ref="E87" location="A125198562R" display="A125198562R" xr:uid="{00000000-0004-0000-0000-00004C000000}"/>
    <hyperlink ref="E88" location="A125204178V" display="A125204178V" xr:uid="{00000000-0004-0000-0000-00004D000000}"/>
    <hyperlink ref="E89" location="A125201370R" display="A125201370R" xr:uid="{00000000-0004-0000-0000-00004E000000}"/>
    <hyperlink ref="E90" location="A125197658R" display="A125197658R" xr:uid="{00000000-0004-0000-0000-00004F000000}"/>
    <hyperlink ref="E91" location="A125203274A" display="A125203274A" xr:uid="{00000000-0004-0000-0000-000050000000}"/>
    <hyperlink ref="E92" location="A125200466R" display="A125200466R" xr:uid="{00000000-0004-0000-0000-000051000000}"/>
    <hyperlink ref="E93" location="A125197638F" display="A125197638F" xr:uid="{00000000-0004-0000-0000-000052000000}"/>
    <hyperlink ref="E94" location="A125203254T" display="A125203254T" xr:uid="{00000000-0004-0000-0000-000053000000}"/>
    <hyperlink ref="E95" location="A125200446F" display="A125200446F" xr:uid="{00000000-0004-0000-0000-000054000000}"/>
    <hyperlink ref="E96" location="A125197662F" display="A125197662F" xr:uid="{00000000-0004-0000-0000-000055000000}"/>
    <hyperlink ref="E97" location="A125203278K" display="A125203278K" xr:uid="{00000000-0004-0000-0000-000056000000}"/>
    <hyperlink ref="E98" location="A125200470F" display="A125200470F" xr:uid="{00000000-0004-0000-0000-000057000000}"/>
    <hyperlink ref="E99" location="A125197666R" display="A125197666R" xr:uid="{00000000-0004-0000-0000-000058000000}"/>
    <hyperlink ref="E100" location="A125203282A" display="A125203282A" xr:uid="{00000000-0004-0000-0000-000059000000}"/>
    <hyperlink ref="E101" location="A125200474R" display="A125200474R" xr:uid="{00000000-0004-0000-0000-00005A000000}"/>
    <hyperlink ref="E102" location="A125197642W" display="A125197642W" xr:uid="{00000000-0004-0000-0000-00005B000000}"/>
    <hyperlink ref="E103" location="A125203258A" display="A125203258A" xr:uid="{00000000-0004-0000-0000-00005C000000}"/>
    <hyperlink ref="E104" location="A125200450W" display="A125200450W" xr:uid="{00000000-0004-0000-0000-00005D000000}"/>
    <hyperlink ref="E105" location="A125197646F" display="A125197646F" xr:uid="{00000000-0004-0000-0000-00005E000000}"/>
    <hyperlink ref="E106" location="A125203262T" display="A125203262T" xr:uid="{00000000-0004-0000-0000-00005F000000}"/>
    <hyperlink ref="E107" location="A125200454F" display="A125200454F" xr:uid="{00000000-0004-0000-0000-000060000000}"/>
    <hyperlink ref="E108" location="A125197650W" display="A125197650W" xr:uid="{00000000-0004-0000-0000-000061000000}"/>
    <hyperlink ref="E109" location="A125203266A" display="A125203266A" xr:uid="{00000000-0004-0000-0000-000062000000}"/>
    <hyperlink ref="E110" location="A125200458R" display="A125200458R" xr:uid="{00000000-0004-0000-0000-000063000000}"/>
    <hyperlink ref="E111" location="A125197630L" display="A125197630L" xr:uid="{00000000-0004-0000-0000-000064000000}"/>
    <hyperlink ref="E112" location="A125203246T" display="A125203246T" xr:uid="{00000000-0004-0000-0000-000065000000}"/>
    <hyperlink ref="E113" location="A125200438F" display="A125200438F" xr:uid="{00000000-0004-0000-0000-000066000000}"/>
    <hyperlink ref="E114" location="A125197670F" display="A125197670F" xr:uid="{00000000-0004-0000-0000-000067000000}"/>
    <hyperlink ref="E115" location="A125203286K" display="A125203286K" xr:uid="{00000000-0004-0000-0000-000068000000}"/>
    <hyperlink ref="E116" location="A125200478X" display="A125200478X" xr:uid="{00000000-0004-0000-0000-000069000000}"/>
    <hyperlink ref="E117" location="A125197654F" display="A125197654F" xr:uid="{00000000-0004-0000-0000-00006A000000}"/>
    <hyperlink ref="E118" location="A125203270T" display="A125203270T" xr:uid="{00000000-0004-0000-0000-00006B000000}"/>
    <hyperlink ref="E119" location="A125200462F" display="A125200462F" xr:uid="{00000000-0004-0000-0000-00006C000000}"/>
    <hyperlink ref="E120" location="A125197674R" display="A125197674R" xr:uid="{00000000-0004-0000-0000-00006D000000}"/>
    <hyperlink ref="E121" location="A125203290A" display="A125203290A" xr:uid="{00000000-0004-0000-0000-00006E000000}"/>
    <hyperlink ref="E122" location="A125200482R" display="A125200482R" xr:uid="{00000000-0004-0000-0000-00006F000000}"/>
    <hyperlink ref="E123" location="A125197634W" display="A125197634W" xr:uid="{00000000-0004-0000-0000-000070000000}"/>
    <hyperlink ref="E124" location="A125203250J" display="A125203250J" xr:uid="{00000000-0004-0000-0000-000071000000}"/>
    <hyperlink ref="E125" location="A125200442W" display="A125200442W" xr:uid="{00000000-0004-0000-0000-000072000000}"/>
    <hyperlink ref="E126" location="A125197626W" display="A125197626W" xr:uid="{00000000-0004-0000-0000-000073000000}"/>
    <hyperlink ref="E127" location="A125203242J" display="A125203242J" xr:uid="{00000000-0004-0000-0000-000074000000}"/>
    <hyperlink ref="E128" location="A125200434W" display="A125200434W" xr:uid="{00000000-0004-0000-0000-000075000000}"/>
    <hyperlink ref="E129" location="A125199062L" display="A125199062L" xr:uid="{00000000-0004-0000-0000-000076000000}"/>
    <hyperlink ref="E130" location="A125204678R" display="A125204678R" xr:uid="{00000000-0004-0000-0000-000077000000}"/>
    <hyperlink ref="E131" location="A125201870K" display="A125201870K" xr:uid="{00000000-0004-0000-0000-000078000000}"/>
    <hyperlink ref="E132" location="A125199042C" display="A125199042C" xr:uid="{00000000-0004-0000-0000-000079000000}"/>
    <hyperlink ref="E133" location="A125204658F" display="A125204658F" xr:uid="{00000000-0004-0000-0000-00007A000000}"/>
    <hyperlink ref="E134" location="A125201850A" display="A125201850A" xr:uid="{00000000-0004-0000-0000-00007B000000}"/>
    <hyperlink ref="E135" location="A125199066W" display="A125199066W" xr:uid="{00000000-0004-0000-0000-00007C000000}"/>
    <hyperlink ref="E136" location="A125204682F" display="A125204682F" xr:uid="{00000000-0004-0000-0000-00007D000000}"/>
    <hyperlink ref="E137" location="A125201874V" display="A125201874V" xr:uid="{00000000-0004-0000-0000-00007E000000}"/>
    <hyperlink ref="E138" location="A125199070L" display="A125199070L" xr:uid="{00000000-0004-0000-0000-00007F000000}"/>
    <hyperlink ref="E139" location="A125204686R" display="A125204686R" xr:uid="{00000000-0004-0000-0000-000080000000}"/>
    <hyperlink ref="E140" location="A125201878C" display="A125201878C" xr:uid="{00000000-0004-0000-0000-000081000000}"/>
    <hyperlink ref="E141" location="A125199046L" display="A125199046L" xr:uid="{00000000-0004-0000-0000-000082000000}"/>
    <hyperlink ref="E142" location="A125204662W" display="A125204662W" xr:uid="{00000000-0004-0000-0000-000083000000}"/>
    <hyperlink ref="E143" location="A125201854K" display="A125201854K" xr:uid="{00000000-0004-0000-0000-000084000000}"/>
    <hyperlink ref="E144" location="A125199050C" display="A125199050C" xr:uid="{00000000-0004-0000-0000-000085000000}"/>
    <hyperlink ref="E145" location="A125204666F" display="A125204666F" xr:uid="{00000000-0004-0000-0000-000086000000}"/>
    <hyperlink ref="E146" location="A125201858V" display="A125201858V" xr:uid="{00000000-0004-0000-0000-000087000000}"/>
    <hyperlink ref="E147" location="A125199054L" display="A125199054L" xr:uid="{00000000-0004-0000-0000-000088000000}"/>
    <hyperlink ref="E148" location="A125204670W" display="A125204670W" xr:uid="{00000000-0004-0000-0000-000089000000}"/>
    <hyperlink ref="E149" location="A125201862K" display="A125201862K" xr:uid="{00000000-0004-0000-0000-00008A000000}"/>
    <hyperlink ref="E150" location="A125199034C" display="A125199034C" xr:uid="{00000000-0004-0000-0000-00008B000000}"/>
    <hyperlink ref="E151" location="A125204650L" display="A125204650L" xr:uid="{00000000-0004-0000-0000-00008C000000}"/>
    <hyperlink ref="E152" location="A125201842A" display="A125201842A" xr:uid="{00000000-0004-0000-0000-00008D000000}"/>
    <hyperlink ref="E153" location="A125199074W" display="A125199074W" xr:uid="{00000000-0004-0000-0000-00008E000000}"/>
    <hyperlink ref="E154" location="A125204690F" display="A125204690F" xr:uid="{00000000-0004-0000-0000-00008F000000}"/>
    <hyperlink ref="E155" location="A125201882V" display="A125201882V" xr:uid="{00000000-0004-0000-0000-000090000000}"/>
    <hyperlink ref="E156" location="A125199058W" display="A125199058W" xr:uid="{00000000-0004-0000-0000-000091000000}"/>
    <hyperlink ref="E157" location="A125204674F" display="A125204674F" xr:uid="{00000000-0004-0000-0000-000092000000}"/>
    <hyperlink ref="E158" location="A125201866V" display="A125201866V" xr:uid="{00000000-0004-0000-0000-000093000000}"/>
    <hyperlink ref="E159" location="A125199078F" display="A125199078F" xr:uid="{00000000-0004-0000-0000-000094000000}"/>
    <hyperlink ref="E160" location="A125204694R" display="A125204694R" xr:uid="{00000000-0004-0000-0000-000095000000}"/>
    <hyperlink ref="E161" location="A125201886C" display="A125201886C" xr:uid="{00000000-0004-0000-0000-000096000000}"/>
    <hyperlink ref="E162" location="A125199038L" display="A125199038L" xr:uid="{00000000-0004-0000-0000-000097000000}"/>
    <hyperlink ref="E163" location="A125204654W" display="A125204654W" xr:uid="{00000000-0004-0000-0000-000098000000}"/>
    <hyperlink ref="E164" location="A125201846K" display="A125201846K" xr:uid="{00000000-0004-0000-0000-000099000000}"/>
    <hyperlink ref="E165" location="A125199030V" display="A125199030V" xr:uid="{00000000-0004-0000-0000-00009A000000}"/>
    <hyperlink ref="E166" location="A125204646W" display="A125204646W" xr:uid="{00000000-0004-0000-0000-00009B000000}"/>
    <hyperlink ref="E167" location="A125201838K" display="A125201838K" xr:uid="{00000000-0004-0000-0000-00009C000000}"/>
    <hyperlink ref="E168" location="A125199530R" display="A125199530R" xr:uid="{00000000-0004-0000-0000-00009D000000}"/>
    <hyperlink ref="E169" location="A125205146V" display="A125205146V" xr:uid="{00000000-0004-0000-0000-00009E000000}"/>
    <hyperlink ref="E170" location="A125202338J" display="A125202338J" xr:uid="{00000000-0004-0000-0000-00009F000000}"/>
    <hyperlink ref="E171" location="A125199510F" display="A125199510F" xr:uid="{00000000-0004-0000-0000-0000A0000000}"/>
    <hyperlink ref="E172" location="A125205126K" display="A125205126K" xr:uid="{00000000-0004-0000-0000-0000A1000000}"/>
    <hyperlink ref="E173" location="A125202318X" display="A125202318X" xr:uid="{00000000-0004-0000-0000-0000A2000000}"/>
    <hyperlink ref="E174" location="A125199534X" display="A125199534X" xr:uid="{00000000-0004-0000-0000-0000A3000000}"/>
    <hyperlink ref="E175" location="A125205150K" display="A125205150K" xr:uid="{00000000-0004-0000-0000-0000A4000000}"/>
    <hyperlink ref="E176" location="A125202342X" display="A125202342X" xr:uid="{00000000-0004-0000-0000-0000A5000000}"/>
    <hyperlink ref="E177" location="A125199538J" display="A125199538J" xr:uid="{00000000-0004-0000-0000-0000A6000000}"/>
    <hyperlink ref="E178" location="A125205154V" display="A125205154V" xr:uid="{00000000-0004-0000-0000-0000A7000000}"/>
    <hyperlink ref="E179" location="A125202346J" display="A125202346J" xr:uid="{00000000-0004-0000-0000-0000A8000000}"/>
    <hyperlink ref="E180" location="A125199514R" display="A125199514R" xr:uid="{00000000-0004-0000-0000-0000A9000000}"/>
    <hyperlink ref="E181" location="A125205130A" display="A125205130A" xr:uid="{00000000-0004-0000-0000-0000AA000000}"/>
    <hyperlink ref="E182" location="A125202322R" display="A125202322R" xr:uid="{00000000-0004-0000-0000-0000AB000000}"/>
    <hyperlink ref="E183" location="A125199518X" display="A125199518X" xr:uid="{00000000-0004-0000-0000-0000AC000000}"/>
    <hyperlink ref="E184" location="A125205134K" display="A125205134K" xr:uid="{00000000-0004-0000-0000-0000AD000000}"/>
    <hyperlink ref="E185" location="A125202326X" display="A125202326X" xr:uid="{00000000-0004-0000-0000-0000AE000000}"/>
    <hyperlink ref="E186" location="A125199522R" display="A125199522R" xr:uid="{00000000-0004-0000-0000-0000AF000000}"/>
    <hyperlink ref="E187" location="A125205138V" display="A125205138V" xr:uid="{00000000-0004-0000-0000-0000B0000000}"/>
    <hyperlink ref="E188" location="A125202330R" display="A125202330R" xr:uid="{00000000-0004-0000-0000-0000B1000000}"/>
    <hyperlink ref="E189" location="A125199502F" display="A125199502F" xr:uid="{00000000-0004-0000-0000-0000B2000000}"/>
    <hyperlink ref="E190" location="A125205118K" display="A125205118K" xr:uid="{00000000-0004-0000-0000-0000B3000000}"/>
    <hyperlink ref="E191" location="A125202310F" display="A125202310F" xr:uid="{00000000-0004-0000-0000-0000B4000000}"/>
    <hyperlink ref="E192" location="A125199542X" display="A125199542X" xr:uid="{00000000-0004-0000-0000-0000B5000000}"/>
    <hyperlink ref="E193" location="A125205158C" display="A125205158C" xr:uid="{00000000-0004-0000-0000-0000B6000000}"/>
    <hyperlink ref="E194" location="A125202350X" display="A125202350X" xr:uid="{00000000-0004-0000-0000-0000B7000000}"/>
    <hyperlink ref="E195" location="A125199526X" display="A125199526X" xr:uid="{00000000-0004-0000-0000-0000B8000000}"/>
    <hyperlink ref="E196" location="A125205142K" display="A125205142K" xr:uid="{00000000-0004-0000-0000-0000B9000000}"/>
    <hyperlink ref="E197" location="A125202334X" display="A125202334X" xr:uid="{00000000-0004-0000-0000-0000BA000000}"/>
    <hyperlink ref="E198" location="A125199546J" display="A125199546J" xr:uid="{00000000-0004-0000-0000-0000BB000000}"/>
    <hyperlink ref="E199" location="A125205162V" display="A125205162V" xr:uid="{00000000-0004-0000-0000-0000BC000000}"/>
    <hyperlink ref="E200" location="A125202354J" display="A125202354J" xr:uid="{00000000-0004-0000-0000-0000BD000000}"/>
    <hyperlink ref="E201" location="A125199506R" display="A125199506R" xr:uid="{00000000-0004-0000-0000-0000BE000000}"/>
    <hyperlink ref="E202" location="A125205122A" display="A125205122A" xr:uid="{00000000-0004-0000-0000-0000BF000000}"/>
    <hyperlink ref="E203" location="A125202314R" display="A125202314R" xr:uid="{00000000-0004-0000-0000-0000C0000000}"/>
    <hyperlink ref="E204" location="A125199498A" display="A125199498A" xr:uid="{00000000-0004-0000-0000-0000C1000000}"/>
    <hyperlink ref="E205" location="A125205114A" display="A125205114A" xr:uid="{00000000-0004-0000-0000-0000C2000000}"/>
    <hyperlink ref="E206" location="A125202306R" display="A125202306R" xr:uid="{00000000-0004-0000-0000-0000C3000000}"/>
    <hyperlink ref="E207" location="A125198126V" display="A125198126V" xr:uid="{00000000-0004-0000-0000-0000C4000000}"/>
    <hyperlink ref="E208" location="A125203742C" display="A125203742C" xr:uid="{00000000-0004-0000-0000-0000C5000000}"/>
    <hyperlink ref="E209" location="A125200934T" display="A125200934T" xr:uid="{00000000-0004-0000-0000-0000C6000000}"/>
    <hyperlink ref="E210" location="A125198106K" display="A125198106K" xr:uid="{00000000-0004-0000-0000-0000C7000000}"/>
    <hyperlink ref="E211" location="A125203722V" display="A125203722V" xr:uid="{00000000-0004-0000-0000-0000C8000000}"/>
    <hyperlink ref="E212" location="A125200914J" display="A125200914J" xr:uid="{00000000-0004-0000-0000-0000C9000000}"/>
    <hyperlink ref="E213" location="A125198130K" display="A125198130K" xr:uid="{00000000-0004-0000-0000-0000CA000000}"/>
    <hyperlink ref="E214" location="A125203746L" display="A125203746L" xr:uid="{00000000-0004-0000-0000-0000CB000000}"/>
    <hyperlink ref="E215" location="A125200938A" display="A125200938A" xr:uid="{00000000-0004-0000-0000-0000CC000000}"/>
    <hyperlink ref="E216" location="A125198134V" display="A125198134V" xr:uid="{00000000-0004-0000-0000-0000CD000000}"/>
    <hyperlink ref="E217" location="A125203750C" display="A125203750C" xr:uid="{00000000-0004-0000-0000-0000CE000000}"/>
    <hyperlink ref="E218" location="A125200942T" display="A125200942T" xr:uid="{00000000-0004-0000-0000-0000CF000000}"/>
    <hyperlink ref="E219" location="A125198110A" display="A125198110A" xr:uid="{00000000-0004-0000-0000-0000D0000000}"/>
    <hyperlink ref="E220" location="A125203726C" display="A125203726C" xr:uid="{00000000-0004-0000-0000-0000D1000000}"/>
    <hyperlink ref="E221" location="A125200918T" display="A125200918T" xr:uid="{00000000-0004-0000-0000-0000D2000000}"/>
    <hyperlink ref="E222" location="A125198114K" display="A125198114K" xr:uid="{00000000-0004-0000-0000-0000D3000000}"/>
    <hyperlink ref="E223" location="A125203730V" display="A125203730V" xr:uid="{00000000-0004-0000-0000-0000D4000000}"/>
    <hyperlink ref="E224" location="A125200922J" display="A125200922J" xr:uid="{00000000-0004-0000-0000-0000D5000000}"/>
    <hyperlink ref="E225" location="A125198118V" display="A125198118V" xr:uid="{00000000-0004-0000-0000-0000D6000000}"/>
    <hyperlink ref="E226" location="A125203734C" display="A125203734C" xr:uid="{00000000-0004-0000-0000-0000D7000000}"/>
    <hyperlink ref="E227" location="A125200926T" display="A125200926T" xr:uid="{00000000-0004-0000-0000-0000D8000000}"/>
    <hyperlink ref="E228" location="A125198098W" display="A125198098W" xr:uid="{00000000-0004-0000-0000-0000D9000000}"/>
    <hyperlink ref="E229" location="A125203714V" display="A125203714V" xr:uid="{00000000-0004-0000-0000-0000DA000000}"/>
    <hyperlink ref="E230" location="A125200906J" display="A125200906J" xr:uid="{00000000-0004-0000-0000-0000DB000000}"/>
    <hyperlink ref="E231" location="A125198138C" display="A125198138C" xr:uid="{00000000-0004-0000-0000-0000DC000000}"/>
    <hyperlink ref="E232" location="A125203754L" display="A125203754L" xr:uid="{00000000-0004-0000-0000-0000DD000000}"/>
    <hyperlink ref="E233" location="A125200946A" display="A125200946A" xr:uid="{00000000-0004-0000-0000-0000DE000000}"/>
    <hyperlink ref="E234" location="A125198122K" display="A125198122K" xr:uid="{00000000-0004-0000-0000-0000DF000000}"/>
    <hyperlink ref="E235" location="A125203738L" display="A125203738L" xr:uid="{00000000-0004-0000-0000-0000E0000000}"/>
    <hyperlink ref="E236" location="A125200930J" display="A125200930J" xr:uid="{00000000-0004-0000-0000-0000E1000000}"/>
    <hyperlink ref="E237" location="A125198142V" display="A125198142V" xr:uid="{00000000-0004-0000-0000-0000E2000000}"/>
    <hyperlink ref="E238" location="A125203758W" display="A125203758W" xr:uid="{00000000-0004-0000-0000-0000E3000000}"/>
    <hyperlink ref="E239" location="A125200950T" display="A125200950T" xr:uid="{00000000-0004-0000-0000-0000E4000000}"/>
    <hyperlink ref="E240" location="A125198102A" display="A125198102A" xr:uid="{00000000-0004-0000-0000-0000E5000000}"/>
    <hyperlink ref="E241" location="A125203718C" display="A125203718C" xr:uid="{00000000-0004-0000-0000-0000E6000000}"/>
    <hyperlink ref="E242" location="A125200910X" display="A125200910X" xr:uid="{00000000-0004-0000-0000-0000E7000000}"/>
    <hyperlink ref="E243" location="A125198094L" display="A125198094L" xr:uid="{00000000-0004-0000-0000-0000E8000000}"/>
    <hyperlink ref="E244" location="A125203710K" display="A125203710K" xr:uid="{00000000-0004-0000-0000-0000E9000000}"/>
    <hyperlink ref="E245" location="A125200902X" display="A125200902X" xr:uid="{00000000-0004-0000-0000-0000EA000000}"/>
    <hyperlink ref="E246" location="A125197502V" display="A125197502V" xr:uid="{00000000-0004-0000-0000-0000EB000000}"/>
    <hyperlink ref="E247" location="A125203118X" display="A125203118X" xr:uid="{00000000-0004-0000-0000-0000EC000000}"/>
    <hyperlink ref="E248" location="A125200310V" display="A125200310V" xr:uid="{00000000-0004-0000-0000-0000ED000000}"/>
    <hyperlink ref="E249" location="A125197482W" display="A125197482W" xr:uid="{00000000-0004-0000-0000-0000EE000000}"/>
    <hyperlink ref="E250" location="A125203098A" display="A125203098A" xr:uid="{00000000-0004-0000-0000-0000EF000000}"/>
    <hyperlink ref="E251" location="A125200290W" display="A125200290W" xr:uid="{00000000-0004-0000-0000-0000F0000000}"/>
    <hyperlink ref="E252" location="A125197506C" display="A125197506C" xr:uid="{00000000-0004-0000-0000-0000F1000000}"/>
    <hyperlink ref="E253" location="A125203122R" display="A125203122R" xr:uid="{00000000-0004-0000-0000-0000F2000000}"/>
    <hyperlink ref="E254" location="A125200314C" display="A125200314C" xr:uid="{00000000-0004-0000-0000-0000F3000000}"/>
    <hyperlink ref="E255" location="A125197510V" display="A125197510V" xr:uid="{00000000-0004-0000-0000-0000F4000000}"/>
    <hyperlink ref="E256" location="A125203126X" display="A125203126X" xr:uid="{00000000-0004-0000-0000-0000F5000000}"/>
    <hyperlink ref="E257" location="A125200318L" display="A125200318L" xr:uid="{00000000-0004-0000-0000-0000F6000000}"/>
    <hyperlink ref="E258" location="A125197486F" display="A125197486F" xr:uid="{00000000-0004-0000-0000-0000F7000000}"/>
    <hyperlink ref="E259" location="A125203102F" display="A125203102F" xr:uid="{00000000-0004-0000-0000-0000F8000000}"/>
    <hyperlink ref="E260" location="A125200294F" display="A125200294F" xr:uid="{00000000-0004-0000-0000-0000F9000000}"/>
    <hyperlink ref="E261" location="A125197490W" display="A125197490W" xr:uid="{00000000-0004-0000-0000-0000FA000000}"/>
    <hyperlink ref="E262" location="A125203106R" display="A125203106R" xr:uid="{00000000-0004-0000-0000-0000FB000000}"/>
    <hyperlink ref="E263" location="A125200298R" display="A125200298R" xr:uid="{00000000-0004-0000-0000-0000FC000000}"/>
    <hyperlink ref="E264" location="A125197494F" display="A125197494F" xr:uid="{00000000-0004-0000-0000-0000FD000000}"/>
    <hyperlink ref="E265" location="A125203110F" display="A125203110F" xr:uid="{00000000-0004-0000-0000-0000FE000000}"/>
    <hyperlink ref="E266" location="A125200302V" display="A125200302V" xr:uid="{00000000-0004-0000-0000-0000FF000000}"/>
    <hyperlink ref="E267" location="A125197474W" display="A125197474W" xr:uid="{00000000-0004-0000-0000-000000010000}"/>
    <hyperlink ref="E268" location="A125203090J" display="A125203090J" xr:uid="{00000000-0004-0000-0000-000001010000}"/>
    <hyperlink ref="E269" location="A125200282W" display="A125200282W" xr:uid="{00000000-0004-0000-0000-000002010000}"/>
    <hyperlink ref="E270" location="A125197514C" display="A125197514C" xr:uid="{00000000-0004-0000-0000-000003010000}"/>
    <hyperlink ref="E271" location="A125203130R" display="A125203130R" xr:uid="{00000000-0004-0000-0000-000004010000}"/>
    <hyperlink ref="E272" location="A125200322C" display="A125200322C" xr:uid="{00000000-0004-0000-0000-000005010000}"/>
    <hyperlink ref="E273" location="A125197498R" display="A125197498R" xr:uid="{00000000-0004-0000-0000-000006010000}"/>
    <hyperlink ref="E274" location="A125203114R" display="A125203114R" xr:uid="{00000000-0004-0000-0000-000007010000}"/>
    <hyperlink ref="E275" location="A125200306C" display="A125200306C" xr:uid="{00000000-0004-0000-0000-000008010000}"/>
    <hyperlink ref="E276" location="A125197518L" display="A125197518L" xr:uid="{00000000-0004-0000-0000-000009010000}"/>
    <hyperlink ref="E277" location="A125203134X" display="A125203134X" xr:uid="{00000000-0004-0000-0000-00000A010000}"/>
    <hyperlink ref="E278" location="A125200326L" display="A125200326L" xr:uid="{00000000-0004-0000-0000-00000B010000}"/>
    <hyperlink ref="E279" location="A125197478F" display="A125197478F" xr:uid="{00000000-0004-0000-0000-00000C010000}"/>
    <hyperlink ref="E280" location="A125203094T" display="A125203094T" xr:uid="{00000000-0004-0000-0000-00000D010000}"/>
    <hyperlink ref="E281" location="A125200286F" display="A125200286F" xr:uid="{00000000-0004-0000-0000-00000E010000}"/>
    <hyperlink ref="E282" location="A125197470L" display="A125197470L" xr:uid="{00000000-0004-0000-0000-00000F010000}"/>
    <hyperlink ref="E283" location="A125203086T" display="A125203086T" xr:uid="{00000000-0004-0000-0000-000010010000}"/>
    <hyperlink ref="E284" location="A125200278F" display="A125200278F" xr:uid="{00000000-0004-0000-0000-000011010000}"/>
    <hyperlink ref="E285" location="A125197294L" display="A125197294L" xr:uid="{00000000-0004-0000-0000-000012010000}"/>
    <hyperlink ref="E286" location="A125202910K" display="A125202910K" xr:uid="{00000000-0004-0000-0000-000013010000}"/>
    <hyperlink ref="E287" location="A125200102A" display="A125200102A" xr:uid="{00000000-0004-0000-0000-000014010000}"/>
    <hyperlink ref="E288" location="A125197274C" display="A125197274C" xr:uid="{00000000-0004-0000-0000-000015010000}"/>
    <hyperlink ref="E289" location="A125202890L" display="A125202890L" xr:uid="{00000000-0004-0000-0000-000016010000}"/>
    <hyperlink ref="E290" location="A125200082C" display="A125200082C" xr:uid="{00000000-0004-0000-0000-000017010000}"/>
    <hyperlink ref="E291" location="A125197298W" display="A125197298W" xr:uid="{00000000-0004-0000-0000-000018010000}"/>
    <hyperlink ref="E292" location="A125202914V" display="A125202914V" xr:uid="{00000000-0004-0000-0000-000019010000}"/>
    <hyperlink ref="E293" location="A125200106K" display="A125200106K" xr:uid="{00000000-0004-0000-0000-00001A010000}"/>
    <hyperlink ref="E294" location="A125197302A" display="A125197302A" xr:uid="{00000000-0004-0000-0000-00001B010000}"/>
    <hyperlink ref="E295" location="A125202918C" display="A125202918C" xr:uid="{00000000-0004-0000-0000-00001C010000}"/>
    <hyperlink ref="E296" location="A125200110A" display="A125200110A" xr:uid="{00000000-0004-0000-0000-00001D010000}"/>
    <hyperlink ref="E297" location="A125197278L" display="A125197278L" xr:uid="{00000000-0004-0000-0000-00001E010000}"/>
    <hyperlink ref="E298" location="A125202894W" display="A125202894W" xr:uid="{00000000-0004-0000-0000-00001F010000}"/>
    <hyperlink ref="E299" location="A125200086L" display="A125200086L" xr:uid="{00000000-0004-0000-0000-000020010000}"/>
    <hyperlink ref="E300" location="A125197282C" display="A125197282C" xr:uid="{00000000-0004-0000-0000-000021010000}"/>
    <hyperlink ref="E301" location="A125202898F" display="A125202898F" xr:uid="{00000000-0004-0000-0000-000022010000}"/>
    <hyperlink ref="E302" location="A125200090C" display="A125200090C" xr:uid="{00000000-0004-0000-0000-000023010000}"/>
    <hyperlink ref="E303" location="A125197286L" display="A125197286L" xr:uid="{00000000-0004-0000-0000-000024010000}"/>
    <hyperlink ref="E304" location="A125202902K" display="A125202902K" xr:uid="{00000000-0004-0000-0000-000025010000}"/>
    <hyperlink ref="E305" location="A125200094L" display="A125200094L" xr:uid="{00000000-0004-0000-0000-000026010000}"/>
    <hyperlink ref="E306" location="A125197266C" display="A125197266C" xr:uid="{00000000-0004-0000-0000-000027010000}"/>
    <hyperlink ref="E307" location="A125202882L" display="A125202882L" xr:uid="{00000000-0004-0000-0000-000028010000}"/>
    <hyperlink ref="E308" location="A125200074C" display="A125200074C" xr:uid="{00000000-0004-0000-0000-000029010000}"/>
    <hyperlink ref="E309" location="A125197306K" display="A125197306K" xr:uid="{00000000-0004-0000-0000-00002A010000}"/>
    <hyperlink ref="E310" location="A125202922V" display="A125202922V" xr:uid="{00000000-0004-0000-0000-00002B010000}"/>
    <hyperlink ref="E311" location="A125200114K" display="A125200114K" xr:uid="{00000000-0004-0000-0000-00002C010000}"/>
    <hyperlink ref="E312" location="A125197290C" display="A125197290C" xr:uid="{00000000-0004-0000-0000-00002D010000}"/>
    <hyperlink ref="E313" location="A125202906V" display="A125202906V" xr:uid="{00000000-0004-0000-0000-00002E010000}"/>
    <hyperlink ref="E314" location="A125200098W" display="A125200098W" xr:uid="{00000000-0004-0000-0000-00002F010000}"/>
    <hyperlink ref="E315" location="A125197310A" display="A125197310A" xr:uid="{00000000-0004-0000-0000-000030010000}"/>
    <hyperlink ref="E316" location="A125202926C" display="A125202926C" xr:uid="{00000000-0004-0000-0000-000031010000}"/>
    <hyperlink ref="E317" location="A125200118V" display="A125200118V" xr:uid="{00000000-0004-0000-0000-000032010000}"/>
    <hyperlink ref="E318" location="A125197270V" display="A125197270V" xr:uid="{00000000-0004-0000-0000-000033010000}"/>
    <hyperlink ref="E319" location="A125202886W" display="A125202886W" xr:uid="{00000000-0004-0000-0000-000034010000}"/>
    <hyperlink ref="E320" location="A125200078L" display="A125200078L" xr:uid="{00000000-0004-0000-0000-000035010000}"/>
    <hyperlink ref="E321" location="A125197262V" display="A125197262V" xr:uid="{00000000-0004-0000-0000-000036010000}"/>
    <hyperlink ref="E322" location="A125202878W" display="A125202878W" xr:uid="{00000000-0004-0000-0000-000037010000}"/>
    <hyperlink ref="E323" location="A125200070V" display="A125200070V" xr:uid="{00000000-0004-0000-0000-000038010000}"/>
    <hyperlink ref="E324" location="A125197554W" display="A125197554W" xr:uid="{00000000-0004-0000-0000-000039010000}"/>
    <hyperlink ref="E325" location="A125203170J" display="A125203170J" xr:uid="{00000000-0004-0000-0000-00003A010000}"/>
    <hyperlink ref="E326" location="A125200362W" display="A125200362W" xr:uid="{00000000-0004-0000-0000-00003B010000}"/>
    <hyperlink ref="E327" location="A125197534L" display="A125197534L" xr:uid="{00000000-0004-0000-0000-00003C010000}"/>
    <hyperlink ref="E328" location="A125203150X" display="A125203150X" xr:uid="{00000000-0004-0000-0000-00003D010000}"/>
    <hyperlink ref="E329" location="A125200342L" display="A125200342L" xr:uid="{00000000-0004-0000-0000-00003E010000}"/>
    <hyperlink ref="E330" location="A125197558F" display="A125197558F" xr:uid="{00000000-0004-0000-0000-00003F010000}"/>
    <hyperlink ref="E331" location="A125203174T" display="A125203174T" xr:uid="{00000000-0004-0000-0000-000040010000}"/>
    <hyperlink ref="E332" location="A125200366F" display="A125200366F" xr:uid="{00000000-0004-0000-0000-000041010000}"/>
    <hyperlink ref="E333" location="A125197562W" display="A125197562W" xr:uid="{00000000-0004-0000-0000-000042010000}"/>
    <hyperlink ref="E334" location="A125203178A" display="A125203178A" xr:uid="{00000000-0004-0000-0000-000043010000}"/>
    <hyperlink ref="E335" location="A125200370W" display="A125200370W" xr:uid="{00000000-0004-0000-0000-000044010000}"/>
    <hyperlink ref="E336" location="A125197538W" display="A125197538W" xr:uid="{00000000-0004-0000-0000-000045010000}"/>
    <hyperlink ref="E337" location="A125203154J" display="A125203154J" xr:uid="{00000000-0004-0000-0000-000046010000}"/>
    <hyperlink ref="E338" location="A125200346W" display="A125200346W" xr:uid="{00000000-0004-0000-0000-000047010000}"/>
    <hyperlink ref="E339" location="A125197542L" display="A125197542L" xr:uid="{00000000-0004-0000-0000-000048010000}"/>
    <hyperlink ref="E340" location="A125203158T" display="A125203158T" xr:uid="{00000000-0004-0000-0000-000049010000}"/>
    <hyperlink ref="E341" location="A125200350L" display="A125200350L" xr:uid="{00000000-0004-0000-0000-00004A010000}"/>
    <hyperlink ref="E342" location="A125197546W" display="A125197546W" xr:uid="{00000000-0004-0000-0000-00004B010000}"/>
    <hyperlink ref="E343" location="A125203162J" display="A125203162J" xr:uid="{00000000-0004-0000-0000-00004C010000}"/>
    <hyperlink ref="E344" location="A125200354W" display="A125200354W" xr:uid="{00000000-0004-0000-0000-00004D010000}"/>
    <hyperlink ref="E345" location="A125197526L" display="A125197526L" xr:uid="{00000000-0004-0000-0000-00004E010000}"/>
    <hyperlink ref="E346" location="A125203142X" display="A125203142X" xr:uid="{00000000-0004-0000-0000-00004F010000}"/>
    <hyperlink ref="E347" location="A125200334L" display="A125200334L" xr:uid="{00000000-0004-0000-0000-000050010000}"/>
    <hyperlink ref="E348" location="A125197566F" display="A125197566F" xr:uid="{00000000-0004-0000-0000-000051010000}"/>
    <hyperlink ref="E349" location="A125203182T" display="A125203182T" xr:uid="{00000000-0004-0000-0000-000052010000}"/>
    <hyperlink ref="E350" location="A125200374F" display="A125200374F" xr:uid="{00000000-0004-0000-0000-000053010000}"/>
    <hyperlink ref="E351" location="A125197550L" display="A125197550L" xr:uid="{00000000-0004-0000-0000-000054010000}"/>
    <hyperlink ref="E352" location="A125203166T" display="A125203166T" xr:uid="{00000000-0004-0000-0000-000055010000}"/>
    <hyperlink ref="E353" location="A125200358F" display="A125200358F" xr:uid="{00000000-0004-0000-0000-000056010000}"/>
    <hyperlink ref="E354" location="A125197570W" display="A125197570W" xr:uid="{00000000-0004-0000-0000-000057010000}"/>
    <hyperlink ref="E355" location="A125203186A" display="A125203186A" xr:uid="{00000000-0004-0000-0000-000058010000}"/>
    <hyperlink ref="E356" location="A125200378R" display="A125200378R" xr:uid="{00000000-0004-0000-0000-000059010000}"/>
    <hyperlink ref="E357" location="A125197530C" display="A125197530C" xr:uid="{00000000-0004-0000-0000-00005A010000}"/>
    <hyperlink ref="E358" location="A125203146J" display="A125203146J" xr:uid="{00000000-0004-0000-0000-00005B010000}"/>
    <hyperlink ref="E359" location="A125200338W" display="A125200338W" xr:uid="{00000000-0004-0000-0000-00005C010000}"/>
    <hyperlink ref="E360" location="A125197522C" display="A125197522C" xr:uid="{00000000-0004-0000-0000-00005D010000}"/>
    <hyperlink ref="E361" location="A125203138J" display="A125203138J" xr:uid="{00000000-0004-0000-0000-00005E010000}"/>
    <hyperlink ref="E362" location="A125200330C" display="A125200330C" xr:uid="{00000000-0004-0000-0000-00005F010000}"/>
    <hyperlink ref="E363" location="A125197606L" display="A125197606L" xr:uid="{00000000-0004-0000-0000-000060010000}"/>
    <hyperlink ref="E364" location="A125203222X" display="A125203222X" xr:uid="{00000000-0004-0000-0000-000061010000}"/>
    <hyperlink ref="E365" location="A125200414L" display="A125200414L" xr:uid="{00000000-0004-0000-0000-000062010000}"/>
    <hyperlink ref="E366" location="A125197586R" display="A125197586R" xr:uid="{00000000-0004-0000-0000-000063010000}"/>
    <hyperlink ref="E367" location="A125203202R" display="A125203202R" xr:uid="{00000000-0004-0000-0000-000064010000}"/>
    <hyperlink ref="E368" location="A125200394R" display="A125200394R" xr:uid="{00000000-0004-0000-0000-000065010000}"/>
    <hyperlink ref="E369" location="A125197610C" display="A125197610C" xr:uid="{00000000-0004-0000-0000-000066010000}"/>
    <hyperlink ref="E370" location="A125203226J" display="A125203226J" xr:uid="{00000000-0004-0000-0000-000067010000}"/>
    <hyperlink ref="E371" location="A125200418W" display="A125200418W" xr:uid="{00000000-0004-0000-0000-000068010000}"/>
    <hyperlink ref="E372" location="A125197614L" display="A125197614L" xr:uid="{00000000-0004-0000-0000-000069010000}"/>
    <hyperlink ref="E373" location="A125203230X" display="A125203230X" xr:uid="{00000000-0004-0000-0000-00006A010000}"/>
    <hyperlink ref="E374" location="A125200422L" display="A125200422L" xr:uid="{00000000-0004-0000-0000-00006B010000}"/>
    <hyperlink ref="E375" location="A125197590F" display="A125197590F" xr:uid="{00000000-0004-0000-0000-00006C010000}"/>
    <hyperlink ref="E376" location="A125203206X" display="A125203206X" xr:uid="{00000000-0004-0000-0000-00006D010000}"/>
    <hyperlink ref="E377" location="A125200398X" display="A125200398X" xr:uid="{00000000-0004-0000-0000-00006E010000}"/>
    <hyperlink ref="E378" location="A125197594R" display="A125197594R" xr:uid="{00000000-0004-0000-0000-00006F010000}"/>
    <hyperlink ref="E379" location="A125203210R" display="A125203210R" xr:uid="{00000000-0004-0000-0000-000070010000}"/>
    <hyperlink ref="E380" location="A125200402C" display="A125200402C" xr:uid="{00000000-0004-0000-0000-000071010000}"/>
    <hyperlink ref="E381" location="A125197598X" display="A125197598X" xr:uid="{00000000-0004-0000-0000-000072010000}"/>
    <hyperlink ref="E382" location="A125203214X" display="A125203214X" xr:uid="{00000000-0004-0000-0000-000073010000}"/>
    <hyperlink ref="E383" location="A125200406L" display="A125200406L" xr:uid="{00000000-0004-0000-0000-000074010000}"/>
    <hyperlink ref="E384" location="A125197578R" display="A125197578R" xr:uid="{00000000-0004-0000-0000-000075010000}"/>
    <hyperlink ref="E385" location="A125203194A" display="A125203194A" xr:uid="{00000000-0004-0000-0000-000076010000}"/>
    <hyperlink ref="E386" location="A125200386R" display="A125200386R" xr:uid="{00000000-0004-0000-0000-000077010000}"/>
    <hyperlink ref="E387" location="A125197618W" display="A125197618W" xr:uid="{00000000-0004-0000-0000-000078010000}"/>
    <hyperlink ref="E388" location="A125203234J" display="A125203234J" xr:uid="{00000000-0004-0000-0000-000079010000}"/>
    <hyperlink ref="E389" location="A125200426W" display="A125200426W" xr:uid="{00000000-0004-0000-0000-00007A010000}"/>
    <hyperlink ref="E390" location="A125197602C" display="A125197602C" xr:uid="{00000000-0004-0000-0000-00007B010000}"/>
    <hyperlink ref="E391" location="A125203218J" display="A125203218J" xr:uid="{00000000-0004-0000-0000-00007C010000}"/>
    <hyperlink ref="E392" location="A125200410C" display="A125200410C" xr:uid="{00000000-0004-0000-0000-00007D010000}"/>
    <hyperlink ref="E393" location="A125197622L" display="A125197622L" xr:uid="{00000000-0004-0000-0000-00007E010000}"/>
    <hyperlink ref="E394" location="A125203238T" display="A125203238T" xr:uid="{00000000-0004-0000-0000-00007F010000}"/>
    <hyperlink ref="E395" location="A125200430L" display="A125200430L" xr:uid="{00000000-0004-0000-0000-000080010000}"/>
    <hyperlink ref="E396" location="A125197582F" display="A125197582F" xr:uid="{00000000-0004-0000-0000-000081010000}"/>
    <hyperlink ref="E397" location="A125203198K" display="A125203198K" xr:uid="{00000000-0004-0000-0000-000082010000}"/>
    <hyperlink ref="E398" location="A125200390F" display="A125200390F" xr:uid="{00000000-0004-0000-0000-000083010000}"/>
    <hyperlink ref="E399" location="A125197574F" display="A125197574F" xr:uid="{00000000-0004-0000-0000-000084010000}"/>
    <hyperlink ref="E400" location="A125203190T" display="A125203190T" xr:uid="{00000000-0004-0000-0000-000085010000}"/>
    <hyperlink ref="E401" location="A125200382F" display="A125200382F" xr:uid="{00000000-0004-0000-0000-000086010000}"/>
    <hyperlink ref="E402" location="A125197346C" display="A125197346C" xr:uid="{00000000-0004-0000-0000-000087010000}"/>
    <hyperlink ref="E403" location="A125202962L" display="A125202962L" xr:uid="{00000000-0004-0000-0000-000088010000}"/>
    <hyperlink ref="E404" location="A125200154C" display="A125200154C" xr:uid="{00000000-0004-0000-0000-000089010000}"/>
    <hyperlink ref="E405" location="A125197326V" display="A125197326V" xr:uid="{00000000-0004-0000-0000-00008A010000}"/>
    <hyperlink ref="E406" location="A125202942C" display="A125202942C" xr:uid="{00000000-0004-0000-0000-00008B010000}"/>
    <hyperlink ref="E407" location="A125200134V" display="A125200134V" xr:uid="{00000000-0004-0000-0000-00008C010000}"/>
    <hyperlink ref="E408" location="A125197350V" display="A125197350V" xr:uid="{00000000-0004-0000-0000-00008D010000}"/>
    <hyperlink ref="E409" location="A125202966W" display="A125202966W" xr:uid="{00000000-0004-0000-0000-00008E010000}"/>
    <hyperlink ref="E410" location="A125200158L" display="A125200158L" xr:uid="{00000000-0004-0000-0000-00008F010000}"/>
    <hyperlink ref="E411" location="A125197354C" display="A125197354C" xr:uid="{00000000-0004-0000-0000-000090010000}"/>
    <hyperlink ref="E412" location="A125202970L" display="A125202970L" xr:uid="{00000000-0004-0000-0000-000091010000}"/>
    <hyperlink ref="E413" location="A125200162C" display="A125200162C" xr:uid="{00000000-0004-0000-0000-000092010000}"/>
    <hyperlink ref="E414" location="A125197330K" display="A125197330K" xr:uid="{00000000-0004-0000-0000-000093010000}"/>
    <hyperlink ref="E415" location="A125202946L" display="A125202946L" xr:uid="{00000000-0004-0000-0000-000094010000}"/>
    <hyperlink ref="E416" location="A125200138C" display="A125200138C" xr:uid="{00000000-0004-0000-0000-000095010000}"/>
    <hyperlink ref="E417" location="A125197334V" display="A125197334V" xr:uid="{00000000-0004-0000-0000-000096010000}"/>
    <hyperlink ref="E418" location="A125202950C" display="A125202950C" xr:uid="{00000000-0004-0000-0000-000097010000}"/>
    <hyperlink ref="E419" location="A125200142V" display="A125200142V" xr:uid="{00000000-0004-0000-0000-000098010000}"/>
    <hyperlink ref="E420" location="A125197338C" display="A125197338C" xr:uid="{00000000-0004-0000-0000-000099010000}"/>
    <hyperlink ref="E421" location="A125202954L" display="A125202954L" xr:uid="{00000000-0004-0000-0000-00009A010000}"/>
    <hyperlink ref="E422" location="A125200146C" display="A125200146C" xr:uid="{00000000-0004-0000-0000-00009B010000}"/>
    <hyperlink ref="E423" location="A125197318V" display="A125197318V" xr:uid="{00000000-0004-0000-0000-00009C010000}"/>
    <hyperlink ref="E424" location="A125202934C" display="A125202934C" xr:uid="{00000000-0004-0000-0000-00009D010000}"/>
    <hyperlink ref="E425" location="A125200126V" display="A125200126V" xr:uid="{00000000-0004-0000-0000-00009E010000}"/>
    <hyperlink ref="E426" location="A125197358L" display="A125197358L" xr:uid="{00000000-0004-0000-0000-00009F010000}"/>
    <hyperlink ref="E427" location="A125202974W" display="A125202974W" xr:uid="{00000000-0004-0000-0000-0000A0010000}"/>
    <hyperlink ref="E428" location="A125200166L" display="A125200166L" xr:uid="{00000000-0004-0000-0000-0000A1010000}"/>
    <hyperlink ref="E429" location="A125197342V" display="A125197342V" xr:uid="{00000000-0004-0000-0000-0000A2010000}"/>
    <hyperlink ref="E430" location="A125202958W" display="A125202958W" xr:uid="{00000000-0004-0000-0000-0000A3010000}"/>
    <hyperlink ref="E431" location="A125200150V" display="A125200150V" xr:uid="{00000000-0004-0000-0000-0000A4010000}"/>
    <hyperlink ref="E432" location="A125197362C" display="A125197362C" xr:uid="{00000000-0004-0000-0000-0000A5010000}"/>
    <hyperlink ref="E433" location="A125202978F" display="A125202978F" xr:uid="{00000000-0004-0000-0000-0000A6010000}"/>
    <hyperlink ref="E434" location="A125200170C" display="A125200170C" xr:uid="{00000000-0004-0000-0000-0000A7010000}"/>
    <hyperlink ref="E435" location="A125197322K" display="A125197322K" xr:uid="{00000000-0004-0000-0000-0000A8010000}"/>
    <hyperlink ref="E436" location="A125202938L" display="A125202938L" xr:uid="{00000000-0004-0000-0000-0000A9010000}"/>
    <hyperlink ref="E437" location="A125200130K" display="A125200130K" xr:uid="{00000000-0004-0000-0000-0000AA010000}"/>
    <hyperlink ref="E438" location="A125197314K" display="A125197314K" xr:uid="{00000000-0004-0000-0000-0000AB010000}"/>
    <hyperlink ref="E439" location="A125202930V" display="A125202930V" xr:uid="{00000000-0004-0000-0000-0000AC010000}"/>
    <hyperlink ref="E440" location="A125200122K" display="A125200122K" xr:uid="{00000000-0004-0000-0000-0000AD010000}"/>
    <hyperlink ref="E441" location="A125197398F" display="A125197398F" xr:uid="{00000000-0004-0000-0000-0000AE010000}"/>
    <hyperlink ref="E442" location="A125203014F" display="A125203014F" xr:uid="{00000000-0004-0000-0000-0000AF010000}"/>
    <hyperlink ref="E443" location="A125200206V" display="A125200206V" xr:uid="{00000000-0004-0000-0000-0000B0010000}"/>
    <hyperlink ref="E444" location="A125197378W" display="A125197378W" xr:uid="{00000000-0004-0000-0000-0000B1010000}"/>
    <hyperlink ref="E445" location="A125202994F" display="A125202994F" xr:uid="{00000000-0004-0000-0000-0000B2010000}"/>
    <hyperlink ref="E446" location="A125200186W" display="A125200186W" xr:uid="{00000000-0004-0000-0000-0000B3010000}"/>
    <hyperlink ref="E447" location="A125197402K" display="A125197402K" xr:uid="{00000000-0004-0000-0000-0000B4010000}"/>
    <hyperlink ref="E448" location="A125203018R" display="A125203018R" xr:uid="{00000000-0004-0000-0000-0000B5010000}"/>
    <hyperlink ref="E449" location="A125200210K" display="A125200210K" xr:uid="{00000000-0004-0000-0000-0000B6010000}"/>
    <hyperlink ref="E450" location="A125197406V" display="A125197406V" xr:uid="{00000000-0004-0000-0000-0000B7010000}"/>
    <hyperlink ref="E451" location="A125203022F" display="A125203022F" xr:uid="{00000000-0004-0000-0000-0000B8010000}"/>
    <hyperlink ref="E452" location="A125200214V" display="A125200214V" xr:uid="{00000000-0004-0000-0000-0000B9010000}"/>
    <hyperlink ref="E453" location="A125197382L" display="A125197382L" xr:uid="{00000000-0004-0000-0000-0000BA010000}"/>
    <hyperlink ref="E454" location="A125202998R" display="A125202998R" xr:uid="{00000000-0004-0000-0000-0000BB010000}"/>
    <hyperlink ref="E455" location="A125200190L" display="A125200190L" xr:uid="{00000000-0004-0000-0000-0000BC010000}"/>
    <hyperlink ref="E456" location="A125197386W" display="A125197386W" xr:uid="{00000000-0004-0000-0000-0000BD010000}"/>
    <hyperlink ref="E457" location="A125203002W" display="A125203002W" xr:uid="{00000000-0004-0000-0000-0000BE010000}"/>
    <hyperlink ref="E458" location="A125200194W" display="A125200194W" xr:uid="{00000000-0004-0000-0000-0000BF010000}"/>
    <hyperlink ref="E459" location="A125197390L" display="A125197390L" xr:uid="{00000000-0004-0000-0000-0000C0010000}"/>
    <hyperlink ref="E460" location="A125203006F" display="A125203006F" xr:uid="{00000000-0004-0000-0000-0000C1010000}"/>
    <hyperlink ref="E461" location="A125200198F" display="A125200198F" xr:uid="{00000000-0004-0000-0000-0000C2010000}"/>
    <hyperlink ref="E462" location="A125197370C" display="A125197370C" xr:uid="{00000000-0004-0000-0000-0000C3010000}"/>
    <hyperlink ref="E463" location="A125202986F" display="A125202986F" xr:uid="{00000000-0004-0000-0000-0000C4010000}"/>
    <hyperlink ref="E464" location="A125200178W" display="A125200178W" xr:uid="{00000000-0004-0000-0000-0000C5010000}"/>
    <hyperlink ref="E465" location="A125197410K" display="A125197410K" xr:uid="{00000000-0004-0000-0000-0000C6010000}"/>
    <hyperlink ref="E466" location="A125203026R" display="A125203026R" xr:uid="{00000000-0004-0000-0000-0000C7010000}"/>
    <hyperlink ref="E467" location="A125200218C" display="A125200218C" xr:uid="{00000000-0004-0000-0000-0000C8010000}"/>
    <hyperlink ref="E468" location="A125197394W" display="A125197394W" xr:uid="{00000000-0004-0000-0000-0000C9010000}"/>
    <hyperlink ref="E469" location="A125203010W" display="A125203010W" xr:uid="{00000000-0004-0000-0000-0000CA010000}"/>
    <hyperlink ref="E470" location="A125200202K" display="A125200202K" xr:uid="{00000000-0004-0000-0000-0000CB010000}"/>
    <hyperlink ref="E471" location="A125197414V" display="A125197414V" xr:uid="{00000000-0004-0000-0000-0000CC010000}"/>
    <hyperlink ref="E472" location="A125203030F" display="A125203030F" xr:uid="{00000000-0004-0000-0000-0000CD010000}"/>
    <hyperlink ref="E473" location="A125200222V" display="A125200222V" xr:uid="{00000000-0004-0000-0000-0000CE010000}"/>
    <hyperlink ref="E474" location="A125197374L" display="A125197374L" xr:uid="{00000000-0004-0000-0000-0000CF010000}"/>
    <hyperlink ref="E475" location="A125202990W" display="A125202990W" xr:uid="{00000000-0004-0000-0000-0000D0010000}"/>
    <hyperlink ref="E476" location="A125200182L" display="A125200182L" xr:uid="{00000000-0004-0000-0000-0000D1010000}"/>
    <hyperlink ref="E477" location="A125197366L" display="A125197366L" xr:uid="{00000000-0004-0000-0000-0000D2010000}"/>
    <hyperlink ref="E478" location="A125202982W" display="A125202982W" xr:uid="{00000000-0004-0000-0000-0000D3010000}"/>
    <hyperlink ref="E479" location="A125200174L" display="A125200174L" xr:uid="{00000000-0004-0000-0000-0000D4010000}"/>
    <hyperlink ref="E480" location="A125197450C" display="A125197450C" xr:uid="{00000000-0004-0000-0000-0000D5010000}"/>
    <hyperlink ref="E481" location="A125203066J" display="A125203066J" xr:uid="{00000000-0004-0000-0000-0000D6010000}"/>
    <hyperlink ref="E482" location="A125200258W" display="A125200258W" xr:uid="{00000000-0004-0000-0000-0000D7010000}"/>
    <hyperlink ref="E483" location="A125197430V" display="A125197430V" xr:uid="{00000000-0004-0000-0000-0000D8010000}"/>
    <hyperlink ref="E484" location="A125203046X" display="A125203046X" xr:uid="{00000000-0004-0000-0000-0000D9010000}"/>
    <hyperlink ref="E485" location="A125200238L" display="A125200238L" xr:uid="{00000000-0004-0000-0000-0000DA010000}"/>
    <hyperlink ref="E486" location="A125197454L" display="A125197454L" xr:uid="{00000000-0004-0000-0000-0000DB010000}"/>
    <hyperlink ref="E487" location="A125203070X" display="A125203070X" xr:uid="{00000000-0004-0000-0000-0000DC010000}"/>
    <hyperlink ref="E488" location="A125200262L" display="A125200262L" xr:uid="{00000000-0004-0000-0000-0000DD010000}"/>
    <hyperlink ref="E489" location="A125197458W" display="A125197458W" xr:uid="{00000000-0004-0000-0000-0000DE010000}"/>
    <hyperlink ref="E490" location="A125203074J" display="A125203074J" xr:uid="{00000000-0004-0000-0000-0000DF010000}"/>
    <hyperlink ref="E491" location="A125200266W" display="A125200266W" xr:uid="{00000000-0004-0000-0000-0000E0010000}"/>
    <hyperlink ref="E492" location="A125197434C" display="A125197434C" xr:uid="{00000000-0004-0000-0000-0000E1010000}"/>
    <hyperlink ref="E493" location="A125203050R" display="A125203050R" xr:uid="{00000000-0004-0000-0000-0000E2010000}"/>
    <hyperlink ref="E494" location="A125200242C" display="A125200242C" xr:uid="{00000000-0004-0000-0000-0000E3010000}"/>
    <hyperlink ref="E495" location="A125197438L" display="A125197438L" xr:uid="{00000000-0004-0000-0000-0000E4010000}"/>
    <hyperlink ref="E496" location="A125203054X" display="A125203054X" xr:uid="{00000000-0004-0000-0000-0000E5010000}"/>
    <hyperlink ref="E497" location="A125200246L" display="A125200246L" xr:uid="{00000000-0004-0000-0000-0000E6010000}"/>
    <hyperlink ref="E498" location="A125197442C" display="A125197442C" xr:uid="{00000000-0004-0000-0000-0000E7010000}"/>
    <hyperlink ref="E499" location="A125203058J" display="A125203058J" xr:uid="{00000000-0004-0000-0000-0000E8010000}"/>
    <hyperlink ref="E500" location="A125200250C" display="A125200250C" xr:uid="{00000000-0004-0000-0000-0000E9010000}"/>
    <hyperlink ref="E501" location="A125197422V" display="A125197422V" xr:uid="{00000000-0004-0000-0000-0000EA010000}"/>
    <hyperlink ref="E502" location="A125203038X" display="A125203038X" xr:uid="{00000000-0004-0000-0000-0000EB010000}"/>
    <hyperlink ref="E503" location="A125200230V" display="A125200230V" xr:uid="{00000000-0004-0000-0000-0000EC010000}"/>
    <hyperlink ref="E504" location="A125197462L" display="A125197462L" xr:uid="{00000000-0004-0000-0000-0000ED010000}"/>
    <hyperlink ref="E505" location="A125203078T" display="A125203078T" xr:uid="{00000000-0004-0000-0000-0000EE010000}"/>
    <hyperlink ref="E506" location="A125200270L" display="A125200270L" xr:uid="{00000000-0004-0000-0000-0000EF010000}"/>
    <hyperlink ref="E507" location="A125197446L" display="A125197446L" xr:uid="{00000000-0004-0000-0000-0000F0010000}"/>
    <hyperlink ref="E508" location="A125203062X" display="A125203062X" xr:uid="{00000000-0004-0000-0000-0000F1010000}"/>
    <hyperlink ref="E509" location="A125200254L" display="A125200254L" xr:uid="{00000000-0004-0000-0000-0000F2010000}"/>
    <hyperlink ref="E510" location="A125197466W" display="A125197466W" xr:uid="{00000000-0004-0000-0000-0000F3010000}"/>
    <hyperlink ref="E511" location="A125203082J" display="A125203082J" xr:uid="{00000000-0004-0000-0000-0000F4010000}"/>
    <hyperlink ref="E512" location="A125200274W" display="A125200274W" xr:uid="{00000000-0004-0000-0000-0000F5010000}"/>
    <hyperlink ref="E513" location="A125197426C" display="A125197426C" xr:uid="{00000000-0004-0000-0000-0000F6010000}"/>
    <hyperlink ref="E514" location="A125203042R" display="A125203042R" xr:uid="{00000000-0004-0000-0000-0000F7010000}"/>
    <hyperlink ref="E515" location="A125200234C" display="A125200234C" xr:uid="{00000000-0004-0000-0000-0000F8010000}"/>
    <hyperlink ref="E516" location="A125197418C" display="A125197418C" xr:uid="{00000000-0004-0000-0000-0000F9010000}"/>
    <hyperlink ref="E517" location="A125203034R" display="A125203034R" xr:uid="{00000000-0004-0000-0000-0000FA010000}"/>
    <hyperlink ref="E518" location="A125200226C" display="A125200226C" xr:uid="{00000000-0004-0000-0000-0000FB010000}"/>
    <hyperlink ref="E519" location="A125197242K" display="A125197242K" xr:uid="{00000000-0004-0000-0000-0000FC010000}"/>
    <hyperlink ref="E520" location="A125202858L" display="A125202858L" xr:uid="{00000000-0004-0000-0000-0000FD010000}"/>
    <hyperlink ref="E521" location="A125200050K" display="A125200050K" xr:uid="{00000000-0004-0000-0000-0000FE010000}"/>
    <hyperlink ref="E522" location="A125197222A" display="A125197222A" xr:uid="{00000000-0004-0000-0000-0000FF010000}"/>
    <hyperlink ref="E523" location="A125202838C" display="A125202838C" xr:uid="{00000000-0004-0000-0000-000000020000}"/>
    <hyperlink ref="E524" location="A125200030A" display="A125200030A" xr:uid="{00000000-0004-0000-0000-000001020000}"/>
    <hyperlink ref="E525" location="A125197246V" display="A125197246V" xr:uid="{00000000-0004-0000-0000-000002020000}"/>
    <hyperlink ref="E526" location="A125202862C" display="A125202862C" xr:uid="{00000000-0004-0000-0000-000003020000}"/>
    <hyperlink ref="E527" location="A125200054V" display="A125200054V" xr:uid="{00000000-0004-0000-0000-000004020000}"/>
    <hyperlink ref="E528" location="A125197250K" display="A125197250K" xr:uid="{00000000-0004-0000-0000-000005020000}"/>
    <hyperlink ref="E529" location="A125202866L" display="A125202866L" xr:uid="{00000000-0004-0000-0000-000006020000}"/>
    <hyperlink ref="E530" location="A125200058C" display="A125200058C" xr:uid="{00000000-0004-0000-0000-000007020000}"/>
    <hyperlink ref="E531" location="A125197226K" display="A125197226K" xr:uid="{00000000-0004-0000-0000-000008020000}"/>
    <hyperlink ref="E532" location="A125202842V" display="A125202842V" xr:uid="{00000000-0004-0000-0000-000009020000}"/>
    <hyperlink ref="E533" location="A125200034K" display="A125200034K" xr:uid="{00000000-0004-0000-0000-00000A020000}"/>
    <hyperlink ref="E534" location="A125197230A" display="A125197230A" xr:uid="{00000000-0004-0000-0000-00000B020000}"/>
    <hyperlink ref="E535" location="A125202846C" display="A125202846C" xr:uid="{00000000-0004-0000-0000-00000C020000}"/>
    <hyperlink ref="E536" location="A125200038V" display="A125200038V" xr:uid="{00000000-0004-0000-0000-00000D020000}"/>
    <hyperlink ref="E537" location="A125197234K" display="A125197234K" xr:uid="{00000000-0004-0000-0000-00000E020000}"/>
    <hyperlink ref="E538" location="A125202850V" display="A125202850V" xr:uid="{00000000-0004-0000-0000-00000F020000}"/>
    <hyperlink ref="E539" location="A125200042K" display="A125200042K" xr:uid="{00000000-0004-0000-0000-000010020000}"/>
    <hyperlink ref="E540" location="A125197214A" display="A125197214A" xr:uid="{00000000-0004-0000-0000-000011020000}"/>
    <hyperlink ref="E541" location="A125202830K" display="A125202830K" xr:uid="{00000000-0004-0000-0000-000012020000}"/>
    <hyperlink ref="E542" location="A125200022A" display="A125200022A" xr:uid="{00000000-0004-0000-0000-000013020000}"/>
    <hyperlink ref="E543" location="A125197254V" display="A125197254V" xr:uid="{00000000-0004-0000-0000-000014020000}"/>
    <hyperlink ref="E544" location="A125202870C" display="A125202870C" xr:uid="{00000000-0004-0000-0000-000015020000}"/>
    <hyperlink ref="E545" location="A125200062V" display="A125200062V" xr:uid="{00000000-0004-0000-0000-000016020000}"/>
    <hyperlink ref="E546" location="A125197238V" display="A125197238V" xr:uid="{00000000-0004-0000-0000-000017020000}"/>
    <hyperlink ref="E547" location="A125202854C" display="A125202854C" xr:uid="{00000000-0004-0000-0000-000018020000}"/>
    <hyperlink ref="E548" location="A125200046V" display="A125200046V" xr:uid="{00000000-0004-0000-0000-000019020000}"/>
    <hyperlink ref="E549" location="A125197258C" display="A125197258C" xr:uid="{00000000-0004-0000-0000-00001A020000}"/>
    <hyperlink ref="E550" location="A125202874L" display="A125202874L" xr:uid="{00000000-0004-0000-0000-00001B020000}"/>
    <hyperlink ref="E551" location="A125200066C" display="A125200066C" xr:uid="{00000000-0004-0000-0000-00001C020000}"/>
    <hyperlink ref="E552" location="A125197218K" display="A125197218K" xr:uid="{00000000-0004-0000-0000-00001D020000}"/>
    <hyperlink ref="E553" location="A125202834V" display="A125202834V" xr:uid="{00000000-0004-0000-0000-00001E020000}"/>
    <hyperlink ref="E554" location="A125200026K" display="A125200026K" xr:uid="{00000000-0004-0000-0000-00001F020000}"/>
    <hyperlink ref="E555" location="A125197210T" display="A125197210T" xr:uid="{00000000-0004-0000-0000-000020020000}"/>
    <hyperlink ref="E556" location="A125202826V" display="A125202826V" xr:uid="{00000000-0004-0000-0000-000021020000}"/>
    <hyperlink ref="E557" location="A125200018K" display="A125200018K" xr:uid="{00000000-0004-0000-0000-00002202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1079</v>
      </c>
      <c r="AA1" s="3" t="s">
        <v>1080</v>
      </c>
      <c r="AB1" s="3" t="s">
        <v>1081</v>
      </c>
      <c r="AC1" s="3" t="s">
        <v>1082</v>
      </c>
      <c r="AD1" s="3" t="s">
        <v>1083</v>
      </c>
      <c r="AE1" s="3" t="s">
        <v>1084</v>
      </c>
      <c r="AF1" s="3" t="s">
        <v>24</v>
      </c>
      <c r="AG1" s="3" t="s">
        <v>25</v>
      </c>
      <c r="AH1" s="3" t="s">
        <v>26</v>
      </c>
      <c r="AI1" s="3" t="s">
        <v>27</v>
      </c>
      <c r="AJ1" s="3" t="s">
        <v>28</v>
      </c>
      <c r="AK1" s="3" t="s">
        <v>29</v>
      </c>
      <c r="AL1" s="3" t="s">
        <v>30</v>
      </c>
      <c r="AM1" s="3" t="s">
        <v>31</v>
      </c>
      <c r="AN1" s="3" t="s">
        <v>32</v>
      </c>
      <c r="AO1" s="3" t="s">
        <v>33</v>
      </c>
      <c r="AP1" s="3" t="s">
        <v>34</v>
      </c>
      <c r="AQ1" s="3" t="s">
        <v>35</v>
      </c>
      <c r="AR1" s="3" t="s">
        <v>36</v>
      </c>
      <c r="AS1" s="3" t="s">
        <v>37</v>
      </c>
      <c r="AT1" s="3" t="s">
        <v>38</v>
      </c>
      <c r="AU1" s="3" t="s">
        <v>39</v>
      </c>
      <c r="AV1" s="3" t="s">
        <v>40</v>
      </c>
      <c r="AW1" s="3" t="s">
        <v>41</v>
      </c>
      <c r="AX1" s="3" t="s">
        <v>42</v>
      </c>
      <c r="AY1" s="3" t="s">
        <v>43</v>
      </c>
      <c r="AZ1" s="3" t="s">
        <v>44</v>
      </c>
      <c r="BA1" s="3" t="s">
        <v>45</v>
      </c>
      <c r="BB1" s="3" t="s">
        <v>46</v>
      </c>
      <c r="BC1" s="3" t="s">
        <v>47</v>
      </c>
      <c r="BD1" s="3" t="s">
        <v>48</v>
      </c>
      <c r="BE1" s="3" t="s">
        <v>49</v>
      </c>
      <c r="BF1" s="3" t="s">
        <v>50</v>
      </c>
      <c r="BG1" s="3" t="s">
        <v>51</v>
      </c>
      <c r="BH1" s="3" t="s">
        <v>52</v>
      </c>
      <c r="BI1" s="3" t="s">
        <v>53</v>
      </c>
      <c r="BJ1" s="3" t="s">
        <v>54</v>
      </c>
      <c r="BK1" s="3" t="s">
        <v>55</v>
      </c>
      <c r="BL1" s="3" t="s">
        <v>56</v>
      </c>
      <c r="BM1" s="3" t="s">
        <v>1085</v>
      </c>
      <c r="BN1" s="3" t="s">
        <v>1086</v>
      </c>
      <c r="BO1" s="3" t="s">
        <v>1087</v>
      </c>
      <c r="BP1" s="3" t="s">
        <v>1088</v>
      </c>
      <c r="BQ1" s="3" t="s">
        <v>1089</v>
      </c>
      <c r="BR1" s="3" t="s">
        <v>1090</v>
      </c>
      <c r="BS1" s="3" t="s">
        <v>57</v>
      </c>
      <c r="BT1" s="3" t="s">
        <v>58</v>
      </c>
      <c r="BU1" s="3" t="s">
        <v>59</v>
      </c>
      <c r="BV1" s="3" t="s">
        <v>60</v>
      </c>
      <c r="BW1" s="3" t="s">
        <v>61</v>
      </c>
      <c r="BX1" s="3" t="s">
        <v>62</v>
      </c>
      <c r="BY1" s="3" t="s">
        <v>63</v>
      </c>
      <c r="BZ1" s="3" t="s">
        <v>64</v>
      </c>
      <c r="CA1" s="3" t="s">
        <v>65</v>
      </c>
      <c r="CB1" s="3" t="s">
        <v>66</v>
      </c>
      <c r="CC1" s="3" t="s">
        <v>67</v>
      </c>
      <c r="CD1" s="3" t="s">
        <v>68</v>
      </c>
      <c r="CE1" s="3" t="s">
        <v>69</v>
      </c>
      <c r="CF1" s="3" t="s">
        <v>70</v>
      </c>
      <c r="CG1" s="3" t="s">
        <v>71</v>
      </c>
      <c r="CH1" s="3" t="s">
        <v>72</v>
      </c>
      <c r="CI1" s="3" t="s">
        <v>73</v>
      </c>
      <c r="CJ1" s="3" t="s">
        <v>74</v>
      </c>
      <c r="CK1" s="3" t="s">
        <v>75</v>
      </c>
      <c r="CL1" s="3" t="s">
        <v>76</v>
      </c>
      <c r="CM1" s="3" t="s">
        <v>77</v>
      </c>
      <c r="CN1" s="3" t="s">
        <v>78</v>
      </c>
      <c r="CO1" s="3" t="s">
        <v>79</v>
      </c>
      <c r="CP1" s="3" t="s">
        <v>80</v>
      </c>
      <c r="CQ1" s="3" t="s">
        <v>81</v>
      </c>
      <c r="CR1" s="3" t="s">
        <v>82</v>
      </c>
      <c r="CS1" s="3" t="s">
        <v>83</v>
      </c>
      <c r="CT1" s="3" t="s">
        <v>84</v>
      </c>
      <c r="CU1" s="3" t="s">
        <v>85</v>
      </c>
      <c r="CV1" s="3" t="s">
        <v>86</v>
      </c>
      <c r="CW1" s="3" t="s">
        <v>87</v>
      </c>
      <c r="CX1" s="3" t="s">
        <v>88</v>
      </c>
      <c r="CY1" s="3" t="s">
        <v>89</v>
      </c>
      <c r="CZ1" s="3" t="s">
        <v>1091</v>
      </c>
      <c r="DA1" s="3" t="s">
        <v>1092</v>
      </c>
      <c r="DB1" s="3" t="s">
        <v>1093</v>
      </c>
      <c r="DC1" s="3" t="s">
        <v>1094</v>
      </c>
      <c r="DD1" s="3" t="s">
        <v>1095</v>
      </c>
      <c r="DE1" s="3" t="s">
        <v>1096</v>
      </c>
      <c r="DF1" s="3" t="s">
        <v>90</v>
      </c>
      <c r="DG1" s="3" t="s">
        <v>91</v>
      </c>
      <c r="DH1" s="3" t="s">
        <v>92</v>
      </c>
      <c r="DI1" s="3" t="s">
        <v>93</v>
      </c>
      <c r="DJ1" s="3" t="s">
        <v>94</v>
      </c>
      <c r="DK1" s="3" t="s">
        <v>95</v>
      </c>
      <c r="DL1" s="3" t="s">
        <v>96</v>
      </c>
      <c r="DM1" s="3" t="s">
        <v>97</v>
      </c>
      <c r="DN1" s="3" t="s">
        <v>98</v>
      </c>
      <c r="DO1" s="3" t="s">
        <v>99</v>
      </c>
      <c r="DP1" s="3" t="s">
        <v>100</v>
      </c>
      <c r="DQ1" s="3" t="s">
        <v>101</v>
      </c>
      <c r="DR1" s="3" t="s">
        <v>102</v>
      </c>
      <c r="DS1" s="3" t="s">
        <v>103</v>
      </c>
      <c r="DT1" s="3" t="s">
        <v>104</v>
      </c>
      <c r="DU1" s="3" t="s">
        <v>105</v>
      </c>
      <c r="DV1" s="3" t="s">
        <v>106</v>
      </c>
      <c r="DW1" s="3" t="s">
        <v>107</v>
      </c>
      <c r="DX1" s="3" t="s">
        <v>108</v>
      </c>
      <c r="DY1" s="3" t="s">
        <v>109</v>
      </c>
      <c r="DZ1" s="3" t="s">
        <v>110</v>
      </c>
      <c r="EA1" s="3" t="s">
        <v>111</v>
      </c>
      <c r="EB1" s="3" t="s">
        <v>112</v>
      </c>
      <c r="EC1" s="3" t="s">
        <v>113</v>
      </c>
      <c r="ED1" s="3" t="s">
        <v>114</v>
      </c>
      <c r="EE1" s="3" t="s">
        <v>115</v>
      </c>
      <c r="EF1" s="3" t="s">
        <v>116</v>
      </c>
      <c r="EG1" s="3" t="s">
        <v>117</v>
      </c>
      <c r="EH1" s="3" t="s">
        <v>118</v>
      </c>
      <c r="EI1" s="3" t="s">
        <v>119</v>
      </c>
      <c r="EJ1" s="3" t="s">
        <v>120</v>
      </c>
      <c r="EK1" s="3" t="s">
        <v>121</v>
      </c>
      <c r="EL1" s="3" t="s">
        <v>122</v>
      </c>
      <c r="EM1" s="3" t="s">
        <v>1097</v>
      </c>
      <c r="EN1" s="3" t="s">
        <v>1098</v>
      </c>
      <c r="EO1" s="3" t="s">
        <v>1099</v>
      </c>
      <c r="EP1" s="3" t="s">
        <v>1100</v>
      </c>
      <c r="EQ1" s="3" t="s">
        <v>1101</v>
      </c>
      <c r="ER1" s="3" t="s">
        <v>1102</v>
      </c>
      <c r="ES1" s="3" t="s">
        <v>123</v>
      </c>
      <c r="ET1" s="3" t="s">
        <v>124</v>
      </c>
      <c r="EU1" s="3" t="s">
        <v>125</v>
      </c>
      <c r="EV1" s="3" t="s">
        <v>126</v>
      </c>
      <c r="EW1" s="3" t="s">
        <v>127</v>
      </c>
      <c r="EX1" s="3" t="s">
        <v>128</v>
      </c>
      <c r="EY1" s="3" t="s">
        <v>129</v>
      </c>
      <c r="EZ1" s="3" t="s">
        <v>130</v>
      </c>
      <c r="FA1" s="3" t="s">
        <v>131</v>
      </c>
      <c r="FB1" s="3" t="s">
        <v>132</v>
      </c>
      <c r="FC1" s="3" t="s">
        <v>133</v>
      </c>
      <c r="FD1" s="3" t="s">
        <v>134</v>
      </c>
      <c r="FE1" s="3" t="s">
        <v>135</v>
      </c>
      <c r="FF1" s="3" t="s">
        <v>136</v>
      </c>
      <c r="FG1" s="3" t="s">
        <v>137</v>
      </c>
      <c r="FH1" s="3" t="s">
        <v>138</v>
      </c>
      <c r="FI1" s="3" t="s">
        <v>139</v>
      </c>
      <c r="FJ1" s="3" t="s">
        <v>140</v>
      </c>
      <c r="FK1" s="3" t="s">
        <v>141</v>
      </c>
      <c r="FL1" s="3" t="s">
        <v>142</v>
      </c>
      <c r="FM1" s="3" t="s">
        <v>143</v>
      </c>
      <c r="FN1" s="3" t="s">
        <v>144</v>
      </c>
      <c r="FO1" s="3" t="s">
        <v>145</v>
      </c>
      <c r="FP1" s="3" t="s">
        <v>146</v>
      </c>
      <c r="FQ1" s="3" t="s">
        <v>147</v>
      </c>
      <c r="FR1" s="3" t="s">
        <v>148</v>
      </c>
      <c r="FS1" s="3" t="s">
        <v>149</v>
      </c>
      <c r="FT1" s="3" t="s">
        <v>150</v>
      </c>
      <c r="FU1" s="3" t="s">
        <v>151</v>
      </c>
      <c r="FV1" s="3" t="s">
        <v>152</v>
      </c>
      <c r="FW1" s="3" t="s">
        <v>153</v>
      </c>
      <c r="FX1" s="3" t="s">
        <v>154</v>
      </c>
      <c r="FY1" s="3" t="s">
        <v>155</v>
      </c>
      <c r="FZ1" s="3" t="s">
        <v>1103</v>
      </c>
      <c r="GA1" s="3" t="s">
        <v>1104</v>
      </c>
      <c r="GB1" s="3" t="s">
        <v>1105</v>
      </c>
      <c r="GC1" s="3" t="s">
        <v>1106</v>
      </c>
      <c r="GD1" s="3" t="s">
        <v>1107</v>
      </c>
      <c r="GE1" s="3" t="s">
        <v>1108</v>
      </c>
      <c r="GF1" s="3" t="s">
        <v>156</v>
      </c>
      <c r="GG1" s="3" t="s">
        <v>157</v>
      </c>
      <c r="GH1" s="3" t="s">
        <v>158</v>
      </c>
      <c r="GI1" s="3" t="s">
        <v>159</v>
      </c>
      <c r="GJ1" s="3" t="s">
        <v>160</v>
      </c>
      <c r="GK1" s="3" t="s">
        <v>161</v>
      </c>
      <c r="GL1" s="3" t="s">
        <v>162</v>
      </c>
      <c r="GM1" s="3" t="s">
        <v>163</v>
      </c>
      <c r="GN1" s="3" t="s">
        <v>164</v>
      </c>
      <c r="GO1" s="3" t="s">
        <v>165</v>
      </c>
      <c r="GP1" s="3" t="s">
        <v>166</v>
      </c>
      <c r="GQ1" s="3" t="s">
        <v>167</v>
      </c>
      <c r="GR1" s="3" t="s">
        <v>168</v>
      </c>
      <c r="GS1" s="3" t="s">
        <v>169</v>
      </c>
      <c r="GT1" s="3" t="s">
        <v>170</v>
      </c>
      <c r="GU1" s="3" t="s">
        <v>171</v>
      </c>
      <c r="GV1" s="3" t="s">
        <v>172</v>
      </c>
      <c r="GW1" s="3" t="s">
        <v>173</v>
      </c>
      <c r="GX1" s="3" t="s">
        <v>174</v>
      </c>
      <c r="GY1" s="3" t="s">
        <v>175</v>
      </c>
      <c r="GZ1" s="3" t="s">
        <v>176</v>
      </c>
      <c r="HA1" s="3" t="s">
        <v>177</v>
      </c>
      <c r="HB1" s="3" t="s">
        <v>178</v>
      </c>
      <c r="HC1" s="3" t="s">
        <v>179</v>
      </c>
      <c r="HD1" s="3" t="s">
        <v>180</v>
      </c>
      <c r="HE1" s="3" t="s">
        <v>181</v>
      </c>
      <c r="HF1" s="3" t="s">
        <v>182</v>
      </c>
      <c r="HG1" s="3" t="s">
        <v>183</v>
      </c>
      <c r="HH1" s="3" t="s">
        <v>184</v>
      </c>
      <c r="HI1" s="3" t="s">
        <v>185</v>
      </c>
      <c r="HJ1" s="3" t="s">
        <v>186</v>
      </c>
      <c r="HK1" s="3" t="s">
        <v>187</v>
      </c>
      <c r="HL1" s="3" t="s">
        <v>188</v>
      </c>
      <c r="HM1" s="3" t="s">
        <v>1109</v>
      </c>
      <c r="HN1" s="3" t="s">
        <v>1110</v>
      </c>
      <c r="HO1" s="3" t="s">
        <v>1111</v>
      </c>
      <c r="HP1" s="3" t="s">
        <v>1112</v>
      </c>
      <c r="HQ1" s="3" t="s">
        <v>1113</v>
      </c>
      <c r="HR1" s="3" t="s">
        <v>1114</v>
      </c>
      <c r="HS1" s="3" t="s">
        <v>189</v>
      </c>
      <c r="HT1" s="3" t="s">
        <v>190</v>
      </c>
      <c r="HU1" s="3" t="s">
        <v>191</v>
      </c>
      <c r="HV1" s="3" t="s">
        <v>192</v>
      </c>
      <c r="HW1" s="3" t="s">
        <v>193</v>
      </c>
      <c r="HX1" s="3" t="s">
        <v>194</v>
      </c>
      <c r="HY1" s="3" t="s">
        <v>195</v>
      </c>
      <c r="HZ1" s="3" t="s">
        <v>196</v>
      </c>
      <c r="IA1" s="3" t="s">
        <v>197</v>
      </c>
      <c r="IB1" s="3" t="s">
        <v>198</v>
      </c>
      <c r="IC1" s="3" t="s">
        <v>199</v>
      </c>
      <c r="ID1" s="3" t="s">
        <v>200</v>
      </c>
      <c r="IE1" s="3" t="s">
        <v>201</v>
      </c>
      <c r="IF1" s="3" t="s">
        <v>202</v>
      </c>
      <c r="IG1" s="3" t="s">
        <v>203</v>
      </c>
      <c r="IH1" s="3" t="s">
        <v>204</v>
      </c>
      <c r="II1" s="3" t="s">
        <v>205</v>
      </c>
      <c r="IJ1" s="3" t="s">
        <v>206</v>
      </c>
      <c r="IK1" s="3" t="s">
        <v>207</v>
      </c>
      <c r="IL1" s="3" t="s">
        <v>208</v>
      </c>
      <c r="IM1" s="3" t="s">
        <v>209</v>
      </c>
      <c r="IN1" s="3" t="s">
        <v>210</v>
      </c>
      <c r="IO1" s="3" t="s">
        <v>211</v>
      </c>
      <c r="IP1" s="3" t="s">
        <v>212</v>
      </c>
      <c r="IQ1" s="3" t="s">
        <v>213</v>
      </c>
    </row>
    <row r="2" spans="1:251">
      <c r="A2" s="4" t="s">
        <v>214</v>
      </c>
      <c r="B2" s="7" t="s">
        <v>223</v>
      </c>
      <c r="C2" s="7" t="s">
        <v>223</v>
      </c>
      <c r="D2" s="7" t="s">
        <v>223</v>
      </c>
      <c r="E2" s="7" t="s">
        <v>223</v>
      </c>
      <c r="F2" s="7" t="s">
        <v>223</v>
      </c>
      <c r="G2" s="7" t="s">
        <v>223</v>
      </c>
      <c r="H2" s="7" t="s">
        <v>223</v>
      </c>
      <c r="I2" s="7" t="s">
        <v>223</v>
      </c>
      <c r="J2" s="7" t="s">
        <v>223</v>
      </c>
      <c r="K2" s="7" t="s">
        <v>223</v>
      </c>
      <c r="L2" s="7" t="s">
        <v>223</v>
      </c>
      <c r="M2" s="7" t="s">
        <v>223</v>
      </c>
      <c r="N2" s="7" t="s">
        <v>223</v>
      </c>
      <c r="O2" s="7" t="s">
        <v>223</v>
      </c>
      <c r="P2" s="7" t="s">
        <v>223</v>
      </c>
      <c r="Q2" s="7" t="s">
        <v>223</v>
      </c>
      <c r="R2" s="7" t="s">
        <v>223</v>
      </c>
      <c r="S2" s="7" t="s">
        <v>223</v>
      </c>
      <c r="T2" s="7" t="s">
        <v>223</v>
      </c>
      <c r="U2" s="7" t="s">
        <v>223</v>
      </c>
      <c r="V2" s="7" t="s">
        <v>223</v>
      </c>
      <c r="W2" s="7" t="s">
        <v>223</v>
      </c>
      <c r="X2" s="7" t="s">
        <v>223</v>
      </c>
      <c r="Y2" s="7" t="s">
        <v>223</v>
      </c>
      <c r="Z2" s="7" t="s">
        <v>223</v>
      </c>
      <c r="AA2" s="7" t="s">
        <v>223</v>
      </c>
      <c r="AB2" s="7" t="s">
        <v>223</v>
      </c>
      <c r="AC2" s="7" t="s">
        <v>223</v>
      </c>
      <c r="AD2" s="7" t="s">
        <v>223</v>
      </c>
      <c r="AE2" s="7" t="s">
        <v>223</v>
      </c>
      <c r="AF2" s="7" t="s">
        <v>223</v>
      </c>
      <c r="AG2" s="7" t="s">
        <v>223</v>
      </c>
      <c r="AH2" s="7" t="s">
        <v>223</v>
      </c>
      <c r="AI2" s="7" t="s">
        <v>223</v>
      </c>
      <c r="AJ2" s="7" t="s">
        <v>223</v>
      </c>
      <c r="AK2" s="7" t="s">
        <v>223</v>
      </c>
      <c r="AL2" s="7" t="s">
        <v>223</v>
      </c>
      <c r="AM2" s="7" t="s">
        <v>223</v>
      </c>
      <c r="AN2" s="7" t="s">
        <v>223</v>
      </c>
      <c r="AO2" s="7" t="s">
        <v>223</v>
      </c>
      <c r="AP2" s="7" t="s">
        <v>223</v>
      </c>
      <c r="AQ2" s="7" t="s">
        <v>223</v>
      </c>
      <c r="AR2" s="7" t="s">
        <v>223</v>
      </c>
      <c r="AS2" s="7" t="s">
        <v>223</v>
      </c>
      <c r="AT2" s="7" t="s">
        <v>223</v>
      </c>
      <c r="AU2" s="7" t="s">
        <v>223</v>
      </c>
      <c r="AV2" s="7" t="s">
        <v>223</v>
      </c>
      <c r="AW2" s="7" t="s">
        <v>223</v>
      </c>
      <c r="AX2" s="7" t="s">
        <v>223</v>
      </c>
      <c r="AY2" s="7" t="s">
        <v>223</v>
      </c>
      <c r="AZ2" s="7" t="s">
        <v>223</v>
      </c>
      <c r="BA2" s="7" t="s">
        <v>223</v>
      </c>
      <c r="BB2" s="7" t="s">
        <v>223</v>
      </c>
      <c r="BC2" s="7" t="s">
        <v>223</v>
      </c>
      <c r="BD2" s="7" t="s">
        <v>223</v>
      </c>
      <c r="BE2" s="7" t="s">
        <v>223</v>
      </c>
      <c r="BF2" s="7" t="s">
        <v>223</v>
      </c>
      <c r="BG2" s="7" t="s">
        <v>223</v>
      </c>
      <c r="BH2" s="7" t="s">
        <v>223</v>
      </c>
      <c r="BI2" s="7" t="s">
        <v>223</v>
      </c>
      <c r="BJ2" s="7" t="s">
        <v>223</v>
      </c>
      <c r="BK2" s="7" t="s">
        <v>223</v>
      </c>
      <c r="BL2" s="7" t="s">
        <v>223</v>
      </c>
      <c r="BM2" s="7" t="s">
        <v>223</v>
      </c>
      <c r="BN2" s="7" t="s">
        <v>223</v>
      </c>
      <c r="BO2" s="7" t="s">
        <v>223</v>
      </c>
      <c r="BP2" s="7" t="s">
        <v>223</v>
      </c>
      <c r="BQ2" s="7" t="s">
        <v>223</v>
      </c>
      <c r="BR2" s="7" t="s">
        <v>223</v>
      </c>
      <c r="BS2" s="7" t="s">
        <v>223</v>
      </c>
      <c r="BT2" s="7" t="s">
        <v>223</v>
      </c>
      <c r="BU2" s="7" t="s">
        <v>223</v>
      </c>
      <c r="BV2" s="7" t="s">
        <v>223</v>
      </c>
      <c r="BW2" s="7" t="s">
        <v>223</v>
      </c>
      <c r="BX2" s="7" t="s">
        <v>223</v>
      </c>
      <c r="BY2" s="7" t="s">
        <v>223</v>
      </c>
      <c r="BZ2" s="7" t="s">
        <v>223</v>
      </c>
      <c r="CA2" s="7" t="s">
        <v>223</v>
      </c>
      <c r="CB2" s="7" t="s">
        <v>223</v>
      </c>
      <c r="CC2" s="7" t="s">
        <v>223</v>
      </c>
      <c r="CD2" s="7" t="s">
        <v>223</v>
      </c>
      <c r="CE2" s="7" t="s">
        <v>223</v>
      </c>
      <c r="CF2" s="7" t="s">
        <v>223</v>
      </c>
      <c r="CG2" s="7" t="s">
        <v>223</v>
      </c>
      <c r="CH2" s="7" t="s">
        <v>223</v>
      </c>
      <c r="CI2" s="7" t="s">
        <v>223</v>
      </c>
      <c r="CJ2" s="7" t="s">
        <v>223</v>
      </c>
      <c r="CK2" s="7" t="s">
        <v>223</v>
      </c>
      <c r="CL2" s="7" t="s">
        <v>223</v>
      </c>
      <c r="CM2" s="7" t="s">
        <v>223</v>
      </c>
      <c r="CN2" s="7" t="s">
        <v>223</v>
      </c>
      <c r="CO2" s="7" t="s">
        <v>223</v>
      </c>
      <c r="CP2" s="7" t="s">
        <v>223</v>
      </c>
      <c r="CQ2" s="7" t="s">
        <v>223</v>
      </c>
      <c r="CR2" s="7" t="s">
        <v>223</v>
      </c>
      <c r="CS2" s="7" t="s">
        <v>223</v>
      </c>
      <c r="CT2" s="7" t="s">
        <v>223</v>
      </c>
      <c r="CU2" s="7" t="s">
        <v>223</v>
      </c>
      <c r="CV2" s="7" t="s">
        <v>223</v>
      </c>
      <c r="CW2" s="7" t="s">
        <v>223</v>
      </c>
      <c r="CX2" s="7" t="s">
        <v>223</v>
      </c>
      <c r="CY2" s="7" t="s">
        <v>223</v>
      </c>
      <c r="CZ2" s="7" t="s">
        <v>223</v>
      </c>
      <c r="DA2" s="7" t="s">
        <v>223</v>
      </c>
      <c r="DB2" s="7" t="s">
        <v>223</v>
      </c>
      <c r="DC2" s="7" t="s">
        <v>223</v>
      </c>
      <c r="DD2" s="7" t="s">
        <v>223</v>
      </c>
      <c r="DE2" s="7" t="s">
        <v>223</v>
      </c>
      <c r="DF2" s="7" t="s">
        <v>223</v>
      </c>
      <c r="DG2" s="7" t="s">
        <v>223</v>
      </c>
      <c r="DH2" s="7" t="s">
        <v>223</v>
      </c>
      <c r="DI2" s="7" t="s">
        <v>223</v>
      </c>
      <c r="DJ2" s="7" t="s">
        <v>223</v>
      </c>
      <c r="DK2" s="7" t="s">
        <v>223</v>
      </c>
      <c r="DL2" s="7" t="s">
        <v>223</v>
      </c>
      <c r="DM2" s="7" t="s">
        <v>223</v>
      </c>
      <c r="DN2" s="7" t="s">
        <v>223</v>
      </c>
      <c r="DO2" s="7" t="s">
        <v>223</v>
      </c>
      <c r="DP2" s="7" t="s">
        <v>223</v>
      </c>
      <c r="DQ2" s="7" t="s">
        <v>223</v>
      </c>
      <c r="DR2" s="7" t="s">
        <v>223</v>
      </c>
      <c r="DS2" s="7" t="s">
        <v>223</v>
      </c>
      <c r="DT2" s="7" t="s">
        <v>223</v>
      </c>
      <c r="DU2" s="7" t="s">
        <v>223</v>
      </c>
      <c r="DV2" s="7" t="s">
        <v>223</v>
      </c>
      <c r="DW2" s="7" t="s">
        <v>223</v>
      </c>
      <c r="DX2" s="7" t="s">
        <v>223</v>
      </c>
      <c r="DY2" s="7" t="s">
        <v>223</v>
      </c>
      <c r="DZ2" s="7" t="s">
        <v>223</v>
      </c>
      <c r="EA2" s="7" t="s">
        <v>223</v>
      </c>
      <c r="EB2" s="7" t="s">
        <v>223</v>
      </c>
      <c r="EC2" s="7" t="s">
        <v>223</v>
      </c>
      <c r="ED2" s="7" t="s">
        <v>223</v>
      </c>
      <c r="EE2" s="7" t="s">
        <v>223</v>
      </c>
      <c r="EF2" s="7" t="s">
        <v>223</v>
      </c>
      <c r="EG2" s="7" t="s">
        <v>223</v>
      </c>
      <c r="EH2" s="7" t="s">
        <v>223</v>
      </c>
      <c r="EI2" s="7" t="s">
        <v>223</v>
      </c>
      <c r="EJ2" s="7" t="s">
        <v>223</v>
      </c>
      <c r="EK2" s="7" t="s">
        <v>223</v>
      </c>
      <c r="EL2" s="7" t="s">
        <v>223</v>
      </c>
      <c r="EM2" s="7" t="s">
        <v>223</v>
      </c>
      <c r="EN2" s="7" t="s">
        <v>223</v>
      </c>
      <c r="EO2" s="7" t="s">
        <v>223</v>
      </c>
      <c r="EP2" s="7" t="s">
        <v>223</v>
      </c>
      <c r="EQ2" s="7" t="s">
        <v>223</v>
      </c>
      <c r="ER2" s="7" t="s">
        <v>223</v>
      </c>
      <c r="ES2" s="7" t="s">
        <v>223</v>
      </c>
      <c r="ET2" s="7" t="s">
        <v>223</v>
      </c>
      <c r="EU2" s="7" t="s">
        <v>223</v>
      </c>
      <c r="EV2" s="7" t="s">
        <v>223</v>
      </c>
      <c r="EW2" s="7" t="s">
        <v>223</v>
      </c>
      <c r="EX2" s="7" t="s">
        <v>223</v>
      </c>
      <c r="EY2" s="7" t="s">
        <v>223</v>
      </c>
      <c r="EZ2" s="7" t="s">
        <v>223</v>
      </c>
      <c r="FA2" s="7" t="s">
        <v>223</v>
      </c>
      <c r="FB2" s="7" t="s">
        <v>223</v>
      </c>
      <c r="FC2" s="7" t="s">
        <v>223</v>
      </c>
      <c r="FD2" s="7" t="s">
        <v>223</v>
      </c>
      <c r="FE2" s="7" t="s">
        <v>223</v>
      </c>
      <c r="FF2" s="7" t="s">
        <v>223</v>
      </c>
      <c r="FG2" s="7" t="s">
        <v>223</v>
      </c>
      <c r="FH2" s="7" t="s">
        <v>223</v>
      </c>
      <c r="FI2" s="7" t="s">
        <v>223</v>
      </c>
      <c r="FJ2" s="7" t="s">
        <v>223</v>
      </c>
      <c r="FK2" s="7" t="s">
        <v>223</v>
      </c>
      <c r="FL2" s="7" t="s">
        <v>223</v>
      </c>
      <c r="FM2" s="7" t="s">
        <v>223</v>
      </c>
      <c r="FN2" s="7" t="s">
        <v>223</v>
      </c>
      <c r="FO2" s="7" t="s">
        <v>223</v>
      </c>
      <c r="FP2" s="7" t="s">
        <v>223</v>
      </c>
      <c r="FQ2" s="7" t="s">
        <v>223</v>
      </c>
      <c r="FR2" s="7" t="s">
        <v>223</v>
      </c>
      <c r="FS2" s="7" t="s">
        <v>223</v>
      </c>
      <c r="FT2" s="7" t="s">
        <v>223</v>
      </c>
      <c r="FU2" s="7" t="s">
        <v>223</v>
      </c>
      <c r="FV2" s="7" t="s">
        <v>223</v>
      </c>
      <c r="FW2" s="7" t="s">
        <v>223</v>
      </c>
      <c r="FX2" s="7" t="s">
        <v>223</v>
      </c>
      <c r="FY2" s="7" t="s">
        <v>223</v>
      </c>
      <c r="FZ2" s="7" t="s">
        <v>223</v>
      </c>
      <c r="GA2" s="7" t="s">
        <v>223</v>
      </c>
      <c r="GB2" s="7" t="s">
        <v>223</v>
      </c>
      <c r="GC2" s="7" t="s">
        <v>223</v>
      </c>
      <c r="GD2" s="7" t="s">
        <v>223</v>
      </c>
      <c r="GE2" s="7" t="s">
        <v>223</v>
      </c>
      <c r="GF2" s="7" t="s">
        <v>223</v>
      </c>
      <c r="GG2" s="7" t="s">
        <v>223</v>
      </c>
      <c r="GH2" s="7" t="s">
        <v>223</v>
      </c>
      <c r="GI2" s="7" t="s">
        <v>223</v>
      </c>
      <c r="GJ2" s="7" t="s">
        <v>223</v>
      </c>
      <c r="GK2" s="7" t="s">
        <v>223</v>
      </c>
      <c r="GL2" s="7" t="s">
        <v>223</v>
      </c>
      <c r="GM2" s="7" t="s">
        <v>223</v>
      </c>
      <c r="GN2" s="7" t="s">
        <v>223</v>
      </c>
      <c r="GO2" s="7" t="s">
        <v>223</v>
      </c>
      <c r="GP2" s="7" t="s">
        <v>223</v>
      </c>
      <c r="GQ2" s="7" t="s">
        <v>223</v>
      </c>
      <c r="GR2" s="7" t="s">
        <v>223</v>
      </c>
      <c r="GS2" s="7" t="s">
        <v>223</v>
      </c>
      <c r="GT2" s="7" t="s">
        <v>223</v>
      </c>
      <c r="GU2" s="7" t="s">
        <v>223</v>
      </c>
      <c r="GV2" s="7" t="s">
        <v>223</v>
      </c>
      <c r="GW2" s="7" t="s">
        <v>223</v>
      </c>
      <c r="GX2" s="7" t="s">
        <v>223</v>
      </c>
      <c r="GY2" s="7" t="s">
        <v>223</v>
      </c>
      <c r="GZ2" s="7" t="s">
        <v>223</v>
      </c>
      <c r="HA2" s="7" t="s">
        <v>223</v>
      </c>
      <c r="HB2" s="7" t="s">
        <v>223</v>
      </c>
      <c r="HC2" s="7" t="s">
        <v>223</v>
      </c>
      <c r="HD2" s="7" t="s">
        <v>223</v>
      </c>
      <c r="HE2" s="7" t="s">
        <v>223</v>
      </c>
      <c r="HF2" s="7" t="s">
        <v>223</v>
      </c>
      <c r="HG2" s="7" t="s">
        <v>223</v>
      </c>
      <c r="HH2" s="7" t="s">
        <v>223</v>
      </c>
      <c r="HI2" s="7" t="s">
        <v>223</v>
      </c>
      <c r="HJ2" s="7" t="s">
        <v>223</v>
      </c>
      <c r="HK2" s="7" t="s">
        <v>223</v>
      </c>
      <c r="HL2" s="7" t="s">
        <v>223</v>
      </c>
      <c r="HM2" s="7" t="s">
        <v>223</v>
      </c>
      <c r="HN2" s="7" t="s">
        <v>223</v>
      </c>
      <c r="HO2" s="7" t="s">
        <v>223</v>
      </c>
      <c r="HP2" s="7" t="s">
        <v>223</v>
      </c>
      <c r="HQ2" s="7" t="s">
        <v>223</v>
      </c>
      <c r="HR2" s="7" t="s">
        <v>223</v>
      </c>
      <c r="HS2" s="7" t="s">
        <v>223</v>
      </c>
      <c r="HT2" s="7" t="s">
        <v>223</v>
      </c>
      <c r="HU2" s="7" t="s">
        <v>223</v>
      </c>
      <c r="HV2" s="7" t="s">
        <v>223</v>
      </c>
      <c r="HW2" s="7" t="s">
        <v>223</v>
      </c>
      <c r="HX2" s="7" t="s">
        <v>223</v>
      </c>
      <c r="HY2" s="7" t="s">
        <v>223</v>
      </c>
      <c r="HZ2" s="7" t="s">
        <v>223</v>
      </c>
      <c r="IA2" s="7" t="s">
        <v>223</v>
      </c>
      <c r="IB2" s="7" t="s">
        <v>223</v>
      </c>
      <c r="IC2" s="7" t="s">
        <v>223</v>
      </c>
      <c r="ID2" s="7" t="s">
        <v>223</v>
      </c>
      <c r="IE2" s="7" t="s">
        <v>223</v>
      </c>
      <c r="IF2" s="7" t="s">
        <v>223</v>
      </c>
      <c r="IG2" s="7" t="s">
        <v>223</v>
      </c>
      <c r="IH2" s="7" t="s">
        <v>223</v>
      </c>
      <c r="II2" s="7" t="s">
        <v>223</v>
      </c>
      <c r="IJ2" s="7" t="s">
        <v>223</v>
      </c>
      <c r="IK2" s="7" t="s">
        <v>223</v>
      </c>
      <c r="IL2" s="7" t="s">
        <v>223</v>
      </c>
      <c r="IM2" s="7" t="s">
        <v>223</v>
      </c>
      <c r="IN2" s="7" t="s">
        <v>223</v>
      </c>
      <c r="IO2" s="7" t="s">
        <v>223</v>
      </c>
      <c r="IP2" s="7" t="s">
        <v>223</v>
      </c>
      <c r="IQ2" s="7" t="s">
        <v>223</v>
      </c>
    </row>
    <row r="3" spans="1:251">
      <c r="A3" s="4" t="s">
        <v>215</v>
      </c>
      <c r="B3" s="8" t="s">
        <v>224</v>
      </c>
      <c r="C3" s="8" t="s">
        <v>224</v>
      </c>
      <c r="D3" s="8" t="s">
        <v>224</v>
      </c>
      <c r="E3" s="8" t="s">
        <v>224</v>
      </c>
      <c r="F3" s="8" t="s">
        <v>224</v>
      </c>
      <c r="G3" s="8" t="s">
        <v>224</v>
      </c>
      <c r="H3" s="8" t="s">
        <v>224</v>
      </c>
      <c r="I3" s="8" t="s">
        <v>224</v>
      </c>
      <c r="J3" s="8" t="s">
        <v>224</v>
      </c>
      <c r="K3" s="8" t="s">
        <v>224</v>
      </c>
      <c r="L3" s="8" t="s">
        <v>224</v>
      </c>
      <c r="M3" s="8" t="s">
        <v>224</v>
      </c>
      <c r="N3" s="8" t="s">
        <v>224</v>
      </c>
      <c r="O3" s="8" t="s">
        <v>224</v>
      </c>
      <c r="P3" s="8" t="s">
        <v>224</v>
      </c>
      <c r="Q3" s="8" t="s">
        <v>224</v>
      </c>
      <c r="R3" s="8" t="s">
        <v>224</v>
      </c>
      <c r="S3" s="8" t="s">
        <v>224</v>
      </c>
      <c r="T3" s="8" t="s">
        <v>224</v>
      </c>
      <c r="U3" s="8" t="s">
        <v>224</v>
      </c>
      <c r="V3" s="8" t="s">
        <v>224</v>
      </c>
      <c r="W3" s="8" t="s">
        <v>224</v>
      </c>
      <c r="X3" s="8" t="s">
        <v>224</v>
      </c>
      <c r="Y3" s="8" t="s">
        <v>224</v>
      </c>
      <c r="Z3" s="8" t="s">
        <v>224</v>
      </c>
      <c r="AA3" s="8" t="s">
        <v>224</v>
      </c>
      <c r="AB3" s="8" t="s">
        <v>224</v>
      </c>
      <c r="AC3" s="8" t="s">
        <v>224</v>
      </c>
      <c r="AD3" s="8" t="s">
        <v>224</v>
      </c>
      <c r="AE3" s="8" t="s">
        <v>224</v>
      </c>
      <c r="AF3" s="8" t="s">
        <v>224</v>
      </c>
      <c r="AG3" s="8" t="s">
        <v>224</v>
      </c>
      <c r="AH3" s="8" t="s">
        <v>224</v>
      </c>
      <c r="AI3" s="8" t="s">
        <v>224</v>
      </c>
      <c r="AJ3" s="8" t="s">
        <v>224</v>
      </c>
      <c r="AK3" s="8" t="s">
        <v>224</v>
      </c>
      <c r="AL3" s="8" t="s">
        <v>224</v>
      </c>
      <c r="AM3" s="8" t="s">
        <v>224</v>
      </c>
      <c r="AN3" s="8" t="s">
        <v>224</v>
      </c>
      <c r="AO3" s="8" t="s">
        <v>224</v>
      </c>
      <c r="AP3" s="8" t="s">
        <v>224</v>
      </c>
      <c r="AQ3" s="8" t="s">
        <v>224</v>
      </c>
      <c r="AR3" s="8" t="s">
        <v>224</v>
      </c>
      <c r="AS3" s="8" t="s">
        <v>224</v>
      </c>
      <c r="AT3" s="8" t="s">
        <v>224</v>
      </c>
      <c r="AU3" s="8" t="s">
        <v>224</v>
      </c>
      <c r="AV3" s="8" t="s">
        <v>224</v>
      </c>
      <c r="AW3" s="8" t="s">
        <v>224</v>
      </c>
      <c r="AX3" s="8" t="s">
        <v>224</v>
      </c>
      <c r="AY3" s="8" t="s">
        <v>224</v>
      </c>
      <c r="AZ3" s="8" t="s">
        <v>224</v>
      </c>
      <c r="BA3" s="8" t="s">
        <v>224</v>
      </c>
      <c r="BB3" s="8" t="s">
        <v>224</v>
      </c>
      <c r="BC3" s="8" t="s">
        <v>224</v>
      </c>
      <c r="BD3" s="8" t="s">
        <v>224</v>
      </c>
      <c r="BE3" s="8" t="s">
        <v>224</v>
      </c>
      <c r="BF3" s="8" t="s">
        <v>224</v>
      </c>
      <c r="BG3" s="8" t="s">
        <v>224</v>
      </c>
      <c r="BH3" s="8" t="s">
        <v>224</v>
      </c>
      <c r="BI3" s="8" t="s">
        <v>224</v>
      </c>
      <c r="BJ3" s="8" t="s">
        <v>224</v>
      </c>
      <c r="BK3" s="8" t="s">
        <v>224</v>
      </c>
      <c r="BL3" s="8" t="s">
        <v>224</v>
      </c>
      <c r="BM3" s="8" t="s">
        <v>224</v>
      </c>
      <c r="BN3" s="8" t="s">
        <v>224</v>
      </c>
      <c r="BO3" s="8" t="s">
        <v>224</v>
      </c>
      <c r="BP3" s="8" t="s">
        <v>224</v>
      </c>
      <c r="BQ3" s="8" t="s">
        <v>224</v>
      </c>
      <c r="BR3" s="8" t="s">
        <v>224</v>
      </c>
      <c r="BS3" s="8" t="s">
        <v>224</v>
      </c>
      <c r="BT3" s="8" t="s">
        <v>224</v>
      </c>
      <c r="BU3" s="8" t="s">
        <v>224</v>
      </c>
      <c r="BV3" s="8" t="s">
        <v>224</v>
      </c>
      <c r="BW3" s="8" t="s">
        <v>224</v>
      </c>
      <c r="BX3" s="8" t="s">
        <v>224</v>
      </c>
      <c r="BY3" s="8" t="s">
        <v>224</v>
      </c>
      <c r="BZ3" s="8" t="s">
        <v>224</v>
      </c>
      <c r="CA3" s="8" t="s">
        <v>224</v>
      </c>
      <c r="CB3" s="8" t="s">
        <v>224</v>
      </c>
      <c r="CC3" s="8" t="s">
        <v>224</v>
      </c>
      <c r="CD3" s="8" t="s">
        <v>224</v>
      </c>
      <c r="CE3" s="8" t="s">
        <v>224</v>
      </c>
      <c r="CF3" s="8" t="s">
        <v>224</v>
      </c>
      <c r="CG3" s="8" t="s">
        <v>224</v>
      </c>
      <c r="CH3" s="8" t="s">
        <v>224</v>
      </c>
      <c r="CI3" s="8" t="s">
        <v>224</v>
      </c>
      <c r="CJ3" s="8" t="s">
        <v>224</v>
      </c>
      <c r="CK3" s="8" t="s">
        <v>224</v>
      </c>
      <c r="CL3" s="8" t="s">
        <v>224</v>
      </c>
      <c r="CM3" s="8" t="s">
        <v>224</v>
      </c>
      <c r="CN3" s="8" t="s">
        <v>224</v>
      </c>
      <c r="CO3" s="8" t="s">
        <v>224</v>
      </c>
      <c r="CP3" s="8" t="s">
        <v>224</v>
      </c>
      <c r="CQ3" s="8" t="s">
        <v>224</v>
      </c>
      <c r="CR3" s="8" t="s">
        <v>224</v>
      </c>
      <c r="CS3" s="8" t="s">
        <v>224</v>
      </c>
      <c r="CT3" s="8" t="s">
        <v>224</v>
      </c>
      <c r="CU3" s="8" t="s">
        <v>224</v>
      </c>
      <c r="CV3" s="8" t="s">
        <v>224</v>
      </c>
      <c r="CW3" s="8" t="s">
        <v>224</v>
      </c>
      <c r="CX3" s="8" t="s">
        <v>224</v>
      </c>
      <c r="CY3" s="8" t="s">
        <v>224</v>
      </c>
      <c r="CZ3" s="8" t="s">
        <v>224</v>
      </c>
      <c r="DA3" s="8" t="s">
        <v>224</v>
      </c>
      <c r="DB3" s="8" t="s">
        <v>224</v>
      </c>
      <c r="DC3" s="8" t="s">
        <v>224</v>
      </c>
      <c r="DD3" s="8" t="s">
        <v>224</v>
      </c>
      <c r="DE3" s="8" t="s">
        <v>224</v>
      </c>
      <c r="DF3" s="8" t="s">
        <v>224</v>
      </c>
      <c r="DG3" s="8" t="s">
        <v>224</v>
      </c>
      <c r="DH3" s="8" t="s">
        <v>224</v>
      </c>
      <c r="DI3" s="8" t="s">
        <v>224</v>
      </c>
      <c r="DJ3" s="8" t="s">
        <v>224</v>
      </c>
      <c r="DK3" s="8" t="s">
        <v>224</v>
      </c>
      <c r="DL3" s="8" t="s">
        <v>224</v>
      </c>
      <c r="DM3" s="8" t="s">
        <v>224</v>
      </c>
      <c r="DN3" s="8" t="s">
        <v>224</v>
      </c>
      <c r="DO3" s="8" t="s">
        <v>224</v>
      </c>
      <c r="DP3" s="8" t="s">
        <v>224</v>
      </c>
      <c r="DQ3" s="8" t="s">
        <v>224</v>
      </c>
      <c r="DR3" s="8" t="s">
        <v>224</v>
      </c>
      <c r="DS3" s="8" t="s">
        <v>224</v>
      </c>
      <c r="DT3" s="8" t="s">
        <v>224</v>
      </c>
      <c r="DU3" s="8" t="s">
        <v>224</v>
      </c>
      <c r="DV3" s="8" t="s">
        <v>224</v>
      </c>
      <c r="DW3" s="8" t="s">
        <v>224</v>
      </c>
      <c r="DX3" s="8" t="s">
        <v>224</v>
      </c>
      <c r="DY3" s="8" t="s">
        <v>224</v>
      </c>
      <c r="DZ3" s="8" t="s">
        <v>224</v>
      </c>
      <c r="EA3" s="8" t="s">
        <v>224</v>
      </c>
      <c r="EB3" s="8" t="s">
        <v>224</v>
      </c>
      <c r="EC3" s="8" t="s">
        <v>224</v>
      </c>
      <c r="ED3" s="8" t="s">
        <v>224</v>
      </c>
      <c r="EE3" s="8" t="s">
        <v>224</v>
      </c>
      <c r="EF3" s="8" t="s">
        <v>224</v>
      </c>
      <c r="EG3" s="8" t="s">
        <v>224</v>
      </c>
      <c r="EH3" s="8" t="s">
        <v>224</v>
      </c>
      <c r="EI3" s="8" t="s">
        <v>224</v>
      </c>
      <c r="EJ3" s="8" t="s">
        <v>224</v>
      </c>
      <c r="EK3" s="8" t="s">
        <v>224</v>
      </c>
      <c r="EL3" s="8" t="s">
        <v>224</v>
      </c>
      <c r="EM3" s="8" t="s">
        <v>224</v>
      </c>
      <c r="EN3" s="8" t="s">
        <v>224</v>
      </c>
      <c r="EO3" s="8" t="s">
        <v>224</v>
      </c>
      <c r="EP3" s="8" t="s">
        <v>224</v>
      </c>
      <c r="EQ3" s="8" t="s">
        <v>224</v>
      </c>
      <c r="ER3" s="8" t="s">
        <v>224</v>
      </c>
      <c r="ES3" s="8" t="s">
        <v>224</v>
      </c>
      <c r="ET3" s="8" t="s">
        <v>224</v>
      </c>
      <c r="EU3" s="8" t="s">
        <v>224</v>
      </c>
      <c r="EV3" s="8" t="s">
        <v>224</v>
      </c>
      <c r="EW3" s="8" t="s">
        <v>224</v>
      </c>
      <c r="EX3" s="8" t="s">
        <v>224</v>
      </c>
      <c r="EY3" s="8" t="s">
        <v>224</v>
      </c>
      <c r="EZ3" s="8" t="s">
        <v>224</v>
      </c>
      <c r="FA3" s="8" t="s">
        <v>224</v>
      </c>
      <c r="FB3" s="8" t="s">
        <v>224</v>
      </c>
      <c r="FC3" s="8" t="s">
        <v>224</v>
      </c>
      <c r="FD3" s="8" t="s">
        <v>224</v>
      </c>
      <c r="FE3" s="8" t="s">
        <v>224</v>
      </c>
      <c r="FF3" s="8" t="s">
        <v>224</v>
      </c>
      <c r="FG3" s="8" t="s">
        <v>224</v>
      </c>
      <c r="FH3" s="8" t="s">
        <v>224</v>
      </c>
      <c r="FI3" s="8" t="s">
        <v>224</v>
      </c>
      <c r="FJ3" s="8" t="s">
        <v>224</v>
      </c>
      <c r="FK3" s="8" t="s">
        <v>224</v>
      </c>
      <c r="FL3" s="8" t="s">
        <v>224</v>
      </c>
      <c r="FM3" s="8" t="s">
        <v>224</v>
      </c>
      <c r="FN3" s="8" t="s">
        <v>224</v>
      </c>
      <c r="FO3" s="8" t="s">
        <v>224</v>
      </c>
      <c r="FP3" s="8" t="s">
        <v>224</v>
      </c>
      <c r="FQ3" s="8" t="s">
        <v>224</v>
      </c>
      <c r="FR3" s="8" t="s">
        <v>224</v>
      </c>
      <c r="FS3" s="8" t="s">
        <v>224</v>
      </c>
      <c r="FT3" s="8" t="s">
        <v>224</v>
      </c>
      <c r="FU3" s="8" t="s">
        <v>224</v>
      </c>
      <c r="FV3" s="8" t="s">
        <v>224</v>
      </c>
      <c r="FW3" s="8" t="s">
        <v>224</v>
      </c>
      <c r="FX3" s="8" t="s">
        <v>224</v>
      </c>
      <c r="FY3" s="8" t="s">
        <v>224</v>
      </c>
      <c r="FZ3" s="8" t="s">
        <v>224</v>
      </c>
      <c r="GA3" s="8" t="s">
        <v>224</v>
      </c>
      <c r="GB3" s="8" t="s">
        <v>224</v>
      </c>
      <c r="GC3" s="8" t="s">
        <v>224</v>
      </c>
      <c r="GD3" s="8" t="s">
        <v>224</v>
      </c>
      <c r="GE3" s="8" t="s">
        <v>224</v>
      </c>
      <c r="GF3" s="8" t="s">
        <v>224</v>
      </c>
      <c r="GG3" s="8" t="s">
        <v>224</v>
      </c>
      <c r="GH3" s="8" t="s">
        <v>224</v>
      </c>
      <c r="GI3" s="8" t="s">
        <v>224</v>
      </c>
      <c r="GJ3" s="8" t="s">
        <v>224</v>
      </c>
      <c r="GK3" s="8" t="s">
        <v>224</v>
      </c>
      <c r="GL3" s="8" t="s">
        <v>224</v>
      </c>
      <c r="GM3" s="8" t="s">
        <v>224</v>
      </c>
      <c r="GN3" s="8" t="s">
        <v>224</v>
      </c>
      <c r="GO3" s="8" t="s">
        <v>224</v>
      </c>
      <c r="GP3" s="8" t="s">
        <v>224</v>
      </c>
      <c r="GQ3" s="8" t="s">
        <v>224</v>
      </c>
      <c r="GR3" s="8" t="s">
        <v>224</v>
      </c>
      <c r="GS3" s="8" t="s">
        <v>224</v>
      </c>
      <c r="GT3" s="8" t="s">
        <v>224</v>
      </c>
      <c r="GU3" s="8" t="s">
        <v>224</v>
      </c>
      <c r="GV3" s="8" t="s">
        <v>224</v>
      </c>
      <c r="GW3" s="8" t="s">
        <v>224</v>
      </c>
      <c r="GX3" s="8" t="s">
        <v>224</v>
      </c>
      <c r="GY3" s="8" t="s">
        <v>224</v>
      </c>
      <c r="GZ3" s="8" t="s">
        <v>224</v>
      </c>
      <c r="HA3" s="8" t="s">
        <v>224</v>
      </c>
      <c r="HB3" s="8" t="s">
        <v>224</v>
      </c>
      <c r="HC3" s="8" t="s">
        <v>224</v>
      </c>
      <c r="HD3" s="8" t="s">
        <v>224</v>
      </c>
      <c r="HE3" s="8" t="s">
        <v>224</v>
      </c>
      <c r="HF3" s="8" t="s">
        <v>224</v>
      </c>
      <c r="HG3" s="8" t="s">
        <v>224</v>
      </c>
      <c r="HH3" s="8" t="s">
        <v>224</v>
      </c>
      <c r="HI3" s="8" t="s">
        <v>224</v>
      </c>
      <c r="HJ3" s="8" t="s">
        <v>224</v>
      </c>
      <c r="HK3" s="8" t="s">
        <v>224</v>
      </c>
      <c r="HL3" s="8" t="s">
        <v>224</v>
      </c>
      <c r="HM3" s="8" t="s">
        <v>224</v>
      </c>
      <c r="HN3" s="8" t="s">
        <v>224</v>
      </c>
      <c r="HO3" s="8" t="s">
        <v>224</v>
      </c>
      <c r="HP3" s="8" t="s">
        <v>224</v>
      </c>
      <c r="HQ3" s="8" t="s">
        <v>224</v>
      </c>
      <c r="HR3" s="8" t="s">
        <v>224</v>
      </c>
      <c r="HS3" s="8" t="s">
        <v>224</v>
      </c>
      <c r="HT3" s="8" t="s">
        <v>224</v>
      </c>
      <c r="HU3" s="8" t="s">
        <v>224</v>
      </c>
      <c r="HV3" s="8" t="s">
        <v>224</v>
      </c>
      <c r="HW3" s="8" t="s">
        <v>224</v>
      </c>
      <c r="HX3" s="8" t="s">
        <v>224</v>
      </c>
      <c r="HY3" s="8" t="s">
        <v>224</v>
      </c>
      <c r="HZ3" s="8" t="s">
        <v>224</v>
      </c>
      <c r="IA3" s="8" t="s">
        <v>224</v>
      </c>
      <c r="IB3" s="8" t="s">
        <v>224</v>
      </c>
      <c r="IC3" s="8" t="s">
        <v>224</v>
      </c>
      <c r="ID3" s="8" t="s">
        <v>224</v>
      </c>
      <c r="IE3" s="8" t="s">
        <v>224</v>
      </c>
      <c r="IF3" s="8" t="s">
        <v>224</v>
      </c>
      <c r="IG3" s="8" t="s">
        <v>224</v>
      </c>
      <c r="IH3" s="8" t="s">
        <v>224</v>
      </c>
      <c r="II3" s="8" t="s">
        <v>224</v>
      </c>
      <c r="IJ3" s="8" t="s">
        <v>224</v>
      </c>
      <c r="IK3" s="8" t="s">
        <v>224</v>
      </c>
      <c r="IL3" s="8" t="s">
        <v>224</v>
      </c>
      <c r="IM3" s="8" t="s">
        <v>224</v>
      </c>
      <c r="IN3" s="8" t="s">
        <v>224</v>
      </c>
      <c r="IO3" s="8" t="s">
        <v>224</v>
      </c>
      <c r="IP3" s="8" t="s">
        <v>224</v>
      </c>
      <c r="IQ3" s="8" t="s">
        <v>224</v>
      </c>
    </row>
    <row r="4" spans="1:251">
      <c r="A4" s="4" t="s">
        <v>216</v>
      </c>
      <c r="B4" s="8" t="s">
        <v>225</v>
      </c>
      <c r="C4" s="8" t="s">
        <v>225</v>
      </c>
      <c r="D4" s="8" t="s">
        <v>225</v>
      </c>
      <c r="E4" s="8" t="s">
        <v>225</v>
      </c>
      <c r="F4" s="8" t="s">
        <v>225</v>
      </c>
      <c r="G4" s="8" t="s">
        <v>225</v>
      </c>
      <c r="H4" s="8" t="s">
        <v>225</v>
      </c>
      <c r="I4" s="8" t="s">
        <v>225</v>
      </c>
      <c r="J4" s="8" t="s">
        <v>225</v>
      </c>
      <c r="K4" s="8" t="s">
        <v>225</v>
      </c>
      <c r="L4" s="8" t="s">
        <v>225</v>
      </c>
      <c r="M4" s="8" t="s">
        <v>225</v>
      </c>
      <c r="N4" s="8" t="s">
        <v>225</v>
      </c>
      <c r="O4" s="8" t="s">
        <v>225</v>
      </c>
      <c r="P4" s="8" t="s">
        <v>225</v>
      </c>
      <c r="Q4" s="8" t="s">
        <v>225</v>
      </c>
      <c r="R4" s="8" t="s">
        <v>225</v>
      </c>
      <c r="S4" s="8" t="s">
        <v>225</v>
      </c>
      <c r="T4" s="8" t="s">
        <v>225</v>
      </c>
      <c r="U4" s="8" t="s">
        <v>225</v>
      </c>
      <c r="V4" s="8" t="s">
        <v>225</v>
      </c>
      <c r="W4" s="8" t="s">
        <v>225</v>
      </c>
      <c r="X4" s="8" t="s">
        <v>225</v>
      </c>
      <c r="Y4" s="8" t="s">
        <v>225</v>
      </c>
      <c r="Z4" s="8" t="s">
        <v>225</v>
      </c>
      <c r="AA4" s="8" t="s">
        <v>225</v>
      </c>
      <c r="AB4" s="8" t="s">
        <v>225</v>
      </c>
      <c r="AC4" s="8" t="s">
        <v>225</v>
      </c>
      <c r="AD4" s="8" t="s">
        <v>225</v>
      </c>
      <c r="AE4" s="8" t="s">
        <v>225</v>
      </c>
      <c r="AF4" s="8" t="s">
        <v>225</v>
      </c>
      <c r="AG4" s="8" t="s">
        <v>225</v>
      </c>
      <c r="AH4" s="8" t="s">
        <v>225</v>
      </c>
      <c r="AI4" s="8" t="s">
        <v>225</v>
      </c>
      <c r="AJ4" s="8" t="s">
        <v>225</v>
      </c>
      <c r="AK4" s="8" t="s">
        <v>225</v>
      </c>
      <c r="AL4" s="8" t="s">
        <v>225</v>
      </c>
      <c r="AM4" s="8" t="s">
        <v>225</v>
      </c>
      <c r="AN4" s="8" t="s">
        <v>225</v>
      </c>
      <c r="AO4" s="8" t="s">
        <v>225</v>
      </c>
      <c r="AP4" s="8" t="s">
        <v>225</v>
      </c>
      <c r="AQ4" s="8" t="s">
        <v>225</v>
      </c>
      <c r="AR4" s="8" t="s">
        <v>225</v>
      </c>
      <c r="AS4" s="8" t="s">
        <v>225</v>
      </c>
      <c r="AT4" s="8" t="s">
        <v>225</v>
      </c>
      <c r="AU4" s="8" t="s">
        <v>225</v>
      </c>
      <c r="AV4" s="8" t="s">
        <v>225</v>
      </c>
      <c r="AW4" s="8" t="s">
        <v>225</v>
      </c>
      <c r="AX4" s="8" t="s">
        <v>225</v>
      </c>
      <c r="AY4" s="8" t="s">
        <v>225</v>
      </c>
      <c r="AZ4" s="8" t="s">
        <v>225</v>
      </c>
      <c r="BA4" s="8" t="s">
        <v>225</v>
      </c>
      <c r="BB4" s="8" t="s">
        <v>225</v>
      </c>
      <c r="BC4" s="8" t="s">
        <v>225</v>
      </c>
      <c r="BD4" s="8" t="s">
        <v>225</v>
      </c>
      <c r="BE4" s="8" t="s">
        <v>225</v>
      </c>
      <c r="BF4" s="8" t="s">
        <v>225</v>
      </c>
      <c r="BG4" s="8" t="s">
        <v>225</v>
      </c>
      <c r="BH4" s="8" t="s">
        <v>225</v>
      </c>
      <c r="BI4" s="8" t="s">
        <v>225</v>
      </c>
      <c r="BJ4" s="8" t="s">
        <v>225</v>
      </c>
      <c r="BK4" s="8" t="s">
        <v>225</v>
      </c>
      <c r="BL4" s="8" t="s">
        <v>225</v>
      </c>
      <c r="BM4" s="8" t="s">
        <v>225</v>
      </c>
      <c r="BN4" s="8" t="s">
        <v>225</v>
      </c>
      <c r="BO4" s="8" t="s">
        <v>225</v>
      </c>
      <c r="BP4" s="8" t="s">
        <v>225</v>
      </c>
      <c r="BQ4" s="8" t="s">
        <v>225</v>
      </c>
      <c r="BR4" s="8" t="s">
        <v>225</v>
      </c>
      <c r="BS4" s="8" t="s">
        <v>225</v>
      </c>
      <c r="BT4" s="8" t="s">
        <v>225</v>
      </c>
      <c r="BU4" s="8" t="s">
        <v>225</v>
      </c>
      <c r="BV4" s="8" t="s">
        <v>225</v>
      </c>
      <c r="BW4" s="8" t="s">
        <v>225</v>
      </c>
      <c r="BX4" s="8" t="s">
        <v>225</v>
      </c>
      <c r="BY4" s="8" t="s">
        <v>225</v>
      </c>
      <c r="BZ4" s="8" t="s">
        <v>225</v>
      </c>
      <c r="CA4" s="8" t="s">
        <v>225</v>
      </c>
      <c r="CB4" s="8" t="s">
        <v>225</v>
      </c>
      <c r="CC4" s="8" t="s">
        <v>225</v>
      </c>
      <c r="CD4" s="8" t="s">
        <v>225</v>
      </c>
      <c r="CE4" s="8" t="s">
        <v>225</v>
      </c>
      <c r="CF4" s="8" t="s">
        <v>225</v>
      </c>
      <c r="CG4" s="8" t="s">
        <v>225</v>
      </c>
      <c r="CH4" s="8" t="s">
        <v>225</v>
      </c>
      <c r="CI4" s="8" t="s">
        <v>225</v>
      </c>
      <c r="CJ4" s="8" t="s">
        <v>225</v>
      </c>
      <c r="CK4" s="8" t="s">
        <v>225</v>
      </c>
      <c r="CL4" s="8" t="s">
        <v>225</v>
      </c>
      <c r="CM4" s="8" t="s">
        <v>225</v>
      </c>
      <c r="CN4" s="8" t="s">
        <v>225</v>
      </c>
      <c r="CO4" s="8" t="s">
        <v>225</v>
      </c>
      <c r="CP4" s="8" t="s">
        <v>225</v>
      </c>
      <c r="CQ4" s="8" t="s">
        <v>225</v>
      </c>
      <c r="CR4" s="8" t="s">
        <v>225</v>
      </c>
      <c r="CS4" s="8" t="s">
        <v>225</v>
      </c>
      <c r="CT4" s="8" t="s">
        <v>225</v>
      </c>
      <c r="CU4" s="8" t="s">
        <v>225</v>
      </c>
      <c r="CV4" s="8" t="s">
        <v>225</v>
      </c>
      <c r="CW4" s="8" t="s">
        <v>225</v>
      </c>
      <c r="CX4" s="8" t="s">
        <v>225</v>
      </c>
      <c r="CY4" s="8" t="s">
        <v>225</v>
      </c>
      <c r="CZ4" s="8" t="s">
        <v>225</v>
      </c>
      <c r="DA4" s="8" t="s">
        <v>225</v>
      </c>
      <c r="DB4" s="8" t="s">
        <v>225</v>
      </c>
      <c r="DC4" s="8" t="s">
        <v>225</v>
      </c>
      <c r="DD4" s="8" t="s">
        <v>225</v>
      </c>
      <c r="DE4" s="8" t="s">
        <v>225</v>
      </c>
      <c r="DF4" s="8" t="s">
        <v>225</v>
      </c>
      <c r="DG4" s="8" t="s">
        <v>225</v>
      </c>
      <c r="DH4" s="8" t="s">
        <v>225</v>
      </c>
      <c r="DI4" s="8" t="s">
        <v>225</v>
      </c>
      <c r="DJ4" s="8" t="s">
        <v>225</v>
      </c>
      <c r="DK4" s="8" t="s">
        <v>225</v>
      </c>
      <c r="DL4" s="8" t="s">
        <v>225</v>
      </c>
      <c r="DM4" s="8" t="s">
        <v>225</v>
      </c>
      <c r="DN4" s="8" t="s">
        <v>225</v>
      </c>
      <c r="DO4" s="8" t="s">
        <v>225</v>
      </c>
      <c r="DP4" s="8" t="s">
        <v>225</v>
      </c>
      <c r="DQ4" s="8" t="s">
        <v>225</v>
      </c>
      <c r="DR4" s="8" t="s">
        <v>225</v>
      </c>
      <c r="DS4" s="8" t="s">
        <v>225</v>
      </c>
      <c r="DT4" s="8" t="s">
        <v>225</v>
      </c>
      <c r="DU4" s="8" t="s">
        <v>225</v>
      </c>
      <c r="DV4" s="8" t="s">
        <v>225</v>
      </c>
      <c r="DW4" s="8" t="s">
        <v>225</v>
      </c>
      <c r="DX4" s="8" t="s">
        <v>225</v>
      </c>
      <c r="DY4" s="8" t="s">
        <v>225</v>
      </c>
      <c r="DZ4" s="8" t="s">
        <v>225</v>
      </c>
      <c r="EA4" s="8" t="s">
        <v>225</v>
      </c>
      <c r="EB4" s="8" t="s">
        <v>225</v>
      </c>
      <c r="EC4" s="8" t="s">
        <v>225</v>
      </c>
      <c r="ED4" s="8" t="s">
        <v>225</v>
      </c>
      <c r="EE4" s="8" t="s">
        <v>225</v>
      </c>
      <c r="EF4" s="8" t="s">
        <v>225</v>
      </c>
      <c r="EG4" s="8" t="s">
        <v>225</v>
      </c>
      <c r="EH4" s="8" t="s">
        <v>225</v>
      </c>
      <c r="EI4" s="8" t="s">
        <v>225</v>
      </c>
      <c r="EJ4" s="8" t="s">
        <v>225</v>
      </c>
      <c r="EK4" s="8" t="s">
        <v>225</v>
      </c>
      <c r="EL4" s="8" t="s">
        <v>225</v>
      </c>
      <c r="EM4" s="8" t="s">
        <v>225</v>
      </c>
      <c r="EN4" s="8" t="s">
        <v>225</v>
      </c>
      <c r="EO4" s="8" t="s">
        <v>225</v>
      </c>
      <c r="EP4" s="8" t="s">
        <v>225</v>
      </c>
      <c r="EQ4" s="8" t="s">
        <v>225</v>
      </c>
      <c r="ER4" s="8" t="s">
        <v>225</v>
      </c>
      <c r="ES4" s="8" t="s">
        <v>225</v>
      </c>
      <c r="ET4" s="8" t="s">
        <v>225</v>
      </c>
      <c r="EU4" s="8" t="s">
        <v>225</v>
      </c>
      <c r="EV4" s="8" t="s">
        <v>225</v>
      </c>
      <c r="EW4" s="8" t="s">
        <v>225</v>
      </c>
      <c r="EX4" s="8" t="s">
        <v>225</v>
      </c>
      <c r="EY4" s="8" t="s">
        <v>225</v>
      </c>
      <c r="EZ4" s="8" t="s">
        <v>225</v>
      </c>
      <c r="FA4" s="8" t="s">
        <v>225</v>
      </c>
      <c r="FB4" s="8" t="s">
        <v>225</v>
      </c>
      <c r="FC4" s="8" t="s">
        <v>225</v>
      </c>
      <c r="FD4" s="8" t="s">
        <v>225</v>
      </c>
      <c r="FE4" s="8" t="s">
        <v>225</v>
      </c>
      <c r="FF4" s="8" t="s">
        <v>225</v>
      </c>
      <c r="FG4" s="8" t="s">
        <v>225</v>
      </c>
      <c r="FH4" s="8" t="s">
        <v>225</v>
      </c>
      <c r="FI4" s="8" t="s">
        <v>225</v>
      </c>
      <c r="FJ4" s="8" t="s">
        <v>225</v>
      </c>
      <c r="FK4" s="8" t="s">
        <v>225</v>
      </c>
      <c r="FL4" s="8" t="s">
        <v>225</v>
      </c>
      <c r="FM4" s="8" t="s">
        <v>225</v>
      </c>
      <c r="FN4" s="8" t="s">
        <v>225</v>
      </c>
      <c r="FO4" s="8" t="s">
        <v>225</v>
      </c>
      <c r="FP4" s="8" t="s">
        <v>225</v>
      </c>
      <c r="FQ4" s="8" t="s">
        <v>225</v>
      </c>
      <c r="FR4" s="8" t="s">
        <v>225</v>
      </c>
      <c r="FS4" s="8" t="s">
        <v>225</v>
      </c>
      <c r="FT4" s="8" t="s">
        <v>225</v>
      </c>
      <c r="FU4" s="8" t="s">
        <v>225</v>
      </c>
      <c r="FV4" s="8" t="s">
        <v>225</v>
      </c>
      <c r="FW4" s="8" t="s">
        <v>225</v>
      </c>
      <c r="FX4" s="8" t="s">
        <v>225</v>
      </c>
      <c r="FY4" s="8" t="s">
        <v>225</v>
      </c>
      <c r="FZ4" s="8" t="s">
        <v>225</v>
      </c>
      <c r="GA4" s="8" t="s">
        <v>225</v>
      </c>
      <c r="GB4" s="8" t="s">
        <v>225</v>
      </c>
      <c r="GC4" s="8" t="s">
        <v>225</v>
      </c>
      <c r="GD4" s="8" t="s">
        <v>225</v>
      </c>
      <c r="GE4" s="8" t="s">
        <v>225</v>
      </c>
      <c r="GF4" s="8" t="s">
        <v>225</v>
      </c>
      <c r="GG4" s="8" t="s">
        <v>225</v>
      </c>
      <c r="GH4" s="8" t="s">
        <v>225</v>
      </c>
      <c r="GI4" s="8" t="s">
        <v>225</v>
      </c>
      <c r="GJ4" s="8" t="s">
        <v>225</v>
      </c>
      <c r="GK4" s="8" t="s">
        <v>225</v>
      </c>
      <c r="GL4" s="8" t="s">
        <v>225</v>
      </c>
      <c r="GM4" s="8" t="s">
        <v>225</v>
      </c>
      <c r="GN4" s="8" t="s">
        <v>225</v>
      </c>
      <c r="GO4" s="8" t="s">
        <v>225</v>
      </c>
      <c r="GP4" s="8" t="s">
        <v>225</v>
      </c>
      <c r="GQ4" s="8" t="s">
        <v>225</v>
      </c>
      <c r="GR4" s="8" t="s">
        <v>225</v>
      </c>
      <c r="GS4" s="8" t="s">
        <v>225</v>
      </c>
      <c r="GT4" s="8" t="s">
        <v>225</v>
      </c>
      <c r="GU4" s="8" t="s">
        <v>225</v>
      </c>
      <c r="GV4" s="8" t="s">
        <v>225</v>
      </c>
      <c r="GW4" s="8" t="s">
        <v>225</v>
      </c>
      <c r="GX4" s="8" t="s">
        <v>225</v>
      </c>
      <c r="GY4" s="8" t="s">
        <v>225</v>
      </c>
      <c r="GZ4" s="8" t="s">
        <v>225</v>
      </c>
      <c r="HA4" s="8" t="s">
        <v>225</v>
      </c>
      <c r="HB4" s="8" t="s">
        <v>225</v>
      </c>
      <c r="HC4" s="8" t="s">
        <v>225</v>
      </c>
      <c r="HD4" s="8" t="s">
        <v>225</v>
      </c>
      <c r="HE4" s="8" t="s">
        <v>225</v>
      </c>
      <c r="HF4" s="8" t="s">
        <v>225</v>
      </c>
      <c r="HG4" s="8" t="s">
        <v>225</v>
      </c>
      <c r="HH4" s="8" t="s">
        <v>225</v>
      </c>
      <c r="HI4" s="8" t="s">
        <v>225</v>
      </c>
      <c r="HJ4" s="8" t="s">
        <v>225</v>
      </c>
      <c r="HK4" s="8" t="s">
        <v>225</v>
      </c>
      <c r="HL4" s="8" t="s">
        <v>225</v>
      </c>
      <c r="HM4" s="8" t="s">
        <v>225</v>
      </c>
      <c r="HN4" s="8" t="s">
        <v>225</v>
      </c>
      <c r="HO4" s="8" t="s">
        <v>225</v>
      </c>
      <c r="HP4" s="8" t="s">
        <v>225</v>
      </c>
      <c r="HQ4" s="8" t="s">
        <v>225</v>
      </c>
      <c r="HR4" s="8" t="s">
        <v>225</v>
      </c>
      <c r="HS4" s="8" t="s">
        <v>225</v>
      </c>
      <c r="HT4" s="8" t="s">
        <v>225</v>
      </c>
      <c r="HU4" s="8" t="s">
        <v>225</v>
      </c>
      <c r="HV4" s="8" t="s">
        <v>225</v>
      </c>
      <c r="HW4" s="8" t="s">
        <v>225</v>
      </c>
      <c r="HX4" s="8" t="s">
        <v>225</v>
      </c>
      <c r="HY4" s="8" t="s">
        <v>225</v>
      </c>
      <c r="HZ4" s="8" t="s">
        <v>225</v>
      </c>
      <c r="IA4" s="8" t="s">
        <v>225</v>
      </c>
      <c r="IB4" s="8" t="s">
        <v>225</v>
      </c>
      <c r="IC4" s="8" t="s">
        <v>225</v>
      </c>
      <c r="ID4" s="8" t="s">
        <v>225</v>
      </c>
      <c r="IE4" s="8" t="s">
        <v>225</v>
      </c>
      <c r="IF4" s="8" t="s">
        <v>225</v>
      </c>
      <c r="IG4" s="8" t="s">
        <v>225</v>
      </c>
      <c r="IH4" s="8" t="s">
        <v>225</v>
      </c>
      <c r="II4" s="8" t="s">
        <v>225</v>
      </c>
      <c r="IJ4" s="8" t="s">
        <v>225</v>
      </c>
      <c r="IK4" s="8" t="s">
        <v>225</v>
      </c>
      <c r="IL4" s="8" t="s">
        <v>225</v>
      </c>
      <c r="IM4" s="8" t="s">
        <v>225</v>
      </c>
      <c r="IN4" s="8" t="s">
        <v>225</v>
      </c>
      <c r="IO4" s="8" t="s">
        <v>225</v>
      </c>
      <c r="IP4" s="8" t="s">
        <v>225</v>
      </c>
      <c r="IQ4" s="8" t="s">
        <v>225</v>
      </c>
    </row>
    <row r="5" spans="1:251">
      <c r="A5" s="4" t="s">
        <v>217</v>
      </c>
      <c r="B5" s="8" t="s">
        <v>1029</v>
      </c>
      <c r="C5" s="8" t="s">
        <v>1029</v>
      </c>
      <c r="D5" s="8" t="s">
        <v>1029</v>
      </c>
      <c r="E5" s="8" t="s">
        <v>1029</v>
      </c>
      <c r="F5" s="8" t="s">
        <v>1029</v>
      </c>
      <c r="G5" s="8" t="s">
        <v>1029</v>
      </c>
      <c r="H5" s="8" t="s">
        <v>1029</v>
      </c>
      <c r="I5" s="8" t="s">
        <v>1029</v>
      </c>
      <c r="J5" s="8" t="s">
        <v>1029</v>
      </c>
      <c r="K5" s="8" t="s">
        <v>1029</v>
      </c>
      <c r="L5" s="8" t="s">
        <v>1029</v>
      </c>
      <c r="M5" s="8" t="s">
        <v>1029</v>
      </c>
      <c r="N5" s="8" t="s">
        <v>1029</v>
      </c>
      <c r="O5" s="8" t="s">
        <v>1029</v>
      </c>
      <c r="P5" s="8" t="s">
        <v>1029</v>
      </c>
      <c r="Q5" s="8" t="s">
        <v>1029</v>
      </c>
      <c r="R5" s="8" t="s">
        <v>1029</v>
      </c>
      <c r="S5" s="8" t="s">
        <v>1029</v>
      </c>
      <c r="T5" s="8" t="s">
        <v>1029</v>
      </c>
      <c r="U5" s="8" t="s">
        <v>1029</v>
      </c>
      <c r="V5" s="8" t="s">
        <v>1029</v>
      </c>
      <c r="W5" s="8" t="s">
        <v>1029</v>
      </c>
      <c r="X5" s="8" t="s">
        <v>1029</v>
      </c>
      <c r="Y5" s="8" t="s">
        <v>1029</v>
      </c>
      <c r="Z5" s="8" t="s">
        <v>1029</v>
      </c>
      <c r="AA5" s="8" t="s">
        <v>1029</v>
      </c>
      <c r="AB5" s="8" t="s">
        <v>1029</v>
      </c>
      <c r="AC5" s="8" t="s">
        <v>1029</v>
      </c>
      <c r="AD5" s="8" t="s">
        <v>1029</v>
      </c>
      <c r="AE5" s="8" t="s">
        <v>1029</v>
      </c>
      <c r="AF5" s="8" t="s">
        <v>1029</v>
      </c>
      <c r="AG5" s="8" t="s">
        <v>1029</v>
      </c>
      <c r="AH5" s="8" t="s">
        <v>1029</v>
      </c>
      <c r="AI5" s="8" t="s">
        <v>1029</v>
      </c>
      <c r="AJ5" s="8" t="s">
        <v>1029</v>
      </c>
      <c r="AK5" s="8" t="s">
        <v>1029</v>
      </c>
      <c r="AL5" s="8" t="s">
        <v>1029</v>
      </c>
      <c r="AM5" s="8" t="s">
        <v>1029</v>
      </c>
      <c r="AN5" s="8" t="s">
        <v>1029</v>
      </c>
      <c r="AO5" s="8" t="s">
        <v>1029</v>
      </c>
      <c r="AP5" s="8" t="s">
        <v>1029</v>
      </c>
      <c r="AQ5" s="8" t="s">
        <v>1029</v>
      </c>
      <c r="AR5" s="8" t="s">
        <v>1029</v>
      </c>
      <c r="AS5" s="8" t="s">
        <v>1029</v>
      </c>
      <c r="AT5" s="8" t="s">
        <v>1029</v>
      </c>
      <c r="AU5" s="8" t="s">
        <v>1029</v>
      </c>
      <c r="AV5" s="8" t="s">
        <v>1029</v>
      </c>
      <c r="AW5" s="8" t="s">
        <v>1029</v>
      </c>
      <c r="AX5" s="8" t="s">
        <v>1029</v>
      </c>
      <c r="AY5" s="8" t="s">
        <v>1029</v>
      </c>
      <c r="AZ5" s="8" t="s">
        <v>1029</v>
      </c>
      <c r="BA5" s="8" t="s">
        <v>1029</v>
      </c>
      <c r="BB5" s="8" t="s">
        <v>1029</v>
      </c>
      <c r="BC5" s="8" t="s">
        <v>1029</v>
      </c>
      <c r="BD5" s="8" t="s">
        <v>1029</v>
      </c>
      <c r="BE5" s="8" t="s">
        <v>1029</v>
      </c>
      <c r="BF5" s="8" t="s">
        <v>1029</v>
      </c>
      <c r="BG5" s="8" t="s">
        <v>1029</v>
      </c>
      <c r="BH5" s="8" t="s">
        <v>1029</v>
      </c>
      <c r="BI5" s="8" t="s">
        <v>1029</v>
      </c>
      <c r="BJ5" s="8" t="s">
        <v>1029</v>
      </c>
      <c r="BK5" s="8" t="s">
        <v>1029</v>
      </c>
      <c r="BL5" s="8" t="s">
        <v>1029</v>
      </c>
      <c r="BM5" s="8" t="s">
        <v>1029</v>
      </c>
      <c r="BN5" s="8" t="s">
        <v>1029</v>
      </c>
      <c r="BO5" s="8" t="s">
        <v>1029</v>
      </c>
      <c r="BP5" s="8" t="s">
        <v>1029</v>
      </c>
      <c r="BQ5" s="8" t="s">
        <v>1029</v>
      </c>
      <c r="BR5" s="8" t="s">
        <v>1029</v>
      </c>
      <c r="BS5" s="8" t="s">
        <v>1029</v>
      </c>
      <c r="BT5" s="8" t="s">
        <v>1029</v>
      </c>
      <c r="BU5" s="8" t="s">
        <v>1029</v>
      </c>
      <c r="BV5" s="8" t="s">
        <v>1029</v>
      </c>
      <c r="BW5" s="8" t="s">
        <v>1029</v>
      </c>
      <c r="BX5" s="8" t="s">
        <v>1029</v>
      </c>
      <c r="BY5" s="8" t="s">
        <v>1029</v>
      </c>
      <c r="BZ5" s="8" t="s">
        <v>1029</v>
      </c>
      <c r="CA5" s="8" t="s">
        <v>1029</v>
      </c>
      <c r="CB5" s="8" t="s">
        <v>1029</v>
      </c>
      <c r="CC5" s="8" t="s">
        <v>1029</v>
      </c>
      <c r="CD5" s="8" t="s">
        <v>1029</v>
      </c>
      <c r="CE5" s="8" t="s">
        <v>1029</v>
      </c>
      <c r="CF5" s="8" t="s">
        <v>1029</v>
      </c>
      <c r="CG5" s="8" t="s">
        <v>1029</v>
      </c>
      <c r="CH5" s="8" t="s">
        <v>1029</v>
      </c>
      <c r="CI5" s="8" t="s">
        <v>1029</v>
      </c>
      <c r="CJ5" s="8" t="s">
        <v>1029</v>
      </c>
      <c r="CK5" s="8" t="s">
        <v>1029</v>
      </c>
      <c r="CL5" s="8" t="s">
        <v>1029</v>
      </c>
      <c r="CM5" s="8" t="s">
        <v>1029</v>
      </c>
      <c r="CN5" s="8" t="s">
        <v>1029</v>
      </c>
      <c r="CO5" s="8" t="s">
        <v>1029</v>
      </c>
      <c r="CP5" s="8" t="s">
        <v>1029</v>
      </c>
      <c r="CQ5" s="8" t="s">
        <v>1029</v>
      </c>
      <c r="CR5" s="8" t="s">
        <v>1029</v>
      </c>
      <c r="CS5" s="8" t="s">
        <v>1029</v>
      </c>
      <c r="CT5" s="8" t="s">
        <v>1029</v>
      </c>
      <c r="CU5" s="8" t="s">
        <v>1029</v>
      </c>
      <c r="CV5" s="8" t="s">
        <v>1029</v>
      </c>
      <c r="CW5" s="8" t="s">
        <v>1029</v>
      </c>
      <c r="CX5" s="8" t="s">
        <v>1029</v>
      </c>
      <c r="CY5" s="8" t="s">
        <v>1029</v>
      </c>
      <c r="CZ5" s="8" t="s">
        <v>1029</v>
      </c>
      <c r="DA5" s="8" t="s">
        <v>1029</v>
      </c>
      <c r="DB5" s="8" t="s">
        <v>1029</v>
      </c>
      <c r="DC5" s="8" t="s">
        <v>1029</v>
      </c>
      <c r="DD5" s="8" t="s">
        <v>1029</v>
      </c>
      <c r="DE5" s="8" t="s">
        <v>1029</v>
      </c>
      <c r="DF5" s="8" t="s">
        <v>1029</v>
      </c>
      <c r="DG5" s="8" t="s">
        <v>1029</v>
      </c>
      <c r="DH5" s="8" t="s">
        <v>1029</v>
      </c>
      <c r="DI5" s="8" t="s">
        <v>1029</v>
      </c>
      <c r="DJ5" s="8" t="s">
        <v>1029</v>
      </c>
      <c r="DK5" s="8" t="s">
        <v>1029</v>
      </c>
      <c r="DL5" s="8" t="s">
        <v>1029</v>
      </c>
      <c r="DM5" s="8" t="s">
        <v>1029</v>
      </c>
      <c r="DN5" s="8" t="s">
        <v>1029</v>
      </c>
      <c r="DO5" s="8" t="s">
        <v>1029</v>
      </c>
      <c r="DP5" s="8" t="s">
        <v>1029</v>
      </c>
      <c r="DQ5" s="8" t="s">
        <v>1029</v>
      </c>
      <c r="DR5" s="8" t="s">
        <v>1029</v>
      </c>
      <c r="DS5" s="8" t="s">
        <v>1029</v>
      </c>
      <c r="DT5" s="8" t="s">
        <v>1029</v>
      </c>
      <c r="DU5" s="8" t="s">
        <v>1029</v>
      </c>
      <c r="DV5" s="8" t="s">
        <v>1029</v>
      </c>
      <c r="DW5" s="8" t="s">
        <v>1029</v>
      </c>
      <c r="DX5" s="8" t="s">
        <v>1029</v>
      </c>
      <c r="DY5" s="8" t="s">
        <v>1029</v>
      </c>
      <c r="DZ5" s="8" t="s">
        <v>1029</v>
      </c>
      <c r="EA5" s="8" t="s">
        <v>1029</v>
      </c>
      <c r="EB5" s="8" t="s">
        <v>1029</v>
      </c>
      <c r="EC5" s="8" t="s">
        <v>1029</v>
      </c>
      <c r="ED5" s="8" t="s">
        <v>1029</v>
      </c>
      <c r="EE5" s="8" t="s">
        <v>1029</v>
      </c>
      <c r="EF5" s="8" t="s">
        <v>1029</v>
      </c>
      <c r="EG5" s="8" t="s">
        <v>1029</v>
      </c>
      <c r="EH5" s="8" t="s">
        <v>1029</v>
      </c>
      <c r="EI5" s="8" t="s">
        <v>1029</v>
      </c>
      <c r="EJ5" s="8" t="s">
        <v>1029</v>
      </c>
      <c r="EK5" s="8" t="s">
        <v>1029</v>
      </c>
      <c r="EL5" s="8" t="s">
        <v>1029</v>
      </c>
      <c r="EM5" s="8" t="s">
        <v>1029</v>
      </c>
      <c r="EN5" s="8" t="s">
        <v>1029</v>
      </c>
      <c r="EO5" s="8" t="s">
        <v>1029</v>
      </c>
      <c r="EP5" s="8" t="s">
        <v>1029</v>
      </c>
      <c r="EQ5" s="8" t="s">
        <v>1029</v>
      </c>
      <c r="ER5" s="8" t="s">
        <v>1029</v>
      </c>
      <c r="ES5" s="8" t="s">
        <v>1029</v>
      </c>
      <c r="ET5" s="8" t="s">
        <v>1029</v>
      </c>
      <c r="EU5" s="8" t="s">
        <v>1029</v>
      </c>
      <c r="EV5" s="8" t="s">
        <v>1029</v>
      </c>
      <c r="EW5" s="8" t="s">
        <v>1029</v>
      </c>
      <c r="EX5" s="8" t="s">
        <v>1029</v>
      </c>
      <c r="EY5" s="8" t="s">
        <v>1029</v>
      </c>
      <c r="EZ5" s="8" t="s">
        <v>1029</v>
      </c>
      <c r="FA5" s="8" t="s">
        <v>1029</v>
      </c>
      <c r="FB5" s="8" t="s">
        <v>1029</v>
      </c>
      <c r="FC5" s="8" t="s">
        <v>1029</v>
      </c>
      <c r="FD5" s="8" t="s">
        <v>1029</v>
      </c>
      <c r="FE5" s="8" t="s">
        <v>1029</v>
      </c>
      <c r="FF5" s="8" t="s">
        <v>1029</v>
      </c>
      <c r="FG5" s="8" t="s">
        <v>1029</v>
      </c>
      <c r="FH5" s="8" t="s">
        <v>1029</v>
      </c>
      <c r="FI5" s="8" t="s">
        <v>1029</v>
      </c>
      <c r="FJ5" s="8" t="s">
        <v>1029</v>
      </c>
      <c r="FK5" s="8" t="s">
        <v>1029</v>
      </c>
      <c r="FL5" s="8" t="s">
        <v>1029</v>
      </c>
      <c r="FM5" s="8" t="s">
        <v>1029</v>
      </c>
      <c r="FN5" s="8" t="s">
        <v>1029</v>
      </c>
      <c r="FO5" s="8" t="s">
        <v>1029</v>
      </c>
      <c r="FP5" s="8" t="s">
        <v>1029</v>
      </c>
      <c r="FQ5" s="8" t="s">
        <v>1029</v>
      </c>
      <c r="FR5" s="8" t="s">
        <v>1029</v>
      </c>
      <c r="FS5" s="8" t="s">
        <v>1029</v>
      </c>
      <c r="FT5" s="8" t="s">
        <v>1029</v>
      </c>
      <c r="FU5" s="8" t="s">
        <v>1029</v>
      </c>
      <c r="FV5" s="8" t="s">
        <v>1029</v>
      </c>
      <c r="FW5" s="8" t="s">
        <v>1029</v>
      </c>
      <c r="FX5" s="8" t="s">
        <v>1029</v>
      </c>
      <c r="FY5" s="8" t="s">
        <v>1029</v>
      </c>
      <c r="FZ5" s="8" t="s">
        <v>1029</v>
      </c>
      <c r="GA5" s="8" t="s">
        <v>1029</v>
      </c>
      <c r="GB5" s="8" t="s">
        <v>1029</v>
      </c>
      <c r="GC5" s="8" t="s">
        <v>1029</v>
      </c>
      <c r="GD5" s="8" t="s">
        <v>1029</v>
      </c>
      <c r="GE5" s="8" t="s">
        <v>1029</v>
      </c>
      <c r="GF5" s="8" t="s">
        <v>1029</v>
      </c>
      <c r="GG5" s="8" t="s">
        <v>1029</v>
      </c>
      <c r="GH5" s="8" t="s">
        <v>1029</v>
      </c>
      <c r="GI5" s="8" t="s">
        <v>1029</v>
      </c>
      <c r="GJ5" s="8" t="s">
        <v>1029</v>
      </c>
      <c r="GK5" s="8" t="s">
        <v>1029</v>
      </c>
      <c r="GL5" s="8" t="s">
        <v>1029</v>
      </c>
      <c r="GM5" s="8" t="s">
        <v>1029</v>
      </c>
      <c r="GN5" s="8" t="s">
        <v>1029</v>
      </c>
      <c r="GO5" s="8" t="s">
        <v>1029</v>
      </c>
      <c r="GP5" s="8" t="s">
        <v>1029</v>
      </c>
      <c r="GQ5" s="8" t="s">
        <v>1029</v>
      </c>
      <c r="GR5" s="8" t="s">
        <v>1029</v>
      </c>
      <c r="GS5" s="8" t="s">
        <v>1029</v>
      </c>
      <c r="GT5" s="8" t="s">
        <v>1029</v>
      </c>
      <c r="GU5" s="8" t="s">
        <v>1029</v>
      </c>
      <c r="GV5" s="8" t="s">
        <v>1029</v>
      </c>
      <c r="GW5" s="8" t="s">
        <v>1029</v>
      </c>
      <c r="GX5" s="8" t="s">
        <v>1029</v>
      </c>
      <c r="GY5" s="8" t="s">
        <v>1029</v>
      </c>
      <c r="GZ5" s="8" t="s">
        <v>1029</v>
      </c>
      <c r="HA5" s="8" t="s">
        <v>1029</v>
      </c>
      <c r="HB5" s="8" t="s">
        <v>1029</v>
      </c>
      <c r="HC5" s="8" t="s">
        <v>1029</v>
      </c>
      <c r="HD5" s="8" t="s">
        <v>1029</v>
      </c>
      <c r="HE5" s="8" t="s">
        <v>1029</v>
      </c>
      <c r="HF5" s="8" t="s">
        <v>1029</v>
      </c>
      <c r="HG5" s="8" t="s">
        <v>1029</v>
      </c>
      <c r="HH5" s="8" t="s">
        <v>1029</v>
      </c>
      <c r="HI5" s="8" t="s">
        <v>1029</v>
      </c>
      <c r="HJ5" s="8" t="s">
        <v>1029</v>
      </c>
      <c r="HK5" s="8" t="s">
        <v>1029</v>
      </c>
      <c r="HL5" s="8" t="s">
        <v>1029</v>
      </c>
      <c r="HM5" s="8" t="s">
        <v>1029</v>
      </c>
      <c r="HN5" s="8" t="s">
        <v>1029</v>
      </c>
      <c r="HO5" s="8" t="s">
        <v>1029</v>
      </c>
      <c r="HP5" s="8" t="s">
        <v>1029</v>
      </c>
      <c r="HQ5" s="8" t="s">
        <v>1029</v>
      </c>
      <c r="HR5" s="8" t="s">
        <v>1029</v>
      </c>
      <c r="HS5" s="8" t="s">
        <v>1029</v>
      </c>
      <c r="HT5" s="8" t="s">
        <v>1029</v>
      </c>
      <c r="HU5" s="8" t="s">
        <v>1029</v>
      </c>
      <c r="HV5" s="8" t="s">
        <v>1029</v>
      </c>
      <c r="HW5" s="8" t="s">
        <v>1029</v>
      </c>
      <c r="HX5" s="8" t="s">
        <v>1029</v>
      </c>
      <c r="HY5" s="8" t="s">
        <v>1029</v>
      </c>
      <c r="HZ5" s="8" t="s">
        <v>1029</v>
      </c>
      <c r="IA5" s="8" t="s">
        <v>1029</v>
      </c>
      <c r="IB5" s="8" t="s">
        <v>1029</v>
      </c>
      <c r="IC5" s="8" t="s">
        <v>1029</v>
      </c>
      <c r="ID5" s="8" t="s">
        <v>1029</v>
      </c>
      <c r="IE5" s="8" t="s">
        <v>1029</v>
      </c>
      <c r="IF5" s="8" t="s">
        <v>1029</v>
      </c>
      <c r="IG5" s="8" t="s">
        <v>1029</v>
      </c>
      <c r="IH5" s="8" t="s">
        <v>1029</v>
      </c>
      <c r="II5" s="8" t="s">
        <v>1029</v>
      </c>
      <c r="IJ5" s="8" t="s">
        <v>1029</v>
      </c>
      <c r="IK5" s="8" t="s">
        <v>1029</v>
      </c>
      <c r="IL5" s="8" t="s">
        <v>1029</v>
      </c>
      <c r="IM5" s="8" t="s">
        <v>1029</v>
      </c>
      <c r="IN5" s="8" t="s">
        <v>1029</v>
      </c>
      <c r="IO5" s="8" t="s">
        <v>1029</v>
      </c>
      <c r="IP5" s="8" t="s">
        <v>1029</v>
      </c>
      <c r="IQ5" s="8" t="s">
        <v>1029</v>
      </c>
    </row>
    <row r="6" spans="1:251">
      <c r="A6" s="4" t="s">
        <v>218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219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220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221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222</v>
      </c>
      <c r="B10" s="8" t="s">
        <v>226</v>
      </c>
      <c r="C10" s="8" t="s">
        <v>227</v>
      </c>
      <c r="D10" s="8" t="s">
        <v>228</v>
      </c>
      <c r="E10" s="8" t="s">
        <v>229</v>
      </c>
      <c r="F10" s="8" t="s">
        <v>230</v>
      </c>
      <c r="G10" s="8" t="s">
        <v>231</v>
      </c>
      <c r="H10" s="8" t="s">
        <v>232</v>
      </c>
      <c r="I10" s="8" t="s">
        <v>233</v>
      </c>
      <c r="J10" s="8" t="s">
        <v>234</v>
      </c>
      <c r="K10" s="8" t="s">
        <v>235</v>
      </c>
      <c r="L10" s="8" t="s">
        <v>236</v>
      </c>
      <c r="M10" s="8" t="s">
        <v>237</v>
      </c>
      <c r="N10" s="8" t="s">
        <v>238</v>
      </c>
      <c r="O10" s="8" t="s">
        <v>239</v>
      </c>
      <c r="P10" s="8" t="s">
        <v>240</v>
      </c>
      <c r="Q10" s="8" t="s">
        <v>241</v>
      </c>
      <c r="R10" s="8" t="s">
        <v>242</v>
      </c>
      <c r="S10" s="8" t="s">
        <v>243</v>
      </c>
      <c r="T10" s="8" t="s">
        <v>244</v>
      </c>
      <c r="U10" s="8" t="s">
        <v>245</v>
      </c>
      <c r="V10" s="8" t="s">
        <v>246</v>
      </c>
      <c r="W10" s="8" t="s">
        <v>247</v>
      </c>
      <c r="X10" s="8" t="s">
        <v>248</v>
      </c>
      <c r="Y10" s="8" t="s">
        <v>249</v>
      </c>
      <c r="Z10" s="8" t="s">
        <v>250</v>
      </c>
      <c r="AA10" s="8" t="s">
        <v>251</v>
      </c>
      <c r="AB10" s="8" t="s">
        <v>252</v>
      </c>
      <c r="AC10" s="8" t="s">
        <v>253</v>
      </c>
      <c r="AD10" s="8" t="s">
        <v>254</v>
      </c>
      <c r="AE10" s="8" t="s">
        <v>255</v>
      </c>
      <c r="AF10" s="8" t="s">
        <v>256</v>
      </c>
      <c r="AG10" s="8" t="s">
        <v>257</v>
      </c>
      <c r="AH10" s="8" t="s">
        <v>258</v>
      </c>
      <c r="AI10" s="8" t="s">
        <v>259</v>
      </c>
      <c r="AJ10" s="8" t="s">
        <v>260</v>
      </c>
      <c r="AK10" s="8" t="s">
        <v>261</v>
      </c>
      <c r="AL10" s="8" t="s">
        <v>262</v>
      </c>
      <c r="AM10" s="8" t="s">
        <v>263</v>
      </c>
      <c r="AN10" s="8" t="s">
        <v>264</v>
      </c>
      <c r="AO10" s="8" t="s">
        <v>265</v>
      </c>
      <c r="AP10" s="8" t="s">
        <v>266</v>
      </c>
      <c r="AQ10" s="8" t="s">
        <v>267</v>
      </c>
      <c r="AR10" s="8" t="s">
        <v>268</v>
      </c>
      <c r="AS10" s="8" t="s">
        <v>269</v>
      </c>
      <c r="AT10" s="8" t="s">
        <v>270</v>
      </c>
      <c r="AU10" s="8" t="s">
        <v>271</v>
      </c>
      <c r="AV10" s="8" t="s">
        <v>272</v>
      </c>
      <c r="AW10" s="8" t="s">
        <v>273</v>
      </c>
      <c r="AX10" s="8" t="s">
        <v>274</v>
      </c>
      <c r="AY10" s="8" t="s">
        <v>275</v>
      </c>
      <c r="AZ10" s="8" t="s">
        <v>276</v>
      </c>
      <c r="BA10" s="8" t="s">
        <v>277</v>
      </c>
      <c r="BB10" s="8" t="s">
        <v>278</v>
      </c>
      <c r="BC10" s="8" t="s">
        <v>279</v>
      </c>
      <c r="BD10" s="8" t="s">
        <v>280</v>
      </c>
      <c r="BE10" s="8" t="s">
        <v>281</v>
      </c>
      <c r="BF10" s="8" t="s">
        <v>282</v>
      </c>
      <c r="BG10" s="8" t="s">
        <v>283</v>
      </c>
      <c r="BH10" s="8" t="s">
        <v>284</v>
      </c>
      <c r="BI10" s="8" t="s">
        <v>285</v>
      </c>
      <c r="BJ10" s="8" t="s">
        <v>286</v>
      </c>
      <c r="BK10" s="8" t="s">
        <v>287</v>
      </c>
      <c r="BL10" s="8" t="s">
        <v>288</v>
      </c>
      <c r="BM10" s="8" t="s">
        <v>289</v>
      </c>
      <c r="BN10" s="8" t="s">
        <v>290</v>
      </c>
      <c r="BO10" s="8" t="s">
        <v>291</v>
      </c>
      <c r="BP10" s="8" t="s">
        <v>292</v>
      </c>
      <c r="BQ10" s="8" t="s">
        <v>293</v>
      </c>
      <c r="BR10" s="8" t="s">
        <v>294</v>
      </c>
      <c r="BS10" s="8" t="s">
        <v>295</v>
      </c>
      <c r="BT10" s="8" t="s">
        <v>296</v>
      </c>
      <c r="BU10" s="8" t="s">
        <v>297</v>
      </c>
      <c r="BV10" s="8" t="s">
        <v>298</v>
      </c>
      <c r="BW10" s="8" t="s">
        <v>299</v>
      </c>
      <c r="BX10" s="8" t="s">
        <v>300</v>
      </c>
      <c r="BY10" s="8" t="s">
        <v>301</v>
      </c>
      <c r="BZ10" s="8" t="s">
        <v>302</v>
      </c>
      <c r="CA10" s="8" t="s">
        <v>303</v>
      </c>
      <c r="CB10" s="8" t="s">
        <v>304</v>
      </c>
      <c r="CC10" s="8" t="s">
        <v>305</v>
      </c>
      <c r="CD10" s="8" t="s">
        <v>306</v>
      </c>
      <c r="CE10" s="8" t="s">
        <v>307</v>
      </c>
      <c r="CF10" s="8" t="s">
        <v>308</v>
      </c>
      <c r="CG10" s="8" t="s">
        <v>309</v>
      </c>
      <c r="CH10" s="8" t="s">
        <v>310</v>
      </c>
      <c r="CI10" s="8" t="s">
        <v>311</v>
      </c>
      <c r="CJ10" s="8" t="s">
        <v>312</v>
      </c>
      <c r="CK10" s="8" t="s">
        <v>313</v>
      </c>
      <c r="CL10" s="8" t="s">
        <v>314</v>
      </c>
      <c r="CM10" s="8" t="s">
        <v>315</v>
      </c>
      <c r="CN10" s="8" t="s">
        <v>316</v>
      </c>
      <c r="CO10" s="8" t="s">
        <v>317</v>
      </c>
      <c r="CP10" s="8" t="s">
        <v>318</v>
      </c>
      <c r="CQ10" s="8" t="s">
        <v>319</v>
      </c>
      <c r="CR10" s="8" t="s">
        <v>320</v>
      </c>
      <c r="CS10" s="8" t="s">
        <v>321</v>
      </c>
      <c r="CT10" s="8" t="s">
        <v>322</v>
      </c>
      <c r="CU10" s="8" t="s">
        <v>323</v>
      </c>
      <c r="CV10" s="8" t="s">
        <v>324</v>
      </c>
      <c r="CW10" s="8" t="s">
        <v>325</v>
      </c>
      <c r="CX10" s="8" t="s">
        <v>326</v>
      </c>
      <c r="CY10" s="8" t="s">
        <v>327</v>
      </c>
      <c r="CZ10" s="8" t="s">
        <v>328</v>
      </c>
      <c r="DA10" s="8" t="s">
        <v>329</v>
      </c>
      <c r="DB10" s="8" t="s">
        <v>330</v>
      </c>
      <c r="DC10" s="8" t="s">
        <v>331</v>
      </c>
      <c r="DD10" s="8" t="s">
        <v>332</v>
      </c>
      <c r="DE10" s="8" t="s">
        <v>333</v>
      </c>
      <c r="DF10" s="8" t="s">
        <v>334</v>
      </c>
      <c r="DG10" s="8" t="s">
        <v>335</v>
      </c>
      <c r="DH10" s="8" t="s">
        <v>336</v>
      </c>
      <c r="DI10" s="8" t="s">
        <v>337</v>
      </c>
      <c r="DJ10" s="8" t="s">
        <v>338</v>
      </c>
      <c r="DK10" s="8" t="s">
        <v>339</v>
      </c>
      <c r="DL10" s="8" t="s">
        <v>340</v>
      </c>
      <c r="DM10" s="8" t="s">
        <v>341</v>
      </c>
      <c r="DN10" s="8" t="s">
        <v>342</v>
      </c>
      <c r="DO10" s="8" t="s">
        <v>343</v>
      </c>
      <c r="DP10" s="8" t="s">
        <v>344</v>
      </c>
      <c r="DQ10" s="8" t="s">
        <v>345</v>
      </c>
      <c r="DR10" s="8" t="s">
        <v>346</v>
      </c>
      <c r="DS10" s="8" t="s">
        <v>347</v>
      </c>
      <c r="DT10" s="8" t="s">
        <v>348</v>
      </c>
      <c r="DU10" s="8" t="s">
        <v>349</v>
      </c>
      <c r="DV10" s="8" t="s">
        <v>350</v>
      </c>
      <c r="DW10" s="8" t="s">
        <v>351</v>
      </c>
      <c r="DX10" s="8" t="s">
        <v>352</v>
      </c>
      <c r="DY10" s="8" t="s">
        <v>353</v>
      </c>
      <c r="DZ10" s="8" t="s">
        <v>354</v>
      </c>
      <c r="EA10" s="8" t="s">
        <v>355</v>
      </c>
      <c r="EB10" s="8" t="s">
        <v>356</v>
      </c>
      <c r="EC10" s="8" t="s">
        <v>357</v>
      </c>
      <c r="ED10" s="8" t="s">
        <v>358</v>
      </c>
      <c r="EE10" s="8" t="s">
        <v>359</v>
      </c>
      <c r="EF10" s="8" t="s">
        <v>360</v>
      </c>
      <c r="EG10" s="8" t="s">
        <v>361</v>
      </c>
      <c r="EH10" s="8" t="s">
        <v>362</v>
      </c>
      <c r="EI10" s="8" t="s">
        <v>363</v>
      </c>
      <c r="EJ10" s="8" t="s">
        <v>364</v>
      </c>
      <c r="EK10" s="8" t="s">
        <v>365</v>
      </c>
      <c r="EL10" s="8" t="s">
        <v>366</v>
      </c>
      <c r="EM10" s="8" t="s">
        <v>367</v>
      </c>
      <c r="EN10" s="8" t="s">
        <v>368</v>
      </c>
      <c r="EO10" s="8" t="s">
        <v>369</v>
      </c>
      <c r="EP10" s="8" t="s">
        <v>370</v>
      </c>
      <c r="EQ10" s="8" t="s">
        <v>371</v>
      </c>
      <c r="ER10" s="8" t="s">
        <v>372</v>
      </c>
      <c r="ES10" s="8" t="s">
        <v>373</v>
      </c>
      <c r="ET10" s="8" t="s">
        <v>374</v>
      </c>
      <c r="EU10" s="8" t="s">
        <v>375</v>
      </c>
      <c r="EV10" s="8" t="s">
        <v>376</v>
      </c>
      <c r="EW10" s="8" t="s">
        <v>377</v>
      </c>
      <c r="EX10" s="8" t="s">
        <v>378</v>
      </c>
      <c r="EY10" s="8" t="s">
        <v>379</v>
      </c>
      <c r="EZ10" s="8" t="s">
        <v>380</v>
      </c>
      <c r="FA10" s="8" t="s">
        <v>381</v>
      </c>
      <c r="FB10" s="8" t="s">
        <v>382</v>
      </c>
      <c r="FC10" s="8" t="s">
        <v>383</v>
      </c>
      <c r="FD10" s="8" t="s">
        <v>384</v>
      </c>
      <c r="FE10" s="8" t="s">
        <v>385</v>
      </c>
      <c r="FF10" s="8" t="s">
        <v>386</v>
      </c>
      <c r="FG10" s="8" t="s">
        <v>387</v>
      </c>
      <c r="FH10" s="8" t="s">
        <v>388</v>
      </c>
      <c r="FI10" s="8" t="s">
        <v>389</v>
      </c>
      <c r="FJ10" s="8" t="s">
        <v>390</v>
      </c>
      <c r="FK10" s="8" t="s">
        <v>391</v>
      </c>
      <c r="FL10" s="8" t="s">
        <v>392</v>
      </c>
      <c r="FM10" s="8" t="s">
        <v>393</v>
      </c>
      <c r="FN10" s="8" t="s">
        <v>394</v>
      </c>
      <c r="FO10" s="8" t="s">
        <v>395</v>
      </c>
      <c r="FP10" s="8" t="s">
        <v>396</v>
      </c>
      <c r="FQ10" s="8" t="s">
        <v>397</v>
      </c>
      <c r="FR10" s="8" t="s">
        <v>398</v>
      </c>
      <c r="FS10" s="8" t="s">
        <v>399</v>
      </c>
      <c r="FT10" s="8" t="s">
        <v>400</v>
      </c>
      <c r="FU10" s="8" t="s">
        <v>401</v>
      </c>
      <c r="FV10" s="8" t="s">
        <v>402</v>
      </c>
      <c r="FW10" s="8" t="s">
        <v>403</v>
      </c>
      <c r="FX10" s="8" t="s">
        <v>404</v>
      </c>
      <c r="FY10" s="8" t="s">
        <v>405</v>
      </c>
      <c r="FZ10" s="8" t="s">
        <v>406</v>
      </c>
      <c r="GA10" s="8" t="s">
        <v>407</v>
      </c>
      <c r="GB10" s="8" t="s">
        <v>408</v>
      </c>
      <c r="GC10" s="8" t="s">
        <v>409</v>
      </c>
      <c r="GD10" s="8" t="s">
        <v>410</v>
      </c>
      <c r="GE10" s="8" t="s">
        <v>411</v>
      </c>
      <c r="GF10" s="8" t="s">
        <v>412</v>
      </c>
      <c r="GG10" s="8" t="s">
        <v>413</v>
      </c>
      <c r="GH10" s="8" t="s">
        <v>414</v>
      </c>
      <c r="GI10" s="8" t="s">
        <v>415</v>
      </c>
      <c r="GJ10" s="8" t="s">
        <v>416</v>
      </c>
      <c r="GK10" s="8" t="s">
        <v>417</v>
      </c>
      <c r="GL10" s="8" t="s">
        <v>418</v>
      </c>
      <c r="GM10" s="8" t="s">
        <v>419</v>
      </c>
      <c r="GN10" s="8" t="s">
        <v>420</v>
      </c>
      <c r="GO10" s="8" t="s">
        <v>421</v>
      </c>
      <c r="GP10" s="8" t="s">
        <v>422</v>
      </c>
      <c r="GQ10" s="8" t="s">
        <v>423</v>
      </c>
      <c r="GR10" s="8" t="s">
        <v>424</v>
      </c>
      <c r="GS10" s="8" t="s">
        <v>425</v>
      </c>
      <c r="GT10" s="8" t="s">
        <v>426</v>
      </c>
      <c r="GU10" s="8" t="s">
        <v>427</v>
      </c>
      <c r="GV10" s="8" t="s">
        <v>428</v>
      </c>
      <c r="GW10" s="8" t="s">
        <v>429</v>
      </c>
      <c r="GX10" s="8" t="s">
        <v>430</v>
      </c>
      <c r="GY10" s="8" t="s">
        <v>431</v>
      </c>
      <c r="GZ10" s="8" t="s">
        <v>432</v>
      </c>
      <c r="HA10" s="8" t="s">
        <v>433</v>
      </c>
      <c r="HB10" s="8" t="s">
        <v>434</v>
      </c>
      <c r="HC10" s="8" t="s">
        <v>435</v>
      </c>
      <c r="HD10" s="8" t="s">
        <v>436</v>
      </c>
      <c r="HE10" s="8" t="s">
        <v>437</v>
      </c>
      <c r="HF10" s="8" t="s">
        <v>438</v>
      </c>
      <c r="HG10" s="8" t="s">
        <v>439</v>
      </c>
      <c r="HH10" s="8" t="s">
        <v>440</v>
      </c>
      <c r="HI10" s="8" t="s">
        <v>441</v>
      </c>
      <c r="HJ10" s="8" t="s">
        <v>442</v>
      </c>
      <c r="HK10" s="8" t="s">
        <v>443</v>
      </c>
      <c r="HL10" s="8" t="s">
        <v>444</v>
      </c>
      <c r="HM10" s="8" t="s">
        <v>445</v>
      </c>
      <c r="HN10" s="8" t="s">
        <v>446</v>
      </c>
      <c r="HO10" s="8" t="s">
        <v>447</v>
      </c>
      <c r="HP10" s="8" t="s">
        <v>448</v>
      </c>
      <c r="HQ10" s="8" t="s">
        <v>449</v>
      </c>
      <c r="HR10" s="8" t="s">
        <v>450</v>
      </c>
      <c r="HS10" s="8" t="s">
        <v>451</v>
      </c>
      <c r="HT10" s="8" t="s">
        <v>452</v>
      </c>
      <c r="HU10" s="8" t="s">
        <v>453</v>
      </c>
      <c r="HV10" s="8" t="s">
        <v>454</v>
      </c>
      <c r="HW10" s="8" t="s">
        <v>455</v>
      </c>
      <c r="HX10" s="8" t="s">
        <v>456</v>
      </c>
      <c r="HY10" s="8" t="s">
        <v>457</v>
      </c>
      <c r="HZ10" s="8" t="s">
        <v>458</v>
      </c>
      <c r="IA10" s="8" t="s">
        <v>459</v>
      </c>
      <c r="IB10" s="8" t="s">
        <v>460</v>
      </c>
      <c r="IC10" s="8" t="s">
        <v>461</v>
      </c>
      <c r="ID10" s="8" t="s">
        <v>462</v>
      </c>
      <c r="IE10" s="8" t="s">
        <v>463</v>
      </c>
      <c r="IF10" s="8" t="s">
        <v>464</v>
      </c>
      <c r="IG10" s="8" t="s">
        <v>465</v>
      </c>
      <c r="IH10" s="8" t="s">
        <v>466</v>
      </c>
      <c r="II10" s="8" t="s">
        <v>467</v>
      </c>
      <c r="IJ10" s="8" t="s">
        <v>468</v>
      </c>
      <c r="IK10" s="8" t="s">
        <v>469</v>
      </c>
      <c r="IL10" s="8" t="s">
        <v>470</v>
      </c>
      <c r="IM10" s="8" t="s">
        <v>471</v>
      </c>
      <c r="IN10" s="8" t="s">
        <v>472</v>
      </c>
      <c r="IO10" s="8" t="s">
        <v>473</v>
      </c>
      <c r="IP10" s="8" t="s">
        <v>474</v>
      </c>
      <c r="IQ10" s="8" t="s">
        <v>475</v>
      </c>
    </row>
    <row r="11" spans="1:251">
      <c r="A11" s="10">
        <v>42036</v>
      </c>
      <c r="B11" s="9">
        <v>1037.268</v>
      </c>
      <c r="C11" s="9">
        <v>394.43599999999998</v>
      </c>
      <c r="D11" s="9">
        <v>642.83199999999999</v>
      </c>
      <c r="E11" s="9">
        <v>969.22900000000004</v>
      </c>
      <c r="F11" s="9">
        <v>371.58199999999999</v>
      </c>
      <c r="G11" s="9">
        <v>597.64700000000005</v>
      </c>
      <c r="H11" s="9">
        <v>498.21899999999999</v>
      </c>
      <c r="I11" s="9">
        <v>202.61500000000001</v>
      </c>
      <c r="J11" s="9">
        <v>295.60399999999998</v>
      </c>
      <c r="K11" s="9">
        <v>471.01</v>
      </c>
      <c r="L11" s="9">
        <v>168.96700000000001</v>
      </c>
      <c r="M11" s="9">
        <v>302.04300000000001</v>
      </c>
      <c r="N11" s="9">
        <v>866.21400000000006</v>
      </c>
      <c r="O11" s="9">
        <v>340.54500000000002</v>
      </c>
      <c r="P11" s="9">
        <v>525.66899999999998</v>
      </c>
      <c r="Q11" s="9">
        <v>452.76299999999998</v>
      </c>
      <c r="R11" s="9">
        <v>187.92699999999999</v>
      </c>
      <c r="S11" s="9">
        <v>264.83600000000001</v>
      </c>
      <c r="T11" s="9">
        <v>413.45100000000002</v>
      </c>
      <c r="U11" s="9">
        <v>152.619</v>
      </c>
      <c r="V11" s="9">
        <v>260.83199999999999</v>
      </c>
      <c r="W11" s="9">
        <v>103.015</v>
      </c>
      <c r="X11" s="9">
        <v>31.036999999999999</v>
      </c>
      <c r="Y11" s="9">
        <v>71.978999999999999</v>
      </c>
      <c r="Z11" s="9">
        <v>45.456000000000003</v>
      </c>
      <c r="AA11" s="9">
        <v>14.688000000000001</v>
      </c>
      <c r="AB11" s="9">
        <v>30.768000000000001</v>
      </c>
      <c r="AC11" s="9">
        <v>57.558999999999997</v>
      </c>
      <c r="AD11" s="9">
        <v>16.347999999999999</v>
      </c>
      <c r="AE11" s="9">
        <v>41.210999999999999</v>
      </c>
      <c r="AF11" s="9">
        <v>68.039000000000001</v>
      </c>
      <c r="AG11" s="9">
        <v>22.853999999999999</v>
      </c>
      <c r="AH11" s="9">
        <v>45.185000000000002</v>
      </c>
      <c r="AI11" s="9">
        <v>19.399000000000001</v>
      </c>
      <c r="AJ11" s="9">
        <v>6.6890000000000001</v>
      </c>
      <c r="AK11" s="9">
        <v>12.71</v>
      </c>
      <c r="AL11" s="9">
        <v>48.64</v>
      </c>
      <c r="AM11" s="9">
        <v>16.164999999999999</v>
      </c>
      <c r="AN11" s="9">
        <v>32.475000000000001</v>
      </c>
      <c r="AO11" s="9">
        <v>1015.389</v>
      </c>
      <c r="AP11" s="9">
        <v>380.71100000000001</v>
      </c>
      <c r="AQ11" s="9">
        <v>634.678</v>
      </c>
      <c r="AR11" s="9">
        <v>949.11500000000001</v>
      </c>
      <c r="AS11" s="9">
        <v>359.15199999999999</v>
      </c>
      <c r="AT11" s="9">
        <v>589.96199999999999</v>
      </c>
      <c r="AU11" s="9">
        <v>489.90499999999997</v>
      </c>
      <c r="AV11" s="9">
        <v>196.69399999999999</v>
      </c>
      <c r="AW11" s="9">
        <v>293.21100000000001</v>
      </c>
      <c r="AX11" s="9">
        <v>459.209</v>
      </c>
      <c r="AY11" s="9">
        <v>162.458</v>
      </c>
      <c r="AZ11" s="9">
        <v>296.75099999999998</v>
      </c>
      <c r="BA11" s="9">
        <v>847.86900000000003</v>
      </c>
      <c r="BB11" s="9">
        <v>328.71699999999998</v>
      </c>
      <c r="BC11" s="9">
        <v>519.15200000000004</v>
      </c>
      <c r="BD11" s="9">
        <v>445.61799999999999</v>
      </c>
      <c r="BE11" s="9">
        <v>182.006</v>
      </c>
      <c r="BF11" s="9">
        <v>263.61200000000002</v>
      </c>
      <c r="BG11" s="9">
        <v>402.25099999999998</v>
      </c>
      <c r="BH11" s="9">
        <v>146.71100000000001</v>
      </c>
      <c r="BI11" s="9">
        <v>255.54</v>
      </c>
      <c r="BJ11" s="9">
        <v>101.245</v>
      </c>
      <c r="BK11" s="9">
        <v>30.436</v>
      </c>
      <c r="BL11" s="9">
        <v>70.81</v>
      </c>
      <c r="BM11" s="9">
        <v>44.286999999999999</v>
      </c>
      <c r="BN11" s="9">
        <v>14.688000000000001</v>
      </c>
      <c r="BO11" s="9">
        <v>29.599</v>
      </c>
      <c r="BP11" s="9">
        <v>56.957999999999998</v>
      </c>
      <c r="BQ11" s="9">
        <v>15.747</v>
      </c>
      <c r="BR11" s="9">
        <v>41.210999999999999</v>
      </c>
      <c r="BS11" s="9">
        <v>66.274000000000001</v>
      </c>
      <c r="BT11" s="9">
        <v>21.559000000000001</v>
      </c>
      <c r="BU11" s="9">
        <v>44.716000000000001</v>
      </c>
      <c r="BV11" s="9">
        <v>18.93</v>
      </c>
      <c r="BW11" s="9">
        <v>6.6890000000000001</v>
      </c>
      <c r="BX11" s="9">
        <v>12.241</v>
      </c>
      <c r="BY11" s="9">
        <v>47.344999999999999</v>
      </c>
      <c r="BZ11" s="9">
        <v>14.87</v>
      </c>
      <c r="CA11" s="9">
        <v>32.475000000000001</v>
      </c>
      <c r="CB11" s="9">
        <v>364.62400000000002</v>
      </c>
      <c r="CC11" s="9">
        <v>164.238</v>
      </c>
      <c r="CD11" s="9">
        <v>200.386</v>
      </c>
      <c r="CE11" s="9">
        <v>345.70400000000001</v>
      </c>
      <c r="CF11" s="9">
        <v>156.67500000000001</v>
      </c>
      <c r="CG11" s="9">
        <v>189.029</v>
      </c>
      <c r="CH11" s="9">
        <v>184.47900000000001</v>
      </c>
      <c r="CI11" s="9">
        <v>82.635000000000005</v>
      </c>
      <c r="CJ11" s="9">
        <v>101.84399999999999</v>
      </c>
      <c r="CK11" s="9">
        <v>161.22399999999999</v>
      </c>
      <c r="CL11" s="9">
        <v>74.040000000000006</v>
      </c>
      <c r="CM11" s="9">
        <v>87.185000000000002</v>
      </c>
      <c r="CN11" s="9">
        <v>318.55900000000003</v>
      </c>
      <c r="CO11" s="9">
        <v>146.47999999999999</v>
      </c>
      <c r="CP11" s="9">
        <v>172.07900000000001</v>
      </c>
      <c r="CQ11" s="9">
        <v>174.57900000000001</v>
      </c>
      <c r="CR11" s="9">
        <v>79.122</v>
      </c>
      <c r="CS11" s="9">
        <v>95.456999999999994</v>
      </c>
      <c r="CT11" s="9">
        <v>143.97999999999999</v>
      </c>
      <c r="CU11" s="9">
        <v>67.358000000000004</v>
      </c>
      <c r="CV11" s="9">
        <v>76.622</v>
      </c>
      <c r="CW11" s="9">
        <v>27.145</v>
      </c>
      <c r="CX11" s="9">
        <v>10.195</v>
      </c>
      <c r="CY11" s="9">
        <v>16.95</v>
      </c>
      <c r="CZ11" s="9">
        <v>9.9</v>
      </c>
      <c r="DA11" s="9">
        <v>3.5129999999999999</v>
      </c>
      <c r="DB11" s="9">
        <v>6.3879999999999999</v>
      </c>
      <c r="DC11" s="9">
        <v>17.244</v>
      </c>
      <c r="DD11" s="9">
        <v>6.6820000000000004</v>
      </c>
      <c r="DE11" s="9">
        <v>10.563000000000001</v>
      </c>
      <c r="DF11" s="9">
        <v>18.920000000000002</v>
      </c>
      <c r="DG11" s="9">
        <v>7.5629999999999997</v>
      </c>
      <c r="DH11" s="9">
        <v>11.356999999999999</v>
      </c>
      <c r="DI11" s="9">
        <v>6.1740000000000004</v>
      </c>
      <c r="DJ11" s="9">
        <v>1.9910000000000001</v>
      </c>
      <c r="DK11" s="9">
        <v>4.1829999999999998</v>
      </c>
      <c r="DL11" s="9">
        <v>12.746</v>
      </c>
      <c r="DM11" s="9">
        <v>5.5720000000000001</v>
      </c>
      <c r="DN11" s="9">
        <v>7.1740000000000004</v>
      </c>
      <c r="DO11" s="9">
        <v>371.50200000000001</v>
      </c>
      <c r="DP11" s="9">
        <v>128.48500000000001</v>
      </c>
      <c r="DQ11" s="9">
        <v>243.017</v>
      </c>
      <c r="DR11" s="9">
        <v>335.00099999999998</v>
      </c>
      <c r="DS11" s="9">
        <v>116.786</v>
      </c>
      <c r="DT11" s="9">
        <v>218.215</v>
      </c>
      <c r="DU11" s="9">
        <v>174.43899999999999</v>
      </c>
      <c r="DV11" s="9">
        <v>68.400000000000006</v>
      </c>
      <c r="DW11" s="9">
        <v>106.039</v>
      </c>
      <c r="DX11" s="9">
        <v>160.56200000000001</v>
      </c>
      <c r="DY11" s="9">
        <v>48.386000000000003</v>
      </c>
      <c r="DZ11" s="9">
        <v>112.176</v>
      </c>
      <c r="EA11" s="9">
        <v>291.67700000000002</v>
      </c>
      <c r="EB11" s="9">
        <v>106.047</v>
      </c>
      <c r="EC11" s="9">
        <v>185.62899999999999</v>
      </c>
      <c r="ED11" s="9">
        <v>153.54599999999999</v>
      </c>
      <c r="EE11" s="9">
        <v>62.360999999999997</v>
      </c>
      <c r="EF11" s="9">
        <v>91.185000000000002</v>
      </c>
      <c r="EG11" s="9">
        <v>138.131</v>
      </c>
      <c r="EH11" s="9">
        <v>43.686</v>
      </c>
      <c r="EI11" s="9">
        <v>94.444999999999993</v>
      </c>
      <c r="EJ11" s="9">
        <v>43.323999999999998</v>
      </c>
      <c r="EK11" s="9">
        <v>10.739000000000001</v>
      </c>
      <c r="EL11" s="9">
        <v>32.585999999999999</v>
      </c>
      <c r="EM11" s="9">
        <v>20.893000000000001</v>
      </c>
      <c r="EN11" s="9">
        <v>6.0380000000000003</v>
      </c>
      <c r="EO11" s="9">
        <v>14.855</v>
      </c>
      <c r="EP11" s="9">
        <v>22.431000000000001</v>
      </c>
      <c r="EQ11" s="9">
        <v>4.7</v>
      </c>
      <c r="ER11" s="9">
        <v>17.731000000000002</v>
      </c>
      <c r="ES11" s="9">
        <v>36.500999999999998</v>
      </c>
      <c r="ET11" s="9">
        <v>11.699</v>
      </c>
      <c r="EU11" s="9">
        <v>24.802</v>
      </c>
      <c r="EV11" s="9">
        <v>10.064</v>
      </c>
      <c r="EW11" s="9">
        <v>4.6980000000000004</v>
      </c>
      <c r="EX11" s="9">
        <v>5.3659999999999997</v>
      </c>
      <c r="EY11" s="9">
        <v>26.437000000000001</v>
      </c>
      <c r="EZ11" s="9">
        <v>7.0010000000000003</v>
      </c>
      <c r="FA11" s="9">
        <v>19.437000000000001</v>
      </c>
      <c r="FB11" s="9">
        <v>279.26299999999998</v>
      </c>
      <c r="FC11" s="9">
        <v>87.988</v>
      </c>
      <c r="FD11" s="9">
        <v>191.27500000000001</v>
      </c>
      <c r="FE11" s="9">
        <v>268.41000000000003</v>
      </c>
      <c r="FF11" s="9">
        <v>85.691999999999993</v>
      </c>
      <c r="FG11" s="9">
        <v>182.71799999999999</v>
      </c>
      <c r="FH11" s="9">
        <v>130.98699999999999</v>
      </c>
      <c r="FI11" s="9">
        <v>45.658999999999999</v>
      </c>
      <c r="FJ11" s="9">
        <v>85.326999999999998</v>
      </c>
      <c r="FK11" s="9">
        <v>137.423</v>
      </c>
      <c r="FL11" s="9">
        <v>40.031999999999996</v>
      </c>
      <c r="FM11" s="9">
        <v>97.391000000000005</v>
      </c>
      <c r="FN11" s="9">
        <v>237.63300000000001</v>
      </c>
      <c r="FO11" s="9">
        <v>76.188999999999993</v>
      </c>
      <c r="FP11" s="9">
        <v>161.44399999999999</v>
      </c>
      <c r="FQ11" s="9">
        <v>117.49299999999999</v>
      </c>
      <c r="FR11" s="9">
        <v>40.521999999999998</v>
      </c>
      <c r="FS11" s="9">
        <v>76.971000000000004</v>
      </c>
      <c r="FT11" s="9">
        <v>120.14</v>
      </c>
      <c r="FU11" s="9">
        <v>35.667000000000002</v>
      </c>
      <c r="FV11" s="9">
        <v>84.472999999999999</v>
      </c>
      <c r="FW11" s="9">
        <v>30.776</v>
      </c>
      <c r="FX11" s="9">
        <v>9.5020000000000007</v>
      </c>
      <c r="FY11" s="9">
        <v>21.274000000000001</v>
      </c>
      <c r="FZ11" s="9">
        <v>13.494</v>
      </c>
      <c r="GA11" s="9">
        <v>5.1369999999999996</v>
      </c>
      <c r="GB11" s="9">
        <v>8.3569999999999993</v>
      </c>
      <c r="GC11" s="9">
        <v>17.282</v>
      </c>
      <c r="GD11" s="9">
        <v>4.3650000000000002</v>
      </c>
      <c r="GE11" s="9">
        <v>12.917</v>
      </c>
      <c r="GF11" s="9">
        <v>10.853</v>
      </c>
      <c r="GG11" s="9">
        <v>2.2970000000000002</v>
      </c>
      <c r="GH11" s="9">
        <v>8.5570000000000004</v>
      </c>
      <c r="GI11" s="9">
        <v>2.6920000000000002</v>
      </c>
      <c r="GJ11" s="9">
        <v>0</v>
      </c>
      <c r="GK11" s="9">
        <v>2.6920000000000002</v>
      </c>
      <c r="GL11" s="9">
        <v>8.1609999999999996</v>
      </c>
      <c r="GM11" s="9">
        <v>2.2970000000000002</v>
      </c>
      <c r="GN11" s="9">
        <v>5.8639999999999999</v>
      </c>
      <c r="GO11" s="9">
        <v>21.879000000000001</v>
      </c>
      <c r="GP11" s="9">
        <v>13.725</v>
      </c>
      <c r="GQ11" s="9">
        <v>8.1539999999999999</v>
      </c>
      <c r="GR11" s="9">
        <v>20.114999999999998</v>
      </c>
      <c r="GS11" s="9">
        <v>12.429</v>
      </c>
      <c r="GT11" s="9">
        <v>7.6849999999999996</v>
      </c>
      <c r="GU11" s="9">
        <v>8.3140000000000001</v>
      </c>
      <c r="GV11" s="9">
        <v>5.9210000000000003</v>
      </c>
      <c r="GW11" s="9">
        <v>2.3929999999999998</v>
      </c>
      <c r="GX11" s="9">
        <v>11.801</v>
      </c>
      <c r="GY11" s="9">
        <v>6.5090000000000003</v>
      </c>
      <c r="GZ11" s="9">
        <v>5.2919999999999998</v>
      </c>
      <c r="HA11" s="9">
        <v>18.344999999999999</v>
      </c>
      <c r="HB11" s="9">
        <v>11.827999999999999</v>
      </c>
      <c r="HC11" s="9">
        <v>6.516</v>
      </c>
      <c r="HD11" s="9">
        <v>7.1449999999999996</v>
      </c>
      <c r="HE11" s="9">
        <v>5.9210000000000003</v>
      </c>
      <c r="HF11" s="9">
        <v>1.224</v>
      </c>
      <c r="HG11" s="9">
        <v>11.2</v>
      </c>
      <c r="HH11" s="9">
        <v>5.9080000000000004</v>
      </c>
      <c r="HI11" s="9">
        <v>5.2919999999999998</v>
      </c>
      <c r="HJ11" s="9">
        <v>1.77</v>
      </c>
      <c r="HK11" s="9">
        <v>0.60099999999999998</v>
      </c>
      <c r="HL11" s="9">
        <v>1.169</v>
      </c>
      <c r="HM11" s="9">
        <v>1.169</v>
      </c>
      <c r="HN11" s="9">
        <v>0</v>
      </c>
      <c r="HO11" s="9">
        <v>1.169</v>
      </c>
      <c r="HP11" s="9">
        <v>0.60099999999999998</v>
      </c>
      <c r="HQ11" s="9">
        <v>0.60099999999999998</v>
      </c>
      <c r="HR11" s="9">
        <v>0</v>
      </c>
      <c r="HS11" s="9">
        <v>1.7649999999999999</v>
      </c>
      <c r="HT11" s="9">
        <v>1.2949999999999999</v>
      </c>
      <c r="HU11" s="9">
        <v>0.46899999999999997</v>
      </c>
      <c r="HV11" s="9">
        <v>0.46899999999999997</v>
      </c>
      <c r="HW11" s="9">
        <v>0</v>
      </c>
      <c r="HX11" s="9">
        <v>0.46899999999999997</v>
      </c>
      <c r="HY11" s="9">
        <v>1.2949999999999999</v>
      </c>
      <c r="HZ11" s="9">
        <v>1.2949999999999999</v>
      </c>
      <c r="IA11" s="9">
        <v>0</v>
      </c>
      <c r="IB11" s="9">
        <v>309.71699999999998</v>
      </c>
      <c r="IC11" s="9">
        <v>114.087</v>
      </c>
      <c r="ID11" s="9">
        <v>195.63</v>
      </c>
      <c r="IE11" s="9">
        <v>286.69299999999998</v>
      </c>
      <c r="IF11" s="9">
        <v>108.114</v>
      </c>
      <c r="IG11" s="9">
        <v>178.578</v>
      </c>
      <c r="IH11" s="9">
        <v>158.66399999999999</v>
      </c>
      <c r="II11" s="9">
        <v>66.808999999999997</v>
      </c>
      <c r="IJ11" s="9">
        <v>91.855000000000004</v>
      </c>
      <c r="IK11" s="9">
        <v>128.02799999999999</v>
      </c>
      <c r="IL11" s="9">
        <v>41.305</v>
      </c>
      <c r="IM11" s="9">
        <v>86.722999999999999</v>
      </c>
      <c r="IN11" s="9">
        <v>257.94799999999998</v>
      </c>
      <c r="IO11" s="9">
        <v>99.507000000000005</v>
      </c>
      <c r="IP11" s="9">
        <v>158.44200000000001</v>
      </c>
      <c r="IQ11" s="9">
        <v>144.31299999999999</v>
      </c>
    </row>
    <row r="12" spans="1:251">
      <c r="A12" s="10">
        <v>42401</v>
      </c>
      <c r="B12" s="9">
        <v>1058.066</v>
      </c>
      <c r="C12" s="9">
        <v>416.85</v>
      </c>
      <c r="D12" s="9">
        <v>641.21600000000001</v>
      </c>
      <c r="E12" s="9">
        <v>994.99199999999996</v>
      </c>
      <c r="F12" s="9">
        <v>395.20800000000003</v>
      </c>
      <c r="G12" s="9">
        <v>599.78499999999997</v>
      </c>
      <c r="H12" s="9">
        <v>501.214</v>
      </c>
      <c r="I12" s="9">
        <v>210.864</v>
      </c>
      <c r="J12" s="9">
        <v>290.351</v>
      </c>
      <c r="K12" s="9">
        <v>493.77800000000002</v>
      </c>
      <c r="L12" s="9">
        <v>184.34399999999999</v>
      </c>
      <c r="M12" s="9">
        <v>309.43400000000003</v>
      </c>
      <c r="N12" s="9">
        <v>886.80499999999995</v>
      </c>
      <c r="O12" s="9">
        <v>363.35199999999998</v>
      </c>
      <c r="P12" s="9">
        <v>523.45299999999997</v>
      </c>
      <c r="Q12" s="9">
        <v>461.37799999999999</v>
      </c>
      <c r="R12" s="9">
        <v>196.536</v>
      </c>
      <c r="S12" s="9">
        <v>264.84199999999998</v>
      </c>
      <c r="T12" s="9">
        <v>425.42599999999999</v>
      </c>
      <c r="U12" s="9">
        <v>166.816</v>
      </c>
      <c r="V12" s="9">
        <v>258.61099999999999</v>
      </c>
      <c r="W12" s="9">
        <v>108.188</v>
      </c>
      <c r="X12" s="9">
        <v>31.856000000000002</v>
      </c>
      <c r="Y12" s="9">
        <v>76.331999999999994</v>
      </c>
      <c r="Z12" s="9">
        <v>39.835999999999999</v>
      </c>
      <c r="AA12" s="9">
        <v>14.327</v>
      </c>
      <c r="AB12" s="9">
        <v>25.509</v>
      </c>
      <c r="AC12" s="9">
        <v>68.352000000000004</v>
      </c>
      <c r="AD12" s="9">
        <v>17.529</v>
      </c>
      <c r="AE12" s="9">
        <v>50.823</v>
      </c>
      <c r="AF12" s="9">
        <v>63.073999999999998</v>
      </c>
      <c r="AG12" s="9">
        <v>21.641999999999999</v>
      </c>
      <c r="AH12" s="9">
        <v>41.430999999999997</v>
      </c>
      <c r="AI12" s="9">
        <v>16.344999999999999</v>
      </c>
      <c r="AJ12" s="9">
        <v>7.4189999999999996</v>
      </c>
      <c r="AK12" s="9">
        <v>8.9260000000000002</v>
      </c>
      <c r="AL12" s="9">
        <v>46.728999999999999</v>
      </c>
      <c r="AM12" s="9">
        <v>14.224</v>
      </c>
      <c r="AN12" s="9">
        <v>32.505000000000003</v>
      </c>
      <c r="AO12" s="9">
        <v>1037.3869999999999</v>
      </c>
      <c r="AP12" s="9">
        <v>402.74400000000003</v>
      </c>
      <c r="AQ12" s="9">
        <v>634.64300000000003</v>
      </c>
      <c r="AR12" s="9">
        <v>974.88599999999997</v>
      </c>
      <c r="AS12" s="9">
        <v>381.67399999999998</v>
      </c>
      <c r="AT12" s="9">
        <v>593.21199999999999</v>
      </c>
      <c r="AU12" s="9">
        <v>495.39499999999998</v>
      </c>
      <c r="AV12" s="9">
        <v>207.90600000000001</v>
      </c>
      <c r="AW12" s="9">
        <v>287.48899999999998</v>
      </c>
      <c r="AX12" s="9">
        <v>479.49099999999999</v>
      </c>
      <c r="AY12" s="9">
        <v>173.768</v>
      </c>
      <c r="AZ12" s="9">
        <v>305.72300000000001</v>
      </c>
      <c r="BA12" s="9">
        <v>868.51</v>
      </c>
      <c r="BB12" s="9">
        <v>350.69200000000001</v>
      </c>
      <c r="BC12" s="9">
        <v>517.81799999999998</v>
      </c>
      <c r="BD12" s="9">
        <v>456.36200000000002</v>
      </c>
      <c r="BE12" s="9">
        <v>193.815</v>
      </c>
      <c r="BF12" s="9">
        <v>262.54700000000003</v>
      </c>
      <c r="BG12" s="9">
        <v>412.14800000000002</v>
      </c>
      <c r="BH12" s="9">
        <v>156.87700000000001</v>
      </c>
      <c r="BI12" s="9">
        <v>255.27099999999999</v>
      </c>
      <c r="BJ12" s="9">
        <v>106.376</v>
      </c>
      <c r="BK12" s="9">
        <v>30.981999999999999</v>
      </c>
      <c r="BL12" s="9">
        <v>75.394000000000005</v>
      </c>
      <c r="BM12" s="9">
        <v>39.033000000000001</v>
      </c>
      <c r="BN12" s="9">
        <v>14.090999999999999</v>
      </c>
      <c r="BO12" s="9">
        <v>24.942</v>
      </c>
      <c r="BP12" s="9">
        <v>67.343000000000004</v>
      </c>
      <c r="BQ12" s="9">
        <v>16.890999999999998</v>
      </c>
      <c r="BR12" s="9">
        <v>50.451999999999998</v>
      </c>
      <c r="BS12" s="9">
        <v>62.500999999999998</v>
      </c>
      <c r="BT12" s="9">
        <v>21.07</v>
      </c>
      <c r="BU12" s="9">
        <v>41.430999999999997</v>
      </c>
      <c r="BV12" s="9">
        <v>16.344999999999999</v>
      </c>
      <c r="BW12" s="9">
        <v>7.4189999999999996</v>
      </c>
      <c r="BX12" s="9">
        <v>8.9260000000000002</v>
      </c>
      <c r="BY12" s="9">
        <v>46.155999999999999</v>
      </c>
      <c r="BZ12" s="9">
        <v>13.651</v>
      </c>
      <c r="CA12" s="9">
        <v>32.505000000000003</v>
      </c>
      <c r="CB12" s="9">
        <v>383.88200000000001</v>
      </c>
      <c r="CC12" s="9">
        <v>179.84</v>
      </c>
      <c r="CD12" s="9">
        <v>204.042</v>
      </c>
      <c r="CE12" s="9">
        <v>366.79599999999999</v>
      </c>
      <c r="CF12" s="9">
        <v>173.09</v>
      </c>
      <c r="CG12" s="9">
        <v>193.70599999999999</v>
      </c>
      <c r="CH12" s="9">
        <v>190.25299999999999</v>
      </c>
      <c r="CI12" s="9">
        <v>89.073999999999998</v>
      </c>
      <c r="CJ12" s="9">
        <v>101.179</v>
      </c>
      <c r="CK12" s="9">
        <v>176.54300000000001</v>
      </c>
      <c r="CL12" s="9">
        <v>84.016000000000005</v>
      </c>
      <c r="CM12" s="9">
        <v>92.527000000000001</v>
      </c>
      <c r="CN12" s="9">
        <v>336.32299999999998</v>
      </c>
      <c r="CO12" s="9">
        <v>165.05</v>
      </c>
      <c r="CP12" s="9">
        <v>171.27199999999999</v>
      </c>
      <c r="CQ12" s="9">
        <v>177.08799999999999</v>
      </c>
      <c r="CR12" s="9">
        <v>84.682000000000002</v>
      </c>
      <c r="CS12" s="9">
        <v>92.405000000000001</v>
      </c>
      <c r="CT12" s="9">
        <v>159.23500000000001</v>
      </c>
      <c r="CU12" s="9">
        <v>80.367999999999995</v>
      </c>
      <c r="CV12" s="9">
        <v>78.867000000000004</v>
      </c>
      <c r="CW12" s="9">
        <v>30.474</v>
      </c>
      <c r="CX12" s="9">
        <v>8.0399999999999991</v>
      </c>
      <c r="CY12" s="9">
        <v>22.434000000000001</v>
      </c>
      <c r="CZ12" s="9">
        <v>13.164999999999999</v>
      </c>
      <c r="DA12" s="9">
        <v>4.391</v>
      </c>
      <c r="DB12" s="9">
        <v>8.7739999999999991</v>
      </c>
      <c r="DC12" s="9">
        <v>17.309000000000001</v>
      </c>
      <c r="DD12" s="9">
        <v>3.649</v>
      </c>
      <c r="DE12" s="9">
        <v>13.66</v>
      </c>
      <c r="DF12" s="9">
        <v>17.085999999999999</v>
      </c>
      <c r="DG12" s="9">
        <v>6.75</v>
      </c>
      <c r="DH12" s="9">
        <v>10.336</v>
      </c>
      <c r="DI12" s="9">
        <v>3.6040000000000001</v>
      </c>
      <c r="DJ12" s="9">
        <v>1.341</v>
      </c>
      <c r="DK12" s="9">
        <v>2.2639999999999998</v>
      </c>
      <c r="DL12" s="9">
        <v>13.481999999999999</v>
      </c>
      <c r="DM12" s="9">
        <v>5.4089999999999998</v>
      </c>
      <c r="DN12" s="9">
        <v>8.0730000000000004</v>
      </c>
      <c r="DO12" s="9">
        <v>363.28699999999998</v>
      </c>
      <c r="DP12" s="9">
        <v>121.98699999999999</v>
      </c>
      <c r="DQ12" s="9">
        <v>241.3</v>
      </c>
      <c r="DR12" s="9">
        <v>333.45100000000002</v>
      </c>
      <c r="DS12" s="9">
        <v>114.218</v>
      </c>
      <c r="DT12" s="9">
        <v>219.233</v>
      </c>
      <c r="DU12" s="9">
        <v>164.95699999999999</v>
      </c>
      <c r="DV12" s="9">
        <v>63.832000000000001</v>
      </c>
      <c r="DW12" s="9">
        <v>101.124</v>
      </c>
      <c r="DX12" s="9">
        <v>168.494</v>
      </c>
      <c r="DY12" s="9">
        <v>50.386000000000003</v>
      </c>
      <c r="DZ12" s="9">
        <v>118.10899999999999</v>
      </c>
      <c r="EA12" s="9">
        <v>284.64299999999997</v>
      </c>
      <c r="EB12" s="9">
        <v>101.904</v>
      </c>
      <c r="EC12" s="9">
        <v>182.739</v>
      </c>
      <c r="ED12" s="9">
        <v>150.33799999999999</v>
      </c>
      <c r="EE12" s="9">
        <v>59.436</v>
      </c>
      <c r="EF12" s="9">
        <v>90.900999999999996</v>
      </c>
      <c r="EG12" s="9">
        <v>134.30600000000001</v>
      </c>
      <c r="EH12" s="9">
        <v>42.468000000000004</v>
      </c>
      <c r="EI12" s="9">
        <v>91.837000000000003</v>
      </c>
      <c r="EJ12" s="9">
        <v>48.808</v>
      </c>
      <c r="EK12" s="9">
        <v>12.313000000000001</v>
      </c>
      <c r="EL12" s="9">
        <v>36.494</v>
      </c>
      <c r="EM12" s="9">
        <v>14.619</v>
      </c>
      <c r="EN12" s="9">
        <v>4.3959999999999999</v>
      </c>
      <c r="EO12" s="9">
        <v>10.223000000000001</v>
      </c>
      <c r="EP12" s="9">
        <v>34.189</v>
      </c>
      <c r="EQ12" s="9">
        <v>7.9169999999999998</v>
      </c>
      <c r="ER12" s="9">
        <v>26.271000000000001</v>
      </c>
      <c r="ES12" s="9">
        <v>29.835999999999999</v>
      </c>
      <c r="ET12" s="9">
        <v>7.7690000000000001</v>
      </c>
      <c r="EU12" s="9">
        <v>22.067</v>
      </c>
      <c r="EV12" s="9">
        <v>9.0909999999999993</v>
      </c>
      <c r="EW12" s="9">
        <v>4.4279999999999999</v>
      </c>
      <c r="EX12" s="9">
        <v>4.6619999999999999</v>
      </c>
      <c r="EY12" s="9">
        <v>20.745000000000001</v>
      </c>
      <c r="EZ12" s="9">
        <v>3.3410000000000002</v>
      </c>
      <c r="FA12" s="9">
        <v>17.404</v>
      </c>
      <c r="FB12" s="9">
        <v>290.21800000000002</v>
      </c>
      <c r="FC12" s="9">
        <v>100.916</v>
      </c>
      <c r="FD12" s="9">
        <v>189.30099999999999</v>
      </c>
      <c r="FE12" s="9">
        <v>274.63900000000001</v>
      </c>
      <c r="FF12" s="9">
        <v>94.366</v>
      </c>
      <c r="FG12" s="9">
        <v>180.273</v>
      </c>
      <c r="FH12" s="9">
        <v>140.18600000000001</v>
      </c>
      <c r="FI12" s="9">
        <v>55</v>
      </c>
      <c r="FJ12" s="9">
        <v>85.185000000000002</v>
      </c>
      <c r="FK12" s="9">
        <v>134.453</v>
      </c>
      <c r="FL12" s="9">
        <v>39.366</v>
      </c>
      <c r="FM12" s="9">
        <v>95.087000000000003</v>
      </c>
      <c r="FN12" s="9">
        <v>247.54400000000001</v>
      </c>
      <c r="FO12" s="9">
        <v>83.738</v>
      </c>
      <c r="FP12" s="9">
        <v>163.80600000000001</v>
      </c>
      <c r="FQ12" s="9">
        <v>128.93700000000001</v>
      </c>
      <c r="FR12" s="9">
        <v>49.695999999999998</v>
      </c>
      <c r="FS12" s="9">
        <v>79.239999999999995</v>
      </c>
      <c r="FT12" s="9">
        <v>118.608</v>
      </c>
      <c r="FU12" s="9">
        <v>34.040999999999997</v>
      </c>
      <c r="FV12" s="9">
        <v>84.566000000000003</v>
      </c>
      <c r="FW12" s="9">
        <v>27.094999999999999</v>
      </c>
      <c r="FX12" s="9">
        <v>10.628</v>
      </c>
      <c r="FY12" s="9">
        <v>16.466000000000001</v>
      </c>
      <c r="FZ12" s="9">
        <v>11.249000000000001</v>
      </c>
      <c r="GA12" s="9">
        <v>5.3040000000000003</v>
      </c>
      <c r="GB12" s="9">
        <v>5.9450000000000003</v>
      </c>
      <c r="GC12" s="9">
        <v>15.846</v>
      </c>
      <c r="GD12" s="9">
        <v>5.3250000000000002</v>
      </c>
      <c r="GE12" s="9">
        <v>10.521000000000001</v>
      </c>
      <c r="GF12" s="9">
        <v>15.579000000000001</v>
      </c>
      <c r="GG12" s="9">
        <v>6.55</v>
      </c>
      <c r="GH12" s="9">
        <v>9.0280000000000005</v>
      </c>
      <c r="GI12" s="9">
        <v>3.65</v>
      </c>
      <c r="GJ12" s="9">
        <v>1.649</v>
      </c>
      <c r="GK12" s="9">
        <v>2</v>
      </c>
      <c r="GL12" s="9">
        <v>11.929</v>
      </c>
      <c r="GM12" s="9">
        <v>4.9009999999999998</v>
      </c>
      <c r="GN12" s="9">
        <v>7.0279999999999996</v>
      </c>
      <c r="GO12" s="9">
        <v>20.678999999999998</v>
      </c>
      <c r="GP12" s="9">
        <v>14.106999999999999</v>
      </c>
      <c r="GQ12" s="9">
        <v>6.5730000000000004</v>
      </c>
      <c r="GR12" s="9">
        <v>20.106000000000002</v>
      </c>
      <c r="GS12" s="9">
        <v>13.534000000000001</v>
      </c>
      <c r="GT12" s="9">
        <v>6.5730000000000004</v>
      </c>
      <c r="GU12" s="9">
        <v>5.819</v>
      </c>
      <c r="GV12" s="9">
        <v>2.9569999999999999</v>
      </c>
      <c r="GW12" s="9">
        <v>2.8620000000000001</v>
      </c>
      <c r="GX12" s="9">
        <v>14.287000000000001</v>
      </c>
      <c r="GY12" s="9">
        <v>10.576000000000001</v>
      </c>
      <c r="GZ12" s="9">
        <v>3.7109999999999999</v>
      </c>
      <c r="HA12" s="9">
        <v>18.295000000000002</v>
      </c>
      <c r="HB12" s="9">
        <v>12.66</v>
      </c>
      <c r="HC12" s="9">
        <v>5.6349999999999998</v>
      </c>
      <c r="HD12" s="9">
        <v>5.016</v>
      </c>
      <c r="HE12" s="9">
        <v>2.7210000000000001</v>
      </c>
      <c r="HF12" s="9">
        <v>2.2949999999999999</v>
      </c>
      <c r="HG12" s="9">
        <v>13.278</v>
      </c>
      <c r="HH12" s="9">
        <v>9.9380000000000006</v>
      </c>
      <c r="HI12" s="9">
        <v>3.34</v>
      </c>
      <c r="HJ12" s="9">
        <v>1.8120000000000001</v>
      </c>
      <c r="HK12" s="9">
        <v>0.874</v>
      </c>
      <c r="HL12" s="9">
        <v>0.93799999999999994</v>
      </c>
      <c r="HM12" s="9">
        <v>0.80300000000000005</v>
      </c>
      <c r="HN12" s="9">
        <v>0.23599999999999999</v>
      </c>
      <c r="HO12" s="9">
        <v>0.56699999999999995</v>
      </c>
      <c r="HP12" s="9">
        <v>1.0089999999999999</v>
      </c>
      <c r="HQ12" s="9">
        <v>0.63800000000000001</v>
      </c>
      <c r="HR12" s="9">
        <v>0.371</v>
      </c>
      <c r="HS12" s="9">
        <v>0.57299999999999995</v>
      </c>
      <c r="HT12" s="9">
        <v>0.57299999999999995</v>
      </c>
      <c r="HU12" s="9">
        <v>0</v>
      </c>
      <c r="HV12" s="9">
        <v>0</v>
      </c>
      <c r="HW12" s="9">
        <v>0</v>
      </c>
      <c r="HX12" s="9">
        <v>0</v>
      </c>
      <c r="HY12" s="9">
        <v>0.57299999999999995</v>
      </c>
      <c r="HZ12" s="9">
        <v>0.57299999999999995</v>
      </c>
      <c r="IA12" s="9">
        <v>0</v>
      </c>
      <c r="IB12" s="9">
        <v>317.70400000000001</v>
      </c>
      <c r="IC12" s="9">
        <v>124.599</v>
      </c>
      <c r="ID12" s="9">
        <v>193.10499999999999</v>
      </c>
      <c r="IE12" s="9">
        <v>292.80700000000002</v>
      </c>
      <c r="IF12" s="9">
        <v>113.58799999999999</v>
      </c>
      <c r="IG12" s="9">
        <v>179.21799999999999</v>
      </c>
      <c r="IH12" s="9">
        <v>148.268</v>
      </c>
      <c r="II12" s="9">
        <v>60.301000000000002</v>
      </c>
      <c r="IJ12" s="9">
        <v>87.966999999999999</v>
      </c>
      <c r="IK12" s="9">
        <v>144.53800000000001</v>
      </c>
      <c r="IL12" s="9">
        <v>53.286999999999999</v>
      </c>
      <c r="IM12" s="9">
        <v>91.251999999999995</v>
      </c>
      <c r="IN12" s="9">
        <v>257.70699999999999</v>
      </c>
      <c r="IO12" s="9">
        <v>103.764</v>
      </c>
      <c r="IP12" s="9">
        <v>153.94200000000001</v>
      </c>
      <c r="IQ12" s="9">
        <v>135.90799999999999</v>
      </c>
    </row>
    <row r="13" spans="1:251">
      <c r="A13" s="10">
        <v>42767</v>
      </c>
      <c r="B13" s="9">
        <v>1096.1880000000001</v>
      </c>
      <c r="C13" s="9">
        <v>429.26100000000002</v>
      </c>
      <c r="D13" s="9">
        <v>666.92700000000002</v>
      </c>
      <c r="E13" s="9">
        <v>1038.163</v>
      </c>
      <c r="F13" s="9">
        <v>408.93700000000001</v>
      </c>
      <c r="G13" s="9">
        <v>629.226</v>
      </c>
      <c r="H13" s="9">
        <v>504.423</v>
      </c>
      <c r="I13" s="9">
        <v>208.96199999999999</v>
      </c>
      <c r="J13" s="9">
        <v>295.46100000000001</v>
      </c>
      <c r="K13" s="9">
        <v>533.74</v>
      </c>
      <c r="L13" s="9">
        <v>199.97499999999999</v>
      </c>
      <c r="M13" s="9">
        <v>333.76499999999999</v>
      </c>
      <c r="N13" s="9">
        <v>923.59500000000003</v>
      </c>
      <c r="O13" s="9">
        <v>368.517</v>
      </c>
      <c r="P13" s="9">
        <v>555.07799999999997</v>
      </c>
      <c r="Q13" s="9">
        <v>455.15100000000001</v>
      </c>
      <c r="R13" s="9">
        <v>190.53200000000001</v>
      </c>
      <c r="S13" s="9">
        <v>264.61900000000003</v>
      </c>
      <c r="T13" s="9">
        <v>468.44400000000002</v>
      </c>
      <c r="U13" s="9">
        <v>177.98500000000001</v>
      </c>
      <c r="V13" s="9">
        <v>290.459</v>
      </c>
      <c r="W13" s="9">
        <v>114.568</v>
      </c>
      <c r="X13" s="9">
        <v>40.418999999999997</v>
      </c>
      <c r="Y13" s="9">
        <v>74.149000000000001</v>
      </c>
      <c r="Z13" s="9">
        <v>49.271000000000001</v>
      </c>
      <c r="AA13" s="9">
        <v>18.428999999999998</v>
      </c>
      <c r="AB13" s="9">
        <v>30.841999999999999</v>
      </c>
      <c r="AC13" s="9">
        <v>65.296999999999997</v>
      </c>
      <c r="AD13" s="9">
        <v>21.99</v>
      </c>
      <c r="AE13" s="9">
        <v>43.305999999999997</v>
      </c>
      <c r="AF13" s="9">
        <v>58.024999999999999</v>
      </c>
      <c r="AG13" s="9">
        <v>20.324999999999999</v>
      </c>
      <c r="AH13" s="9">
        <v>37.700000000000003</v>
      </c>
      <c r="AI13" s="9">
        <v>12.032</v>
      </c>
      <c r="AJ13" s="9">
        <v>4.0990000000000002</v>
      </c>
      <c r="AK13" s="9">
        <v>7.9320000000000004</v>
      </c>
      <c r="AL13" s="9">
        <v>45.993000000000002</v>
      </c>
      <c r="AM13" s="9">
        <v>16.225000000000001</v>
      </c>
      <c r="AN13" s="9">
        <v>29.768000000000001</v>
      </c>
      <c r="AO13" s="9">
        <v>1077.5820000000001</v>
      </c>
      <c r="AP13" s="9">
        <v>417.84699999999998</v>
      </c>
      <c r="AQ13" s="9">
        <v>659.73400000000004</v>
      </c>
      <c r="AR13" s="9">
        <v>1020.023</v>
      </c>
      <c r="AS13" s="9">
        <v>397.52300000000002</v>
      </c>
      <c r="AT13" s="9">
        <v>622.50099999999998</v>
      </c>
      <c r="AU13" s="9">
        <v>500.27300000000002</v>
      </c>
      <c r="AV13" s="9">
        <v>206.59200000000001</v>
      </c>
      <c r="AW13" s="9">
        <v>293.68099999999998</v>
      </c>
      <c r="AX13" s="9">
        <v>519.75</v>
      </c>
      <c r="AY13" s="9">
        <v>190.93100000000001</v>
      </c>
      <c r="AZ13" s="9">
        <v>328.82</v>
      </c>
      <c r="BA13" s="9">
        <v>906.57</v>
      </c>
      <c r="BB13" s="9">
        <v>357.96600000000001</v>
      </c>
      <c r="BC13" s="9">
        <v>548.60400000000004</v>
      </c>
      <c r="BD13" s="9">
        <v>451.48899999999998</v>
      </c>
      <c r="BE13" s="9">
        <v>188.65</v>
      </c>
      <c r="BF13" s="9">
        <v>262.839</v>
      </c>
      <c r="BG13" s="9">
        <v>455.08100000000002</v>
      </c>
      <c r="BH13" s="9">
        <v>169.316</v>
      </c>
      <c r="BI13" s="9">
        <v>285.76499999999999</v>
      </c>
      <c r="BJ13" s="9">
        <v>113.453</v>
      </c>
      <c r="BK13" s="9">
        <v>39.557000000000002</v>
      </c>
      <c r="BL13" s="9">
        <v>73.896000000000001</v>
      </c>
      <c r="BM13" s="9">
        <v>48.783999999999999</v>
      </c>
      <c r="BN13" s="9">
        <v>17.942</v>
      </c>
      <c r="BO13" s="9">
        <v>30.841999999999999</v>
      </c>
      <c r="BP13" s="9">
        <v>64.668999999999997</v>
      </c>
      <c r="BQ13" s="9">
        <v>21.614999999999998</v>
      </c>
      <c r="BR13" s="9">
        <v>43.054000000000002</v>
      </c>
      <c r="BS13" s="9">
        <v>57.558999999999997</v>
      </c>
      <c r="BT13" s="9">
        <v>20.324999999999999</v>
      </c>
      <c r="BU13" s="9">
        <v>37.234000000000002</v>
      </c>
      <c r="BV13" s="9">
        <v>12.032</v>
      </c>
      <c r="BW13" s="9">
        <v>4.0990000000000002</v>
      </c>
      <c r="BX13" s="9">
        <v>7.9320000000000004</v>
      </c>
      <c r="BY13" s="9">
        <v>45.527000000000001</v>
      </c>
      <c r="BZ13" s="9">
        <v>16.225000000000001</v>
      </c>
      <c r="CA13" s="9">
        <v>29.302</v>
      </c>
      <c r="CB13" s="9">
        <v>390.08499999999998</v>
      </c>
      <c r="CC13" s="9">
        <v>177.035</v>
      </c>
      <c r="CD13" s="9">
        <v>213.05</v>
      </c>
      <c r="CE13" s="9">
        <v>378.05599999999998</v>
      </c>
      <c r="CF13" s="9">
        <v>170.62</v>
      </c>
      <c r="CG13" s="9">
        <v>207.435</v>
      </c>
      <c r="CH13" s="9">
        <v>176.42699999999999</v>
      </c>
      <c r="CI13" s="9">
        <v>76.483999999999995</v>
      </c>
      <c r="CJ13" s="9">
        <v>99.942999999999998</v>
      </c>
      <c r="CK13" s="9">
        <v>201.62899999999999</v>
      </c>
      <c r="CL13" s="9">
        <v>94.137</v>
      </c>
      <c r="CM13" s="9">
        <v>107.492</v>
      </c>
      <c r="CN13" s="9">
        <v>342.17700000000002</v>
      </c>
      <c r="CO13" s="9">
        <v>158.77799999999999</v>
      </c>
      <c r="CP13" s="9">
        <v>183.399</v>
      </c>
      <c r="CQ13" s="9">
        <v>163.733</v>
      </c>
      <c r="CR13" s="9">
        <v>73.805000000000007</v>
      </c>
      <c r="CS13" s="9">
        <v>89.927999999999997</v>
      </c>
      <c r="CT13" s="9">
        <v>178.44399999999999</v>
      </c>
      <c r="CU13" s="9">
        <v>84.972999999999999</v>
      </c>
      <c r="CV13" s="9">
        <v>93.471000000000004</v>
      </c>
      <c r="CW13" s="9">
        <v>35.878999999999998</v>
      </c>
      <c r="CX13" s="9">
        <v>11.843</v>
      </c>
      <c r="CY13" s="9">
        <v>24.036000000000001</v>
      </c>
      <c r="CZ13" s="9">
        <v>12.694000000000001</v>
      </c>
      <c r="DA13" s="9">
        <v>2.6789999999999998</v>
      </c>
      <c r="DB13" s="9">
        <v>10.015000000000001</v>
      </c>
      <c r="DC13" s="9">
        <v>23.184999999999999</v>
      </c>
      <c r="DD13" s="9">
        <v>9.1639999999999997</v>
      </c>
      <c r="DE13" s="9">
        <v>14.021000000000001</v>
      </c>
      <c r="DF13" s="9">
        <v>12.03</v>
      </c>
      <c r="DG13" s="9">
        <v>6.415</v>
      </c>
      <c r="DH13" s="9">
        <v>5.6150000000000002</v>
      </c>
      <c r="DI13" s="9">
        <v>3.0139999999999998</v>
      </c>
      <c r="DJ13" s="9">
        <v>0.61199999999999999</v>
      </c>
      <c r="DK13" s="9">
        <v>2.4020000000000001</v>
      </c>
      <c r="DL13" s="9">
        <v>9.016</v>
      </c>
      <c r="DM13" s="9">
        <v>5.8029999999999999</v>
      </c>
      <c r="DN13" s="9">
        <v>3.2130000000000001</v>
      </c>
      <c r="DO13" s="9">
        <v>401.65800000000002</v>
      </c>
      <c r="DP13" s="9">
        <v>142.185</v>
      </c>
      <c r="DQ13" s="9">
        <v>259.47300000000001</v>
      </c>
      <c r="DR13" s="9">
        <v>371.31700000000001</v>
      </c>
      <c r="DS13" s="9">
        <v>134.589</v>
      </c>
      <c r="DT13" s="9">
        <v>236.72800000000001</v>
      </c>
      <c r="DU13" s="9">
        <v>198.12100000000001</v>
      </c>
      <c r="DV13" s="9">
        <v>80.822999999999993</v>
      </c>
      <c r="DW13" s="9">
        <v>117.298</v>
      </c>
      <c r="DX13" s="9">
        <v>173.196</v>
      </c>
      <c r="DY13" s="9">
        <v>53.765999999999998</v>
      </c>
      <c r="DZ13" s="9">
        <v>119.43</v>
      </c>
      <c r="EA13" s="9">
        <v>321.63</v>
      </c>
      <c r="EB13" s="9">
        <v>117.358</v>
      </c>
      <c r="EC13" s="9">
        <v>204.27199999999999</v>
      </c>
      <c r="ED13" s="9">
        <v>174.2</v>
      </c>
      <c r="EE13" s="9">
        <v>70.536000000000001</v>
      </c>
      <c r="EF13" s="9">
        <v>103.664</v>
      </c>
      <c r="EG13" s="9">
        <v>147.43</v>
      </c>
      <c r="EH13" s="9">
        <v>46.822000000000003</v>
      </c>
      <c r="EI13" s="9">
        <v>100.608</v>
      </c>
      <c r="EJ13" s="9">
        <v>49.686999999999998</v>
      </c>
      <c r="EK13" s="9">
        <v>17.231000000000002</v>
      </c>
      <c r="EL13" s="9">
        <v>32.456000000000003</v>
      </c>
      <c r="EM13" s="9">
        <v>23.920999999999999</v>
      </c>
      <c r="EN13" s="9">
        <v>10.287000000000001</v>
      </c>
      <c r="EO13" s="9">
        <v>13.634</v>
      </c>
      <c r="EP13" s="9">
        <v>25.765999999999998</v>
      </c>
      <c r="EQ13" s="9">
        <v>6.944</v>
      </c>
      <c r="ER13" s="9">
        <v>18.821999999999999</v>
      </c>
      <c r="ES13" s="9">
        <v>30.341000000000001</v>
      </c>
      <c r="ET13" s="9">
        <v>7.5960000000000001</v>
      </c>
      <c r="EU13" s="9">
        <v>22.745000000000001</v>
      </c>
      <c r="EV13" s="9">
        <v>6.0990000000000002</v>
      </c>
      <c r="EW13" s="9">
        <v>2.8679999999999999</v>
      </c>
      <c r="EX13" s="9">
        <v>3.2309999999999999</v>
      </c>
      <c r="EY13" s="9">
        <v>24.242000000000001</v>
      </c>
      <c r="EZ13" s="9">
        <v>4.7279999999999998</v>
      </c>
      <c r="FA13" s="9">
        <v>19.513999999999999</v>
      </c>
      <c r="FB13" s="9">
        <v>285.83800000000002</v>
      </c>
      <c r="FC13" s="9">
        <v>98.626999999999995</v>
      </c>
      <c r="FD13" s="9">
        <v>187.21100000000001</v>
      </c>
      <c r="FE13" s="9">
        <v>270.64999999999998</v>
      </c>
      <c r="FF13" s="9">
        <v>92.313000000000002</v>
      </c>
      <c r="FG13" s="9">
        <v>178.33699999999999</v>
      </c>
      <c r="FH13" s="9">
        <v>125.72499999999999</v>
      </c>
      <c r="FI13" s="9">
        <v>49.284999999999997</v>
      </c>
      <c r="FJ13" s="9">
        <v>76.44</v>
      </c>
      <c r="FK13" s="9">
        <v>144.92599999999999</v>
      </c>
      <c r="FL13" s="9">
        <v>43.027999999999999</v>
      </c>
      <c r="FM13" s="9">
        <v>101.89700000000001</v>
      </c>
      <c r="FN13" s="9">
        <v>242.76300000000001</v>
      </c>
      <c r="FO13" s="9">
        <v>81.83</v>
      </c>
      <c r="FP13" s="9">
        <v>160.93299999999999</v>
      </c>
      <c r="FQ13" s="9">
        <v>113.556</v>
      </c>
      <c r="FR13" s="9">
        <v>44.308999999999997</v>
      </c>
      <c r="FS13" s="9">
        <v>69.247</v>
      </c>
      <c r="FT13" s="9">
        <v>129.208</v>
      </c>
      <c r="FU13" s="9">
        <v>37.521999999999998</v>
      </c>
      <c r="FV13" s="9">
        <v>91.686000000000007</v>
      </c>
      <c r="FW13" s="9">
        <v>27.887</v>
      </c>
      <c r="FX13" s="9">
        <v>10.483000000000001</v>
      </c>
      <c r="FY13" s="9">
        <v>17.404</v>
      </c>
      <c r="FZ13" s="9">
        <v>12.169</v>
      </c>
      <c r="GA13" s="9">
        <v>4.976</v>
      </c>
      <c r="GB13" s="9">
        <v>7.1929999999999996</v>
      </c>
      <c r="GC13" s="9">
        <v>15.718</v>
      </c>
      <c r="GD13" s="9">
        <v>5.5069999999999997</v>
      </c>
      <c r="GE13" s="9">
        <v>10.211</v>
      </c>
      <c r="GF13" s="9">
        <v>15.188000000000001</v>
      </c>
      <c r="GG13" s="9">
        <v>6.3140000000000001</v>
      </c>
      <c r="GH13" s="9">
        <v>8.8740000000000006</v>
      </c>
      <c r="GI13" s="9">
        <v>2.919</v>
      </c>
      <c r="GJ13" s="9">
        <v>0.62</v>
      </c>
      <c r="GK13" s="9">
        <v>2.2989999999999999</v>
      </c>
      <c r="GL13" s="9">
        <v>12.269</v>
      </c>
      <c r="GM13" s="9">
        <v>5.694</v>
      </c>
      <c r="GN13" s="9">
        <v>6.5750000000000002</v>
      </c>
      <c r="GO13" s="9">
        <v>18.606000000000002</v>
      </c>
      <c r="GP13" s="9">
        <v>11.414</v>
      </c>
      <c r="GQ13" s="9">
        <v>7.1920000000000002</v>
      </c>
      <c r="GR13" s="9">
        <v>18.14</v>
      </c>
      <c r="GS13" s="9">
        <v>11.414</v>
      </c>
      <c r="GT13" s="9">
        <v>6.726</v>
      </c>
      <c r="GU13" s="9">
        <v>4.1500000000000004</v>
      </c>
      <c r="GV13" s="9">
        <v>2.37</v>
      </c>
      <c r="GW13" s="9">
        <v>1.78</v>
      </c>
      <c r="GX13" s="9">
        <v>13.99</v>
      </c>
      <c r="GY13" s="9">
        <v>9.0449999999999999</v>
      </c>
      <c r="GZ13" s="9">
        <v>4.9450000000000003</v>
      </c>
      <c r="HA13" s="9">
        <v>17.024999999999999</v>
      </c>
      <c r="HB13" s="9">
        <v>10.551</v>
      </c>
      <c r="HC13" s="9">
        <v>6.4740000000000002</v>
      </c>
      <c r="HD13" s="9">
        <v>3.6619999999999999</v>
      </c>
      <c r="HE13" s="9">
        <v>1.8819999999999999</v>
      </c>
      <c r="HF13" s="9">
        <v>1.78</v>
      </c>
      <c r="HG13" s="9">
        <v>13.363</v>
      </c>
      <c r="HH13" s="9">
        <v>8.6690000000000005</v>
      </c>
      <c r="HI13" s="9">
        <v>4.6929999999999996</v>
      </c>
      <c r="HJ13" s="9">
        <v>1.115</v>
      </c>
      <c r="HK13" s="9">
        <v>0.86299999999999999</v>
      </c>
      <c r="HL13" s="9">
        <v>0.252</v>
      </c>
      <c r="HM13" s="9">
        <v>0.48699999999999999</v>
      </c>
      <c r="HN13" s="9">
        <v>0.48699999999999999</v>
      </c>
      <c r="HO13" s="9">
        <v>0</v>
      </c>
      <c r="HP13" s="9">
        <v>0.627</v>
      </c>
      <c r="HQ13" s="9">
        <v>0.375</v>
      </c>
      <c r="HR13" s="9">
        <v>0.252</v>
      </c>
      <c r="HS13" s="9">
        <v>0.46600000000000003</v>
      </c>
      <c r="HT13" s="9">
        <v>0</v>
      </c>
      <c r="HU13" s="9">
        <v>0.46600000000000003</v>
      </c>
      <c r="HV13" s="9">
        <v>0</v>
      </c>
      <c r="HW13" s="9">
        <v>0</v>
      </c>
      <c r="HX13" s="9">
        <v>0</v>
      </c>
      <c r="HY13" s="9">
        <v>0.46600000000000003</v>
      </c>
      <c r="HZ13" s="9">
        <v>0</v>
      </c>
      <c r="IA13" s="9">
        <v>0.46600000000000003</v>
      </c>
      <c r="IB13" s="9">
        <v>324.858</v>
      </c>
      <c r="IC13" s="9">
        <v>129.9</v>
      </c>
      <c r="ID13" s="9">
        <v>194.958</v>
      </c>
      <c r="IE13" s="9">
        <v>301.79399999999998</v>
      </c>
      <c r="IF13" s="9">
        <v>122.101</v>
      </c>
      <c r="IG13" s="9">
        <v>179.69399999999999</v>
      </c>
      <c r="IH13" s="9">
        <v>128.679</v>
      </c>
      <c r="II13" s="9">
        <v>57.322000000000003</v>
      </c>
      <c r="IJ13" s="9">
        <v>71.358000000000004</v>
      </c>
      <c r="IK13" s="9">
        <v>173.11500000000001</v>
      </c>
      <c r="IL13" s="9">
        <v>64.778999999999996</v>
      </c>
      <c r="IM13" s="9">
        <v>108.336</v>
      </c>
      <c r="IN13" s="9">
        <v>265.72399999999999</v>
      </c>
      <c r="IO13" s="9">
        <v>106.67100000000001</v>
      </c>
      <c r="IP13" s="9">
        <v>159.054</v>
      </c>
      <c r="IQ13" s="9">
        <v>114.83799999999999</v>
      </c>
    </row>
    <row r="14" spans="1:251">
      <c r="A14" s="10">
        <v>43132</v>
      </c>
      <c r="B14" s="9">
        <v>1118.806</v>
      </c>
      <c r="C14" s="9">
        <v>425.423</v>
      </c>
      <c r="D14" s="9">
        <v>693.38300000000004</v>
      </c>
      <c r="E14" s="9">
        <v>1047.9860000000001</v>
      </c>
      <c r="F14" s="9">
        <v>402.57299999999998</v>
      </c>
      <c r="G14" s="9">
        <v>645.41300000000001</v>
      </c>
      <c r="H14" s="9">
        <v>529.79300000000001</v>
      </c>
      <c r="I14" s="9">
        <v>205.11199999999999</v>
      </c>
      <c r="J14" s="9">
        <v>324.68099999999998</v>
      </c>
      <c r="K14" s="9">
        <v>518.19299999999998</v>
      </c>
      <c r="L14" s="9">
        <v>197.46100000000001</v>
      </c>
      <c r="M14" s="9">
        <v>320.73200000000003</v>
      </c>
      <c r="N14" s="9">
        <v>932.23299999999995</v>
      </c>
      <c r="O14" s="9">
        <v>357.03</v>
      </c>
      <c r="P14" s="9">
        <v>575.20299999999997</v>
      </c>
      <c r="Q14" s="9">
        <v>480.02100000000002</v>
      </c>
      <c r="R14" s="9">
        <v>183.31700000000001</v>
      </c>
      <c r="S14" s="9">
        <v>296.70400000000001</v>
      </c>
      <c r="T14" s="9">
        <v>452.21199999999999</v>
      </c>
      <c r="U14" s="9">
        <v>173.71299999999999</v>
      </c>
      <c r="V14" s="9">
        <v>278.49900000000002</v>
      </c>
      <c r="W14" s="9">
        <v>115.753</v>
      </c>
      <c r="X14" s="9">
        <v>45.542999999999999</v>
      </c>
      <c r="Y14" s="9">
        <v>70.209999999999994</v>
      </c>
      <c r="Z14" s="9">
        <v>49.771999999999998</v>
      </c>
      <c r="AA14" s="9">
        <v>21.795000000000002</v>
      </c>
      <c r="AB14" s="9">
        <v>27.977</v>
      </c>
      <c r="AC14" s="9">
        <v>65.980999999999995</v>
      </c>
      <c r="AD14" s="9">
        <v>23.748000000000001</v>
      </c>
      <c r="AE14" s="9">
        <v>42.232999999999997</v>
      </c>
      <c r="AF14" s="9">
        <v>70.819999999999993</v>
      </c>
      <c r="AG14" s="9">
        <v>22.849</v>
      </c>
      <c r="AH14" s="9">
        <v>47.97</v>
      </c>
      <c r="AI14" s="9">
        <v>12.61</v>
      </c>
      <c r="AJ14" s="9">
        <v>5.1619999999999999</v>
      </c>
      <c r="AK14" s="9">
        <v>7.4480000000000004</v>
      </c>
      <c r="AL14" s="9">
        <v>58.21</v>
      </c>
      <c r="AM14" s="9">
        <v>17.687999999999999</v>
      </c>
      <c r="AN14" s="9">
        <v>40.521999999999998</v>
      </c>
      <c r="AO14" s="9">
        <v>1093.1010000000001</v>
      </c>
      <c r="AP14" s="9">
        <v>408.91500000000002</v>
      </c>
      <c r="AQ14" s="9">
        <v>684.18600000000004</v>
      </c>
      <c r="AR14" s="9">
        <v>1024.222</v>
      </c>
      <c r="AS14" s="9">
        <v>387.48200000000003</v>
      </c>
      <c r="AT14" s="9">
        <v>636.74</v>
      </c>
      <c r="AU14" s="9">
        <v>522.899</v>
      </c>
      <c r="AV14" s="9">
        <v>199.53899999999999</v>
      </c>
      <c r="AW14" s="9">
        <v>323.36</v>
      </c>
      <c r="AX14" s="9">
        <v>501.32299999999998</v>
      </c>
      <c r="AY14" s="9">
        <v>187.94300000000001</v>
      </c>
      <c r="AZ14" s="9">
        <v>313.38</v>
      </c>
      <c r="BA14" s="9">
        <v>912.971</v>
      </c>
      <c r="BB14" s="9">
        <v>345.041</v>
      </c>
      <c r="BC14" s="9">
        <v>567.92999999999995</v>
      </c>
      <c r="BD14" s="9">
        <v>473.74700000000001</v>
      </c>
      <c r="BE14" s="9">
        <v>178.36500000000001</v>
      </c>
      <c r="BF14" s="9">
        <v>295.38299999999998</v>
      </c>
      <c r="BG14" s="9">
        <v>439.22399999999999</v>
      </c>
      <c r="BH14" s="9">
        <v>166.67699999999999</v>
      </c>
      <c r="BI14" s="9">
        <v>272.54700000000003</v>
      </c>
      <c r="BJ14" s="9">
        <v>111.25</v>
      </c>
      <c r="BK14" s="9">
        <v>42.441000000000003</v>
      </c>
      <c r="BL14" s="9">
        <v>68.81</v>
      </c>
      <c r="BM14" s="9">
        <v>49.152000000000001</v>
      </c>
      <c r="BN14" s="9">
        <v>21.173999999999999</v>
      </c>
      <c r="BO14" s="9">
        <v>27.977</v>
      </c>
      <c r="BP14" s="9">
        <v>62.098999999999997</v>
      </c>
      <c r="BQ14" s="9">
        <v>21.265999999999998</v>
      </c>
      <c r="BR14" s="9">
        <v>40.832999999999998</v>
      </c>
      <c r="BS14" s="9">
        <v>68.879000000000005</v>
      </c>
      <c r="BT14" s="9">
        <v>21.433</v>
      </c>
      <c r="BU14" s="9">
        <v>47.445999999999998</v>
      </c>
      <c r="BV14" s="9">
        <v>12.333</v>
      </c>
      <c r="BW14" s="9">
        <v>4.8849999999999998</v>
      </c>
      <c r="BX14" s="9">
        <v>7.4480000000000004</v>
      </c>
      <c r="BY14" s="9">
        <v>56.545999999999999</v>
      </c>
      <c r="BZ14" s="9">
        <v>16.547999999999998</v>
      </c>
      <c r="CA14" s="9">
        <v>39.997999999999998</v>
      </c>
      <c r="CB14" s="9">
        <v>379.33100000000002</v>
      </c>
      <c r="CC14" s="9">
        <v>170.78800000000001</v>
      </c>
      <c r="CD14" s="9">
        <v>208.54300000000001</v>
      </c>
      <c r="CE14" s="9">
        <v>367.28699999999998</v>
      </c>
      <c r="CF14" s="9">
        <v>163.72</v>
      </c>
      <c r="CG14" s="9">
        <v>203.56700000000001</v>
      </c>
      <c r="CH14" s="9">
        <v>193.124</v>
      </c>
      <c r="CI14" s="9">
        <v>87.983000000000004</v>
      </c>
      <c r="CJ14" s="9">
        <v>105.14100000000001</v>
      </c>
      <c r="CK14" s="9">
        <v>174.16300000000001</v>
      </c>
      <c r="CL14" s="9">
        <v>75.738</v>
      </c>
      <c r="CM14" s="9">
        <v>98.424999999999997</v>
      </c>
      <c r="CN14" s="9">
        <v>333.43099999999998</v>
      </c>
      <c r="CO14" s="9">
        <v>145.70400000000001</v>
      </c>
      <c r="CP14" s="9">
        <v>187.726</v>
      </c>
      <c r="CQ14" s="9">
        <v>175.553</v>
      </c>
      <c r="CR14" s="9">
        <v>77.652000000000001</v>
      </c>
      <c r="CS14" s="9">
        <v>97.900999999999996</v>
      </c>
      <c r="CT14" s="9">
        <v>157.87799999999999</v>
      </c>
      <c r="CU14" s="9">
        <v>68.052000000000007</v>
      </c>
      <c r="CV14" s="9">
        <v>89.825000000000003</v>
      </c>
      <c r="CW14" s="9">
        <v>33.856000000000002</v>
      </c>
      <c r="CX14" s="9">
        <v>18.015999999999998</v>
      </c>
      <c r="CY14" s="9">
        <v>15.84</v>
      </c>
      <c r="CZ14" s="9">
        <v>17.571000000000002</v>
      </c>
      <c r="DA14" s="9">
        <v>10.33</v>
      </c>
      <c r="DB14" s="9">
        <v>7.24</v>
      </c>
      <c r="DC14" s="9">
        <v>16.286000000000001</v>
      </c>
      <c r="DD14" s="9">
        <v>7.6849999999999996</v>
      </c>
      <c r="DE14" s="9">
        <v>8.6</v>
      </c>
      <c r="DF14" s="9">
        <v>12.044</v>
      </c>
      <c r="DG14" s="9">
        <v>7.0670000000000002</v>
      </c>
      <c r="DH14" s="9">
        <v>4.976</v>
      </c>
      <c r="DI14" s="9">
        <v>0.8</v>
      </c>
      <c r="DJ14" s="9">
        <v>0.51900000000000002</v>
      </c>
      <c r="DK14" s="9">
        <v>0.28100000000000003</v>
      </c>
      <c r="DL14" s="9">
        <v>11.243</v>
      </c>
      <c r="DM14" s="9">
        <v>6.548</v>
      </c>
      <c r="DN14" s="9">
        <v>4.6950000000000003</v>
      </c>
      <c r="DO14" s="9">
        <v>410.399</v>
      </c>
      <c r="DP14" s="9">
        <v>137.71899999999999</v>
      </c>
      <c r="DQ14" s="9">
        <v>272.67899999999997</v>
      </c>
      <c r="DR14" s="9">
        <v>366.59500000000003</v>
      </c>
      <c r="DS14" s="9">
        <v>128.446</v>
      </c>
      <c r="DT14" s="9">
        <v>238.149</v>
      </c>
      <c r="DU14" s="9">
        <v>196.2</v>
      </c>
      <c r="DV14" s="9">
        <v>64.662999999999997</v>
      </c>
      <c r="DW14" s="9">
        <v>131.53700000000001</v>
      </c>
      <c r="DX14" s="9">
        <v>170.39500000000001</v>
      </c>
      <c r="DY14" s="9">
        <v>63.783000000000001</v>
      </c>
      <c r="DZ14" s="9">
        <v>106.61199999999999</v>
      </c>
      <c r="EA14" s="9">
        <v>319.51799999999997</v>
      </c>
      <c r="EB14" s="9">
        <v>110.596</v>
      </c>
      <c r="EC14" s="9">
        <v>208.922</v>
      </c>
      <c r="ED14" s="9">
        <v>175.14599999999999</v>
      </c>
      <c r="EE14" s="9">
        <v>56.466000000000001</v>
      </c>
      <c r="EF14" s="9">
        <v>118.68</v>
      </c>
      <c r="EG14" s="9">
        <v>144.37299999999999</v>
      </c>
      <c r="EH14" s="9">
        <v>54.13</v>
      </c>
      <c r="EI14" s="9">
        <v>90.242999999999995</v>
      </c>
      <c r="EJ14" s="9">
        <v>47.076999999999998</v>
      </c>
      <c r="EK14" s="9">
        <v>17.850000000000001</v>
      </c>
      <c r="EL14" s="9">
        <v>29.227</v>
      </c>
      <c r="EM14" s="9">
        <v>21.053999999999998</v>
      </c>
      <c r="EN14" s="9">
        <v>8.1969999999999992</v>
      </c>
      <c r="EO14" s="9">
        <v>12.856999999999999</v>
      </c>
      <c r="EP14" s="9">
        <v>26.023</v>
      </c>
      <c r="EQ14" s="9">
        <v>9.6530000000000005</v>
      </c>
      <c r="ER14" s="9">
        <v>16.37</v>
      </c>
      <c r="ES14" s="9">
        <v>43.802999999999997</v>
      </c>
      <c r="ET14" s="9">
        <v>9.2729999999999997</v>
      </c>
      <c r="EU14" s="9">
        <v>34.53</v>
      </c>
      <c r="EV14" s="9">
        <v>7.7919999999999998</v>
      </c>
      <c r="EW14" s="9">
        <v>3.448</v>
      </c>
      <c r="EX14" s="9">
        <v>4.3440000000000003</v>
      </c>
      <c r="EY14" s="9">
        <v>36.011000000000003</v>
      </c>
      <c r="EZ14" s="9">
        <v>5.8250000000000002</v>
      </c>
      <c r="FA14" s="9">
        <v>30.186</v>
      </c>
      <c r="FB14" s="9">
        <v>303.37200000000001</v>
      </c>
      <c r="FC14" s="9">
        <v>100.408</v>
      </c>
      <c r="FD14" s="9">
        <v>202.964</v>
      </c>
      <c r="FE14" s="9">
        <v>290.339</v>
      </c>
      <c r="FF14" s="9">
        <v>95.314999999999998</v>
      </c>
      <c r="FG14" s="9">
        <v>195.024</v>
      </c>
      <c r="FH14" s="9">
        <v>133.57499999999999</v>
      </c>
      <c r="FI14" s="9">
        <v>46.893000000000001</v>
      </c>
      <c r="FJ14" s="9">
        <v>86.682000000000002</v>
      </c>
      <c r="FK14" s="9">
        <v>156.76499999999999</v>
      </c>
      <c r="FL14" s="9">
        <v>48.421999999999997</v>
      </c>
      <c r="FM14" s="9">
        <v>108.342</v>
      </c>
      <c r="FN14" s="9">
        <v>260.02199999999999</v>
      </c>
      <c r="FO14" s="9">
        <v>88.741</v>
      </c>
      <c r="FP14" s="9">
        <v>171.28100000000001</v>
      </c>
      <c r="FQ14" s="9">
        <v>123.048</v>
      </c>
      <c r="FR14" s="9">
        <v>44.246000000000002</v>
      </c>
      <c r="FS14" s="9">
        <v>78.802000000000007</v>
      </c>
      <c r="FT14" s="9">
        <v>136.97399999999999</v>
      </c>
      <c r="FU14" s="9">
        <v>44.494999999999997</v>
      </c>
      <c r="FV14" s="9">
        <v>92.48</v>
      </c>
      <c r="FW14" s="9">
        <v>30.317</v>
      </c>
      <c r="FX14" s="9">
        <v>6.5739999999999998</v>
      </c>
      <c r="FY14" s="9">
        <v>23.742999999999999</v>
      </c>
      <c r="FZ14" s="9">
        <v>10.526</v>
      </c>
      <c r="GA14" s="9">
        <v>2.6469999999999998</v>
      </c>
      <c r="GB14" s="9">
        <v>7.88</v>
      </c>
      <c r="GC14" s="9">
        <v>19.791</v>
      </c>
      <c r="GD14" s="9">
        <v>3.9279999999999999</v>
      </c>
      <c r="GE14" s="9">
        <v>15.863</v>
      </c>
      <c r="GF14" s="9">
        <v>13.032</v>
      </c>
      <c r="GG14" s="9">
        <v>5.093</v>
      </c>
      <c r="GH14" s="9">
        <v>7.94</v>
      </c>
      <c r="GI14" s="9">
        <v>3.7410000000000001</v>
      </c>
      <c r="GJ14" s="9">
        <v>0.91800000000000004</v>
      </c>
      <c r="GK14" s="9">
        <v>2.823</v>
      </c>
      <c r="GL14" s="9">
        <v>9.2919999999999998</v>
      </c>
      <c r="GM14" s="9">
        <v>4.1749999999999998</v>
      </c>
      <c r="GN14" s="9">
        <v>5.117</v>
      </c>
      <c r="GO14" s="9">
        <v>25.704999999999998</v>
      </c>
      <c r="GP14" s="9">
        <v>16.507000000000001</v>
      </c>
      <c r="GQ14" s="9">
        <v>9.1969999999999992</v>
      </c>
      <c r="GR14" s="9">
        <v>23.765000000000001</v>
      </c>
      <c r="GS14" s="9">
        <v>15.090999999999999</v>
      </c>
      <c r="GT14" s="9">
        <v>8.673</v>
      </c>
      <c r="GU14" s="9">
        <v>6.8940000000000001</v>
      </c>
      <c r="GV14" s="9">
        <v>5.5730000000000004</v>
      </c>
      <c r="GW14" s="9">
        <v>1.321</v>
      </c>
      <c r="GX14" s="9">
        <v>16.87</v>
      </c>
      <c r="GY14" s="9">
        <v>9.5180000000000007</v>
      </c>
      <c r="GZ14" s="9">
        <v>7.3520000000000003</v>
      </c>
      <c r="HA14" s="9">
        <v>19.262</v>
      </c>
      <c r="HB14" s="9">
        <v>11.989000000000001</v>
      </c>
      <c r="HC14" s="9">
        <v>7.2729999999999997</v>
      </c>
      <c r="HD14" s="9">
        <v>6.274</v>
      </c>
      <c r="HE14" s="9">
        <v>4.9530000000000003</v>
      </c>
      <c r="HF14" s="9">
        <v>1.321</v>
      </c>
      <c r="HG14" s="9">
        <v>12.988</v>
      </c>
      <c r="HH14" s="9">
        <v>7.0359999999999996</v>
      </c>
      <c r="HI14" s="9">
        <v>5.952</v>
      </c>
      <c r="HJ14" s="9">
        <v>4.5030000000000001</v>
      </c>
      <c r="HK14" s="9">
        <v>3.1019999999999999</v>
      </c>
      <c r="HL14" s="9">
        <v>1.4</v>
      </c>
      <c r="HM14" s="9">
        <v>0.62</v>
      </c>
      <c r="HN14" s="9">
        <v>0.62</v>
      </c>
      <c r="HO14" s="9">
        <v>0</v>
      </c>
      <c r="HP14" s="9">
        <v>3.8820000000000001</v>
      </c>
      <c r="HQ14" s="9">
        <v>2.4820000000000002</v>
      </c>
      <c r="HR14" s="9">
        <v>1.4</v>
      </c>
      <c r="HS14" s="9">
        <v>1.94</v>
      </c>
      <c r="HT14" s="9">
        <v>1.4159999999999999</v>
      </c>
      <c r="HU14" s="9">
        <v>0.52400000000000002</v>
      </c>
      <c r="HV14" s="9">
        <v>0.27700000000000002</v>
      </c>
      <c r="HW14" s="9">
        <v>0.27700000000000002</v>
      </c>
      <c r="HX14" s="9">
        <v>0</v>
      </c>
      <c r="HY14" s="9">
        <v>1.6639999999999999</v>
      </c>
      <c r="HZ14" s="9">
        <v>1.1399999999999999</v>
      </c>
      <c r="IA14" s="9">
        <v>0.52400000000000002</v>
      </c>
      <c r="IB14" s="9">
        <v>349.35199999999998</v>
      </c>
      <c r="IC14" s="9">
        <v>131.64099999999999</v>
      </c>
      <c r="ID14" s="9">
        <v>217.71100000000001</v>
      </c>
      <c r="IE14" s="9">
        <v>326.13499999999999</v>
      </c>
      <c r="IF14" s="9">
        <v>124.9</v>
      </c>
      <c r="IG14" s="9">
        <v>201.23500000000001</v>
      </c>
      <c r="IH14" s="9">
        <v>164.90899999999999</v>
      </c>
      <c r="II14" s="9">
        <v>63.145000000000003</v>
      </c>
      <c r="IJ14" s="9">
        <v>101.764</v>
      </c>
      <c r="IK14" s="9">
        <v>161.226</v>
      </c>
      <c r="IL14" s="9">
        <v>61.755000000000003</v>
      </c>
      <c r="IM14" s="9">
        <v>99.471000000000004</v>
      </c>
      <c r="IN14" s="9">
        <v>289.46699999999998</v>
      </c>
      <c r="IO14" s="9">
        <v>106.81399999999999</v>
      </c>
      <c r="IP14" s="9">
        <v>182.65299999999999</v>
      </c>
      <c r="IQ14" s="9">
        <v>150.15799999999999</v>
      </c>
    </row>
    <row r="15" spans="1:251">
      <c r="A15" s="10">
        <v>43497</v>
      </c>
      <c r="B15" s="9">
        <v>1101.319</v>
      </c>
      <c r="C15" s="9">
        <v>422.98700000000002</v>
      </c>
      <c r="D15" s="9">
        <v>678.33199999999999</v>
      </c>
      <c r="E15" s="9">
        <v>1025.8420000000001</v>
      </c>
      <c r="F15" s="9">
        <v>400.30399999999997</v>
      </c>
      <c r="G15" s="9">
        <v>625.53800000000001</v>
      </c>
      <c r="H15" s="9">
        <v>507.69200000000001</v>
      </c>
      <c r="I15" s="9">
        <v>205.797</v>
      </c>
      <c r="J15" s="9">
        <v>301.89499999999998</v>
      </c>
      <c r="K15" s="9">
        <v>518.15</v>
      </c>
      <c r="L15" s="9">
        <v>194.50700000000001</v>
      </c>
      <c r="M15" s="9">
        <v>323.64299999999997</v>
      </c>
      <c r="N15" s="9">
        <v>922.40499999999997</v>
      </c>
      <c r="O15" s="9">
        <v>359.18700000000001</v>
      </c>
      <c r="P15" s="9">
        <v>563.21799999999996</v>
      </c>
      <c r="Q15" s="9">
        <v>461.25700000000001</v>
      </c>
      <c r="R15" s="9">
        <v>183.89400000000001</v>
      </c>
      <c r="S15" s="9">
        <v>277.363</v>
      </c>
      <c r="T15" s="9">
        <v>461.14800000000002</v>
      </c>
      <c r="U15" s="9">
        <v>175.29300000000001</v>
      </c>
      <c r="V15" s="9">
        <v>285.85500000000002</v>
      </c>
      <c r="W15" s="9">
        <v>103.437</v>
      </c>
      <c r="X15" s="9">
        <v>41.116999999999997</v>
      </c>
      <c r="Y15" s="9">
        <v>62.32</v>
      </c>
      <c r="Z15" s="9">
        <v>46.435000000000002</v>
      </c>
      <c r="AA15" s="9">
        <v>21.902999999999999</v>
      </c>
      <c r="AB15" s="9">
        <v>24.532</v>
      </c>
      <c r="AC15" s="9">
        <v>57.002000000000002</v>
      </c>
      <c r="AD15" s="9">
        <v>19.213999999999999</v>
      </c>
      <c r="AE15" s="9">
        <v>37.787999999999997</v>
      </c>
      <c r="AF15" s="9">
        <v>75.477000000000004</v>
      </c>
      <c r="AG15" s="9">
        <v>22.683</v>
      </c>
      <c r="AH15" s="9">
        <v>52.793999999999997</v>
      </c>
      <c r="AI15" s="9">
        <v>16.98</v>
      </c>
      <c r="AJ15" s="9">
        <v>6.1680000000000001</v>
      </c>
      <c r="AK15" s="9">
        <v>10.811999999999999</v>
      </c>
      <c r="AL15" s="9">
        <v>58.497</v>
      </c>
      <c r="AM15" s="9">
        <v>16.515000000000001</v>
      </c>
      <c r="AN15" s="9">
        <v>41.981999999999999</v>
      </c>
      <c r="AO15" s="9">
        <v>1076.3969999999999</v>
      </c>
      <c r="AP15" s="9">
        <v>407.56099999999998</v>
      </c>
      <c r="AQ15" s="9">
        <v>668.83600000000001</v>
      </c>
      <c r="AR15" s="9">
        <v>1002.759</v>
      </c>
      <c r="AS15" s="9">
        <v>384.87799999999999</v>
      </c>
      <c r="AT15" s="9">
        <v>617.88099999999997</v>
      </c>
      <c r="AU15" s="9">
        <v>499.48599999999999</v>
      </c>
      <c r="AV15" s="9">
        <v>199.01599999999999</v>
      </c>
      <c r="AW15" s="9">
        <v>300.47000000000003</v>
      </c>
      <c r="AX15" s="9">
        <v>503.274</v>
      </c>
      <c r="AY15" s="9">
        <v>185.86199999999999</v>
      </c>
      <c r="AZ15" s="9">
        <v>317.411</v>
      </c>
      <c r="BA15" s="9">
        <v>901.84400000000005</v>
      </c>
      <c r="BB15" s="9">
        <v>345.678</v>
      </c>
      <c r="BC15" s="9">
        <v>556.16600000000005</v>
      </c>
      <c r="BD15" s="9">
        <v>453.68900000000002</v>
      </c>
      <c r="BE15" s="9">
        <v>177.751</v>
      </c>
      <c r="BF15" s="9">
        <v>275.93799999999999</v>
      </c>
      <c r="BG15" s="9">
        <v>448.15499999999997</v>
      </c>
      <c r="BH15" s="9">
        <v>167.92699999999999</v>
      </c>
      <c r="BI15" s="9">
        <v>280.22800000000001</v>
      </c>
      <c r="BJ15" s="9">
        <v>100.91500000000001</v>
      </c>
      <c r="BK15" s="9">
        <v>39.198999999999998</v>
      </c>
      <c r="BL15" s="9">
        <v>61.716000000000001</v>
      </c>
      <c r="BM15" s="9">
        <v>45.796999999999997</v>
      </c>
      <c r="BN15" s="9">
        <v>21.265000000000001</v>
      </c>
      <c r="BO15" s="9">
        <v>24.532</v>
      </c>
      <c r="BP15" s="9">
        <v>55.119</v>
      </c>
      <c r="BQ15" s="9">
        <v>17.934999999999999</v>
      </c>
      <c r="BR15" s="9">
        <v>37.183999999999997</v>
      </c>
      <c r="BS15" s="9">
        <v>73.638000000000005</v>
      </c>
      <c r="BT15" s="9">
        <v>22.683</v>
      </c>
      <c r="BU15" s="9">
        <v>50.954999999999998</v>
      </c>
      <c r="BV15" s="9">
        <v>16.98</v>
      </c>
      <c r="BW15" s="9">
        <v>6.1680000000000001</v>
      </c>
      <c r="BX15" s="9">
        <v>10.811999999999999</v>
      </c>
      <c r="BY15" s="9">
        <v>56.658000000000001</v>
      </c>
      <c r="BZ15" s="9">
        <v>16.515000000000001</v>
      </c>
      <c r="CA15" s="9">
        <v>40.143000000000001</v>
      </c>
      <c r="CB15" s="9">
        <v>379.14699999999999</v>
      </c>
      <c r="CC15" s="9">
        <v>159.375</v>
      </c>
      <c r="CD15" s="9">
        <v>219.77199999999999</v>
      </c>
      <c r="CE15" s="9">
        <v>365.59800000000001</v>
      </c>
      <c r="CF15" s="9">
        <v>153.54599999999999</v>
      </c>
      <c r="CG15" s="9">
        <v>212.05199999999999</v>
      </c>
      <c r="CH15" s="9">
        <v>170.97900000000001</v>
      </c>
      <c r="CI15" s="9">
        <v>68.638999999999996</v>
      </c>
      <c r="CJ15" s="9">
        <v>102.34099999999999</v>
      </c>
      <c r="CK15" s="9">
        <v>194.619</v>
      </c>
      <c r="CL15" s="9">
        <v>84.906999999999996</v>
      </c>
      <c r="CM15" s="9">
        <v>109.712</v>
      </c>
      <c r="CN15" s="9">
        <v>338.70400000000001</v>
      </c>
      <c r="CO15" s="9">
        <v>141.655</v>
      </c>
      <c r="CP15" s="9">
        <v>197.04900000000001</v>
      </c>
      <c r="CQ15" s="9">
        <v>158.49799999999999</v>
      </c>
      <c r="CR15" s="9">
        <v>63.546999999999997</v>
      </c>
      <c r="CS15" s="9">
        <v>94.95</v>
      </c>
      <c r="CT15" s="9">
        <v>180.20699999999999</v>
      </c>
      <c r="CU15" s="9">
        <v>78.108000000000004</v>
      </c>
      <c r="CV15" s="9">
        <v>102.099</v>
      </c>
      <c r="CW15" s="9">
        <v>26.893999999999998</v>
      </c>
      <c r="CX15" s="9">
        <v>11.891</v>
      </c>
      <c r="CY15" s="9">
        <v>15.003</v>
      </c>
      <c r="CZ15" s="9">
        <v>12.481999999999999</v>
      </c>
      <c r="DA15" s="9">
        <v>5.0919999999999996</v>
      </c>
      <c r="DB15" s="9">
        <v>7.39</v>
      </c>
      <c r="DC15" s="9">
        <v>14.412000000000001</v>
      </c>
      <c r="DD15" s="9">
        <v>6.7990000000000004</v>
      </c>
      <c r="DE15" s="9">
        <v>7.6130000000000004</v>
      </c>
      <c r="DF15" s="9">
        <v>13.548999999999999</v>
      </c>
      <c r="DG15" s="9">
        <v>5.8289999999999997</v>
      </c>
      <c r="DH15" s="9">
        <v>7.72</v>
      </c>
      <c r="DI15" s="9">
        <v>4.5049999999999999</v>
      </c>
      <c r="DJ15" s="9">
        <v>1.958</v>
      </c>
      <c r="DK15" s="9">
        <v>2.5470000000000002</v>
      </c>
      <c r="DL15" s="9">
        <v>9.0440000000000005</v>
      </c>
      <c r="DM15" s="9">
        <v>3.871</v>
      </c>
      <c r="DN15" s="9">
        <v>5.173</v>
      </c>
      <c r="DO15" s="9">
        <v>414.7</v>
      </c>
      <c r="DP15" s="9">
        <v>148.536</v>
      </c>
      <c r="DQ15" s="9">
        <v>266.16399999999999</v>
      </c>
      <c r="DR15" s="9">
        <v>372.435</v>
      </c>
      <c r="DS15" s="9">
        <v>138.16999999999999</v>
      </c>
      <c r="DT15" s="9">
        <v>234.26499999999999</v>
      </c>
      <c r="DU15" s="9">
        <v>199.54499999999999</v>
      </c>
      <c r="DV15" s="9">
        <v>82.460999999999999</v>
      </c>
      <c r="DW15" s="9">
        <v>117.084</v>
      </c>
      <c r="DX15" s="9">
        <v>172.89</v>
      </c>
      <c r="DY15" s="9">
        <v>55.709000000000003</v>
      </c>
      <c r="DZ15" s="9">
        <v>117.182</v>
      </c>
      <c r="EA15" s="9">
        <v>326.18900000000002</v>
      </c>
      <c r="EB15" s="9">
        <v>122.48099999999999</v>
      </c>
      <c r="EC15" s="9">
        <v>203.708</v>
      </c>
      <c r="ED15" s="9">
        <v>177.71199999999999</v>
      </c>
      <c r="EE15" s="9">
        <v>72.953000000000003</v>
      </c>
      <c r="EF15" s="9">
        <v>104.759</v>
      </c>
      <c r="EG15" s="9">
        <v>148.47800000000001</v>
      </c>
      <c r="EH15" s="9">
        <v>49.527999999999999</v>
      </c>
      <c r="EI15" s="9">
        <v>98.95</v>
      </c>
      <c r="EJ15" s="9">
        <v>46.246000000000002</v>
      </c>
      <c r="EK15" s="9">
        <v>15.689</v>
      </c>
      <c r="EL15" s="9">
        <v>30.556999999999999</v>
      </c>
      <c r="EM15" s="9">
        <v>21.832999999999998</v>
      </c>
      <c r="EN15" s="9">
        <v>9.5079999999999991</v>
      </c>
      <c r="EO15" s="9">
        <v>12.324999999999999</v>
      </c>
      <c r="EP15" s="9">
        <v>24.413</v>
      </c>
      <c r="EQ15" s="9">
        <v>6.181</v>
      </c>
      <c r="ER15" s="9">
        <v>18.231999999999999</v>
      </c>
      <c r="ES15" s="9">
        <v>42.265000000000001</v>
      </c>
      <c r="ET15" s="9">
        <v>10.367000000000001</v>
      </c>
      <c r="EU15" s="9">
        <v>31.899000000000001</v>
      </c>
      <c r="EV15" s="9">
        <v>7.68</v>
      </c>
      <c r="EW15" s="9">
        <v>2.3279999999999998</v>
      </c>
      <c r="EX15" s="9">
        <v>5.3520000000000003</v>
      </c>
      <c r="EY15" s="9">
        <v>34.585000000000001</v>
      </c>
      <c r="EZ15" s="9">
        <v>8.0389999999999997</v>
      </c>
      <c r="FA15" s="9">
        <v>26.547000000000001</v>
      </c>
      <c r="FB15" s="9">
        <v>282.54899999999998</v>
      </c>
      <c r="FC15" s="9">
        <v>99.65</v>
      </c>
      <c r="FD15" s="9">
        <v>182.9</v>
      </c>
      <c r="FE15" s="9">
        <v>264.726</v>
      </c>
      <c r="FF15" s="9">
        <v>93.162000000000006</v>
      </c>
      <c r="FG15" s="9">
        <v>171.56299999999999</v>
      </c>
      <c r="FH15" s="9">
        <v>128.96100000000001</v>
      </c>
      <c r="FI15" s="9">
        <v>47.915999999999997</v>
      </c>
      <c r="FJ15" s="9">
        <v>81.046000000000006</v>
      </c>
      <c r="FK15" s="9">
        <v>135.76400000000001</v>
      </c>
      <c r="FL15" s="9">
        <v>45.246000000000002</v>
      </c>
      <c r="FM15" s="9">
        <v>90.518000000000001</v>
      </c>
      <c r="FN15" s="9">
        <v>236.95</v>
      </c>
      <c r="FO15" s="9">
        <v>81.542000000000002</v>
      </c>
      <c r="FP15" s="9">
        <v>155.40799999999999</v>
      </c>
      <c r="FQ15" s="9">
        <v>117.48</v>
      </c>
      <c r="FR15" s="9">
        <v>41.250999999999998</v>
      </c>
      <c r="FS15" s="9">
        <v>76.228999999999999</v>
      </c>
      <c r="FT15" s="9">
        <v>119.47</v>
      </c>
      <c r="FU15" s="9">
        <v>40.290999999999997</v>
      </c>
      <c r="FV15" s="9">
        <v>79.179000000000002</v>
      </c>
      <c r="FW15" s="9">
        <v>27.774999999999999</v>
      </c>
      <c r="FX15" s="9">
        <v>11.62</v>
      </c>
      <c r="FY15" s="9">
        <v>16.155999999999999</v>
      </c>
      <c r="FZ15" s="9">
        <v>11.481</v>
      </c>
      <c r="GA15" s="9">
        <v>6.665</v>
      </c>
      <c r="GB15" s="9">
        <v>4.8170000000000002</v>
      </c>
      <c r="GC15" s="9">
        <v>16.294</v>
      </c>
      <c r="GD15" s="9">
        <v>4.9550000000000001</v>
      </c>
      <c r="GE15" s="9">
        <v>11.339</v>
      </c>
      <c r="GF15" s="9">
        <v>17.824000000000002</v>
      </c>
      <c r="GG15" s="9">
        <v>6.4880000000000004</v>
      </c>
      <c r="GH15" s="9">
        <v>11.336</v>
      </c>
      <c r="GI15" s="9">
        <v>4.7949999999999999</v>
      </c>
      <c r="GJ15" s="9">
        <v>1.8819999999999999</v>
      </c>
      <c r="GK15" s="9">
        <v>2.9129999999999998</v>
      </c>
      <c r="GL15" s="9">
        <v>13.029</v>
      </c>
      <c r="GM15" s="9">
        <v>4.6059999999999999</v>
      </c>
      <c r="GN15" s="9">
        <v>8.423</v>
      </c>
      <c r="GO15" s="9">
        <v>24.922000000000001</v>
      </c>
      <c r="GP15" s="9">
        <v>15.426</v>
      </c>
      <c r="GQ15" s="9">
        <v>9.4960000000000004</v>
      </c>
      <c r="GR15" s="9">
        <v>23.082000000000001</v>
      </c>
      <c r="GS15" s="9">
        <v>15.426</v>
      </c>
      <c r="GT15" s="9">
        <v>7.657</v>
      </c>
      <c r="GU15" s="9">
        <v>8.2059999999999995</v>
      </c>
      <c r="GV15" s="9">
        <v>6.7809999999999997</v>
      </c>
      <c r="GW15" s="9">
        <v>1.425</v>
      </c>
      <c r="GX15" s="9">
        <v>14.875999999999999</v>
      </c>
      <c r="GY15" s="9">
        <v>8.6449999999999996</v>
      </c>
      <c r="GZ15" s="9">
        <v>6.2309999999999999</v>
      </c>
      <c r="HA15" s="9">
        <v>20.561</v>
      </c>
      <c r="HB15" s="9">
        <v>13.507999999999999</v>
      </c>
      <c r="HC15" s="9">
        <v>7.0519999999999996</v>
      </c>
      <c r="HD15" s="9">
        <v>7.5679999999999996</v>
      </c>
      <c r="HE15" s="9">
        <v>6.1429999999999998</v>
      </c>
      <c r="HF15" s="9">
        <v>1.425</v>
      </c>
      <c r="HG15" s="9">
        <v>12.993</v>
      </c>
      <c r="HH15" s="9">
        <v>7.3650000000000002</v>
      </c>
      <c r="HI15" s="9">
        <v>5.6269999999999998</v>
      </c>
      <c r="HJ15" s="9">
        <v>2.5219999999999998</v>
      </c>
      <c r="HK15" s="9">
        <v>1.917</v>
      </c>
      <c r="HL15" s="9">
        <v>0.60399999999999998</v>
      </c>
      <c r="HM15" s="9">
        <v>0.63800000000000001</v>
      </c>
      <c r="HN15" s="9">
        <v>0.63800000000000001</v>
      </c>
      <c r="HO15" s="9">
        <v>0</v>
      </c>
      <c r="HP15" s="9">
        <v>1.8839999999999999</v>
      </c>
      <c r="HQ15" s="9">
        <v>1.2789999999999999</v>
      </c>
      <c r="HR15" s="9">
        <v>0.60399999999999998</v>
      </c>
      <c r="HS15" s="9">
        <v>1.839</v>
      </c>
      <c r="HT15" s="9">
        <v>0</v>
      </c>
      <c r="HU15" s="9">
        <v>1.839</v>
      </c>
      <c r="HV15" s="9">
        <v>0</v>
      </c>
      <c r="HW15" s="9">
        <v>0</v>
      </c>
      <c r="HX15" s="9">
        <v>0</v>
      </c>
      <c r="HY15" s="9">
        <v>1.839</v>
      </c>
      <c r="HZ15" s="9">
        <v>0</v>
      </c>
      <c r="IA15" s="9">
        <v>1.839</v>
      </c>
      <c r="IB15" s="9">
        <v>328.03500000000003</v>
      </c>
      <c r="IC15" s="9">
        <v>129.071</v>
      </c>
      <c r="ID15" s="9">
        <v>198.96299999999999</v>
      </c>
      <c r="IE15" s="9">
        <v>294.87400000000002</v>
      </c>
      <c r="IF15" s="9">
        <v>120.137</v>
      </c>
      <c r="IG15" s="9">
        <v>174.738</v>
      </c>
      <c r="IH15" s="9">
        <v>147.977</v>
      </c>
      <c r="II15" s="9">
        <v>60.197000000000003</v>
      </c>
      <c r="IJ15" s="9">
        <v>87.78</v>
      </c>
      <c r="IK15" s="9">
        <v>146.89699999999999</v>
      </c>
      <c r="IL15" s="9">
        <v>59.939</v>
      </c>
      <c r="IM15" s="9">
        <v>86.956999999999994</v>
      </c>
      <c r="IN15" s="9">
        <v>259.815</v>
      </c>
      <c r="IO15" s="9">
        <v>107.47199999999999</v>
      </c>
      <c r="IP15" s="9">
        <v>152.34399999999999</v>
      </c>
      <c r="IQ15" s="9">
        <v>132.38300000000001</v>
      </c>
    </row>
    <row r="16" spans="1:251">
      <c r="A16" s="10">
        <v>43862</v>
      </c>
      <c r="B16" s="9">
        <v>1160.1479999999999</v>
      </c>
      <c r="C16" s="9">
        <v>439.40100000000001</v>
      </c>
      <c r="D16" s="9">
        <v>720.74800000000005</v>
      </c>
      <c r="E16" s="9">
        <v>1095.249</v>
      </c>
      <c r="F16" s="9">
        <v>418.44</v>
      </c>
      <c r="G16" s="9">
        <v>676.80899999999997</v>
      </c>
      <c r="H16" s="9">
        <v>543.79999999999995</v>
      </c>
      <c r="I16" s="9">
        <v>207.94499999999999</v>
      </c>
      <c r="J16" s="9">
        <v>335.85500000000002</v>
      </c>
      <c r="K16" s="9">
        <v>551.44799999999998</v>
      </c>
      <c r="L16" s="9">
        <v>210.495</v>
      </c>
      <c r="M16" s="9">
        <v>340.95400000000001</v>
      </c>
      <c r="N16" s="9">
        <v>968.73500000000001</v>
      </c>
      <c r="O16" s="9">
        <v>378.05099999999999</v>
      </c>
      <c r="P16" s="9">
        <v>590.68399999999997</v>
      </c>
      <c r="Q16" s="9">
        <v>487.89800000000002</v>
      </c>
      <c r="R16" s="9">
        <v>190.756</v>
      </c>
      <c r="S16" s="9">
        <v>297.142</v>
      </c>
      <c r="T16" s="9">
        <v>480.83699999999999</v>
      </c>
      <c r="U16" s="9">
        <v>187.29499999999999</v>
      </c>
      <c r="V16" s="9">
        <v>293.54199999999997</v>
      </c>
      <c r="W16" s="9">
        <v>126.514</v>
      </c>
      <c r="X16" s="9">
        <v>40.389000000000003</v>
      </c>
      <c r="Y16" s="9">
        <v>86.125</v>
      </c>
      <c r="Z16" s="9">
        <v>55.902999999999999</v>
      </c>
      <c r="AA16" s="9">
        <v>17.189</v>
      </c>
      <c r="AB16" s="9">
        <v>38.713000000000001</v>
      </c>
      <c r="AC16" s="9">
        <v>70.611999999999995</v>
      </c>
      <c r="AD16" s="9">
        <v>23.2</v>
      </c>
      <c r="AE16" s="9">
        <v>47.411999999999999</v>
      </c>
      <c r="AF16" s="9">
        <v>64.899000000000001</v>
      </c>
      <c r="AG16" s="9">
        <v>20.960999999999999</v>
      </c>
      <c r="AH16" s="9">
        <v>43.939</v>
      </c>
      <c r="AI16" s="9">
        <v>17.602</v>
      </c>
      <c r="AJ16" s="9">
        <v>6.702</v>
      </c>
      <c r="AK16" s="9">
        <v>10.9</v>
      </c>
      <c r="AL16" s="9">
        <v>47.298000000000002</v>
      </c>
      <c r="AM16" s="9">
        <v>14.259</v>
      </c>
      <c r="AN16" s="9">
        <v>33.039000000000001</v>
      </c>
      <c r="AO16" s="9">
        <v>1135.4010000000001</v>
      </c>
      <c r="AP16" s="9">
        <v>424.07600000000002</v>
      </c>
      <c r="AQ16" s="9">
        <v>711.32500000000005</v>
      </c>
      <c r="AR16" s="9">
        <v>1072.7180000000001</v>
      </c>
      <c r="AS16" s="9">
        <v>404.245</v>
      </c>
      <c r="AT16" s="9">
        <v>668.47299999999996</v>
      </c>
      <c r="AU16" s="9">
        <v>535.12800000000004</v>
      </c>
      <c r="AV16" s="9">
        <v>202.02600000000001</v>
      </c>
      <c r="AW16" s="9">
        <v>333.10199999999998</v>
      </c>
      <c r="AX16" s="9">
        <v>537.59</v>
      </c>
      <c r="AY16" s="9">
        <v>202.22</v>
      </c>
      <c r="AZ16" s="9">
        <v>335.37</v>
      </c>
      <c r="BA16" s="9">
        <v>949.18799999999999</v>
      </c>
      <c r="BB16" s="9">
        <v>365.98399999999998</v>
      </c>
      <c r="BC16" s="9">
        <v>583.20299999999997</v>
      </c>
      <c r="BD16" s="9">
        <v>481.185</v>
      </c>
      <c r="BE16" s="9">
        <v>186.351</v>
      </c>
      <c r="BF16" s="9">
        <v>294.834</v>
      </c>
      <c r="BG16" s="9">
        <v>468.00200000000001</v>
      </c>
      <c r="BH16" s="9">
        <v>179.63300000000001</v>
      </c>
      <c r="BI16" s="9">
        <v>288.37</v>
      </c>
      <c r="BJ16" s="9">
        <v>123.53</v>
      </c>
      <c r="BK16" s="9">
        <v>38.261000000000003</v>
      </c>
      <c r="BL16" s="9">
        <v>85.269000000000005</v>
      </c>
      <c r="BM16" s="9">
        <v>53.942999999999998</v>
      </c>
      <c r="BN16" s="9">
        <v>15.673999999999999</v>
      </c>
      <c r="BO16" s="9">
        <v>38.268999999999998</v>
      </c>
      <c r="BP16" s="9">
        <v>69.587000000000003</v>
      </c>
      <c r="BQ16" s="9">
        <v>22.587</v>
      </c>
      <c r="BR16" s="9">
        <v>47</v>
      </c>
      <c r="BS16" s="9">
        <v>62.683</v>
      </c>
      <c r="BT16" s="9">
        <v>19.829999999999998</v>
      </c>
      <c r="BU16" s="9">
        <v>42.851999999999997</v>
      </c>
      <c r="BV16" s="9">
        <v>17.396000000000001</v>
      </c>
      <c r="BW16" s="9">
        <v>6.4960000000000004</v>
      </c>
      <c r="BX16" s="9">
        <v>10.9</v>
      </c>
      <c r="BY16" s="9">
        <v>45.286000000000001</v>
      </c>
      <c r="BZ16" s="9">
        <v>13.334</v>
      </c>
      <c r="CA16" s="9">
        <v>31.952000000000002</v>
      </c>
      <c r="CB16" s="9">
        <v>407.04899999999998</v>
      </c>
      <c r="CC16" s="9">
        <v>174.1</v>
      </c>
      <c r="CD16" s="9">
        <v>232.95</v>
      </c>
      <c r="CE16" s="9">
        <v>393.75599999999997</v>
      </c>
      <c r="CF16" s="9">
        <v>167.685</v>
      </c>
      <c r="CG16" s="9">
        <v>226.071</v>
      </c>
      <c r="CH16" s="9">
        <v>186.679</v>
      </c>
      <c r="CI16" s="9">
        <v>73.736999999999995</v>
      </c>
      <c r="CJ16" s="9">
        <v>112.94199999999999</v>
      </c>
      <c r="CK16" s="9">
        <v>207.07599999999999</v>
      </c>
      <c r="CL16" s="9">
        <v>93.947999999999993</v>
      </c>
      <c r="CM16" s="9">
        <v>113.129</v>
      </c>
      <c r="CN16" s="9">
        <v>358.97800000000001</v>
      </c>
      <c r="CO16" s="9">
        <v>158.04300000000001</v>
      </c>
      <c r="CP16" s="9">
        <v>200.934</v>
      </c>
      <c r="CQ16" s="9">
        <v>172.142</v>
      </c>
      <c r="CR16" s="9">
        <v>70.725999999999999</v>
      </c>
      <c r="CS16" s="9">
        <v>101.416</v>
      </c>
      <c r="CT16" s="9">
        <v>186.83500000000001</v>
      </c>
      <c r="CU16" s="9">
        <v>87.316999999999993</v>
      </c>
      <c r="CV16" s="9">
        <v>99.518000000000001</v>
      </c>
      <c r="CW16" s="9">
        <v>34.777999999999999</v>
      </c>
      <c r="CX16" s="9">
        <v>9.641</v>
      </c>
      <c r="CY16" s="9">
        <v>25.137</v>
      </c>
      <c r="CZ16" s="9">
        <v>14.537000000000001</v>
      </c>
      <c r="DA16" s="9">
        <v>3.0110000000000001</v>
      </c>
      <c r="DB16" s="9">
        <v>11.526</v>
      </c>
      <c r="DC16" s="9">
        <v>20.241</v>
      </c>
      <c r="DD16" s="9">
        <v>6.63</v>
      </c>
      <c r="DE16" s="9">
        <v>13.611000000000001</v>
      </c>
      <c r="DF16" s="9">
        <v>13.294</v>
      </c>
      <c r="DG16" s="9">
        <v>6.415</v>
      </c>
      <c r="DH16" s="9">
        <v>6.8789999999999996</v>
      </c>
      <c r="DI16" s="9">
        <v>2.0950000000000002</v>
      </c>
      <c r="DJ16" s="9">
        <v>1.042</v>
      </c>
      <c r="DK16" s="9">
        <v>1.0529999999999999</v>
      </c>
      <c r="DL16" s="9">
        <v>11.199</v>
      </c>
      <c r="DM16" s="9">
        <v>5.3730000000000002</v>
      </c>
      <c r="DN16" s="9">
        <v>5.8259999999999996</v>
      </c>
      <c r="DO16" s="9">
        <v>415.68200000000002</v>
      </c>
      <c r="DP16" s="9">
        <v>146.82</v>
      </c>
      <c r="DQ16" s="9">
        <v>268.863</v>
      </c>
      <c r="DR16" s="9">
        <v>377.42</v>
      </c>
      <c r="DS16" s="9">
        <v>137.62200000000001</v>
      </c>
      <c r="DT16" s="9">
        <v>239.798</v>
      </c>
      <c r="DU16" s="9">
        <v>198.52</v>
      </c>
      <c r="DV16" s="9">
        <v>74.055000000000007</v>
      </c>
      <c r="DW16" s="9">
        <v>124.465</v>
      </c>
      <c r="DX16" s="9">
        <v>178.9</v>
      </c>
      <c r="DY16" s="9">
        <v>63.566000000000003</v>
      </c>
      <c r="DZ16" s="9">
        <v>115.333</v>
      </c>
      <c r="EA16" s="9">
        <v>321.71499999999997</v>
      </c>
      <c r="EB16" s="9">
        <v>118.557</v>
      </c>
      <c r="EC16" s="9">
        <v>203.15799999999999</v>
      </c>
      <c r="ED16" s="9">
        <v>174.477</v>
      </c>
      <c r="EE16" s="9">
        <v>65.31</v>
      </c>
      <c r="EF16" s="9">
        <v>109.167</v>
      </c>
      <c r="EG16" s="9">
        <v>147.23699999999999</v>
      </c>
      <c r="EH16" s="9">
        <v>53.247</v>
      </c>
      <c r="EI16" s="9">
        <v>93.99</v>
      </c>
      <c r="EJ16" s="9">
        <v>55.704999999999998</v>
      </c>
      <c r="EK16" s="9">
        <v>19.065000000000001</v>
      </c>
      <c r="EL16" s="9">
        <v>36.64</v>
      </c>
      <c r="EM16" s="9">
        <v>24.042999999999999</v>
      </c>
      <c r="EN16" s="9">
        <v>8.7449999999999992</v>
      </c>
      <c r="EO16" s="9">
        <v>15.297000000000001</v>
      </c>
      <c r="EP16" s="9">
        <v>31.661999999999999</v>
      </c>
      <c r="EQ16" s="9">
        <v>10.319000000000001</v>
      </c>
      <c r="ER16" s="9">
        <v>21.343</v>
      </c>
      <c r="ES16" s="9">
        <v>38.262</v>
      </c>
      <c r="ET16" s="9">
        <v>9.1980000000000004</v>
      </c>
      <c r="EU16" s="9">
        <v>29.065000000000001</v>
      </c>
      <c r="EV16" s="9">
        <v>10.17</v>
      </c>
      <c r="EW16" s="9">
        <v>3.1970000000000001</v>
      </c>
      <c r="EX16" s="9">
        <v>6.9729999999999999</v>
      </c>
      <c r="EY16" s="9">
        <v>28.091999999999999</v>
      </c>
      <c r="EZ16" s="9">
        <v>6.0010000000000003</v>
      </c>
      <c r="FA16" s="9">
        <v>22.091999999999999</v>
      </c>
      <c r="FB16" s="9">
        <v>312.66899999999998</v>
      </c>
      <c r="FC16" s="9">
        <v>103.157</v>
      </c>
      <c r="FD16" s="9">
        <v>209.512</v>
      </c>
      <c r="FE16" s="9">
        <v>301.54300000000001</v>
      </c>
      <c r="FF16" s="9">
        <v>98.938999999999993</v>
      </c>
      <c r="FG16" s="9">
        <v>202.60400000000001</v>
      </c>
      <c r="FH16" s="9">
        <v>149.929</v>
      </c>
      <c r="FI16" s="9">
        <v>54.232999999999997</v>
      </c>
      <c r="FJ16" s="9">
        <v>95.695999999999998</v>
      </c>
      <c r="FK16" s="9">
        <v>151.613</v>
      </c>
      <c r="FL16" s="9">
        <v>44.706000000000003</v>
      </c>
      <c r="FM16" s="9">
        <v>106.908</v>
      </c>
      <c r="FN16" s="9">
        <v>268.495</v>
      </c>
      <c r="FO16" s="9">
        <v>89.384</v>
      </c>
      <c r="FP16" s="9">
        <v>179.11099999999999</v>
      </c>
      <c r="FQ16" s="9">
        <v>134.565</v>
      </c>
      <c r="FR16" s="9">
        <v>50.314999999999998</v>
      </c>
      <c r="FS16" s="9">
        <v>84.25</v>
      </c>
      <c r="FT16" s="9">
        <v>133.93</v>
      </c>
      <c r="FU16" s="9">
        <v>39.067999999999998</v>
      </c>
      <c r="FV16" s="9">
        <v>94.861000000000004</v>
      </c>
      <c r="FW16" s="9">
        <v>33.048000000000002</v>
      </c>
      <c r="FX16" s="9">
        <v>9.5549999999999997</v>
      </c>
      <c r="FY16" s="9">
        <v>23.492000000000001</v>
      </c>
      <c r="FZ16" s="9">
        <v>15.364000000000001</v>
      </c>
      <c r="GA16" s="9">
        <v>3.9180000000000001</v>
      </c>
      <c r="GB16" s="9">
        <v>11.446</v>
      </c>
      <c r="GC16" s="9">
        <v>17.684000000000001</v>
      </c>
      <c r="GD16" s="9">
        <v>5.6369999999999996</v>
      </c>
      <c r="GE16" s="9">
        <v>12.047000000000001</v>
      </c>
      <c r="GF16" s="9">
        <v>11.125999999999999</v>
      </c>
      <c r="GG16" s="9">
        <v>4.218</v>
      </c>
      <c r="GH16" s="9">
        <v>6.9089999999999998</v>
      </c>
      <c r="GI16" s="9">
        <v>5.1310000000000002</v>
      </c>
      <c r="GJ16" s="9">
        <v>2.2570000000000001</v>
      </c>
      <c r="GK16" s="9">
        <v>2.875</v>
      </c>
      <c r="GL16" s="9">
        <v>5.9950000000000001</v>
      </c>
      <c r="GM16" s="9">
        <v>1.9610000000000001</v>
      </c>
      <c r="GN16" s="9">
        <v>4.0339999999999998</v>
      </c>
      <c r="GO16" s="9">
        <v>24.748000000000001</v>
      </c>
      <c r="GP16" s="9">
        <v>15.324999999999999</v>
      </c>
      <c r="GQ16" s="9">
        <v>9.423</v>
      </c>
      <c r="GR16" s="9">
        <v>22.530999999999999</v>
      </c>
      <c r="GS16" s="9">
        <v>14.195</v>
      </c>
      <c r="GT16" s="9">
        <v>8.3360000000000003</v>
      </c>
      <c r="GU16" s="9">
        <v>8.6720000000000006</v>
      </c>
      <c r="GV16" s="9">
        <v>5.9189999999999996</v>
      </c>
      <c r="GW16" s="9">
        <v>2.7530000000000001</v>
      </c>
      <c r="GX16" s="9">
        <v>13.859</v>
      </c>
      <c r="GY16" s="9">
        <v>8.2750000000000004</v>
      </c>
      <c r="GZ16" s="9">
        <v>5.5839999999999996</v>
      </c>
      <c r="HA16" s="9">
        <v>19.547000000000001</v>
      </c>
      <c r="HB16" s="9">
        <v>12.067</v>
      </c>
      <c r="HC16" s="9">
        <v>7.48</v>
      </c>
      <c r="HD16" s="9">
        <v>6.7130000000000001</v>
      </c>
      <c r="HE16" s="9">
        <v>4.4039999999999999</v>
      </c>
      <c r="HF16" s="9">
        <v>2.3079999999999998</v>
      </c>
      <c r="HG16" s="9">
        <v>12.834</v>
      </c>
      <c r="HH16" s="9">
        <v>7.6619999999999999</v>
      </c>
      <c r="HI16" s="9">
        <v>5.1719999999999997</v>
      </c>
      <c r="HJ16" s="9">
        <v>2.984</v>
      </c>
      <c r="HK16" s="9">
        <v>2.1280000000000001</v>
      </c>
      <c r="HL16" s="9">
        <v>0.85599999999999998</v>
      </c>
      <c r="HM16" s="9">
        <v>1.9590000000000001</v>
      </c>
      <c r="HN16" s="9">
        <v>1.5149999999999999</v>
      </c>
      <c r="HO16" s="9">
        <v>0.44400000000000001</v>
      </c>
      <c r="HP16" s="9">
        <v>1.0249999999999999</v>
      </c>
      <c r="HQ16" s="9">
        <v>0.61299999999999999</v>
      </c>
      <c r="HR16" s="9">
        <v>0.41099999999999998</v>
      </c>
      <c r="HS16" s="9">
        <v>2.2170000000000001</v>
      </c>
      <c r="HT16" s="9">
        <v>1.1299999999999999</v>
      </c>
      <c r="HU16" s="9">
        <v>1.087</v>
      </c>
      <c r="HV16" s="9">
        <v>0.20499999999999999</v>
      </c>
      <c r="HW16" s="9">
        <v>0.20499999999999999</v>
      </c>
      <c r="HX16" s="9">
        <v>0</v>
      </c>
      <c r="HY16" s="9">
        <v>2.0110000000000001</v>
      </c>
      <c r="HZ16" s="9">
        <v>0.92500000000000004</v>
      </c>
      <c r="IA16" s="9">
        <v>1.087</v>
      </c>
      <c r="IB16" s="9">
        <v>344.32799999999997</v>
      </c>
      <c r="IC16" s="9">
        <v>126.01900000000001</v>
      </c>
      <c r="ID16" s="9">
        <v>218.309</v>
      </c>
      <c r="IE16" s="9">
        <v>328.286</v>
      </c>
      <c r="IF16" s="9">
        <v>120.66</v>
      </c>
      <c r="IG16" s="9">
        <v>207.62700000000001</v>
      </c>
      <c r="IH16" s="9">
        <v>161.136</v>
      </c>
      <c r="II16" s="9">
        <v>58.11</v>
      </c>
      <c r="IJ16" s="9">
        <v>103.026</v>
      </c>
      <c r="IK16" s="9">
        <v>167.15</v>
      </c>
      <c r="IL16" s="9">
        <v>62.55</v>
      </c>
      <c r="IM16" s="9">
        <v>104.6</v>
      </c>
      <c r="IN16" s="9">
        <v>278.22899999999998</v>
      </c>
      <c r="IO16" s="9">
        <v>106.587</v>
      </c>
      <c r="IP16" s="9">
        <v>171.642</v>
      </c>
      <c r="IQ16" s="9">
        <v>139.47499999999999</v>
      </c>
    </row>
    <row r="17" spans="1:251">
      <c r="A17" s="10">
        <v>44228</v>
      </c>
      <c r="B17" s="9">
        <v>1025.6310000000001</v>
      </c>
      <c r="C17" s="9">
        <v>407.089</v>
      </c>
      <c r="D17" s="9">
        <v>618.54200000000003</v>
      </c>
      <c r="E17" s="9">
        <v>971.55499999999995</v>
      </c>
      <c r="F17" s="9">
        <v>392.03699999999998</v>
      </c>
      <c r="G17" s="9">
        <v>579.51800000000003</v>
      </c>
      <c r="H17" s="9">
        <v>468.46499999999997</v>
      </c>
      <c r="I17" s="9">
        <v>195.59899999999999</v>
      </c>
      <c r="J17" s="9">
        <v>272.86599999999999</v>
      </c>
      <c r="K17" s="9">
        <v>503.09</v>
      </c>
      <c r="L17" s="9">
        <v>196.43799999999999</v>
      </c>
      <c r="M17" s="9">
        <v>306.65199999999999</v>
      </c>
      <c r="N17" s="9">
        <v>857.64200000000005</v>
      </c>
      <c r="O17" s="9">
        <v>356.16</v>
      </c>
      <c r="P17" s="9">
        <v>501.48200000000003</v>
      </c>
      <c r="Q17" s="9">
        <v>417.49799999999999</v>
      </c>
      <c r="R17" s="9">
        <v>178.29900000000001</v>
      </c>
      <c r="S17" s="9">
        <v>239.19900000000001</v>
      </c>
      <c r="T17" s="9">
        <v>440.14400000000001</v>
      </c>
      <c r="U17" s="9">
        <v>177.86099999999999</v>
      </c>
      <c r="V17" s="9">
        <v>262.28300000000002</v>
      </c>
      <c r="W17" s="9">
        <v>113.91200000000001</v>
      </c>
      <c r="X17" s="9">
        <v>35.877000000000002</v>
      </c>
      <c r="Y17" s="9">
        <v>78.036000000000001</v>
      </c>
      <c r="Z17" s="9">
        <v>50.966999999999999</v>
      </c>
      <c r="AA17" s="9">
        <v>17.3</v>
      </c>
      <c r="AB17" s="9">
        <v>33.665999999999997</v>
      </c>
      <c r="AC17" s="9">
        <v>62.945999999999998</v>
      </c>
      <c r="AD17" s="9">
        <v>18.577000000000002</v>
      </c>
      <c r="AE17" s="9">
        <v>44.369</v>
      </c>
      <c r="AF17" s="9">
        <v>54.076999999999998</v>
      </c>
      <c r="AG17" s="9">
        <v>15.053000000000001</v>
      </c>
      <c r="AH17" s="9">
        <v>39.024000000000001</v>
      </c>
      <c r="AI17" s="9">
        <v>17.149000000000001</v>
      </c>
      <c r="AJ17" s="9">
        <v>4.2249999999999996</v>
      </c>
      <c r="AK17" s="9">
        <v>12.923999999999999</v>
      </c>
      <c r="AL17" s="9">
        <v>36.927999999999997</v>
      </c>
      <c r="AM17" s="9">
        <v>10.827999999999999</v>
      </c>
      <c r="AN17" s="9">
        <v>26.099</v>
      </c>
      <c r="AO17" s="9">
        <v>990.06500000000005</v>
      </c>
      <c r="AP17" s="9">
        <v>388.72899999999998</v>
      </c>
      <c r="AQ17" s="9">
        <v>601.33600000000001</v>
      </c>
      <c r="AR17" s="9">
        <v>937.4</v>
      </c>
      <c r="AS17" s="9">
        <v>375.08699999999999</v>
      </c>
      <c r="AT17" s="9">
        <v>562.31299999999999</v>
      </c>
      <c r="AU17" s="9">
        <v>459.48700000000002</v>
      </c>
      <c r="AV17" s="9">
        <v>191.33199999999999</v>
      </c>
      <c r="AW17" s="9">
        <v>268.154</v>
      </c>
      <c r="AX17" s="9">
        <v>477.91300000000001</v>
      </c>
      <c r="AY17" s="9">
        <v>183.755</v>
      </c>
      <c r="AZ17" s="9">
        <v>294.15800000000002</v>
      </c>
      <c r="BA17" s="9">
        <v>828.28899999999999</v>
      </c>
      <c r="BB17" s="9">
        <v>340.63400000000001</v>
      </c>
      <c r="BC17" s="9">
        <v>487.65499999999997</v>
      </c>
      <c r="BD17" s="9">
        <v>410.21</v>
      </c>
      <c r="BE17" s="9">
        <v>174.755</v>
      </c>
      <c r="BF17" s="9">
        <v>235.45599999999999</v>
      </c>
      <c r="BG17" s="9">
        <v>418.07900000000001</v>
      </c>
      <c r="BH17" s="9">
        <v>165.88</v>
      </c>
      <c r="BI17" s="9">
        <v>252.19900000000001</v>
      </c>
      <c r="BJ17" s="9">
        <v>109.111</v>
      </c>
      <c r="BK17" s="9">
        <v>34.453000000000003</v>
      </c>
      <c r="BL17" s="9">
        <v>74.658000000000001</v>
      </c>
      <c r="BM17" s="9">
        <v>49.277000000000001</v>
      </c>
      <c r="BN17" s="9">
        <v>16.577999999999999</v>
      </c>
      <c r="BO17" s="9">
        <v>32.698999999999998</v>
      </c>
      <c r="BP17" s="9">
        <v>59.834000000000003</v>
      </c>
      <c r="BQ17" s="9">
        <v>17.875</v>
      </c>
      <c r="BR17" s="9">
        <v>41.959000000000003</v>
      </c>
      <c r="BS17" s="9">
        <v>52.664999999999999</v>
      </c>
      <c r="BT17" s="9">
        <v>13.641</v>
      </c>
      <c r="BU17" s="9">
        <v>39.024000000000001</v>
      </c>
      <c r="BV17" s="9">
        <v>16.975999999999999</v>
      </c>
      <c r="BW17" s="9">
        <v>4.0519999999999996</v>
      </c>
      <c r="BX17" s="9">
        <v>12.923999999999999</v>
      </c>
      <c r="BY17" s="9">
        <v>35.689</v>
      </c>
      <c r="BZ17" s="9">
        <v>9.5890000000000004</v>
      </c>
      <c r="CA17" s="9">
        <v>26.099</v>
      </c>
      <c r="CB17" s="9">
        <v>332.99299999999999</v>
      </c>
      <c r="CC17" s="9">
        <v>151.12799999999999</v>
      </c>
      <c r="CD17" s="9">
        <v>181.86500000000001</v>
      </c>
      <c r="CE17" s="9">
        <v>324.65199999999999</v>
      </c>
      <c r="CF17" s="9">
        <v>147.30000000000001</v>
      </c>
      <c r="CG17" s="9">
        <v>177.351</v>
      </c>
      <c r="CH17" s="9">
        <v>152.4</v>
      </c>
      <c r="CI17" s="9">
        <v>73.155000000000001</v>
      </c>
      <c r="CJ17" s="9">
        <v>79.245000000000005</v>
      </c>
      <c r="CK17" s="9">
        <v>172.25200000000001</v>
      </c>
      <c r="CL17" s="9">
        <v>74.144999999999996</v>
      </c>
      <c r="CM17" s="9">
        <v>98.106999999999999</v>
      </c>
      <c r="CN17" s="9">
        <v>292.214</v>
      </c>
      <c r="CO17" s="9">
        <v>138.03700000000001</v>
      </c>
      <c r="CP17" s="9">
        <v>154.17699999999999</v>
      </c>
      <c r="CQ17" s="9">
        <v>137.154</v>
      </c>
      <c r="CR17" s="9">
        <v>68.05</v>
      </c>
      <c r="CS17" s="9">
        <v>69.105000000000004</v>
      </c>
      <c r="CT17" s="9">
        <v>155.059</v>
      </c>
      <c r="CU17" s="9">
        <v>69.986999999999995</v>
      </c>
      <c r="CV17" s="9">
        <v>85.072000000000003</v>
      </c>
      <c r="CW17" s="9">
        <v>32.438000000000002</v>
      </c>
      <c r="CX17" s="9">
        <v>9.2639999999999993</v>
      </c>
      <c r="CY17" s="9">
        <v>23.173999999999999</v>
      </c>
      <c r="CZ17" s="9">
        <v>15.246</v>
      </c>
      <c r="DA17" s="9">
        <v>5.1050000000000004</v>
      </c>
      <c r="DB17" s="9">
        <v>10.14</v>
      </c>
      <c r="DC17" s="9">
        <v>17.192</v>
      </c>
      <c r="DD17" s="9">
        <v>4.1580000000000004</v>
      </c>
      <c r="DE17" s="9">
        <v>13.034000000000001</v>
      </c>
      <c r="DF17" s="9">
        <v>8.3409999999999993</v>
      </c>
      <c r="DG17" s="9">
        <v>3.827</v>
      </c>
      <c r="DH17" s="9">
        <v>4.5140000000000002</v>
      </c>
      <c r="DI17" s="9">
        <v>2.681</v>
      </c>
      <c r="DJ17" s="9">
        <v>0.96399999999999997</v>
      </c>
      <c r="DK17" s="9">
        <v>1.716</v>
      </c>
      <c r="DL17" s="9">
        <v>5.6609999999999996</v>
      </c>
      <c r="DM17" s="9">
        <v>2.863</v>
      </c>
      <c r="DN17" s="9">
        <v>2.7970000000000002</v>
      </c>
      <c r="DO17" s="9">
        <v>383.57100000000003</v>
      </c>
      <c r="DP17" s="9">
        <v>134.619</v>
      </c>
      <c r="DQ17" s="9">
        <v>248.952</v>
      </c>
      <c r="DR17" s="9">
        <v>354.15699999999998</v>
      </c>
      <c r="DS17" s="9">
        <v>129.85</v>
      </c>
      <c r="DT17" s="9">
        <v>224.30699999999999</v>
      </c>
      <c r="DU17" s="9">
        <v>183.33600000000001</v>
      </c>
      <c r="DV17" s="9">
        <v>70.284000000000006</v>
      </c>
      <c r="DW17" s="9">
        <v>113.05200000000001</v>
      </c>
      <c r="DX17" s="9">
        <v>170.82</v>
      </c>
      <c r="DY17" s="9">
        <v>59.566000000000003</v>
      </c>
      <c r="DZ17" s="9">
        <v>111.255</v>
      </c>
      <c r="EA17" s="9">
        <v>312.089</v>
      </c>
      <c r="EB17" s="9">
        <v>116.78700000000001</v>
      </c>
      <c r="EC17" s="9">
        <v>195.30199999999999</v>
      </c>
      <c r="ED17" s="9">
        <v>163.76900000000001</v>
      </c>
      <c r="EE17" s="9">
        <v>63.302999999999997</v>
      </c>
      <c r="EF17" s="9">
        <v>100.46599999999999</v>
      </c>
      <c r="EG17" s="9">
        <v>148.32</v>
      </c>
      <c r="EH17" s="9">
        <v>53.484000000000002</v>
      </c>
      <c r="EI17" s="9">
        <v>94.835999999999999</v>
      </c>
      <c r="EJ17" s="9">
        <v>42.067999999999998</v>
      </c>
      <c r="EK17" s="9">
        <v>13.063000000000001</v>
      </c>
      <c r="EL17" s="9">
        <v>29.004999999999999</v>
      </c>
      <c r="EM17" s="9">
        <v>19.568000000000001</v>
      </c>
      <c r="EN17" s="9">
        <v>6.9809999999999999</v>
      </c>
      <c r="EO17" s="9">
        <v>12.586</v>
      </c>
      <c r="EP17" s="9">
        <v>22.5</v>
      </c>
      <c r="EQ17" s="9">
        <v>6.0810000000000004</v>
      </c>
      <c r="ER17" s="9">
        <v>16.419</v>
      </c>
      <c r="ES17" s="9">
        <v>29.414000000000001</v>
      </c>
      <c r="ET17" s="9">
        <v>4.7690000000000001</v>
      </c>
      <c r="EU17" s="9">
        <v>24.645</v>
      </c>
      <c r="EV17" s="9">
        <v>9.1280000000000001</v>
      </c>
      <c r="EW17" s="9">
        <v>2.1019999999999999</v>
      </c>
      <c r="EX17" s="9">
        <v>7.0259999999999998</v>
      </c>
      <c r="EY17" s="9">
        <v>20.286999999999999</v>
      </c>
      <c r="EZ17" s="9">
        <v>2.6680000000000001</v>
      </c>
      <c r="FA17" s="9">
        <v>17.619</v>
      </c>
      <c r="FB17" s="9">
        <v>273.50099999999998</v>
      </c>
      <c r="FC17" s="9">
        <v>102.982</v>
      </c>
      <c r="FD17" s="9">
        <v>170.51900000000001</v>
      </c>
      <c r="FE17" s="9">
        <v>258.59100000000001</v>
      </c>
      <c r="FF17" s="9">
        <v>97.936999999999998</v>
      </c>
      <c r="FG17" s="9">
        <v>160.654</v>
      </c>
      <c r="FH17" s="9">
        <v>123.751</v>
      </c>
      <c r="FI17" s="9">
        <v>47.893000000000001</v>
      </c>
      <c r="FJ17" s="9">
        <v>75.858000000000004</v>
      </c>
      <c r="FK17" s="9">
        <v>134.84100000000001</v>
      </c>
      <c r="FL17" s="9">
        <v>50.043999999999997</v>
      </c>
      <c r="FM17" s="9">
        <v>84.796999999999997</v>
      </c>
      <c r="FN17" s="9">
        <v>223.98699999999999</v>
      </c>
      <c r="FO17" s="9">
        <v>85.81</v>
      </c>
      <c r="FP17" s="9">
        <v>138.17599999999999</v>
      </c>
      <c r="FQ17" s="9">
        <v>109.28700000000001</v>
      </c>
      <c r="FR17" s="9">
        <v>43.402000000000001</v>
      </c>
      <c r="FS17" s="9">
        <v>65.885000000000005</v>
      </c>
      <c r="FT17" s="9">
        <v>114.699</v>
      </c>
      <c r="FU17" s="9">
        <v>42.408000000000001</v>
      </c>
      <c r="FV17" s="9">
        <v>72.290999999999997</v>
      </c>
      <c r="FW17" s="9">
        <v>34.604999999999997</v>
      </c>
      <c r="FX17" s="9">
        <v>12.127000000000001</v>
      </c>
      <c r="FY17" s="9">
        <v>22.478000000000002</v>
      </c>
      <c r="FZ17" s="9">
        <v>14.464</v>
      </c>
      <c r="GA17" s="9">
        <v>4.4909999999999997</v>
      </c>
      <c r="GB17" s="9">
        <v>9.9719999999999995</v>
      </c>
      <c r="GC17" s="9">
        <v>20.140999999999998</v>
      </c>
      <c r="GD17" s="9">
        <v>7.6360000000000001</v>
      </c>
      <c r="GE17" s="9">
        <v>12.506</v>
      </c>
      <c r="GF17" s="9">
        <v>14.91</v>
      </c>
      <c r="GG17" s="9">
        <v>5.0449999999999999</v>
      </c>
      <c r="GH17" s="9">
        <v>9.8650000000000002</v>
      </c>
      <c r="GI17" s="9">
        <v>5.1680000000000001</v>
      </c>
      <c r="GJ17" s="9">
        <v>0.98599999999999999</v>
      </c>
      <c r="GK17" s="9">
        <v>4.1820000000000004</v>
      </c>
      <c r="GL17" s="9">
        <v>9.7420000000000009</v>
      </c>
      <c r="GM17" s="9">
        <v>4.0579999999999998</v>
      </c>
      <c r="GN17" s="9">
        <v>5.6829999999999998</v>
      </c>
      <c r="GO17" s="9">
        <v>35.567</v>
      </c>
      <c r="GP17" s="9">
        <v>18.361000000000001</v>
      </c>
      <c r="GQ17" s="9">
        <v>17.206</v>
      </c>
      <c r="GR17" s="9">
        <v>34.155000000000001</v>
      </c>
      <c r="GS17" s="9">
        <v>16.95</v>
      </c>
      <c r="GT17" s="9">
        <v>17.206</v>
      </c>
      <c r="GU17" s="9">
        <v>8.9779999999999998</v>
      </c>
      <c r="GV17" s="9">
        <v>4.2670000000000003</v>
      </c>
      <c r="GW17" s="9">
        <v>4.7110000000000003</v>
      </c>
      <c r="GX17" s="9">
        <v>25.177</v>
      </c>
      <c r="GY17" s="9">
        <v>12.683</v>
      </c>
      <c r="GZ17" s="9">
        <v>12.494</v>
      </c>
      <c r="HA17" s="9">
        <v>29.353999999999999</v>
      </c>
      <c r="HB17" s="9">
        <v>15.526</v>
      </c>
      <c r="HC17" s="9">
        <v>13.827999999999999</v>
      </c>
      <c r="HD17" s="9">
        <v>7.2880000000000003</v>
      </c>
      <c r="HE17" s="9">
        <v>3.544</v>
      </c>
      <c r="HF17" s="9">
        <v>3.7440000000000002</v>
      </c>
      <c r="HG17" s="9">
        <v>22.065999999999999</v>
      </c>
      <c r="HH17" s="9">
        <v>11.981999999999999</v>
      </c>
      <c r="HI17" s="9">
        <v>10.084</v>
      </c>
      <c r="HJ17" s="9">
        <v>4.8019999999999996</v>
      </c>
      <c r="HK17" s="9">
        <v>1.4239999999999999</v>
      </c>
      <c r="HL17" s="9">
        <v>3.3780000000000001</v>
      </c>
      <c r="HM17" s="9">
        <v>1.69</v>
      </c>
      <c r="HN17" s="9">
        <v>0.72199999999999998</v>
      </c>
      <c r="HO17" s="9">
        <v>0.96699999999999997</v>
      </c>
      <c r="HP17" s="9">
        <v>3.1120000000000001</v>
      </c>
      <c r="HQ17" s="9">
        <v>0.70099999999999996</v>
      </c>
      <c r="HR17" s="9">
        <v>2.41</v>
      </c>
      <c r="HS17" s="9">
        <v>1.411</v>
      </c>
      <c r="HT17" s="9">
        <v>1.411</v>
      </c>
      <c r="HU17" s="9">
        <v>0</v>
      </c>
      <c r="HV17" s="9">
        <v>0.17199999999999999</v>
      </c>
      <c r="HW17" s="9">
        <v>0.17199999999999999</v>
      </c>
      <c r="HX17" s="9">
        <v>0</v>
      </c>
      <c r="HY17" s="9">
        <v>1.2390000000000001</v>
      </c>
      <c r="HZ17" s="9">
        <v>1.2390000000000001</v>
      </c>
      <c r="IA17" s="9">
        <v>0</v>
      </c>
      <c r="IB17" s="9">
        <v>316.03699999999998</v>
      </c>
      <c r="IC17" s="9">
        <v>127.28100000000001</v>
      </c>
      <c r="ID17" s="9">
        <v>188.75700000000001</v>
      </c>
      <c r="IE17" s="9">
        <v>297.601</v>
      </c>
      <c r="IF17" s="9">
        <v>123.779</v>
      </c>
      <c r="IG17" s="9">
        <v>173.822</v>
      </c>
      <c r="IH17" s="9">
        <v>133.547</v>
      </c>
      <c r="II17" s="9">
        <v>54.832000000000001</v>
      </c>
      <c r="IJ17" s="9">
        <v>78.715000000000003</v>
      </c>
      <c r="IK17" s="9">
        <v>164.054</v>
      </c>
      <c r="IL17" s="9">
        <v>68.947999999999993</v>
      </c>
      <c r="IM17" s="9">
        <v>95.106999999999999</v>
      </c>
      <c r="IN17" s="9">
        <v>264.64800000000002</v>
      </c>
      <c r="IO17" s="9">
        <v>114.02200000000001</v>
      </c>
      <c r="IP17" s="9">
        <v>150.62700000000001</v>
      </c>
      <c r="IQ17" s="9">
        <v>118.553</v>
      </c>
    </row>
    <row r="18" spans="1:251">
      <c r="A18" s="10">
        <v>44593</v>
      </c>
      <c r="B18" s="9">
        <v>872.10199999999998</v>
      </c>
      <c r="C18" s="9">
        <v>347.22699999999998</v>
      </c>
      <c r="D18" s="9">
        <v>524.875</v>
      </c>
      <c r="E18" s="9">
        <v>797.94</v>
      </c>
      <c r="F18" s="9">
        <v>319.39400000000001</v>
      </c>
      <c r="G18" s="9">
        <v>478.54599999999999</v>
      </c>
      <c r="H18" s="9">
        <v>356.44499999999999</v>
      </c>
      <c r="I18" s="9">
        <v>149.28</v>
      </c>
      <c r="J18" s="9">
        <v>207.16499999999999</v>
      </c>
      <c r="K18" s="9">
        <v>441.495</v>
      </c>
      <c r="L18" s="9">
        <v>170.114</v>
      </c>
      <c r="M18" s="9">
        <v>271.38099999999997</v>
      </c>
      <c r="N18" s="9">
        <v>676.03800000000001</v>
      </c>
      <c r="O18" s="9">
        <v>271.37400000000002</v>
      </c>
      <c r="P18" s="9">
        <v>404.66399999999999</v>
      </c>
      <c r="Q18" s="9">
        <v>308.10199999999998</v>
      </c>
      <c r="R18" s="9">
        <v>125.265</v>
      </c>
      <c r="S18" s="9">
        <v>182.83799999999999</v>
      </c>
      <c r="T18" s="9">
        <v>367.93599999999998</v>
      </c>
      <c r="U18" s="9">
        <v>146.10900000000001</v>
      </c>
      <c r="V18" s="9">
        <v>221.82599999999999</v>
      </c>
      <c r="W18" s="9">
        <v>121.902</v>
      </c>
      <c r="X18" s="9">
        <v>48.02</v>
      </c>
      <c r="Y18" s="9">
        <v>73.882000000000005</v>
      </c>
      <c r="Z18" s="9">
        <v>48.343000000000004</v>
      </c>
      <c r="AA18" s="9">
        <v>24.015000000000001</v>
      </c>
      <c r="AB18" s="9">
        <v>24.327999999999999</v>
      </c>
      <c r="AC18" s="9">
        <v>73.558999999999997</v>
      </c>
      <c r="AD18" s="9">
        <v>24.004999999999999</v>
      </c>
      <c r="AE18" s="9">
        <v>49.555</v>
      </c>
      <c r="AF18" s="9">
        <v>74.162000000000006</v>
      </c>
      <c r="AG18" s="9">
        <v>27.832999999999998</v>
      </c>
      <c r="AH18" s="9">
        <v>46.329000000000001</v>
      </c>
      <c r="AI18" s="9">
        <v>16.992000000000001</v>
      </c>
      <c r="AJ18" s="9">
        <v>7.6379999999999999</v>
      </c>
      <c r="AK18" s="9">
        <v>9.3539999999999992</v>
      </c>
      <c r="AL18" s="9">
        <v>57.17</v>
      </c>
      <c r="AM18" s="9">
        <v>20.196000000000002</v>
      </c>
      <c r="AN18" s="9">
        <v>36.975000000000001</v>
      </c>
      <c r="AO18" s="9">
        <v>854.97199999999998</v>
      </c>
      <c r="AP18" s="9">
        <v>336.72500000000002</v>
      </c>
      <c r="AQ18" s="9">
        <v>518.24699999999996</v>
      </c>
      <c r="AR18" s="9">
        <v>782.37699999999995</v>
      </c>
      <c r="AS18" s="9">
        <v>310.45800000000003</v>
      </c>
      <c r="AT18" s="9">
        <v>471.91800000000001</v>
      </c>
      <c r="AU18" s="9">
        <v>353.09199999999998</v>
      </c>
      <c r="AV18" s="9">
        <v>146.64099999999999</v>
      </c>
      <c r="AW18" s="9">
        <v>206.45099999999999</v>
      </c>
      <c r="AX18" s="9">
        <v>429.28399999999999</v>
      </c>
      <c r="AY18" s="9">
        <v>163.81700000000001</v>
      </c>
      <c r="AZ18" s="9">
        <v>265.46699999999998</v>
      </c>
      <c r="BA18" s="9">
        <v>662.798</v>
      </c>
      <c r="BB18" s="9">
        <v>264.38099999999997</v>
      </c>
      <c r="BC18" s="9">
        <v>398.41699999999997</v>
      </c>
      <c r="BD18" s="9">
        <v>306.16699999999997</v>
      </c>
      <c r="BE18" s="9">
        <v>124.044</v>
      </c>
      <c r="BF18" s="9">
        <v>182.12299999999999</v>
      </c>
      <c r="BG18" s="9">
        <v>356.63099999999997</v>
      </c>
      <c r="BH18" s="9">
        <v>140.33799999999999</v>
      </c>
      <c r="BI18" s="9">
        <v>216.29300000000001</v>
      </c>
      <c r="BJ18" s="9">
        <v>119.57899999999999</v>
      </c>
      <c r="BK18" s="9">
        <v>46.076999999999998</v>
      </c>
      <c r="BL18" s="9">
        <v>73.501999999999995</v>
      </c>
      <c r="BM18" s="9">
        <v>46.924999999999997</v>
      </c>
      <c r="BN18" s="9">
        <v>22.597999999999999</v>
      </c>
      <c r="BO18" s="9">
        <v>24.327999999999999</v>
      </c>
      <c r="BP18" s="9">
        <v>72.653000000000006</v>
      </c>
      <c r="BQ18" s="9">
        <v>23.478999999999999</v>
      </c>
      <c r="BR18" s="9">
        <v>49.173999999999999</v>
      </c>
      <c r="BS18" s="9">
        <v>72.594999999999999</v>
      </c>
      <c r="BT18" s="9">
        <v>26.266999999999999</v>
      </c>
      <c r="BU18" s="9">
        <v>46.329000000000001</v>
      </c>
      <c r="BV18" s="9">
        <v>16.992000000000001</v>
      </c>
      <c r="BW18" s="9">
        <v>7.6379999999999999</v>
      </c>
      <c r="BX18" s="9">
        <v>9.3539999999999992</v>
      </c>
      <c r="BY18" s="9">
        <v>55.603999999999999</v>
      </c>
      <c r="BZ18" s="9">
        <v>18.629000000000001</v>
      </c>
      <c r="CA18" s="9">
        <v>36.975000000000001</v>
      </c>
      <c r="CB18" s="9">
        <v>309.52999999999997</v>
      </c>
      <c r="CC18" s="9">
        <v>140.101</v>
      </c>
      <c r="CD18" s="9">
        <v>169.429</v>
      </c>
      <c r="CE18" s="9">
        <v>292.97899999999998</v>
      </c>
      <c r="CF18" s="9">
        <v>133.072</v>
      </c>
      <c r="CG18" s="9">
        <v>159.90700000000001</v>
      </c>
      <c r="CH18" s="9">
        <v>131.61600000000001</v>
      </c>
      <c r="CI18" s="9">
        <v>60.414000000000001</v>
      </c>
      <c r="CJ18" s="9">
        <v>71.201999999999998</v>
      </c>
      <c r="CK18" s="9">
        <v>161.363</v>
      </c>
      <c r="CL18" s="9">
        <v>72.658000000000001</v>
      </c>
      <c r="CM18" s="9">
        <v>88.704999999999998</v>
      </c>
      <c r="CN18" s="9">
        <v>257.245</v>
      </c>
      <c r="CO18" s="9">
        <v>117.217</v>
      </c>
      <c r="CP18" s="9">
        <v>140.02799999999999</v>
      </c>
      <c r="CQ18" s="9">
        <v>116.398</v>
      </c>
      <c r="CR18" s="9">
        <v>51.152000000000001</v>
      </c>
      <c r="CS18" s="9">
        <v>65.247</v>
      </c>
      <c r="CT18" s="9">
        <v>140.84700000000001</v>
      </c>
      <c r="CU18" s="9">
        <v>66.064999999999998</v>
      </c>
      <c r="CV18" s="9">
        <v>74.781999999999996</v>
      </c>
      <c r="CW18" s="9">
        <v>35.732999999999997</v>
      </c>
      <c r="CX18" s="9">
        <v>15.855</v>
      </c>
      <c r="CY18" s="9">
        <v>19.879000000000001</v>
      </c>
      <c r="CZ18" s="9">
        <v>15.217000000000001</v>
      </c>
      <c r="DA18" s="9">
        <v>9.2620000000000005</v>
      </c>
      <c r="DB18" s="9">
        <v>5.9550000000000001</v>
      </c>
      <c r="DC18" s="9">
        <v>20.515999999999998</v>
      </c>
      <c r="DD18" s="9">
        <v>6.5919999999999996</v>
      </c>
      <c r="DE18" s="9">
        <v>13.923</v>
      </c>
      <c r="DF18" s="9">
        <v>16.550999999999998</v>
      </c>
      <c r="DG18" s="9">
        <v>7.0289999999999999</v>
      </c>
      <c r="DH18" s="9">
        <v>9.5220000000000002</v>
      </c>
      <c r="DI18" s="9">
        <v>3.298</v>
      </c>
      <c r="DJ18" s="9">
        <v>2.3319999999999999</v>
      </c>
      <c r="DK18" s="9">
        <v>0.96599999999999997</v>
      </c>
      <c r="DL18" s="9">
        <v>13.253</v>
      </c>
      <c r="DM18" s="9">
        <v>4.6970000000000001</v>
      </c>
      <c r="DN18" s="9">
        <v>8.5559999999999992</v>
      </c>
      <c r="DO18" s="9">
        <v>333.25900000000001</v>
      </c>
      <c r="DP18" s="9">
        <v>122.39100000000001</v>
      </c>
      <c r="DQ18" s="9">
        <v>210.86699999999999</v>
      </c>
      <c r="DR18" s="9">
        <v>291.67099999999999</v>
      </c>
      <c r="DS18" s="9">
        <v>108.648</v>
      </c>
      <c r="DT18" s="9">
        <v>183.024</v>
      </c>
      <c r="DU18" s="9">
        <v>131.43600000000001</v>
      </c>
      <c r="DV18" s="9">
        <v>47.603000000000002</v>
      </c>
      <c r="DW18" s="9">
        <v>83.834000000000003</v>
      </c>
      <c r="DX18" s="9">
        <v>160.23500000000001</v>
      </c>
      <c r="DY18" s="9">
        <v>61.045000000000002</v>
      </c>
      <c r="DZ18" s="9">
        <v>99.19</v>
      </c>
      <c r="EA18" s="9">
        <v>241.32900000000001</v>
      </c>
      <c r="EB18" s="9">
        <v>90.906000000000006</v>
      </c>
      <c r="EC18" s="9">
        <v>150.423</v>
      </c>
      <c r="ED18" s="9">
        <v>112.76600000000001</v>
      </c>
      <c r="EE18" s="9">
        <v>41.904000000000003</v>
      </c>
      <c r="EF18" s="9">
        <v>70.861999999999995</v>
      </c>
      <c r="EG18" s="9">
        <v>128.56299999999999</v>
      </c>
      <c r="EH18" s="9">
        <v>49.002000000000002</v>
      </c>
      <c r="EI18" s="9">
        <v>79.561000000000007</v>
      </c>
      <c r="EJ18" s="9">
        <v>50.341999999999999</v>
      </c>
      <c r="EK18" s="9">
        <v>17.742000000000001</v>
      </c>
      <c r="EL18" s="9">
        <v>32.600999999999999</v>
      </c>
      <c r="EM18" s="9">
        <v>18.670000000000002</v>
      </c>
      <c r="EN18" s="9">
        <v>5.6989999999999998</v>
      </c>
      <c r="EO18" s="9">
        <v>12.971</v>
      </c>
      <c r="EP18" s="9">
        <v>31.672000000000001</v>
      </c>
      <c r="EQ18" s="9">
        <v>12.042</v>
      </c>
      <c r="ER18" s="9">
        <v>19.63</v>
      </c>
      <c r="ES18" s="9">
        <v>41.587000000000003</v>
      </c>
      <c r="ET18" s="9">
        <v>13.744</v>
      </c>
      <c r="EU18" s="9">
        <v>27.844000000000001</v>
      </c>
      <c r="EV18" s="9">
        <v>11.526</v>
      </c>
      <c r="EW18" s="9">
        <v>5.306</v>
      </c>
      <c r="EX18" s="9">
        <v>6.22</v>
      </c>
      <c r="EY18" s="9">
        <v>30.062000000000001</v>
      </c>
      <c r="EZ18" s="9">
        <v>8.4380000000000006</v>
      </c>
      <c r="FA18" s="9">
        <v>21.623000000000001</v>
      </c>
      <c r="FB18" s="9">
        <v>212.18299999999999</v>
      </c>
      <c r="FC18" s="9">
        <v>74.233000000000004</v>
      </c>
      <c r="FD18" s="9">
        <v>137.94999999999999</v>
      </c>
      <c r="FE18" s="9">
        <v>197.727</v>
      </c>
      <c r="FF18" s="9">
        <v>68.739000000000004</v>
      </c>
      <c r="FG18" s="9">
        <v>128.988</v>
      </c>
      <c r="FH18" s="9">
        <v>90.04</v>
      </c>
      <c r="FI18" s="9">
        <v>38.625</v>
      </c>
      <c r="FJ18" s="9">
        <v>51.415999999999997</v>
      </c>
      <c r="FK18" s="9">
        <v>107.68600000000001</v>
      </c>
      <c r="FL18" s="9">
        <v>30.114000000000001</v>
      </c>
      <c r="FM18" s="9">
        <v>77.572000000000003</v>
      </c>
      <c r="FN18" s="9">
        <v>164.22300000000001</v>
      </c>
      <c r="FO18" s="9">
        <v>56.258000000000003</v>
      </c>
      <c r="FP18" s="9">
        <v>107.965</v>
      </c>
      <c r="FQ18" s="9">
        <v>77.001999999999995</v>
      </c>
      <c r="FR18" s="9">
        <v>30.988</v>
      </c>
      <c r="FS18" s="9">
        <v>46.014000000000003</v>
      </c>
      <c r="FT18" s="9">
        <v>87.221000000000004</v>
      </c>
      <c r="FU18" s="9">
        <v>25.27</v>
      </c>
      <c r="FV18" s="9">
        <v>61.951000000000001</v>
      </c>
      <c r="FW18" s="9">
        <v>33.503</v>
      </c>
      <c r="FX18" s="9">
        <v>12.481</v>
      </c>
      <c r="FY18" s="9">
        <v>21.023</v>
      </c>
      <c r="FZ18" s="9">
        <v>13.038</v>
      </c>
      <c r="GA18" s="9">
        <v>7.6360000000000001</v>
      </c>
      <c r="GB18" s="9">
        <v>5.4009999999999998</v>
      </c>
      <c r="GC18" s="9">
        <v>20.466000000000001</v>
      </c>
      <c r="GD18" s="9">
        <v>4.8440000000000003</v>
      </c>
      <c r="GE18" s="9">
        <v>15.621</v>
      </c>
      <c r="GF18" s="9">
        <v>14.457000000000001</v>
      </c>
      <c r="GG18" s="9">
        <v>5.4939999999999998</v>
      </c>
      <c r="GH18" s="9">
        <v>8.9629999999999992</v>
      </c>
      <c r="GI18" s="9">
        <v>2.1680000000000001</v>
      </c>
      <c r="GJ18" s="9">
        <v>0</v>
      </c>
      <c r="GK18" s="9">
        <v>2.1680000000000001</v>
      </c>
      <c r="GL18" s="9">
        <v>12.289</v>
      </c>
      <c r="GM18" s="9">
        <v>5.4939999999999998</v>
      </c>
      <c r="GN18" s="9">
        <v>6.7949999999999999</v>
      </c>
      <c r="GO18" s="9">
        <v>17.13</v>
      </c>
      <c r="GP18" s="9">
        <v>10.502000000000001</v>
      </c>
      <c r="GQ18" s="9">
        <v>6.6280000000000001</v>
      </c>
      <c r="GR18" s="9">
        <v>15.563000000000001</v>
      </c>
      <c r="GS18" s="9">
        <v>8.9359999999999999</v>
      </c>
      <c r="GT18" s="9">
        <v>6.6280000000000001</v>
      </c>
      <c r="GU18" s="9">
        <v>3.3530000000000002</v>
      </c>
      <c r="GV18" s="9">
        <v>2.6389999999999998</v>
      </c>
      <c r="GW18" s="9">
        <v>0.71399999999999997</v>
      </c>
      <c r="GX18" s="9">
        <v>12.211</v>
      </c>
      <c r="GY18" s="9">
        <v>6.2969999999999997</v>
      </c>
      <c r="GZ18" s="9">
        <v>5.9139999999999997</v>
      </c>
      <c r="HA18" s="9">
        <v>13.24</v>
      </c>
      <c r="HB18" s="9">
        <v>6.9930000000000003</v>
      </c>
      <c r="HC18" s="9">
        <v>6.2469999999999999</v>
      </c>
      <c r="HD18" s="9">
        <v>1.9350000000000001</v>
      </c>
      <c r="HE18" s="9">
        <v>1.2210000000000001</v>
      </c>
      <c r="HF18" s="9">
        <v>0.71399999999999997</v>
      </c>
      <c r="HG18" s="9">
        <v>11.305</v>
      </c>
      <c r="HH18" s="9">
        <v>5.7720000000000002</v>
      </c>
      <c r="HI18" s="9">
        <v>5.5330000000000004</v>
      </c>
      <c r="HJ18" s="9">
        <v>2.3239999999999998</v>
      </c>
      <c r="HK18" s="9">
        <v>1.9430000000000001</v>
      </c>
      <c r="HL18" s="9">
        <v>0.38100000000000001</v>
      </c>
      <c r="HM18" s="9">
        <v>1.4179999999999999</v>
      </c>
      <c r="HN18" s="9">
        <v>1.4179999999999999</v>
      </c>
      <c r="HO18" s="9">
        <v>0</v>
      </c>
      <c r="HP18" s="9">
        <v>0.90600000000000003</v>
      </c>
      <c r="HQ18" s="9">
        <v>0.52500000000000002</v>
      </c>
      <c r="HR18" s="9">
        <v>0.38100000000000001</v>
      </c>
      <c r="HS18" s="9">
        <v>1.5660000000000001</v>
      </c>
      <c r="HT18" s="9">
        <v>1.5660000000000001</v>
      </c>
      <c r="HU18" s="9">
        <v>0</v>
      </c>
      <c r="HV18" s="9">
        <v>0</v>
      </c>
      <c r="HW18" s="9">
        <v>0</v>
      </c>
      <c r="HX18" s="9">
        <v>0</v>
      </c>
      <c r="HY18" s="9">
        <v>1.5660000000000001</v>
      </c>
      <c r="HZ18" s="9">
        <v>1.5660000000000001</v>
      </c>
      <c r="IA18" s="9">
        <v>0</v>
      </c>
      <c r="IB18" s="9">
        <v>252.197</v>
      </c>
      <c r="IC18" s="9">
        <v>109.113</v>
      </c>
      <c r="ID18" s="9">
        <v>143.083</v>
      </c>
      <c r="IE18" s="9">
        <v>232.636</v>
      </c>
      <c r="IF18" s="9">
        <v>100.008</v>
      </c>
      <c r="IG18" s="9">
        <v>132.62799999999999</v>
      </c>
      <c r="IH18" s="9">
        <v>97.887</v>
      </c>
      <c r="II18" s="9">
        <v>45.170999999999999</v>
      </c>
      <c r="IJ18" s="9">
        <v>52.716999999999999</v>
      </c>
      <c r="IK18" s="9">
        <v>134.749</v>
      </c>
      <c r="IL18" s="9">
        <v>54.837000000000003</v>
      </c>
      <c r="IM18" s="9">
        <v>79.912000000000006</v>
      </c>
      <c r="IN18" s="9">
        <v>199.88900000000001</v>
      </c>
      <c r="IO18" s="9">
        <v>85.042000000000002</v>
      </c>
      <c r="IP18" s="9">
        <v>114.84699999999999</v>
      </c>
      <c r="IQ18" s="9">
        <v>87.51</v>
      </c>
    </row>
    <row r="19" spans="1:251">
      <c r="A19" s="10">
        <v>44958</v>
      </c>
      <c r="B19" s="9">
        <v>869.83600000000001</v>
      </c>
      <c r="C19" s="9">
        <v>351.78300000000002</v>
      </c>
      <c r="D19" s="9">
        <v>518.053</v>
      </c>
      <c r="E19" s="9">
        <v>792.19899999999996</v>
      </c>
      <c r="F19" s="9">
        <v>326.39400000000001</v>
      </c>
      <c r="G19" s="9">
        <v>465.80500000000001</v>
      </c>
      <c r="H19" s="9">
        <v>372.82600000000002</v>
      </c>
      <c r="I19" s="9">
        <v>145.40299999999999</v>
      </c>
      <c r="J19" s="9">
        <v>227.423</v>
      </c>
      <c r="K19" s="9">
        <v>419.37299999999999</v>
      </c>
      <c r="L19" s="9">
        <v>180.99100000000001</v>
      </c>
      <c r="M19" s="9">
        <v>238.38200000000001</v>
      </c>
      <c r="N19" s="9">
        <v>666.56600000000003</v>
      </c>
      <c r="O19" s="9">
        <v>276.93299999999999</v>
      </c>
      <c r="P19" s="9">
        <v>389.63299999999998</v>
      </c>
      <c r="Q19" s="9">
        <v>326.24700000000001</v>
      </c>
      <c r="R19" s="9">
        <v>128.005</v>
      </c>
      <c r="S19" s="9">
        <v>198.24199999999999</v>
      </c>
      <c r="T19" s="9">
        <v>340.31900000000002</v>
      </c>
      <c r="U19" s="9">
        <v>148.92699999999999</v>
      </c>
      <c r="V19" s="9">
        <v>191.392</v>
      </c>
      <c r="W19" s="9">
        <v>125.633</v>
      </c>
      <c r="X19" s="9">
        <v>49.460999999999999</v>
      </c>
      <c r="Y19" s="9">
        <v>76.171000000000006</v>
      </c>
      <c r="Z19" s="9">
        <v>46.579000000000001</v>
      </c>
      <c r="AA19" s="9">
        <v>17.398</v>
      </c>
      <c r="AB19" s="9">
        <v>29.181000000000001</v>
      </c>
      <c r="AC19" s="9">
        <v>79.054000000000002</v>
      </c>
      <c r="AD19" s="9">
        <v>32.064</v>
      </c>
      <c r="AE19" s="9">
        <v>46.99</v>
      </c>
      <c r="AF19" s="9">
        <v>77.637</v>
      </c>
      <c r="AG19" s="9">
        <v>25.388999999999999</v>
      </c>
      <c r="AH19" s="9">
        <v>52.247999999999998</v>
      </c>
      <c r="AI19" s="9">
        <v>17.263999999999999</v>
      </c>
      <c r="AJ19" s="9">
        <v>6.1479999999999997</v>
      </c>
      <c r="AK19" s="9">
        <v>11.116</v>
      </c>
      <c r="AL19" s="9">
        <v>60.372999999999998</v>
      </c>
      <c r="AM19" s="9">
        <v>19.241</v>
      </c>
      <c r="AN19" s="9">
        <v>41.131999999999998</v>
      </c>
      <c r="AO19" s="9">
        <v>833.55799999999999</v>
      </c>
      <c r="AP19" s="9">
        <v>332.37</v>
      </c>
      <c r="AQ19" s="9">
        <v>501.18700000000001</v>
      </c>
      <c r="AR19" s="9">
        <v>757.29399999999998</v>
      </c>
      <c r="AS19" s="9">
        <v>306.98099999999999</v>
      </c>
      <c r="AT19" s="9">
        <v>450.31299999999999</v>
      </c>
      <c r="AU19" s="9">
        <v>359.27800000000002</v>
      </c>
      <c r="AV19" s="9">
        <v>139.59100000000001</v>
      </c>
      <c r="AW19" s="9">
        <v>219.68700000000001</v>
      </c>
      <c r="AX19" s="9">
        <v>398.01600000000002</v>
      </c>
      <c r="AY19" s="9">
        <v>167.39</v>
      </c>
      <c r="AZ19" s="9">
        <v>230.626</v>
      </c>
      <c r="BA19" s="9">
        <v>636.97400000000005</v>
      </c>
      <c r="BB19" s="9">
        <v>261.80599999999998</v>
      </c>
      <c r="BC19" s="9">
        <v>375.16800000000001</v>
      </c>
      <c r="BD19" s="9">
        <v>313.33800000000002</v>
      </c>
      <c r="BE19" s="9">
        <v>122.833</v>
      </c>
      <c r="BF19" s="9">
        <v>190.505</v>
      </c>
      <c r="BG19" s="9">
        <v>323.63499999999999</v>
      </c>
      <c r="BH19" s="9">
        <v>138.97300000000001</v>
      </c>
      <c r="BI19" s="9">
        <v>184.66300000000001</v>
      </c>
      <c r="BJ19" s="9">
        <v>120.32</v>
      </c>
      <c r="BK19" s="9">
        <v>45.176000000000002</v>
      </c>
      <c r="BL19" s="9">
        <v>75.144999999999996</v>
      </c>
      <c r="BM19" s="9">
        <v>45.94</v>
      </c>
      <c r="BN19" s="9">
        <v>16.757999999999999</v>
      </c>
      <c r="BO19" s="9">
        <v>29.181000000000001</v>
      </c>
      <c r="BP19" s="9">
        <v>74.381</v>
      </c>
      <c r="BQ19" s="9">
        <v>28.417000000000002</v>
      </c>
      <c r="BR19" s="9">
        <v>45.963000000000001</v>
      </c>
      <c r="BS19" s="9">
        <v>76.263999999999996</v>
      </c>
      <c r="BT19" s="9">
        <v>25.388999999999999</v>
      </c>
      <c r="BU19" s="9">
        <v>50.875</v>
      </c>
      <c r="BV19" s="9">
        <v>16.765000000000001</v>
      </c>
      <c r="BW19" s="9">
        <v>6.1479999999999997</v>
      </c>
      <c r="BX19" s="9">
        <v>10.617000000000001</v>
      </c>
      <c r="BY19" s="9">
        <v>59.499000000000002</v>
      </c>
      <c r="BZ19" s="9">
        <v>19.241</v>
      </c>
      <c r="CA19" s="9">
        <v>40.258000000000003</v>
      </c>
      <c r="CB19" s="9">
        <v>332.03199999999998</v>
      </c>
      <c r="CC19" s="9">
        <v>150.89699999999999</v>
      </c>
      <c r="CD19" s="9">
        <v>181.13499999999999</v>
      </c>
      <c r="CE19" s="9">
        <v>314.61599999999999</v>
      </c>
      <c r="CF19" s="9">
        <v>142.512</v>
      </c>
      <c r="CG19" s="9">
        <v>172.10400000000001</v>
      </c>
      <c r="CH19" s="9">
        <v>144.53899999999999</v>
      </c>
      <c r="CI19" s="9">
        <v>60.719000000000001</v>
      </c>
      <c r="CJ19" s="9">
        <v>83.819000000000003</v>
      </c>
      <c r="CK19" s="9">
        <v>170.077</v>
      </c>
      <c r="CL19" s="9">
        <v>81.792000000000002</v>
      </c>
      <c r="CM19" s="9">
        <v>88.284999999999997</v>
      </c>
      <c r="CN19" s="9">
        <v>273.85399999999998</v>
      </c>
      <c r="CO19" s="9">
        <v>122.773</v>
      </c>
      <c r="CP19" s="9">
        <v>151.08099999999999</v>
      </c>
      <c r="CQ19" s="9">
        <v>129.119</v>
      </c>
      <c r="CR19" s="9">
        <v>52.942</v>
      </c>
      <c r="CS19" s="9">
        <v>76.177000000000007</v>
      </c>
      <c r="CT19" s="9">
        <v>144.73500000000001</v>
      </c>
      <c r="CU19" s="9">
        <v>69.831000000000003</v>
      </c>
      <c r="CV19" s="9">
        <v>74.903999999999996</v>
      </c>
      <c r="CW19" s="9">
        <v>40.762</v>
      </c>
      <c r="CX19" s="9">
        <v>19.739000000000001</v>
      </c>
      <c r="CY19" s="9">
        <v>21.023</v>
      </c>
      <c r="CZ19" s="9">
        <v>15.42</v>
      </c>
      <c r="DA19" s="9">
        <v>7.7770000000000001</v>
      </c>
      <c r="DB19" s="9">
        <v>7.6420000000000003</v>
      </c>
      <c r="DC19" s="9">
        <v>25.341999999999999</v>
      </c>
      <c r="DD19" s="9">
        <v>11.961</v>
      </c>
      <c r="DE19" s="9">
        <v>13.381</v>
      </c>
      <c r="DF19" s="9">
        <v>17.416</v>
      </c>
      <c r="DG19" s="9">
        <v>8.3859999999999992</v>
      </c>
      <c r="DH19" s="9">
        <v>9.0310000000000006</v>
      </c>
      <c r="DI19" s="9">
        <v>4.9550000000000001</v>
      </c>
      <c r="DJ19" s="9">
        <v>2.5470000000000002</v>
      </c>
      <c r="DK19" s="9">
        <v>2.4079999999999999</v>
      </c>
      <c r="DL19" s="9">
        <v>12.461</v>
      </c>
      <c r="DM19" s="9">
        <v>5.8380000000000001</v>
      </c>
      <c r="DN19" s="9">
        <v>6.6230000000000002</v>
      </c>
      <c r="DO19" s="9">
        <v>294.61399999999998</v>
      </c>
      <c r="DP19" s="9">
        <v>109.452</v>
      </c>
      <c r="DQ19" s="9">
        <v>185.16200000000001</v>
      </c>
      <c r="DR19" s="9">
        <v>253.53200000000001</v>
      </c>
      <c r="DS19" s="9">
        <v>99.85</v>
      </c>
      <c r="DT19" s="9">
        <v>153.68199999999999</v>
      </c>
      <c r="DU19" s="9">
        <v>126.495</v>
      </c>
      <c r="DV19" s="9">
        <v>50.716000000000001</v>
      </c>
      <c r="DW19" s="9">
        <v>75.778999999999996</v>
      </c>
      <c r="DX19" s="9">
        <v>127.03700000000001</v>
      </c>
      <c r="DY19" s="9">
        <v>49.134</v>
      </c>
      <c r="DZ19" s="9">
        <v>77.903000000000006</v>
      </c>
      <c r="EA19" s="9">
        <v>209</v>
      </c>
      <c r="EB19" s="9">
        <v>86.332999999999998</v>
      </c>
      <c r="EC19" s="9">
        <v>122.667</v>
      </c>
      <c r="ED19" s="9">
        <v>108.699</v>
      </c>
      <c r="EE19" s="9">
        <v>44.988</v>
      </c>
      <c r="EF19" s="9">
        <v>63.71</v>
      </c>
      <c r="EG19" s="9">
        <v>100.30200000000001</v>
      </c>
      <c r="EH19" s="9">
        <v>41.344999999999999</v>
      </c>
      <c r="EI19" s="9">
        <v>58.957000000000001</v>
      </c>
      <c r="EJ19" s="9">
        <v>44.531999999999996</v>
      </c>
      <c r="EK19" s="9">
        <v>13.516999999999999</v>
      </c>
      <c r="EL19" s="9">
        <v>31.013999999999999</v>
      </c>
      <c r="EM19" s="9">
        <v>17.797000000000001</v>
      </c>
      <c r="EN19" s="9">
        <v>5.7279999999999998</v>
      </c>
      <c r="EO19" s="9">
        <v>12.069000000000001</v>
      </c>
      <c r="EP19" s="9">
        <v>26.734999999999999</v>
      </c>
      <c r="EQ19" s="9">
        <v>7.7889999999999997</v>
      </c>
      <c r="ER19" s="9">
        <v>18.946000000000002</v>
      </c>
      <c r="ES19" s="9">
        <v>41.082000000000001</v>
      </c>
      <c r="ET19" s="9">
        <v>9.6020000000000003</v>
      </c>
      <c r="EU19" s="9">
        <v>31.481000000000002</v>
      </c>
      <c r="EV19" s="9">
        <v>7.94</v>
      </c>
      <c r="EW19" s="9">
        <v>2.1509999999999998</v>
      </c>
      <c r="EX19" s="9">
        <v>5.7889999999999997</v>
      </c>
      <c r="EY19" s="9">
        <v>33.142000000000003</v>
      </c>
      <c r="EZ19" s="9">
        <v>7.4509999999999996</v>
      </c>
      <c r="FA19" s="9">
        <v>25.692</v>
      </c>
      <c r="FB19" s="9">
        <v>206.911</v>
      </c>
      <c r="FC19" s="9">
        <v>72.021000000000001</v>
      </c>
      <c r="FD19" s="9">
        <v>134.88999999999999</v>
      </c>
      <c r="FE19" s="9">
        <v>189.14599999999999</v>
      </c>
      <c r="FF19" s="9">
        <v>64.619</v>
      </c>
      <c r="FG19" s="9">
        <v>124.527</v>
      </c>
      <c r="FH19" s="9">
        <v>88.244</v>
      </c>
      <c r="FI19" s="9">
        <v>28.155999999999999</v>
      </c>
      <c r="FJ19" s="9">
        <v>60.088000000000001</v>
      </c>
      <c r="FK19" s="9">
        <v>100.902</v>
      </c>
      <c r="FL19" s="9">
        <v>36.463999999999999</v>
      </c>
      <c r="FM19" s="9">
        <v>64.438000000000002</v>
      </c>
      <c r="FN19" s="9">
        <v>154.119</v>
      </c>
      <c r="FO19" s="9">
        <v>52.7</v>
      </c>
      <c r="FP19" s="9">
        <v>101.419</v>
      </c>
      <c r="FQ19" s="9">
        <v>75.521000000000001</v>
      </c>
      <c r="FR19" s="9">
        <v>24.902999999999999</v>
      </c>
      <c r="FS19" s="9">
        <v>50.618000000000002</v>
      </c>
      <c r="FT19" s="9">
        <v>78.597999999999999</v>
      </c>
      <c r="FU19" s="9">
        <v>27.797000000000001</v>
      </c>
      <c r="FV19" s="9">
        <v>50.801000000000002</v>
      </c>
      <c r="FW19" s="9">
        <v>35.027000000000001</v>
      </c>
      <c r="FX19" s="9">
        <v>11.92</v>
      </c>
      <c r="FY19" s="9">
        <v>23.106999999999999</v>
      </c>
      <c r="FZ19" s="9">
        <v>12.723000000000001</v>
      </c>
      <c r="GA19" s="9">
        <v>3.2530000000000001</v>
      </c>
      <c r="GB19" s="9">
        <v>9.4700000000000006</v>
      </c>
      <c r="GC19" s="9">
        <v>22.303999999999998</v>
      </c>
      <c r="GD19" s="9">
        <v>8.6669999999999998</v>
      </c>
      <c r="GE19" s="9">
        <v>13.637</v>
      </c>
      <c r="GF19" s="9">
        <v>17.765000000000001</v>
      </c>
      <c r="GG19" s="9">
        <v>7.4020000000000001</v>
      </c>
      <c r="GH19" s="9">
        <v>10.363</v>
      </c>
      <c r="GI19" s="9">
        <v>3.87</v>
      </c>
      <c r="GJ19" s="9">
        <v>1.4490000000000001</v>
      </c>
      <c r="GK19" s="9">
        <v>2.42</v>
      </c>
      <c r="GL19" s="9">
        <v>13.896000000000001</v>
      </c>
      <c r="GM19" s="9">
        <v>5.952</v>
      </c>
      <c r="GN19" s="9">
        <v>7.9429999999999996</v>
      </c>
      <c r="GO19" s="9">
        <v>36.277999999999999</v>
      </c>
      <c r="GP19" s="9">
        <v>19.413</v>
      </c>
      <c r="GQ19" s="9">
        <v>16.864999999999998</v>
      </c>
      <c r="GR19" s="9">
        <v>34.905000000000001</v>
      </c>
      <c r="GS19" s="9">
        <v>19.413</v>
      </c>
      <c r="GT19" s="9">
        <v>15.492000000000001</v>
      </c>
      <c r="GU19" s="9">
        <v>13.548</v>
      </c>
      <c r="GV19" s="9">
        <v>5.8120000000000003</v>
      </c>
      <c r="GW19" s="9">
        <v>7.7359999999999998</v>
      </c>
      <c r="GX19" s="9">
        <v>21.356999999999999</v>
      </c>
      <c r="GY19" s="9">
        <v>13.601000000000001</v>
      </c>
      <c r="GZ19" s="9">
        <v>7.7560000000000002</v>
      </c>
      <c r="HA19" s="9">
        <v>29.593</v>
      </c>
      <c r="HB19" s="9">
        <v>15.127000000000001</v>
      </c>
      <c r="HC19" s="9">
        <v>14.465999999999999</v>
      </c>
      <c r="HD19" s="9">
        <v>12.909000000000001</v>
      </c>
      <c r="HE19" s="9">
        <v>5.1719999999999997</v>
      </c>
      <c r="HF19" s="9">
        <v>7.7359999999999998</v>
      </c>
      <c r="HG19" s="9">
        <v>16.684000000000001</v>
      </c>
      <c r="HH19" s="9">
        <v>9.9550000000000001</v>
      </c>
      <c r="HI19" s="9">
        <v>6.7290000000000001</v>
      </c>
      <c r="HJ19" s="9">
        <v>5.3120000000000003</v>
      </c>
      <c r="HK19" s="9">
        <v>4.2859999999999996</v>
      </c>
      <c r="HL19" s="9">
        <v>1.0269999999999999</v>
      </c>
      <c r="HM19" s="9">
        <v>0.64</v>
      </c>
      <c r="HN19" s="9">
        <v>0.64</v>
      </c>
      <c r="HO19" s="9">
        <v>0</v>
      </c>
      <c r="HP19" s="9">
        <v>4.673</v>
      </c>
      <c r="HQ19" s="9">
        <v>3.6459999999999999</v>
      </c>
      <c r="HR19" s="9">
        <v>1.0269999999999999</v>
      </c>
      <c r="HS19" s="9">
        <v>1.373</v>
      </c>
      <c r="HT19" s="9">
        <v>0</v>
      </c>
      <c r="HU19" s="9">
        <v>1.373</v>
      </c>
      <c r="HV19" s="9">
        <v>0.499</v>
      </c>
      <c r="HW19" s="9">
        <v>0</v>
      </c>
      <c r="HX19" s="9">
        <v>0.499</v>
      </c>
      <c r="HY19" s="9">
        <v>0.874</v>
      </c>
      <c r="HZ19" s="9">
        <v>0</v>
      </c>
      <c r="IA19" s="9">
        <v>0.874</v>
      </c>
      <c r="IB19" s="9">
        <v>261.41699999999997</v>
      </c>
      <c r="IC19" s="9">
        <v>110.41200000000001</v>
      </c>
      <c r="ID19" s="9">
        <v>151.005</v>
      </c>
      <c r="IE19" s="9">
        <v>237.63300000000001</v>
      </c>
      <c r="IF19" s="9">
        <v>101.777</v>
      </c>
      <c r="IG19" s="9">
        <v>135.85599999999999</v>
      </c>
      <c r="IH19" s="9">
        <v>122.77</v>
      </c>
      <c r="II19" s="9">
        <v>49.209000000000003</v>
      </c>
      <c r="IJ19" s="9">
        <v>73.561000000000007</v>
      </c>
      <c r="IK19" s="9">
        <v>114.863</v>
      </c>
      <c r="IL19" s="9">
        <v>52.567</v>
      </c>
      <c r="IM19" s="9">
        <v>62.295999999999999</v>
      </c>
      <c r="IN19" s="9">
        <v>198.62299999999999</v>
      </c>
      <c r="IO19" s="9">
        <v>87.688999999999993</v>
      </c>
      <c r="IP19" s="9">
        <v>110.934</v>
      </c>
      <c r="IQ19" s="9">
        <v>107.946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476</v>
      </c>
      <c r="C1" s="3" t="s">
        <v>477</v>
      </c>
      <c r="D1" s="3" t="s">
        <v>478</v>
      </c>
      <c r="E1" s="3" t="s">
        <v>479</v>
      </c>
      <c r="F1" s="3" t="s">
        <v>480</v>
      </c>
      <c r="G1" s="3" t="s">
        <v>481</v>
      </c>
      <c r="H1" s="3" t="s">
        <v>482</v>
      </c>
      <c r="I1" s="3" t="s">
        <v>483</v>
      </c>
      <c r="J1" s="3" t="s">
        <v>1115</v>
      </c>
      <c r="K1" s="3" t="s">
        <v>1116</v>
      </c>
      <c r="L1" s="3" t="s">
        <v>1117</v>
      </c>
      <c r="M1" s="3" t="s">
        <v>1118</v>
      </c>
      <c r="N1" s="3" t="s">
        <v>1119</v>
      </c>
      <c r="O1" s="3" t="s">
        <v>1120</v>
      </c>
      <c r="P1" s="3" t="s">
        <v>484</v>
      </c>
      <c r="Q1" s="3" t="s">
        <v>485</v>
      </c>
      <c r="R1" s="3" t="s">
        <v>486</v>
      </c>
      <c r="S1" s="3" t="s">
        <v>487</v>
      </c>
      <c r="T1" s="3" t="s">
        <v>488</v>
      </c>
      <c r="U1" s="3" t="s">
        <v>489</v>
      </c>
      <c r="V1" s="3" t="s">
        <v>490</v>
      </c>
      <c r="W1" s="3" t="s">
        <v>491</v>
      </c>
      <c r="X1" s="3" t="s">
        <v>492</v>
      </c>
      <c r="Y1" s="3" t="s">
        <v>493</v>
      </c>
      <c r="Z1" s="3" t="s">
        <v>494</v>
      </c>
      <c r="AA1" s="3" t="s">
        <v>495</v>
      </c>
      <c r="AB1" s="3" t="s">
        <v>496</v>
      </c>
      <c r="AC1" s="3" t="s">
        <v>497</v>
      </c>
      <c r="AD1" s="3" t="s">
        <v>498</v>
      </c>
      <c r="AE1" s="3" t="s">
        <v>499</v>
      </c>
      <c r="AF1" s="3" t="s">
        <v>500</v>
      </c>
      <c r="AG1" s="3" t="s">
        <v>501</v>
      </c>
      <c r="AH1" s="3" t="s">
        <v>502</v>
      </c>
      <c r="AI1" s="3" t="s">
        <v>503</v>
      </c>
      <c r="AJ1" s="3" t="s">
        <v>504</v>
      </c>
      <c r="AK1" s="3" t="s">
        <v>505</v>
      </c>
      <c r="AL1" s="3" t="s">
        <v>506</v>
      </c>
      <c r="AM1" s="3" t="s">
        <v>507</v>
      </c>
      <c r="AN1" s="3" t="s">
        <v>508</v>
      </c>
      <c r="AO1" s="3" t="s">
        <v>509</v>
      </c>
      <c r="AP1" s="3" t="s">
        <v>510</v>
      </c>
      <c r="AQ1" s="3" t="s">
        <v>511</v>
      </c>
      <c r="AR1" s="3" t="s">
        <v>512</v>
      </c>
      <c r="AS1" s="3" t="s">
        <v>513</v>
      </c>
      <c r="AT1" s="3" t="s">
        <v>514</v>
      </c>
      <c r="AU1" s="3" t="s">
        <v>515</v>
      </c>
      <c r="AV1" s="3" t="s">
        <v>516</v>
      </c>
      <c r="AW1" s="3" t="s">
        <v>1121</v>
      </c>
      <c r="AX1" s="3" t="s">
        <v>1122</v>
      </c>
      <c r="AY1" s="3" t="s">
        <v>1123</v>
      </c>
      <c r="AZ1" s="3" t="s">
        <v>1124</v>
      </c>
      <c r="BA1" s="3" t="s">
        <v>1125</v>
      </c>
      <c r="BB1" s="3" t="s">
        <v>1126</v>
      </c>
      <c r="BC1" s="3" t="s">
        <v>517</v>
      </c>
      <c r="BD1" s="3" t="s">
        <v>518</v>
      </c>
      <c r="BE1" s="3" t="s">
        <v>519</v>
      </c>
      <c r="BF1" s="3" t="s">
        <v>520</v>
      </c>
      <c r="BG1" s="3" t="s">
        <v>521</v>
      </c>
      <c r="BH1" s="3" t="s">
        <v>522</v>
      </c>
      <c r="BI1" s="3" t="s">
        <v>523</v>
      </c>
      <c r="BJ1" s="3" t="s">
        <v>524</v>
      </c>
      <c r="BK1" s="3" t="s">
        <v>525</v>
      </c>
      <c r="BL1" s="3" t="s">
        <v>526</v>
      </c>
      <c r="BM1" s="3" t="s">
        <v>527</v>
      </c>
      <c r="BN1" s="3" t="s">
        <v>528</v>
      </c>
      <c r="BO1" s="3" t="s">
        <v>529</v>
      </c>
      <c r="BP1" s="3" t="s">
        <v>530</v>
      </c>
      <c r="BQ1" s="3" t="s">
        <v>531</v>
      </c>
      <c r="BR1" s="3" t="s">
        <v>532</v>
      </c>
      <c r="BS1" s="3" t="s">
        <v>533</v>
      </c>
      <c r="BT1" s="3" t="s">
        <v>534</v>
      </c>
      <c r="BU1" s="3" t="s">
        <v>535</v>
      </c>
      <c r="BV1" s="3" t="s">
        <v>536</v>
      </c>
      <c r="BW1" s="3" t="s">
        <v>537</v>
      </c>
      <c r="BX1" s="3" t="s">
        <v>538</v>
      </c>
      <c r="BY1" s="3" t="s">
        <v>539</v>
      </c>
      <c r="BZ1" s="3" t="s">
        <v>540</v>
      </c>
      <c r="CA1" s="3" t="s">
        <v>541</v>
      </c>
      <c r="CB1" s="3" t="s">
        <v>542</v>
      </c>
      <c r="CC1" s="3" t="s">
        <v>543</v>
      </c>
      <c r="CD1" s="3" t="s">
        <v>544</v>
      </c>
      <c r="CE1" s="3" t="s">
        <v>545</v>
      </c>
      <c r="CF1" s="3" t="s">
        <v>546</v>
      </c>
      <c r="CG1" s="3" t="s">
        <v>547</v>
      </c>
      <c r="CH1" s="3" t="s">
        <v>548</v>
      </c>
      <c r="CI1" s="3" t="s">
        <v>549</v>
      </c>
      <c r="CJ1" s="3" t="s">
        <v>1127</v>
      </c>
      <c r="CK1" s="3" t="s">
        <v>1128</v>
      </c>
      <c r="CL1" s="3" t="s">
        <v>1129</v>
      </c>
      <c r="CM1" s="3" t="s">
        <v>1130</v>
      </c>
      <c r="CN1" s="3" t="s">
        <v>1131</v>
      </c>
      <c r="CO1" s="3" t="s">
        <v>1132</v>
      </c>
      <c r="CP1" s="3" t="s">
        <v>550</v>
      </c>
      <c r="CQ1" s="3" t="s">
        <v>551</v>
      </c>
      <c r="CR1" s="3" t="s">
        <v>552</v>
      </c>
      <c r="CS1" s="3" t="s">
        <v>553</v>
      </c>
      <c r="CT1" s="3" t="s">
        <v>554</v>
      </c>
      <c r="CU1" s="3" t="s">
        <v>555</v>
      </c>
      <c r="CV1" s="3" t="s">
        <v>556</v>
      </c>
      <c r="CW1" s="3" t="s">
        <v>557</v>
      </c>
      <c r="CX1" s="3" t="s">
        <v>558</v>
      </c>
      <c r="CY1" s="3" t="s">
        <v>559</v>
      </c>
      <c r="CZ1" s="3" t="s">
        <v>560</v>
      </c>
      <c r="DA1" s="3" t="s">
        <v>561</v>
      </c>
      <c r="DB1" s="3" t="s">
        <v>562</v>
      </c>
      <c r="DC1" s="3" t="s">
        <v>563</v>
      </c>
      <c r="DD1" s="3" t="s">
        <v>564</v>
      </c>
      <c r="DE1" s="3" t="s">
        <v>565</v>
      </c>
      <c r="DF1" s="3" t="s">
        <v>566</v>
      </c>
      <c r="DG1" s="3" t="s">
        <v>567</v>
      </c>
      <c r="DH1" s="3" t="s">
        <v>568</v>
      </c>
      <c r="DI1" s="3" t="s">
        <v>569</v>
      </c>
      <c r="DJ1" s="3" t="s">
        <v>570</v>
      </c>
      <c r="DK1" s="3" t="s">
        <v>571</v>
      </c>
      <c r="DL1" s="3" t="s">
        <v>572</v>
      </c>
      <c r="DM1" s="3" t="s">
        <v>573</v>
      </c>
      <c r="DN1" s="3" t="s">
        <v>574</v>
      </c>
      <c r="DO1" s="3" t="s">
        <v>575</v>
      </c>
      <c r="DP1" s="3" t="s">
        <v>576</v>
      </c>
      <c r="DQ1" s="3" t="s">
        <v>577</v>
      </c>
      <c r="DR1" s="3" t="s">
        <v>578</v>
      </c>
      <c r="DS1" s="3" t="s">
        <v>579</v>
      </c>
      <c r="DT1" s="3" t="s">
        <v>580</v>
      </c>
      <c r="DU1" s="3" t="s">
        <v>581</v>
      </c>
      <c r="DV1" s="3" t="s">
        <v>582</v>
      </c>
      <c r="DW1" s="3" t="s">
        <v>1133</v>
      </c>
      <c r="DX1" s="3" t="s">
        <v>1134</v>
      </c>
      <c r="DY1" s="3" t="s">
        <v>1135</v>
      </c>
      <c r="DZ1" s="3" t="s">
        <v>1136</v>
      </c>
      <c r="EA1" s="3" t="s">
        <v>1137</v>
      </c>
      <c r="EB1" s="3" t="s">
        <v>1138</v>
      </c>
      <c r="EC1" s="3" t="s">
        <v>583</v>
      </c>
      <c r="ED1" s="3" t="s">
        <v>584</v>
      </c>
      <c r="EE1" s="3" t="s">
        <v>585</v>
      </c>
      <c r="EF1" s="3" t="s">
        <v>586</v>
      </c>
      <c r="EG1" s="3" t="s">
        <v>587</v>
      </c>
      <c r="EH1" s="3" t="s">
        <v>588</v>
      </c>
      <c r="EI1" s="3" t="s">
        <v>589</v>
      </c>
      <c r="EJ1" s="3" t="s">
        <v>590</v>
      </c>
      <c r="EK1" s="3" t="s">
        <v>591</v>
      </c>
      <c r="EL1" s="3" t="s">
        <v>592</v>
      </c>
      <c r="EM1" s="3" t="s">
        <v>593</v>
      </c>
      <c r="EN1" s="3" t="s">
        <v>594</v>
      </c>
      <c r="EO1" s="3" t="s">
        <v>595</v>
      </c>
      <c r="EP1" s="3" t="s">
        <v>596</v>
      </c>
      <c r="EQ1" s="3" t="s">
        <v>597</v>
      </c>
      <c r="ER1" s="3" t="s">
        <v>598</v>
      </c>
      <c r="ES1" s="3" t="s">
        <v>599</v>
      </c>
      <c r="ET1" s="3" t="s">
        <v>600</v>
      </c>
      <c r="EU1" s="3" t="s">
        <v>601</v>
      </c>
      <c r="EV1" s="3" t="s">
        <v>602</v>
      </c>
      <c r="EW1" s="3" t="s">
        <v>603</v>
      </c>
      <c r="EX1" s="3" t="s">
        <v>604</v>
      </c>
      <c r="EY1" s="3" t="s">
        <v>605</v>
      </c>
      <c r="EZ1" s="3" t="s">
        <v>606</v>
      </c>
      <c r="FA1" s="3" t="s">
        <v>607</v>
      </c>
      <c r="FB1" s="3" t="s">
        <v>608</v>
      </c>
      <c r="FC1" s="3" t="s">
        <v>609</v>
      </c>
      <c r="FD1" s="3" t="s">
        <v>610</v>
      </c>
      <c r="FE1" s="3" t="s">
        <v>611</v>
      </c>
      <c r="FF1" s="3" t="s">
        <v>612</v>
      </c>
      <c r="FG1" s="3" t="s">
        <v>613</v>
      </c>
      <c r="FH1" s="3" t="s">
        <v>614</v>
      </c>
      <c r="FI1" s="3" t="s">
        <v>615</v>
      </c>
      <c r="FJ1" s="3" t="s">
        <v>1139</v>
      </c>
      <c r="FK1" s="3" t="s">
        <v>1140</v>
      </c>
      <c r="FL1" s="3" t="s">
        <v>1141</v>
      </c>
      <c r="FM1" s="3" t="s">
        <v>1142</v>
      </c>
      <c r="FN1" s="3" t="s">
        <v>1143</v>
      </c>
      <c r="FO1" s="3" t="s">
        <v>1144</v>
      </c>
      <c r="FP1" s="3" t="s">
        <v>616</v>
      </c>
      <c r="FQ1" s="3" t="s">
        <v>617</v>
      </c>
      <c r="FR1" s="3" t="s">
        <v>618</v>
      </c>
      <c r="FS1" s="3" t="s">
        <v>619</v>
      </c>
      <c r="FT1" s="3" t="s">
        <v>620</v>
      </c>
      <c r="FU1" s="3" t="s">
        <v>621</v>
      </c>
      <c r="FV1" s="3" t="s">
        <v>622</v>
      </c>
      <c r="FW1" s="3" t="s">
        <v>623</v>
      </c>
      <c r="FX1" s="3" t="s">
        <v>624</v>
      </c>
      <c r="FY1" s="3" t="s">
        <v>625</v>
      </c>
      <c r="FZ1" s="3" t="s">
        <v>626</v>
      </c>
      <c r="GA1" s="3" t="s">
        <v>627</v>
      </c>
      <c r="GB1" s="3" t="s">
        <v>628</v>
      </c>
      <c r="GC1" s="3" t="s">
        <v>629</v>
      </c>
      <c r="GD1" s="3" t="s">
        <v>630</v>
      </c>
      <c r="GE1" s="3" t="s">
        <v>631</v>
      </c>
      <c r="GF1" s="3" t="s">
        <v>632</v>
      </c>
      <c r="GG1" s="3" t="s">
        <v>633</v>
      </c>
      <c r="GH1" s="3" t="s">
        <v>634</v>
      </c>
      <c r="GI1" s="3" t="s">
        <v>635</v>
      </c>
      <c r="GJ1" s="3" t="s">
        <v>636</v>
      </c>
      <c r="GK1" s="3" t="s">
        <v>637</v>
      </c>
      <c r="GL1" s="3" t="s">
        <v>638</v>
      </c>
      <c r="GM1" s="3" t="s">
        <v>639</v>
      </c>
      <c r="GN1" s="3" t="s">
        <v>640</v>
      </c>
      <c r="GO1" s="3" t="s">
        <v>641</v>
      </c>
      <c r="GP1" s="3" t="s">
        <v>642</v>
      </c>
      <c r="GQ1" s="3" t="s">
        <v>643</v>
      </c>
      <c r="GR1" s="3" t="s">
        <v>644</v>
      </c>
      <c r="GS1" s="3" t="s">
        <v>645</v>
      </c>
      <c r="GT1" s="3" t="s">
        <v>646</v>
      </c>
      <c r="GU1" s="3" t="s">
        <v>647</v>
      </c>
      <c r="GV1" s="3" t="s">
        <v>648</v>
      </c>
      <c r="GW1" s="3" t="s">
        <v>1145</v>
      </c>
      <c r="GX1" s="3" t="s">
        <v>1146</v>
      </c>
      <c r="GY1" s="3" t="s">
        <v>1147</v>
      </c>
      <c r="GZ1" s="3" t="s">
        <v>1148</v>
      </c>
      <c r="HA1" s="3" t="s">
        <v>1149</v>
      </c>
      <c r="HB1" s="3" t="s">
        <v>1150</v>
      </c>
      <c r="HC1" s="3" t="s">
        <v>649</v>
      </c>
      <c r="HD1" s="3" t="s">
        <v>650</v>
      </c>
      <c r="HE1" s="3" t="s">
        <v>651</v>
      </c>
      <c r="HF1" s="3" t="s">
        <v>652</v>
      </c>
      <c r="HG1" s="3" t="s">
        <v>653</v>
      </c>
      <c r="HH1" s="3" t="s">
        <v>654</v>
      </c>
      <c r="HI1" s="3" t="s">
        <v>655</v>
      </c>
      <c r="HJ1" s="3" t="s">
        <v>656</v>
      </c>
      <c r="HK1" s="3" t="s">
        <v>657</v>
      </c>
      <c r="HL1" s="3" t="s">
        <v>658</v>
      </c>
      <c r="HM1" s="3" t="s">
        <v>659</v>
      </c>
      <c r="HN1" s="3" t="s">
        <v>660</v>
      </c>
      <c r="HO1" s="3" t="s">
        <v>661</v>
      </c>
      <c r="HP1" s="3" t="s">
        <v>662</v>
      </c>
      <c r="HQ1" s="3" t="s">
        <v>663</v>
      </c>
      <c r="HR1" s="3" t="s">
        <v>664</v>
      </c>
      <c r="HS1" s="3" t="s">
        <v>665</v>
      </c>
      <c r="HT1" s="3" t="s">
        <v>666</v>
      </c>
      <c r="HU1" s="3" t="s">
        <v>667</v>
      </c>
      <c r="HV1" s="3" t="s">
        <v>668</v>
      </c>
      <c r="HW1" s="3" t="s">
        <v>669</v>
      </c>
      <c r="HX1" s="3" t="s">
        <v>670</v>
      </c>
      <c r="HY1" s="3" t="s">
        <v>671</v>
      </c>
      <c r="HZ1" s="3" t="s">
        <v>672</v>
      </c>
      <c r="IA1" s="3" t="s">
        <v>673</v>
      </c>
      <c r="IB1" s="3" t="s">
        <v>674</v>
      </c>
      <c r="IC1" s="3" t="s">
        <v>675</v>
      </c>
      <c r="ID1" s="3" t="s">
        <v>676</v>
      </c>
      <c r="IE1" s="3" t="s">
        <v>677</v>
      </c>
      <c r="IF1" s="3" t="s">
        <v>678</v>
      </c>
      <c r="IG1" s="3" t="s">
        <v>679</v>
      </c>
      <c r="IH1" s="3" t="s">
        <v>680</v>
      </c>
      <c r="II1" s="3" t="s">
        <v>681</v>
      </c>
      <c r="IJ1" s="3" t="s">
        <v>1151</v>
      </c>
      <c r="IK1" s="3" t="s">
        <v>1152</v>
      </c>
      <c r="IL1" s="3" t="s">
        <v>1153</v>
      </c>
      <c r="IM1" s="3" t="s">
        <v>1154</v>
      </c>
      <c r="IN1" s="3" t="s">
        <v>1155</v>
      </c>
      <c r="IO1" s="3" t="s">
        <v>1156</v>
      </c>
      <c r="IP1" s="3" t="s">
        <v>682</v>
      </c>
      <c r="IQ1" s="3" t="s">
        <v>683</v>
      </c>
    </row>
    <row r="2" spans="1:251">
      <c r="A2" s="4" t="s">
        <v>214</v>
      </c>
      <c r="B2" s="7" t="s">
        <v>223</v>
      </c>
      <c r="C2" s="7" t="s">
        <v>223</v>
      </c>
      <c r="D2" s="7" t="s">
        <v>223</v>
      </c>
      <c r="E2" s="7" t="s">
        <v>223</v>
      </c>
      <c r="F2" s="7" t="s">
        <v>223</v>
      </c>
      <c r="G2" s="7" t="s">
        <v>223</v>
      </c>
      <c r="H2" s="7" t="s">
        <v>223</v>
      </c>
      <c r="I2" s="7" t="s">
        <v>223</v>
      </c>
      <c r="J2" s="7" t="s">
        <v>223</v>
      </c>
      <c r="K2" s="7" t="s">
        <v>223</v>
      </c>
      <c r="L2" s="7" t="s">
        <v>223</v>
      </c>
      <c r="M2" s="7" t="s">
        <v>223</v>
      </c>
      <c r="N2" s="7" t="s">
        <v>223</v>
      </c>
      <c r="O2" s="7" t="s">
        <v>223</v>
      </c>
      <c r="P2" s="7" t="s">
        <v>223</v>
      </c>
      <c r="Q2" s="7" t="s">
        <v>223</v>
      </c>
      <c r="R2" s="7" t="s">
        <v>223</v>
      </c>
      <c r="S2" s="7" t="s">
        <v>223</v>
      </c>
      <c r="T2" s="7" t="s">
        <v>223</v>
      </c>
      <c r="U2" s="7" t="s">
        <v>223</v>
      </c>
      <c r="V2" s="7" t="s">
        <v>223</v>
      </c>
      <c r="W2" s="7" t="s">
        <v>223</v>
      </c>
      <c r="X2" s="7" t="s">
        <v>223</v>
      </c>
      <c r="Y2" s="7" t="s">
        <v>223</v>
      </c>
      <c r="Z2" s="7" t="s">
        <v>223</v>
      </c>
      <c r="AA2" s="7" t="s">
        <v>223</v>
      </c>
      <c r="AB2" s="7" t="s">
        <v>223</v>
      </c>
      <c r="AC2" s="7" t="s">
        <v>223</v>
      </c>
      <c r="AD2" s="7" t="s">
        <v>223</v>
      </c>
      <c r="AE2" s="7" t="s">
        <v>223</v>
      </c>
      <c r="AF2" s="7" t="s">
        <v>223</v>
      </c>
      <c r="AG2" s="7" t="s">
        <v>223</v>
      </c>
      <c r="AH2" s="7" t="s">
        <v>223</v>
      </c>
      <c r="AI2" s="7" t="s">
        <v>223</v>
      </c>
      <c r="AJ2" s="7" t="s">
        <v>223</v>
      </c>
      <c r="AK2" s="7" t="s">
        <v>223</v>
      </c>
      <c r="AL2" s="7" t="s">
        <v>223</v>
      </c>
      <c r="AM2" s="7" t="s">
        <v>223</v>
      </c>
      <c r="AN2" s="7" t="s">
        <v>223</v>
      </c>
      <c r="AO2" s="7" t="s">
        <v>223</v>
      </c>
      <c r="AP2" s="7" t="s">
        <v>223</v>
      </c>
      <c r="AQ2" s="7" t="s">
        <v>223</v>
      </c>
      <c r="AR2" s="7" t="s">
        <v>223</v>
      </c>
      <c r="AS2" s="7" t="s">
        <v>223</v>
      </c>
      <c r="AT2" s="7" t="s">
        <v>223</v>
      </c>
      <c r="AU2" s="7" t="s">
        <v>223</v>
      </c>
      <c r="AV2" s="7" t="s">
        <v>223</v>
      </c>
      <c r="AW2" s="7" t="s">
        <v>223</v>
      </c>
      <c r="AX2" s="7" t="s">
        <v>223</v>
      </c>
      <c r="AY2" s="7" t="s">
        <v>223</v>
      </c>
      <c r="AZ2" s="7" t="s">
        <v>223</v>
      </c>
      <c r="BA2" s="7" t="s">
        <v>223</v>
      </c>
      <c r="BB2" s="7" t="s">
        <v>223</v>
      </c>
      <c r="BC2" s="7" t="s">
        <v>223</v>
      </c>
      <c r="BD2" s="7" t="s">
        <v>223</v>
      </c>
      <c r="BE2" s="7" t="s">
        <v>223</v>
      </c>
      <c r="BF2" s="7" t="s">
        <v>223</v>
      </c>
      <c r="BG2" s="7" t="s">
        <v>223</v>
      </c>
      <c r="BH2" s="7" t="s">
        <v>223</v>
      </c>
      <c r="BI2" s="7" t="s">
        <v>223</v>
      </c>
      <c r="BJ2" s="7" t="s">
        <v>223</v>
      </c>
      <c r="BK2" s="7" t="s">
        <v>223</v>
      </c>
      <c r="BL2" s="7" t="s">
        <v>223</v>
      </c>
      <c r="BM2" s="7" t="s">
        <v>223</v>
      </c>
      <c r="BN2" s="7" t="s">
        <v>223</v>
      </c>
      <c r="BO2" s="7" t="s">
        <v>223</v>
      </c>
      <c r="BP2" s="7" t="s">
        <v>223</v>
      </c>
      <c r="BQ2" s="7" t="s">
        <v>223</v>
      </c>
      <c r="BR2" s="7" t="s">
        <v>223</v>
      </c>
      <c r="BS2" s="7" t="s">
        <v>223</v>
      </c>
      <c r="BT2" s="7" t="s">
        <v>223</v>
      </c>
      <c r="BU2" s="7" t="s">
        <v>223</v>
      </c>
      <c r="BV2" s="7" t="s">
        <v>223</v>
      </c>
      <c r="BW2" s="7" t="s">
        <v>223</v>
      </c>
      <c r="BX2" s="7" t="s">
        <v>223</v>
      </c>
      <c r="BY2" s="7" t="s">
        <v>223</v>
      </c>
      <c r="BZ2" s="7" t="s">
        <v>223</v>
      </c>
      <c r="CA2" s="7" t="s">
        <v>223</v>
      </c>
      <c r="CB2" s="7" t="s">
        <v>223</v>
      </c>
      <c r="CC2" s="7" t="s">
        <v>223</v>
      </c>
      <c r="CD2" s="7" t="s">
        <v>223</v>
      </c>
      <c r="CE2" s="7" t="s">
        <v>223</v>
      </c>
      <c r="CF2" s="7" t="s">
        <v>223</v>
      </c>
      <c r="CG2" s="7" t="s">
        <v>223</v>
      </c>
      <c r="CH2" s="7" t="s">
        <v>223</v>
      </c>
      <c r="CI2" s="7" t="s">
        <v>223</v>
      </c>
      <c r="CJ2" s="7" t="s">
        <v>223</v>
      </c>
      <c r="CK2" s="7" t="s">
        <v>223</v>
      </c>
      <c r="CL2" s="7" t="s">
        <v>223</v>
      </c>
      <c r="CM2" s="7" t="s">
        <v>223</v>
      </c>
      <c r="CN2" s="7" t="s">
        <v>223</v>
      </c>
      <c r="CO2" s="7" t="s">
        <v>223</v>
      </c>
      <c r="CP2" s="7" t="s">
        <v>223</v>
      </c>
      <c r="CQ2" s="7" t="s">
        <v>223</v>
      </c>
      <c r="CR2" s="7" t="s">
        <v>223</v>
      </c>
      <c r="CS2" s="7" t="s">
        <v>223</v>
      </c>
      <c r="CT2" s="7" t="s">
        <v>223</v>
      </c>
      <c r="CU2" s="7" t="s">
        <v>223</v>
      </c>
      <c r="CV2" s="7" t="s">
        <v>223</v>
      </c>
      <c r="CW2" s="7" t="s">
        <v>223</v>
      </c>
      <c r="CX2" s="7" t="s">
        <v>223</v>
      </c>
      <c r="CY2" s="7" t="s">
        <v>223</v>
      </c>
      <c r="CZ2" s="7" t="s">
        <v>223</v>
      </c>
      <c r="DA2" s="7" t="s">
        <v>223</v>
      </c>
      <c r="DB2" s="7" t="s">
        <v>223</v>
      </c>
      <c r="DC2" s="7" t="s">
        <v>223</v>
      </c>
      <c r="DD2" s="7" t="s">
        <v>223</v>
      </c>
      <c r="DE2" s="7" t="s">
        <v>223</v>
      </c>
      <c r="DF2" s="7" t="s">
        <v>223</v>
      </c>
      <c r="DG2" s="7" t="s">
        <v>223</v>
      </c>
      <c r="DH2" s="7" t="s">
        <v>223</v>
      </c>
      <c r="DI2" s="7" t="s">
        <v>223</v>
      </c>
      <c r="DJ2" s="7" t="s">
        <v>223</v>
      </c>
      <c r="DK2" s="7" t="s">
        <v>223</v>
      </c>
      <c r="DL2" s="7" t="s">
        <v>223</v>
      </c>
      <c r="DM2" s="7" t="s">
        <v>223</v>
      </c>
      <c r="DN2" s="7" t="s">
        <v>223</v>
      </c>
      <c r="DO2" s="7" t="s">
        <v>223</v>
      </c>
      <c r="DP2" s="7" t="s">
        <v>223</v>
      </c>
      <c r="DQ2" s="7" t="s">
        <v>223</v>
      </c>
      <c r="DR2" s="7" t="s">
        <v>223</v>
      </c>
      <c r="DS2" s="7" t="s">
        <v>223</v>
      </c>
      <c r="DT2" s="7" t="s">
        <v>223</v>
      </c>
      <c r="DU2" s="7" t="s">
        <v>223</v>
      </c>
      <c r="DV2" s="7" t="s">
        <v>223</v>
      </c>
      <c r="DW2" s="7" t="s">
        <v>223</v>
      </c>
      <c r="DX2" s="7" t="s">
        <v>223</v>
      </c>
      <c r="DY2" s="7" t="s">
        <v>223</v>
      </c>
      <c r="DZ2" s="7" t="s">
        <v>223</v>
      </c>
      <c r="EA2" s="7" t="s">
        <v>223</v>
      </c>
      <c r="EB2" s="7" t="s">
        <v>223</v>
      </c>
      <c r="EC2" s="7" t="s">
        <v>223</v>
      </c>
      <c r="ED2" s="7" t="s">
        <v>223</v>
      </c>
      <c r="EE2" s="7" t="s">
        <v>223</v>
      </c>
      <c r="EF2" s="7" t="s">
        <v>223</v>
      </c>
      <c r="EG2" s="7" t="s">
        <v>223</v>
      </c>
      <c r="EH2" s="7" t="s">
        <v>223</v>
      </c>
      <c r="EI2" s="7" t="s">
        <v>223</v>
      </c>
      <c r="EJ2" s="7" t="s">
        <v>223</v>
      </c>
      <c r="EK2" s="7" t="s">
        <v>223</v>
      </c>
      <c r="EL2" s="7" t="s">
        <v>223</v>
      </c>
      <c r="EM2" s="7" t="s">
        <v>223</v>
      </c>
      <c r="EN2" s="7" t="s">
        <v>223</v>
      </c>
      <c r="EO2" s="7" t="s">
        <v>223</v>
      </c>
      <c r="EP2" s="7" t="s">
        <v>223</v>
      </c>
      <c r="EQ2" s="7" t="s">
        <v>223</v>
      </c>
      <c r="ER2" s="7" t="s">
        <v>223</v>
      </c>
      <c r="ES2" s="7" t="s">
        <v>223</v>
      </c>
      <c r="ET2" s="7" t="s">
        <v>223</v>
      </c>
      <c r="EU2" s="7" t="s">
        <v>223</v>
      </c>
      <c r="EV2" s="7" t="s">
        <v>223</v>
      </c>
      <c r="EW2" s="7" t="s">
        <v>223</v>
      </c>
      <c r="EX2" s="7" t="s">
        <v>223</v>
      </c>
      <c r="EY2" s="7" t="s">
        <v>223</v>
      </c>
      <c r="EZ2" s="7" t="s">
        <v>223</v>
      </c>
      <c r="FA2" s="7" t="s">
        <v>223</v>
      </c>
      <c r="FB2" s="7" t="s">
        <v>223</v>
      </c>
      <c r="FC2" s="7" t="s">
        <v>223</v>
      </c>
      <c r="FD2" s="7" t="s">
        <v>223</v>
      </c>
      <c r="FE2" s="7" t="s">
        <v>223</v>
      </c>
      <c r="FF2" s="7" t="s">
        <v>223</v>
      </c>
      <c r="FG2" s="7" t="s">
        <v>223</v>
      </c>
      <c r="FH2" s="7" t="s">
        <v>223</v>
      </c>
      <c r="FI2" s="7" t="s">
        <v>223</v>
      </c>
      <c r="FJ2" s="7" t="s">
        <v>223</v>
      </c>
      <c r="FK2" s="7" t="s">
        <v>223</v>
      </c>
      <c r="FL2" s="7" t="s">
        <v>223</v>
      </c>
      <c r="FM2" s="7" t="s">
        <v>223</v>
      </c>
      <c r="FN2" s="7" t="s">
        <v>223</v>
      </c>
      <c r="FO2" s="7" t="s">
        <v>223</v>
      </c>
      <c r="FP2" s="7" t="s">
        <v>223</v>
      </c>
      <c r="FQ2" s="7" t="s">
        <v>223</v>
      </c>
      <c r="FR2" s="7" t="s">
        <v>223</v>
      </c>
      <c r="FS2" s="7" t="s">
        <v>223</v>
      </c>
      <c r="FT2" s="7" t="s">
        <v>223</v>
      </c>
      <c r="FU2" s="7" t="s">
        <v>223</v>
      </c>
      <c r="FV2" s="7" t="s">
        <v>223</v>
      </c>
      <c r="FW2" s="7" t="s">
        <v>223</v>
      </c>
      <c r="FX2" s="7" t="s">
        <v>223</v>
      </c>
      <c r="FY2" s="7" t="s">
        <v>223</v>
      </c>
      <c r="FZ2" s="7" t="s">
        <v>223</v>
      </c>
      <c r="GA2" s="7" t="s">
        <v>223</v>
      </c>
      <c r="GB2" s="7" t="s">
        <v>223</v>
      </c>
      <c r="GC2" s="7" t="s">
        <v>223</v>
      </c>
      <c r="GD2" s="7" t="s">
        <v>223</v>
      </c>
      <c r="GE2" s="7" t="s">
        <v>223</v>
      </c>
      <c r="GF2" s="7" t="s">
        <v>223</v>
      </c>
      <c r="GG2" s="7" t="s">
        <v>223</v>
      </c>
      <c r="GH2" s="7" t="s">
        <v>223</v>
      </c>
      <c r="GI2" s="7" t="s">
        <v>223</v>
      </c>
      <c r="GJ2" s="7" t="s">
        <v>223</v>
      </c>
      <c r="GK2" s="7" t="s">
        <v>223</v>
      </c>
      <c r="GL2" s="7" t="s">
        <v>223</v>
      </c>
      <c r="GM2" s="7" t="s">
        <v>223</v>
      </c>
      <c r="GN2" s="7" t="s">
        <v>223</v>
      </c>
      <c r="GO2" s="7" t="s">
        <v>223</v>
      </c>
      <c r="GP2" s="7" t="s">
        <v>223</v>
      </c>
      <c r="GQ2" s="7" t="s">
        <v>223</v>
      </c>
      <c r="GR2" s="7" t="s">
        <v>223</v>
      </c>
      <c r="GS2" s="7" t="s">
        <v>223</v>
      </c>
      <c r="GT2" s="7" t="s">
        <v>223</v>
      </c>
      <c r="GU2" s="7" t="s">
        <v>223</v>
      </c>
      <c r="GV2" s="7" t="s">
        <v>223</v>
      </c>
      <c r="GW2" s="7" t="s">
        <v>223</v>
      </c>
      <c r="GX2" s="7" t="s">
        <v>223</v>
      </c>
      <c r="GY2" s="7" t="s">
        <v>223</v>
      </c>
      <c r="GZ2" s="7" t="s">
        <v>223</v>
      </c>
      <c r="HA2" s="7" t="s">
        <v>223</v>
      </c>
      <c r="HB2" s="7" t="s">
        <v>223</v>
      </c>
      <c r="HC2" s="7" t="s">
        <v>223</v>
      </c>
      <c r="HD2" s="7" t="s">
        <v>223</v>
      </c>
      <c r="HE2" s="7" t="s">
        <v>223</v>
      </c>
      <c r="HF2" s="7" t="s">
        <v>223</v>
      </c>
      <c r="HG2" s="7" t="s">
        <v>223</v>
      </c>
      <c r="HH2" s="7" t="s">
        <v>223</v>
      </c>
      <c r="HI2" s="7" t="s">
        <v>223</v>
      </c>
      <c r="HJ2" s="7" t="s">
        <v>223</v>
      </c>
      <c r="HK2" s="7" t="s">
        <v>223</v>
      </c>
      <c r="HL2" s="7" t="s">
        <v>223</v>
      </c>
      <c r="HM2" s="7" t="s">
        <v>223</v>
      </c>
      <c r="HN2" s="7" t="s">
        <v>223</v>
      </c>
      <c r="HO2" s="7" t="s">
        <v>223</v>
      </c>
      <c r="HP2" s="7" t="s">
        <v>223</v>
      </c>
      <c r="HQ2" s="7" t="s">
        <v>223</v>
      </c>
      <c r="HR2" s="7" t="s">
        <v>223</v>
      </c>
      <c r="HS2" s="7" t="s">
        <v>223</v>
      </c>
      <c r="HT2" s="7" t="s">
        <v>223</v>
      </c>
      <c r="HU2" s="7" t="s">
        <v>223</v>
      </c>
      <c r="HV2" s="7" t="s">
        <v>223</v>
      </c>
      <c r="HW2" s="7" t="s">
        <v>223</v>
      </c>
      <c r="HX2" s="7" t="s">
        <v>223</v>
      </c>
      <c r="HY2" s="7" t="s">
        <v>223</v>
      </c>
      <c r="HZ2" s="7" t="s">
        <v>223</v>
      </c>
      <c r="IA2" s="7" t="s">
        <v>223</v>
      </c>
      <c r="IB2" s="7" t="s">
        <v>223</v>
      </c>
      <c r="IC2" s="7" t="s">
        <v>223</v>
      </c>
      <c r="ID2" s="7" t="s">
        <v>223</v>
      </c>
      <c r="IE2" s="7" t="s">
        <v>223</v>
      </c>
      <c r="IF2" s="7" t="s">
        <v>223</v>
      </c>
      <c r="IG2" s="7" t="s">
        <v>223</v>
      </c>
      <c r="IH2" s="7" t="s">
        <v>223</v>
      </c>
      <c r="II2" s="7" t="s">
        <v>223</v>
      </c>
      <c r="IJ2" s="7" t="s">
        <v>223</v>
      </c>
      <c r="IK2" s="7" t="s">
        <v>223</v>
      </c>
      <c r="IL2" s="7" t="s">
        <v>223</v>
      </c>
      <c r="IM2" s="7" t="s">
        <v>223</v>
      </c>
      <c r="IN2" s="7" t="s">
        <v>223</v>
      </c>
      <c r="IO2" s="7" t="s">
        <v>223</v>
      </c>
      <c r="IP2" s="7" t="s">
        <v>223</v>
      </c>
      <c r="IQ2" s="7" t="s">
        <v>223</v>
      </c>
    </row>
    <row r="3" spans="1:251">
      <c r="A3" s="4" t="s">
        <v>215</v>
      </c>
      <c r="B3" s="8" t="s">
        <v>224</v>
      </c>
      <c r="C3" s="8" t="s">
        <v>224</v>
      </c>
      <c r="D3" s="8" t="s">
        <v>224</v>
      </c>
      <c r="E3" s="8" t="s">
        <v>224</v>
      </c>
      <c r="F3" s="8" t="s">
        <v>224</v>
      </c>
      <c r="G3" s="8" t="s">
        <v>224</v>
      </c>
      <c r="H3" s="8" t="s">
        <v>224</v>
      </c>
      <c r="I3" s="8" t="s">
        <v>224</v>
      </c>
      <c r="J3" s="8" t="s">
        <v>224</v>
      </c>
      <c r="K3" s="8" t="s">
        <v>224</v>
      </c>
      <c r="L3" s="8" t="s">
        <v>224</v>
      </c>
      <c r="M3" s="8" t="s">
        <v>224</v>
      </c>
      <c r="N3" s="8" t="s">
        <v>224</v>
      </c>
      <c r="O3" s="8" t="s">
        <v>224</v>
      </c>
      <c r="P3" s="8" t="s">
        <v>224</v>
      </c>
      <c r="Q3" s="8" t="s">
        <v>224</v>
      </c>
      <c r="R3" s="8" t="s">
        <v>224</v>
      </c>
      <c r="S3" s="8" t="s">
        <v>224</v>
      </c>
      <c r="T3" s="8" t="s">
        <v>224</v>
      </c>
      <c r="U3" s="8" t="s">
        <v>224</v>
      </c>
      <c r="V3" s="8" t="s">
        <v>224</v>
      </c>
      <c r="W3" s="8" t="s">
        <v>224</v>
      </c>
      <c r="X3" s="8" t="s">
        <v>224</v>
      </c>
      <c r="Y3" s="8" t="s">
        <v>224</v>
      </c>
      <c r="Z3" s="8" t="s">
        <v>224</v>
      </c>
      <c r="AA3" s="8" t="s">
        <v>224</v>
      </c>
      <c r="AB3" s="8" t="s">
        <v>224</v>
      </c>
      <c r="AC3" s="8" t="s">
        <v>224</v>
      </c>
      <c r="AD3" s="8" t="s">
        <v>224</v>
      </c>
      <c r="AE3" s="8" t="s">
        <v>224</v>
      </c>
      <c r="AF3" s="8" t="s">
        <v>224</v>
      </c>
      <c r="AG3" s="8" t="s">
        <v>224</v>
      </c>
      <c r="AH3" s="8" t="s">
        <v>224</v>
      </c>
      <c r="AI3" s="8" t="s">
        <v>224</v>
      </c>
      <c r="AJ3" s="8" t="s">
        <v>224</v>
      </c>
      <c r="AK3" s="8" t="s">
        <v>224</v>
      </c>
      <c r="AL3" s="8" t="s">
        <v>224</v>
      </c>
      <c r="AM3" s="8" t="s">
        <v>224</v>
      </c>
      <c r="AN3" s="8" t="s">
        <v>224</v>
      </c>
      <c r="AO3" s="8" t="s">
        <v>224</v>
      </c>
      <c r="AP3" s="8" t="s">
        <v>224</v>
      </c>
      <c r="AQ3" s="8" t="s">
        <v>224</v>
      </c>
      <c r="AR3" s="8" t="s">
        <v>224</v>
      </c>
      <c r="AS3" s="8" t="s">
        <v>224</v>
      </c>
      <c r="AT3" s="8" t="s">
        <v>224</v>
      </c>
      <c r="AU3" s="8" t="s">
        <v>224</v>
      </c>
      <c r="AV3" s="8" t="s">
        <v>224</v>
      </c>
      <c r="AW3" s="8" t="s">
        <v>224</v>
      </c>
      <c r="AX3" s="8" t="s">
        <v>224</v>
      </c>
      <c r="AY3" s="8" t="s">
        <v>224</v>
      </c>
      <c r="AZ3" s="8" t="s">
        <v>224</v>
      </c>
      <c r="BA3" s="8" t="s">
        <v>224</v>
      </c>
      <c r="BB3" s="8" t="s">
        <v>224</v>
      </c>
      <c r="BC3" s="8" t="s">
        <v>224</v>
      </c>
      <c r="BD3" s="8" t="s">
        <v>224</v>
      </c>
      <c r="BE3" s="8" t="s">
        <v>224</v>
      </c>
      <c r="BF3" s="8" t="s">
        <v>224</v>
      </c>
      <c r="BG3" s="8" t="s">
        <v>224</v>
      </c>
      <c r="BH3" s="8" t="s">
        <v>224</v>
      </c>
      <c r="BI3" s="8" t="s">
        <v>224</v>
      </c>
      <c r="BJ3" s="8" t="s">
        <v>224</v>
      </c>
      <c r="BK3" s="8" t="s">
        <v>224</v>
      </c>
      <c r="BL3" s="8" t="s">
        <v>224</v>
      </c>
      <c r="BM3" s="8" t="s">
        <v>224</v>
      </c>
      <c r="BN3" s="8" t="s">
        <v>224</v>
      </c>
      <c r="BO3" s="8" t="s">
        <v>224</v>
      </c>
      <c r="BP3" s="8" t="s">
        <v>224</v>
      </c>
      <c r="BQ3" s="8" t="s">
        <v>224</v>
      </c>
      <c r="BR3" s="8" t="s">
        <v>224</v>
      </c>
      <c r="BS3" s="8" t="s">
        <v>224</v>
      </c>
      <c r="BT3" s="8" t="s">
        <v>224</v>
      </c>
      <c r="BU3" s="8" t="s">
        <v>224</v>
      </c>
      <c r="BV3" s="8" t="s">
        <v>224</v>
      </c>
      <c r="BW3" s="8" t="s">
        <v>224</v>
      </c>
      <c r="BX3" s="8" t="s">
        <v>224</v>
      </c>
      <c r="BY3" s="8" t="s">
        <v>224</v>
      </c>
      <c r="BZ3" s="8" t="s">
        <v>224</v>
      </c>
      <c r="CA3" s="8" t="s">
        <v>224</v>
      </c>
      <c r="CB3" s="8" t="s">
        <v>224</v>
      </c>
      <c r="CC3" s="8" t="s">
        <v>224</v>
      </c>
      <c r="CD3" s="8" t="s">
        <v>224</v>
      </c>
      <c r="CE3" s="8" t="s">
        <v>224</v>
      </c>
      <c r="CF3" s="8" t="s">
        <v>224</v>
      </c>
      <c r="CG3" s="8" t="s">
        <v>224</v>
      </c>
      <c r="CH3" s="8" t="s">
        <v>224</v>
      </c>
      <c r="CI3" s="8" t="s">
        <v>224</v>
      </c>
      <c r="CJ3" s="8" t="s">
        <v>224</v>
      </c>
      <c r="CK3" s="8" t="s">
        <v>224</v>
      </c>
      <c r="CL3" s="8" t="s">
        <v>224</v>
      </c>
      <c r="CM3" s="8" t="s">
        <v>224</v>
      </c>
      <c r="CN3" s="8" t="s">
        <v>224</v>
      </c>
      <c r="CO3" s="8" t="s">
        <v>224</v>
      </c>
      <c r="CP3" s="8" t="s">
        <v>224</v>
      </c>
      <c r="CQ3" s="8" t="s">
        <v>224</v>
      </c>
      <c r="CR3" s="8" t="s">
        <v>224</v>
      </c>
      <c r="CS3" s="8" t="s">
        <v>224</v>
      </c>
      <c r="CT3" s="8" t="s">
        <v>224</v>
      </c>
      <c r="CU3" s="8" t="s">
        <v>224</v>
      </c>
      <c r="CV3" s="8" t="s">
        <v>224</v>
      </c>
      <c r="CW3" s="8" t="s">
        <v>224</v>
      </c>
      <c r="CX3" s="8" t="s">
        <v>224</v>
      </c>
      <c r="CY3" s="8" t="s">
        <v>224</v>
      </c>
      <c r="CZ3" s="8" t="s">
        <v>224</v>
      </c>
      <c r="DA3" s="8" t="s">
        <v>224</v>
      </c>
      <c r="DB3" s="8" t="s">
        <v>224</v>
      </c>
      <c r="DC3" s="8" t="s">
        <v>224</v>
      </c>
      <c r="DD3" s="8" t="s">
        <v>224</v>
      </c>
      <c r="DE3" s="8" t="s">
        <v>224</v>
      </c>
      <c r="DF3" s="8" t="s">
        <v>224</v>
      </c>
      <c r="DG3" s="8" t="s">
        <v>224</v>
      </c>
      <c r="DH3" s="8" t="s">
        <v>224</v>
      </c>
      <c r="DI3" s="8" t="s">
        <v>224</v>
      </c>
      <c r="DJ3" s="8" t="s">
        <v>224</v>
      </c>
      <c r="DK3" s="8" t="s">
        <v>224</v>
      </c>
      <c r="DL3" s="8" t="s">
        <v>224</v>
      </c>
      <c r="DM3" s="8" t="s">
        <v>224</v>
      </c>
      <c r="DN3" s="8" t="s">
        <v>224</v>
      </c>
      <c r="DO3" s="8" t="s">
        <v>224</v>
      </c>
      <c r="DP3" s="8" t="s">
        <v>224</v>
      </c>
      <c r="DQ3" s="8" t="s">
        <v>224</v>
      </c>
      <c r="DR3" s="8" t="s">
        <v>224</v>
      </c>
      <c r="DS3" s="8" t="s">
        <v>224</v>
      </c>
      <c r="DT3" s="8" t="s">
        <v>224</v>
      </c>
      <c r="DU3" s="8" t="s">
        <v>224</v>
      </c>
      <c r="DV3" s="8" t="s">
        <v>224</v>
      </c>
      <c r="DW3" s="8" t="s">
        <v>224</v>
      </c>
      <c r="DX3" s="8" t="s">
        <v>224</v>
      </c>
      <c r="DY3" s="8" t="s">
        <v>224</v>
      </c>
      <c r="DZ3" s="8" t="s">
        <v>224</v>
      </c>
      <c r="EA3" s="8" t="s">
        <v>224</v>
      </c>
      <c r="EB3" s="8" t="s">
        <v>224</v>
      </c>
      <c r="EC3" s="8" t="s">
        <v>224</v>
      </c>
      <c r="ED3" s="8" t="s">
        <v>224</v>
      </c>
      <c r="EE3" s="8" t="s">
        <v>224</v>
      </c>
      <c r="EF3" s="8" t="s">
        <v>224</v>
      </c>
      <c r="EG3" s="8" t="s">
        <v>224</v>
      </c>
      <c r="EH3" s="8" t="s">
        <v>224</v>
      </c>
      <c r="EI3" s="8" t="s">
        <v>224</v>
      </c>
      <c r="EJ3" s="8" t="s">
        <v>224</v>
      </c>
      <c r="EK3" s="8" t="s">
        <v>224</v>
      </c>
      <c r="EL3" s="8" t="s">
        <v>224</v>
      </c>
      <c r="EM3" s="8" t="s">
        <v>224</v>
      </c>
      <c r="EN3" s="8" t="s">
        <v>224</v>
      </c>
      <c r="EO3" s="8" t="s">
        <v>224</v>
      </c>
      <c r="EP3" s="8" t="s">
        <v>224</v>
      </c>
      <c r="EQ3" s="8" t="s">
        <v>224</v>
      </c>
      <c r="ER3" s="8" t="s">
        <v>224</v>
      </c>
      <c r="ES3" s="8" t="s">
        <v>224</v>
      </c>
      <c r="ET3" s="8" t="s">
        <v>224</v>
      </c>
      <c r="EU3" s="8" t="s">
        <v>224</v>
      </c>
      <c r="EV3" s="8" t="s">
        <v>224</v>
      </c>
      <c r="EW3" s="8" t="s">
        <v>224</v>
      </c>
      <c r="EX3" s="8" t="s">
        <v>224</v>
      </c>
      <c r="EY3" s="8" t="s">
        <v>224</v>
      </c>
      <c r="EZ3" s="8" t="s">
        <v>224</v>
      </c>
      <c r="FA3" s="8" t="s">
        <v>224</v>
      </c>
      <c r="FB3" s="8" t="s">
        <v>224</v>
      </c>
      <c r="FC3" s="8" t="s">
        <v>224</v>
      </c>
      <c r="FD3" s="8" t="s">
        <v>224</v>
      </c>
      <c r="FE3" s="8" t="s">
        <v>224</v>
      </c>
      <c r="FF3" s="8" t="s">
        <v>224</v>
      </c>
      <c r="FG3" s="8" t="s">
        <v>224</v>
      </c>
      <c r="FH3" s="8" t="s">
        <v>224</v>
      </c>
      <c r="FI3" s="8" t="s">
        <v>224</v>
      </c>
      <c r="FJ3" s="8" t="s">
        <v>224</v>
      </c>
      <c r="FK3" s="8" t="s">
        <v>224</v>
      </c>
      <c r="FL3" s="8" t="s">
        <v>224</v>
      </c>
      <c r="FM3" s="8" t="s">
        <v>224</v>
      </c>
      <c r="FN3" s="8" t="s">
        <v>224</v>
      </c>
      <c r="FO3" s="8" t="s">
        <v>224</v>
      </c>
      <c r="FP3" s="8" t="s">
        <v>224</v>
      </c>
      <c r="FQ3" s="8" t="s">
        <v>224</v>
      </c>
      <c r="FR3" s="8" t="s">
        <v>224</v>
      </c>
      <c r="FS3" s="8" t="s">
        <v>224</v>
      </c>
      <c r="FT3" s="8" t="s">
        <v>224</v>
      </c>
      <c r="FU3" s="8" t="s">
        <v>224</v>
      </c>
      <c r="FV3" s="8" t="s">
        <v>224</v>
      </c>
      <c r="FW3" s="8" t="s">
        <v>224</v>
      </c>
      <c r="FX3" s="8" t="s">
        <v>224</v>
      </c>
      <c r="FY3" s="8" t="s">
        <v>224</v>
      </c>
      <c r="FZ3" s="8" t="s">
        <v>224</v>
      </c>
      <c r="GA3" s="8" t="s">
        <v>224</v>
      </c>
      <c r="GB3" s="8" t="s">
        <v>224</v>
      </c>
      <c r="GC3" s="8" t="s">
        <v>224</v>
      </c>
      <c r="GD3" s="8" t="s">
        <v>224</v>
      </c>
      <c r="GE3" s="8" t="s">
        <v>224</v>
      </c>
      <c r="GF3" s="8" t="s">
        <v>224</v>
      </c>
      <c r="GG3" s="8" t="s">
        <v>224</v>
      </c>
      <c r="GH3" s="8" t="s">
        <v>224</v>
      </c>
      <c r="GI3" s="8" t="s">
        <v>224</v>
      </c>
      <c r="GJ3" s="8" t="s">
        <v>224</v>
      </c>
      <c r="GK3" s="8" t="s">
        <v>224</v>
      </c>
      <c r="GL3" s="8" t="s">
        <v>224</v>
      </c>
      <c r="GM3" s="8" t="s">
        <v>224</v>
      </c>
      <c r="GN3" s="8" t="s">
        <v>224</v>
      </c>
      <c r="GO3" s="8" t="s">
        <v>224</v>
      </c>
      <c r="GP3" s="8" t="s">
        <v>224</v>
      </c>
      <c r="GQ3" s="8" t="s">
        <v>224</v>
      </c>
      <c r="GR3" s="8" t="s">
        <v>224</v>
      </c>
      <c r="GS3" s="8" t="s">
        <v>224</v>
      </c>
      <c r="GT3" s="8" t="s">
        <v>224</v>
      </c>
      <c r="GU3" s="8" t="s">
        <v>224</v>
      </c>
      <c r="GV3" s="8" t="s">
        <v>224</v>
      </c>
      <c r="GW3" s="8" t="s">
        <v>224</v>
      </c>
      <c r="GX3" s="8" t="s">
        <v>224</v>
      </c>
      <c r="GY3" s="8" t="s">
        <v>224</v>
      </c>
      <c r="GZ3" s="8" t="s">
        <v>224</v>
      </c>
      <c r="HA3" s="8" t="s">
        <v>224</v>
      </c>
      <c r="HB3" s="8" t="s">
        <v>224</v>
      </c>
      <c r="HC3" s="8" t="s">
        <v>224</v>
      </c>
      <c r="HD3" s="8" t="s">
        <v>224</v>
      </c>
      <c r="HE3" s="8" t="s">
        <v>224</v>
      </c>
      <c r="HF3" s="8" t="s">
        <v>224</v>
      </c>
      <c r="HG3" s="8" t="s">
        <v>224</v>
      </c>
      <c r="HH3" s="8" t="s">
        <v>224</v>
      </c>
      <c r="HI3" s="8" t="s">
        <v>224</v>
      </c>
      <c r="HJ3" s="8" t="s">
        <v>224</v>
      </c>
      <c r="HK3" s="8" t="s">
        <v>224</v>
      </c>
      <c r="HL3" s="8" t="s">
        <v>224</v>
      </c>
      <c r="HM3" s="8" t="s">
        <v>224</v>
      </c>
      <c r="HN3" s="8" t="s">
        <v>224</v>
      </c>
      <c r="HO3" s="8" t="s">
        <v>224</v>
      </c>
      <c r="HP3" s="8" t="s">
        <v>224</v>
      </c>
      <c r="HQ3" s="8" t="s">
        <v>224</v>
      </c>
      <c r="HR3" s="8" t="s">
        <v>224</v>
      </c>
      <c r="HS3" s="8" t="s">
        <v>224</v>
      </c>
      <c r="HT3" s="8" t="s">
        <v>224</v>
      </c>
      <c r="HU3" s="8" t="s">
        <v>224</v>
      </c>
      <c r="HV3" s="8" t="s">
        <v>224</v>
      </c>
      <c r="HW3" s="8" t="s">
        <v>224</v>
      </c>
      <c r="HX3" s="8" t="s">
        <v>224</v>
      </c>
      <c r="HY3" s="8" t="s">
        <v>224</v>
      </c>
      <c r="HZ3" s="8" t="s">
        <v>224</v>
      </c>
      <c r="IA3" s="8" t="s">
        <v>224</v>
      </c>
      <c r="IB3" s="8" t="s">
        <v>224</v>
      </c>
      <c r="IC3" s="8" t="s">
        <v>224</v>
      </c>
      <c r="ID3" s="8" t="s">
        <v>224</v>
      </c>
      <c r="IE3" s="8" t="s">
        <v>224</v>
      </c>
      <c r="IF3" s="8" t="s">
        <v>224</v>
      </c>
      <c r="IG3" s="8" t="s">
        <v>224</v>
      </c>
      <c r="IH3" s="8" t="s">
        <v>224</v>
      </c>
      <c r="II3" s="8" t="s">
        <v>224</v>
      </c>
      <c r="IJ3" s="8" t="s">
        <v>224</v>
      </c>
      <c r="IK3" s="8" t="s">
        <v>224</v>
      </c>
      <c r="IL3" s="8" t="s">
        <v>224</v>
      </c>
      <c r="IM3" s="8" t="s">
        <v>224</v>
      </c>
      <c r="IN3" s="8" t="s">
        <v>224</v>
      </c>
      <c r="IO3" s="8" t="s">
        <v>224</v>
      </c>
      <c r="IP3" s="8" t="s">
        <v>224</v>
      </c>
      <c r="IQ3" s="8" t="s">
        <v>224</v>
      </c>
    </row>
    <row r="4" spans="1:251">
      <c r="A4" s="4" t="s">
        <v>216</v>
      </c>
      <c r="B4" s="8" t="s">
        <v>225</v>
      </c>
      <c r="C4" s="8" t="s">
        <v>225</v>
      </c>
      <c r="D4" s="8" t="s">
        <v>225</v>
      </c>
      <c r="E4" s="8" t="s">
        <v>225</v>
      </c>
      <c r="F4" s="8" t="s">
        <v>225</v>
      </c>
      <c r="G4" s="8" t="s">
        <v>225</v>
      </c>
      <c r="H4" s="8" t="s">
        <v>225</v>
      </c>
      <c r="I4" s="8" t="s">
        <v>225</v>
      </c>
      <c r="J4" s="8" t="s">
        <v>225</v>
      </c>
      <c r="K4" s="8" t="s">
        <v>225</v>
      </c>
      <c r="L4" s="8" t="s">
        <v>225</v>
      </c>
      <c r="M4" s="8" t="s">
        <v>225</v>
      </c>
      <c r="N4" s="8" t="s">
        <v>225</v>
      </c>
      <c r="O4" s="8" t="s">
        <v>225</v>
      </c>
      <c r="P4" s="8" t="s">
        <v>225</v>
      </c>
      <c r="Q4" s="8" t="s">
        <v>225</v>
      </c>
      <c r="R4" s="8" t="s">
        <v>225</v>
      </c>
      <c r="S4" s="8" t="s">
        <v>225</v>
      </c>
      <c r="T4" s="8" t="s">
        <v>225</v>
      </c>
      <c r="U4" s="8" t="s">
        <v>225</v>
      </c>
      <c r="V4" s="8" t="s">
        <v>225</v>
      </c>
      <c r="W4" s="8" t="s">
        <v>225</v>
      </c>
      <c r="X4" s="8" t="s">
        <v>225</v>
      </c>
      <c r="Y4" s="8" t="s">
        <v>225</v>
      </c>
      <c r="Z4" s="8" t="s">
        <v>225</v>
      </c>
      <c r="AA4" s="8" t="s">
        <v>225</v>
      </c>
      <c r="AB4" s="8" t="s">
        <v>225</v>
      </c>
      <c r="AC4" s="8" t="s">
        <v>225</v>
      </c>
      <c r="AD4" s="8" t="s">
        <v>225</v>
      </c>
      <c r="AE4" s="8" t="s">
        <v>225</v>
      </c>
      <c r="AF4" s="8" t="s">
        <v>225</v>
      </c>
      <c r="AG4" s="8" t="s">
        <v>225</v>
      </c>
      <c r="AH4" s="8" t="s">
        <v>225</v>
      </c>
      <c r="AI4" s="8" t="s">
        <v>225</v>
      </c>
      <c r="AJ4" s="8" t="s">
        <v>225</v>
      </c>
      <c r="AK4" s="8" t="s">
        <v>225</v>
      </c>
      <c r="AL4" s="8" t="s">
        <v>225</v>
      </c>
      <c r="AM4" s="8" t="s">
        <v>225</v>
      </c>
      <c r="AN4" s="8" t="s">
        <v>225</v>
      </c>
      <c r="AO4" s="8" t="s">
        <v>225</v>
      </c>
      <c r="AP4" s="8" t="s">
        <v>225</v>
      </c>
      <c r="AQ4" s="8" t="s">
        <v>225</v>
      </c>
      <c r="AR4" s="8" t="s">
        <v>225</v>
      </c>
      <c r="AS4" s="8" t="s">
        <v>225</v>
      </c>
      <c r="AT4" s="8" t="s">
        <v>225</v>
      </c>
      <c r="AU4" s="8" t="s">
        <v>225</v>
      </c>
      <c r="AV4" s="8" t="s">
        <v>225</v>
      </c>
      <c r="AW4" s="8" t="s">
        <v>225</v>
      </c>
      <c r="AX4" s="8" t="s">
        <v>225</v>
      </c>
      <c r="AY4" s="8" t="s">
        <v>225</v>
      </c>
      <c r="AZ4" s="8" t="s">
        <v>225</v>
      </c>
      <c r="BA4" s="8" t="s">
        <v>225</v>
      </c>
      <c r="BB4" s="8" t="s">
        <v>225</v>
      </c>
      <c r="BC4" s="8" t="s">
        <v>225</v>
      </c>
      <c r="BD4" s="8" t="s">
        <v>225</v>
      </c>
      <c r="BE4" s="8" t="s">
        <v>225</v>
      </c>
      <c r="BF4" s="8" t="s">
        <v>225</v>
      </c>
      <c r="BG4" s="8" t="s">
        <v>225</v>
      </c>
      <c r="BH4" s="8" t="s">
        <v>225</v>
      </c>
      <c r="BI4" s="8" t="s">
        <v>225</v>
      </c>
      <c r="BJ4" s="8" t="s">
        <v>225</v>
      </c>
      <c r="BK4" s="8" t="s">
        <v>225</v>
      </c>
      <c r="BL4" s="8" t="s">
        <v>225</v>
      </c>
      <c r="BM4" s="8" t="s">
        <v>225</v>
      </c>
      <c r="BN4" s="8" t="s">
        <v>225</v>
      </c>
      <c r="BO4" s="8" t="s">
        <v>225</v>
      </c>
      <c r="BP4" s="8" t="s">
        <v>225</v>
      </c>
      <c r="BQ4" s="8" t="s">
        <v>225</v>
      </c>
      <c r="BR4" s="8" t="s">
        <v>225</v>
      </c>
      <c r="BS4" s="8" t="s">
        <v>225</v>
      </c>
      <c r="BT4" s="8" t="s">
        <v>225</v>
      </c>
      <c r="BU4" s="8" t="s">
        <v>225</v>
      </c>
      <c r="BV4" s="8" t="s">
        <v>225</v>
      </c>
      <c r="BW4" s="8" t="s">
        <v>225</v>
      </c>
      <c r="BX4" s="8" t="s">
        <v>225</v>
      </c>
      <c r="BY4" s="8" t="s">
        <v>225</v>
      </c>
      <c r="BZ4" s="8" t="s">
        <v>225</v>
      </c>
      <c r="CA4" s="8" t="s">
        <v>225</v>
      </c>
      <c r="CB4" s="8" t="s">
        <v>225</v>
      </c>
      <c r="CC4" s="8" t="s">
        <v>225</v>
      </c>
      <c r="CD4" s="8" t="s">
        <v>225</v>
      </c>
      <c r="CE4" s="8" t="s">
        <v>225</v>
      </c>
      <c r="CF4" s="8" t="s">
        <v>225</v>
      </c>
      <c r="CG4" s="8" t="s">
        <v>225</v>
      </c>
      <c r="CH4" s="8" t="s">
        <v>225</v>
      </c>
      <c r="CI4" s="8" t="s">
        <v>225</v>
      </c>
      <c r="CJ4" s="8" t="s">
        <v>225</v>
      </c>
      <c r="CK4" s="8" t="s">
        <v>225</v>
      </c>
      <c r="CL4" s="8" t="s">
        <v>225</v>
      </c>
      <c r="CM4" s="8" t="s">
        <v>225</v>
      </c>
      <c r="CN4" s="8" t="s">
        <v>225</v>
      </c>
      <c r="CO4" s="8" t="s">
        <v>225</v>
      </c>
      <c r="CP4" s="8" t="s">
        <v>225</v>
      </c>
      <c r="CQ4" s="8" t="s">
        <v>225</v>
      </c>
      <c r="CR4" s="8" t="s">
        <v>225</v>
      </c>
      <c r="CS4" s="8" t="s">
        <v>225</v>
      </c>
      <c r="CT4" s="8" t="s">
        <v>225</v>
      </c>
      <c r="CU4" s="8" t="s">
        <v>225</v>
      </c>
      <c r="CV4" s="8" t="s">
        <v>225</v>
      </c>
      <c r="CW4" s="8" t="s">
        <v>225</v>
      </c>
      <c r="CX4" s="8" t="s">
        <v>225</v>
      </c>
      <c r="CY4" s="8" t="s">
        <v>225</v>
      </c>
      <c r="CZ4" s="8" t="s">
        <v>225</v>
      </c>
      <c r="DA4" s="8" t="s">
        <v>225</v>
      </c>
      <c r="DB4" s="8" t="s">
        <v>225</v>
      </c>
      <c r="DC4" s="8" t="s">
        <v>225</v>
      </c>
      <c r="DD4" s="8" t="s">
        <v>225</v>
      </c>
      <c r="DE4" s="8" t="s">
        <v>225</v>
      </c>
      <c r="DF4" s="8" t="s">
        <v>225</v>
      </c>
      <c r="DG4" s="8" t="s">
        <v>225</v>
      </c>
      <c r="DH4" s="8" t="s">
        <v>225</v>
      </c>
      <c r="DI4" s="8" t="s">
        <v>225</v>
      </c>
      <c r="DJ4" s="8" t="s">
        <v>225</v>
      </c>
      <c r="DK4" s="8" t="s">
        <v>225</v>
      </c>
      <c r="DL4" s="8" t="s">
        <v>225</v>
      </c>
      <c r="DM4" s="8" t="s">
        <v>225</v>
      </c>
      <c r="DN4" s="8" t="s">
        <v>225</v>
      </c>
      <c r="DO4" s="8" t="s">
        <v>225</v>
      </c>
      <c r="DP4" s="8" t="s">
        <v>225</v>
      </c>
      <c r="DQ4" s="8" t="s">
        <v>225</v>
      </c>
      <c r="DR4" s="8" t="s">
        <v>225</v>
      </c>
      <c r="DS4" s="8" t="s">
        <v>225</v>
      </c>
      <c r="DT4" s="8" t="s">
        <v>225</v>
      </c>
      <c r="DU4" s="8" t="s">
        <v>225</v>
      </c>
      <c r="DV4" s="8" t="s">
        <v>225</v>
      </c>
      <c r="DW4" s="8" t="s">
        <v>225</v>
      </c>
      <c r="DX4" s="8" t="s">
        <v>225</v>
      </c>
      <c r="DY4" s="8" t="s">
        <v>225</v>
      </c>
      <c r="DZ4" s="8" t="s">
        <v>225</v>
      </c>
      <c r="EA4" s="8" t="s">
        <v>225</v>
      </c>
      <c r="EB4" s="8" t="s">
        <v>225</v>
      </c>
      <c r="EC4" s="8" t="s">
        <v>225</v>
      </c>
      <c r="ED4" s="8" t="s">
        <v>225</v>
      </c>
      <c r="EE4" s="8" t="s">
        <v>225</v>
      </c>
      <c r="EF4" s="8" t="s">
        <v>225</v>
      </c>
      <c r="EG4" s="8" t="s">
        <v>225</v>
      </c>
      <c r="EH4" s="8" t="s">
        <v>225</v>
      </c>
      <c r="EI4" s="8" t="s">
        <v>225</v>
      </c>
      <c r="EJ4" s="8" t="s">
        <v>225</v>
      </c>
      <c r="EK4" s="8" t="s">
        <v>225</v>
      </c>
      <c r="EL4" s="8" t="s">
        <v>225</v>
      </c>
      <c r="EM4" s="8" t="s">
        <v>225</v>
      </c>
      <c r="EN4" s="8" t="s">
        <v>225</v>
      </c>
      <c r="EO4" s="8" t="s">
        <v>225</v>
      </c>
      <c r="EP4" s="8" t="s">
        <v>225</v>
      </c>
      <c r="EQ4" s="8" t="s">
        <v>225</v>
      </c>
      <c r="ER4" s="8" t="s">
        <v>225</v>
      </c>
      <c r="ES4" s="8" t="s">
        <v>225</v>
      </c>
      <c r="ET4" s="8" t="s">
        <v>225</v>
      </c>
      <c r="EU4" s="8" t="s">
        <v>225</v>
      </c>
      <c r="EV4" s="8" t="s">
        <v>225</v>
      </c>
      <c r="EW4" s="8" t="s">
        <v>225</v>
      </c>
      <c r="EX4" s="8" t="s">
        <v>225</v>
      </c>
      <c r="EY4" s="8" t="s">
        <v>225</v>
      </c>
      <c r="EZ4" s="8" t="s">
        <v>225</v>
      </c>
      <c r="FA4" s="8" t="s">
        <v>225</v>
      </c>
      <c r="FB4" s="8" t="s">
        <v>225</v>
      </c>
      <c r="FC4" s="8" t="s">
        <v>225</v>
      </c>
      <c r="FD4" s="8" t="s">
        <v>225</v>
      </c>
      <c r="FE4" s="8" t="s">
        <v>225</v>
      </c>
      <c r="FF4" s="8" t="s">
        <v>225</v>
      </c>
      <c r="FG4" s="8" t="s">
        <v>225</v>
      </c>
      <c r="FH4" s="8" t="s">
        <v>225</v>
      </c>
      <c r="FI4" s="8" t="s">
        <v>225</v>
      </c>
      <c r="FJ4" s="8" t="s">
        <v>225</v>
      </c>
      <c r="FK4" s="8" t="s">
        <v>225</v>
      </c>
      <c r="FL4" s="8" t="s">
        <v>225</v>
      </c>
      <c r="FM4" s="8" t="s">
        <v>225</v>
      </c>
      <c r="FN4" s="8" t="s">
        <v>225</v>
      </c>
      <c r="FO4" s="8" t="s">
        <v>225</v>
      </c>
      <c r="FP4" s="8" t="s">
        <v>225</v>
      </c>
      <c r="FQ4" s="8" t="s">
        <v>225</v>
      </c>
      <c r="FR4" s="8" t="s">
        <v>225</v>
      </c>
      <c r="FS4" s="8" t="s">
        <v>225</v>
      </c>
      <c r="FT4" s="8" t="s">
        <v>225</v>
      </c>
      <c r="FU4" s="8" t="s">
        <v>225</v>
      </c>
      <c r="FV4" s="8" t="s">
        <v>225</v>
      </c>
      <c r="FW4" s="8" t="s">
        <v>225</v>
      </c>
      <c r="FX4" s="8" t="s">
        <v>225</v>
      </c>
      <c r="FY4" s="8" t="s">
        <v>225</v>
      </c>
      <c r="FZ4" s="8" t="s">
        <v>225</v>
      </c>
      <c r="GA4" s="8" t="s">
        <v>225</v>
      </c>
      <c r="GB4" s="8" t="s">
        <v>225</v>
      </c>
      <c r="GC4" s="8" t="s">
        <v>225</v>
      </c>
      <c r="GD4" s="8" t="s">
        <v>225</v>
      </c>
      <c r="GE4" s="8" t="s">
        <v>225</v>
      </c>
      <c r="GF4" s="8" t="s">
        <v>225</v>
      </c>
      <c r="GG4" s="8" t="s">
        <v>225</v>
      </c>
      <c r="GH4" s="8" t="s">
        <v>225</v>
      </c>
      <c r="GI4" s="8" t="s">
        <v>225</v>
      </c>
      <c r="GJ4" s="8" t="s">
        <v>225</v>
      </c>
      <c r="GK4" s="8" t="s">
        <v>225</v>
      </c>
      <c r="GL4" s="8" t="s">
        <v>225</v>
      </c>
      <c r="GM4" s="8" t="s">
        <v>225</v>
      </c>
      <c r="GN4" s="8" t="s">
        <v>225</v>
      </c>
      <c r="GO4" s="8" t="s">
        <v>225</v>
      </c>
      <c r="GP4" s="8" t="s">
        <v>225</v>
      </c>
      <c r="GQ4" s="8" t="s">
        <v>225</v>
      </c>
      <c r="GR4" s="8" t="s">
        <v>225</v>
      </c>
      <c r="GS4" s="8" t="s">
        <v>225</v>
      </c>
      <c r="GT4" s="8" t="s">
        <v>225</v>
      </c>
      <c r="GU4" s="8" t="s">
        <v>225</v>
      </c>
      <c r="GV4" s="8" t="s">
        <v>225</v>
      </c>
      <c r="GW4" s="8" t="s">
        <v>225</v>
      </c>
      <c r="GX4" s="8" t="s">
        <v>225</v>
      </c>
      <c r="GY4" s="8" t="s">
        <v>225</v>
      </c>
      <c r="GZ4" s="8" t="s">
        <v>225</v>
      </c>
      <c r="HA4" s="8" t="s">
        <v>225</v>
      </c>
      <c r="HB4" s="8" t="s">
        <v>225</v>
      </c>
      <c r="HC4" s="8" t="s">
        <v>225</v>
      </c>
      <c r="HD4" s="8" t="s">
        <v>225</v>
      </c>
      <c r="HE4" s="8" t="s">
        <v>225</v>
      </c>
      <c r="HF4" s="8" t="s">
        <v>225</v>
      </c>
      <c r="HG4" s="8" t="s">
        <v>225</v>
      </c>
      <c r="HH4" s="8" t="s">
        <v>225</v>
      </c>
      <c r="HI4" s="8" t="s">
        <v>225</v>
      </c>
      <c r="HJ4" s="8" t="s">
        <v>225</v>
      </c>
      <c r="HK4" s="8" t="s">
        <v>225</v>
      </c>
      <c r="HL4" s="8" t="s">
        <v>225</v>
      </c>
      <c r="HM4" s="8" t="s">
        <v>225</v>
      </c>
      <c r="HN4" s="8" t="s">
        <v>225</v>
      </c>
      <c r="HO4" s="8" t="s">
        <v>225</v>
      </c>
      <c r="HP4" s="8" t="s">
        <v>225</v>
      </c>
      <c r="HQ4" s="8" t="s">
        <v>225</v>
      </c>
      <c r="HR4" s="8" t="s">
        <v>225</v>
      </c>
      <c r="HS4" s="8" t="s">
        <v>225</v>
      </c>
      <c r="HT4" s="8" t="s">
        <v>225</v>
      </c>
      <c r="HU4" s="8" t="s">
        <v>225</v>
      </c>
      <c r="HV4" s="8" t="s">
        <v>225</v>
      </c>
      <c r="HW4" s="8" t="s">
        <v>225</v>
      </c>
      <c r="HX4" s="8" t="s">
        <v>225</v>
      </c>
      <c r="HY4" s="8" t="s">
        <v>225</v>
      </c>
      <c r="HZ4" s="8" t="s">
        <v>225</v>
      </c>
      <c r="IA4" s="8" t="s">
        <v>225</v>
      </c>
      <c r="IB4" s="8" t="s">
        <v>225</v>
      </c>
      <c r="IC4" s="8" t="s">
        <v>225</v>
      </c>
      <c r="ID4" s="8" t="s">
        <v>225</v>
      </c>
      <c r="IE4" s="8" t="s">
        <v>225</v>
      </c>
      <c r="IF4" s="8" t="s">
        <v>225</v>
      </c>
      <c r="IG4" s="8" t="s">
        <v>225</v>
      </c>
      <c r="IH4" s="8" t="s">
        <v>225</v>
      </c>
      <c r="II4" s="8" t="s">
        <v>225</v>
      </c>
      <c r="IJ4" s="8" t="s">
        <v>225</v>
      </c>
      <c r="IK4" s="8" t="s">
        <v>225</v>
      </c>
      <c r="IL4" s="8" t="s">
        <v>225</v>
      </c>
      <c r="IM4" s="8" t="s">
        <v>225</v>
      </c>
      <c r="IN4" s="8" t="s">
        <v>225</v>
      </c>
      <c r="IO4" s="8" t="s">
        <v>225</v>
      </c>
      <c r="IP4" s="8" t="s">
        <v>225</v>
      </c>
      <c r="IQ4" s="8" t="s">
        <v>225</v>
      </c>
    </row>
    <row r="5" spans="1:251">
      <c r="A5" s="4" t="s">
        <v>217</v>
      </c>
      <c r="B5" s="8" t="s">
        <v>1029</v>
      </c>
      <c r="C5" s="8" t="s">
        <v>1029</v>
      </c>
      <c r="D5" s="8" t="s">
        <v>1029</v>
      </c>
      <c r="E5" s="8" t="s">
        <v>1029</v>
      </c>
      <c r="F5" s="8" t="s">
        <v>1029</v>
      </c>
      <c r="G5" s="8" t="s">
        <v>1029</v>
      </c>
      <c r="H5" s="8" t="s">
        <v>1029</v>
      </c>
      <c r="I5" s="8" t="s">
        <v>1029</v>
      </c>
      <c r="J5" s="8" t="s">
        <v>1029</v>
      </c>
      <c r="K5" s="8" t="s">
        <v>1029</v>
      </c>
      <c r="L5" s="8" t="s">
        <v>1029</v>
      </c>
      <c r="M5" s="8" t="s">
        <v>1029</v>
      </c>
      <c r="N5" s="8" t="s">
        <v>1029</v>
      </c>
      <c r="O5" s="8" t="s">
        <v>1029</v>
      </c>
      <c r="P5" s="8" t="s">
        <v>1029</v>
      </c>
      <c r="Q5" s="8" t="s">
        <v>1029</v>
      </c>
      <c r="R5" s="8" t="s">
        <v>1029</v>
      </c>
      <c r="S5" s="8" t="s">
        <v>1029</v>
      </c>
      <c r="T5" s="8" t="s">
        <v>1029</v>
      </c>
      <c r="U5" s="8" t="s">
        <v>1029</v>
      </c>
      <c r="V5" s="8" t="s">
        <v>1029</v>
      </c>
      <c r="W5" s="8" t="s">
        <v>1029</v>
      </c>
      <c r="X5" s="8" t="s">
        <v>1029</v>
      </c>
      <c r="Y5" s="8" t="s">
        <v>1029</v>
      </c>
      <c r="Z5" s="8" t="s">
        <v>1029</v>
      </c>
      <c r="AA5" s="8" t="s">
        <v>1029</v>
      </c>
      <c r="AB5" s="8" t="s">
        <v>1029</v>
      </c>
      <c r="AC5" s="8" t="s">
        <v>1029</v>
      </c>
      <c r="AD5" s="8" t="s">
        <v>1029</v>
      </c>
      <c r="AE5" s="8" t="s">
        <v>1029</v>
      </c>
      <c r="AF5" s="8" t="s">
        <v>1029</v>
      </c>
      <c r="AG5" s="8" t="s">
        <v>1029</v>
      </c>
      <c r="AH5" s="8" t="s">
        <v>1029</v>
      </c>
      <c r="AI5" s="8" t="s">
        <v>1029</v>
      </c>
      <c r="AJ5" s="8" t="s">
        <v>1029</v>
      </c>
      <c r="AK5" s="8" t="s">
        <v>1029</v>
      </c>
      <c r="AL5" s="8" t="s">
        <v>1029</v>
      </c>
      <c r="AM5" s="8" t="s">
        <v>1029</v>
      </c>
      <c r="AN5" s="8" t="s">
        <v>1029</v>
      </c>
      <c r="AO5" s="8" t="s">
        <v>1029</v>
      </c>
      <c r="AP5" s="8" t="s">
        <v>1029</v>
      </c>
      <c r="AQ5" s="8" t="s">
        <v>1029</v>
      </c>
      <c r="AR5" s="8" t="s">
        <v>1029</v>
      </c>
      <c r="AS5" s="8" t="s">
        <v>1029</v>
      </c>
      <c r="AT5" s="8" t="s">
        <v>1029</v>
      </c>
      <c r="AU5" s="8" t="s">
        <v>1029</v>
      </c>
      <c r="AV5" s="8" t="s">
        <v>1029</v>
      </c>
      <c r="AW5" s="8" t="s">
        <v>1029</v>
      </c>
      <c r="AX5" s="8" t="s">
        <v>1029</v>
      </c>
      <c r="AY5" s="8" t="s">
        <v>1029</v>
      </c>
      <c r="AZ5" s="8" t="s">
        <v>1029</v>
      </c>
      <c r="BA5" s="8" t="s">
        <v>1029</v>
      </c>
      <c r="BB5" s="8" t="s">
        <v>1029</v>
      </c>
      <c r="BC5" s="8" t="s">
        <v>1029</v>
      </c>
      <c r="BD5" s="8" t="s">
        <v>1029</v>
      </c>
      <c r="BE5" s="8" t="s">
        <v>1029</v>
      </c>
      <c r="BF5" s="8" t="s">
        <v>1029</v>
      </c>
      <c r="BG5" s="8" t="s">
        <v>1029</v>
      </c>
      <c r="BH5" s="8" t="s">
        <v>1029</v>
      </c>
      <c r="BI5" s="8" t="s">
        <v>1029</v>
      </c>
      <c r="BJ5" s="8" t="s">
        <v>1029</v>
      </c>
      <c r="BK5" s="8" t="s">
        <v>1029</v>
      </c>
      <c r="BL5" s="8" t="s">
        <v>1029</v>
      </c>
      <c r="BM5" s="8" t="s">
        <v>1029</v>
      </c>
      <c r="BN5" s="8" t="s">
        <v>1029</v>
      </c>
      <c r="BO5" s="8" t="s">
        <v>1029</v>
      </c>
      <c r="BP5" s="8" t="s">
        <v>1029</v>
      </c>
      <c r="BQ5" s="8" t="s">
        <v>1029</v>
      </c>
      <c r="BR5" s="8" t="s">
        <v>1029</v>
      </c>
      <c r="BS5" s="8" t="s">
        <v>1029</v>
      </c>
      <c r="BT5" s="8" t="s">
        <v>1029</v>
      </c>
      <c r="BU5" s="8" t="s">
        <v>1029</v>
      </c>
      <c r="BV5" s="8" t="s">
        <v>1029</v>
      </c>
      <c r="BW5" s="8" t="s">
        <v>1029</v>
      </c>
      <c r="BX5" s="8" t="s">
        <v>1029</v>
      </c>
      <c r="BY5" s="8" t="s">
        <v>1029</v>
      </c>
      <c r="BZ5" s="8" t="s">
        <v>1029</v>
      </c>
      <c r="CA5" s="8" t="s">
        <v>1029</v>
      </c>
      <c r="CB5" s="8" t="s">
        <v>1029</v>
      </c>
      <c r="CC5" s="8" t="s">
        <v>1029</v>
      </c>
      <c r="CD5" s="8" t="s">
        <v>1029</v>
      </c>
      <c r="CE5" s="8" t="s">
        <v>1029</v>
      </c>
      <c r="CF5" s="8" t="s">
        <v>1029</v>
      </c>
      <c r="CG5" s="8" t="s">
        <v>1029</v>
      </c>
      <c r="CH5" s="8" t="s">
        <v>1029</v>
      </c>
      <c r="CI5" s="8" t="s">
        <v>1029</v>
      </c>
      <c r="CJ5" s="8" t="s">
        <v>1029</v>
      </c>
      <c r="CK5" s="8" t="s">
        <v>1029</v>
      </c>
      <c r="CL5" s="8" t="s">
        <v>1029</v>
      </c>
      <c r="CM5" s="8" t="s">
        <v>1029</v>
      </c>
      <c r="CN5" s="8" t="s">
        <v>1029</v>
      </c>
      <c r="CO5" s="8" t="s">
        <v>1029</v>
      </c>
      <c r="CP5" s="8" t="s">
        <v>1029</v>
      </c>
      <c r="CQ5" s="8" t="s">
        <v>1029</v>
      </c>
      <c r="CR5" s="8" t="s">
        <v>1029</v>
      </c>
      <c r="CS5" s="8" t="s">
        <v>1029</v>
      </c>
      <c r="CT5" s="8" t="s">
        <v>1029</v>
      </c>
      <c r="CU5" s="8" t="s">
        <v>1029</v>
      </c>
      <c r="CV5" s="8" t="s">
        <v>1029</v>
      </c>
      <c r="CW5" s="8" t="s">
        <v>1029</v>
      </c>
      <c r="CX5" s="8" t="s">
        <v>1029</v>
      </c>
      <c r="CY5" s="8" t="s">
        <v>1029</v>
      </c>
      <c r="CZ5" s="8" t="s">
        <v>1029</v>
      </c>
      <c r="DA5" s="8" t="s">
        <v>1029</v>
      </c>
      <c r="DB5" s="8" t="s">
        <v>1029</v>
      </c>
      <c r="DC5" s="8" t="s">
        <v>1029</v>
      </c>
      <c r="DD5" s="8" t="s">
        <v>1029</v>
      </c>
      <c r="DE5" s="8" t="s">
        <v>1029</v>
      </c>
      <c r="DF5" s="8" t="s">
        <v>1029</v>
      </c>
      <c r="DG5" s="8" t="s">
        <v>1029</v>
      </c>
      <c r="DH5" s="8" t="s">
        <v>1029</v>
      </c>
      <c r="DI5" s="8" t="s">
        <v>1029</v>
      </c>
      <c r="DJ5" s="8" t="s">
        <v>1029</v>
      </c>
      <c r="DK5" s="8" t="s">
        <v>1029</v>
      </c>
      <c r="DL5" s="8" t="s">
        <v>1029</v>
      </c>
      <c r="DM5" s="8" t="s">
        <v>1029</v>
      </c>
      <c r="DN5" s="8" t="s">
        <v>1029</v>
      </c>
      <c r="DO5" s="8" t="s">
        <v>1029</v>
      </c>
      <c r="DP5" s="8" t="s">
        <v>1029</v>
      </c>
      <c r="DQ5" s="8" t="s">
        <v>1029</v>
      </c>
      <c r="DR5" s="8" t="s">
        <v>1029</v>
      </c>
      <c r="DS5" s="8" t="s">
        <v>1029</v>
      </c>
      <c r="DT5" s="8" t="s">
        <v>1029</v>
      </c>
      <c r="DU5" s="8" t="s">
        <v>1029</v>
      </c>
      <c r="DV5" s="8" t="s">
        <v>1029</v>
      </c>
      <c r="DW5" s="8" t="s">
        <v>1029</v>
      </c>
      <c r="DX5" s="8" t="s">
        <v>1029</v>
      </c>
      <c r="DY5" s="8" t="s">
        <v>1029</v>
      </c>
      <c r="DZ5" s="8" t="s">
        <v>1029</v>
      </c>
      <c r="EA5" s="8" t="s">
        <v>1029</v>
      </c>
      <c r="EB5" s="8" t="s">
        <v>1029</v>
      </c>
      <c r="EC5" s="8" t="s">
        <v>1029</v>
      </c>
      <c r="ED5" s="8" t="s">
        <v>1029</v>
      </c>
      <c r="EE5" s="8" t="s">
        <v>1029</v>
      </c>
      <c r="EF5" s="8" t="s">
        <v>1029</v>
      </c>
      <c r="EG5" s="8" t="s">
        <v>1029</v>
      </c>
      <c r="EH5" s="8" t="s">
        <v>1029</v>
      </c>
      <c r="EI5" s="8" t="s">
        <v>1029</v>
      </c>
      <c r="EJ5" s="8" t="s">
        <v>1029</v>
      </c>
      <c r="EK5" s="8" t="s">
        <v>1029</v>
      </c>
      <c r="EL5" s="8" t="s">
        <v>1029</v>
      </c>
      <c r="EM5" s="8" t="s">
        <v>1029</v>
      </c>
      <c r="EN5" s="8" t="s">
        <v>1029</v>
      </c>
      <c r="EO5" s="8" t="s">
        <v>1029</v>
      </c>
      <c r="EP5" s="8" t="s">
        <v>1029</v>
      </c>
      <c r="EQ5" s="8" t="s">
        <v>1029</v>
      </c>
      <c r="ER5" s="8" t="s">
        <v>1029</v>
      </c>
      <c r="ES5" s="8" t="s">
        <v>1029</v>
      </c>
      <c r="ET5" s="8" t="s">
        <v>1029</v>
      </c>
      <c r="EU5" s="8" t="s">
        <v>1029</v>
      </c>
      <c r="EV5" s="8" t="s">
        <v>1029</v>
      </c>
      <c r="EW5" s="8" t="s">
        <v>1029</v>
      </c>
      <c r="EX5" s="8" t="s">
        <v>1029</v>
      </c>
      <c r="EY5" s="8" t="s">
        <v>1029</v>
      </c>
      <c r="EZ5" s="8" t="s">
        <v>1029</v>
      </c>
      <c r="FA5" s="8" t="s">
        <v>1029</v>
      </c>
      <c r="FB5" s="8" t="s">
        <v>1029</v>
      </c>
      <c r="FC5" s="8" t="s">
        <v>1029</v>
      </c>
      <c r="FD5" s="8" t="s">
        <v>1029</v>
      </c>
      <c r="FE5" s="8" t="s">
        <v>1029</v>
      </c>
      <c r="FF5" s="8" t="s">
        <v>1029</v>
      </c>
      <c r="FG5" s="8" t="s">
        <v>1029</v>
      </c>
      <c r="FH5" s="8" t="s">
        <v>1029</v>
      </c>
      <c r="FI5" s="8" t="s">
        <v>1029</v>
      </c>
      <c r="FJ5" s="8" t="s">
        <v>1029</v>
      </c>
      <c r="FK5" s="8" t="s">
        <v>1029</v>
      </c>
      <c r="FL5" s="8" t="s">
        <v>1029</v>
      </c>
      <c r="FM5" s="8" t="s">
        <v>1029</v>
      </c>
      <c r="FN5" s="8" t="s">
        <v>1029</v>
      </c>
      <c r="FO5" s="8" t="s">
        <v>1029</v>
      </c>
      <c r="FP5" s="8" t="s">
        <v>1029</v>
      </c>
      <c r="FQ5" s="8" t="s">
        <v>1029</v>
      </c>
      <c r="FR5" s="8" t="s">
        <v>1029</v>
      </c>
      <c r="FS5" s="8" t="s">
        <v>1029</v>
      </c>
      <c r="FT5" s="8" t="s">
        <v>1029</v>
      </c>
      <c r="FU5" s="8" t="s">
        <v>1029</v>
      </c>
      <c r="FV5" s="8" t="s">
        <v>1029</v>
      </c>
      <c r="FW5" s="8" t="s">
        <v>1029</v>
      </c>
      <c r="FX5" s="8" t="s">
        <v>1029</v>
      </c>
      <c r="FY5" s="8" t="s">
        <v>1029</v>
      </c>
      <c r="FZ5" s="8" t="s">
        <v>1029</v>
      </c>
      <c r="GA5" s="8" t="s">
        <v>1029</v>
      </c>
      <c r="GB5" s="8" t="s">
        <v>1029</v>
      </c>
      <c r="GC5" s="8" t="s">
        <v>1029</v>
      </c>
      <c r="GD5" s="8" t="s">
        <v>1029</v>
      </c>
      <c r="GE5" s="8" t="s">
        <v>1029</v>
      </c>
      <c r="GF5" s="8" t="s">
        <v>1029</v>
      </c>
      <c r="GG5" s="8" t="s">
        <v>1029</v>
      </c>
      <c r="GH5" s="8" t="s">
        <v>1029</v>
      </c>
      <c r="GI5" s="8" t="s">
        <v>1029</v>
      </c>
      <c r="GJ5" s="8" t="s">
        <v>1029</v>
      </c>
      <c r="GK5" s="8" t="s">
        <v>1029</v>
      </c>
      <c r="GL5" s="8" t="s">
        <v>1029</v>
      </c>
      <c r="GM5" s="8" t="s">
        <v>1029</v>
      </c>
      <c r="GN5" s="8" t="s">
        <v>1029</v>
      </c>
      <c r="GO5" s="8" t="s">
        <v>1029</v>
      </c>
      <c r="GP5" s="8" t="s">
        <v>1029</v>
      </c>
      <c r="GQ5" s="8" t="s">
        <v>1029</v>
      </c>
      <c r="GR5" s="8" t="s">
        <v>1029</v>
      </c>
      <c r="GS5" s="8" t="s">
        <v>1029</v>
      </c>
      <c r="GT5" s="8" t="s">
        <v>1029</v>
      </c>
      <c r="GU5" s="8" t="s">
        <v>1029</v>
      </c>
      <c r="GV5" s="8" t="s">
        <v>1029</v>
      </c>
      <c r="GW5" s="8" t="s">
        <v>1029</v>
      </c>
      <c r="GX5" s="8" t="s">
        <v>1029</v>
      </c>
      <c r="GY5" s="8" t="s">
        <v>1029</v>
      </c>
      <c r="GZ5" s="8" t="s">
        <v>1029</v>
      </c>
      <c r="HA5" s="8" t="s">
        <v>1029</v>
      </c>
      <c r="HB5" s="8" t="s">
        <v>1029</v>
      </c>
      <c r="HC5" s="8" t="s">
        <v>1029</v>
      </c>
      <c r="HD5" s="8" t="s">
        <v>1029</v>
      </c>
      <c r="HE5" s="8" t="s">
        <v>1029</v>
      </c>
      <c r="HF5" s="8" t="s">
        <v>1029</v>
      </c>
      <c r="HG5" s="8" t="s">
        <v>1029</v>
      </c>
      <c r="HH5" s="8" t="s">
        <v>1029</v>
      </c>
      <c r="HI5" s="8" t="s">
        <v>1029</v>
      </c>
      <c r="HJ5" s="8" t="s">
        <v>1029</v>
      </c>
      <c r="HK5" s="8" t="s">
        <v>1029</v>
      </c>
      <c r="HL5" s="8" t="s">
        <v>1029</v>
      </c>
      <c r="HM5" s="8" t="s">
        <v>1029</v>
      </c>
      <c r="HN5" s="8" t="s">
        <v>1029</v>
      </c>
      <c r="HO5" s="8" t="s">
        <v>1029</v>
      </c>
      <c r="HP5" s="8" t="s">
        <v>1029</v>
      </c>
      <c r="HQ5" s="8" t="s">
        <v>1029</v>
      </c>
      <c r="HR5" s="8" t="s">
        <v>1029</v>
      </c>
      <c r="HS5" s="8" t="s">
        <v>1029</v>
      </c>
      <c r="HT5" s="8" t="s">
        <v>1029</v>
      </c>
      <c r="HU5" s="8" t="s">
        <v>1029</v>
      </c>
      <c r="HV5" s="8" t="s">
        <v>1029</v>
      </c>
      <c r="HW5" s="8" t="s">
        <v>1029</v>
      </c>
      <c r="HX5" s="8" t="s">
        <v>1029</v>
      </c>
      <c r="HY5" s="8" t="s">
        <v>1029</v>
      </c>
      <c r="HZ5" s="8" t="s">
        <v>1029</v>
      </c>
      <c r="IA5" s="8" t="s">
        <v>1029</v>
      </c>
      <c r="IB5" s="8" t="s">
        <v>1029</v>
      </c>
      <c r="IC5" s="8" t="s">
        <v>1029</v>
      </c>
      <c r="ID5" s="8" t="s">
        <v>1029</v>
      </c>
      <c r="IE5" s="8" t="s">
        <v>1029</v>
      </c>
      <c r="IF5" s="8" t="s">
        <v>1029</v>
      </c>
      <c r="IG5" s="8" t="s">
        <v>1029</v>
      </c>
      <c r="IH5" s="8" t="s">
        <v>1029</v>
      </c>
      <c r="II5" s="8" t="s">
        <v>1029</v>
      </c>
      <c r="IJ5" s="8" t="s">
        <v>1029</v>
      </c>
      <c r="IK5" s="8" t="s">
        <v>1029</v>
      </c>
      <c r="IL5" s="8" t="s">
        <v>1029</v>
      </c>
      <c r="IM5" s="8" t="s">
        <v>1029</v>
      </c>
      <c r="IN5" s="8" t="s">
        <v>1029</v>
      </c>
      <c r="IO5" s="8" t="s">
        <v>1029</v>
      </c>
      <c r="IP5" s="8" t="s">
        <v>1029</v>
      </c>
      <c r="IQ5" s="8" t="s">
        <v>1029</v>
      </c>
    </row>
    <row r="6" spans="1:251">
      <c r="A6" s="4" t="s">
        <v>218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219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220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221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222</v>
      </c>
      <c r="B10" s="8" t="s">
        <v>684</v>
      </c>
      <c r="C10" s="8" t="s">
        <v>685</v>
      </c>
      <c r="D10" s="8" t="s">
        <v>686</v>
      </c>
      <c r="E10" s="8" t="s">
        <v>687</v>
      </c>
      <c r="F10" s="8" t="s">
        <v>688</v>
      </c>
      <c r="G10" s="8" t="s">
        <v>689</v>
      </c>
      <c r="H10" s="8" t="s">
        <v>690</v>
      </c>
      <c r="I10" s="8" t="s">
        <v>691</v>
      </c>
      <c r="J10" s="8" t="s">
        <v>692</v>
      </c>
      <c r="K10" s="8" t="s">
        <v>693</v>
      </c>
      <c r="L10" s="8" t="s">
        <v>694</v>
      </c>
      <c r="M10" s="8" t="s">
        <v>695</v>
      </c>
      <c r="N10" s="8" t="s">
        <v>696</v>
      </c>
      <c r="O10" s="8" t="s">
        <v>697</v>
      </c>
      <c r="P10" s="8" t="s">
        <v>698</v>
      </c>
      <c r="Q10" s="8" t="s">
        <v>699</v>
      </c>
      <c r="R10" s="8" t="s">
        <v>700</v>
      </c>
      <c r="S10" s="8" t="s">
        <v>701</v>
      </c>
      <c r="T10" s="8" t="s">
        <v>702</v>
      </c>
      <c r="U10" s="8" t="s">
        <v>703</v>
      </c>
      <c r="V10" s="8" t="s">
        <v>704</v>
      </c>
      <c r="W10" s="8" t="s">
        <v>705</v>
      </c>
      <c r="X10" s="8" t="s">
        <v>706</v>
      </c>
      <c r="Y10" s="8" t="s">
        <v>707</v>
      </c>
      <c r="Z10" s="8" t="s">
        <v>708</v>
      </c>
      <c r="AA10" s="8" t="s">
        <v>709</v>
      </c>
      <c r="AB10" s="8" t="s">
        <v>710</v>
      </c>
      <c r="AC10" s="8" t="s">
        <v>711</v>
      </c>
      <c r="AD10" s="8" t="s">
        <v>712</v>
      </c>
      <c r="AE10" s="8" t="s">
        <v>713</v>
      </c>
      <c r="AF10" s="8" t="s">
        <v>714</v>
      </c>
      <c r="AG10" s="8" t="s">
        <v>715</v>
      </c>
      <c r="AH10" s="8" t="s">
        <v>716</v>
      </c>
      <c r="AI10" s="8" t="s">
        <v>717</v>
      </c>
      <c r="AJ10" s="8" t="s">
        <v>718</v>
      </c>
      <c r="AK10" s="8" t="s">
        <v>719</v>
      </c>
      <c r="AL10" s="8" t="s">
        <v>720</v>
      </c>
      <c r="AM10" s="8" t="s">
        <v>721</v>
      </c>
      <c r="AN10" s="8" t="s">
        <v>722</v>
      </c>
      <c r="AO10" s="8" t="s">
        <v>723</v>
      </c>
      <c r="AP10" s="8" t="s">
        <v>724</v>
      </c>
      <c r="AQ10" s="8" t="s">
        <v>725</v>
      </c>
      <c r="AR10" s="8" t="s">
        <v>726</v>
      </c>
      <c r="AS10" s="8" t="s">
        <v>727</v>
      </c>
      <c r="AT10" s="8" t="s">
        <v>728</v>
      </c>
      <c r="AU10" s="8" t="s">
        <v>729</v>
      </c>
      <c r="AV10" s="8" t="s">
        <v>730</v>
      </c>
      <c r="AW10" s="8" t="s">
        <v>731</v>
      </c>
      <c r="AX10" s="8" t="s">
        <v>732</v>
      </c>
      <c r="AY10" s="8" t="s">
        <v>733</v>
      </c>
      <c r="AZ10" s="8" t="s">
        <v>734</v>
      </c>
      <c r="BA10" s="8" t="s">
        <v>735</v>
      </c>
      <c r="BB10" s="8" t="s">
        <v>736</v>
      </c>
      <c r="BC10" s="8" t="s">
        <v>737</v>
      </c>
      <c r="BD10" s="8" t="s">
        <v>738</v>
      </c>
      <c r="BE10" s="8" t="s">
        <v>739</v>
      </c>
      <c r="BF10" s="8" t="s">
        <v>740</v>
      </c>
      <c r="BG10" s="8" t="s">
        <v>741</v>
      </c>
      <c r="BH10" s="8" t="s">
        <v>742</v>
      </c>
      <c r="BI10" s="8" t="s">
        <v>743</v>
      </c>
      <c r="BJ10" s="8" t="s">
        <v>744</v>
      </c>
      <c r="BK10" s="8" t="s">
        <v>745</v>
      </c>
      <c r="BL10" s="8" t="s">
        <v>746</v>
      </c>
      <c r="BM10" s="8" t="s">
        <v>747</v>
      </c>
      <c r="BN10" s="8" t="s">
        <v>748</v>
      </c>
      <c r="BO10" s="8" t="s">
        <v>749</v>
      </c>
      <c r="BP10" s="8" t="s">
        <v>750</v>
      </c>
      <c r="BQ10" s="8" t="s">
        <v>751</v>
      </c>
      <c r="BR10" s="8" t="s">
        <v>752</v>
      </c>
      <c r="BS10" s="8" t="s">
        <v>753</v>
      </c>
      <c r="BT10" s="8" t="s">
        <v>754</v>
      </c>
      <c r="BU10" s="8" t="s">
        <v>755</v>
      </c>
      <c r="BV10" s="8" t="s">
        <v>756</v>
      </c>
      <c r="BW10" s="8" t="s">
        <v>757</v>
      </c>
      <c r="BX10" s="8" t="s">
        <v>758</v>
      </c>
      <c r="BY10" s="8" t="s">
        <v>759</v>
      </c>
      <c r="BZ10" s="8" t="s">
        <v>760</v>
      </c>
      <c r="CA10" s="8" t="s">
        <v>761</v>
      </c>
      <c r="CB10" s="8" t="s">
        <v>762</v>
      </c>
      <c r="CC10" s="8" t="s">
        <v>763</v>
      </c>
      <c r="CD10" s="8" t="s">
        <v>764</v>
      </c>
      <c r="CE10" s="8" t="s">
        <v>765</v>
      </c>
      <c r="CF10" s="8" t="s">
        <v>766</v>
      </c>
      <c r="CG10" s="8" t="s">
        <v>767</v>
      </c>
      <c r="CH10" s="8" t="s">
        <v>768</v>
      </c>
      <c r="CI10" s="8" t="s">
        <v>769</v>
      </c>
      <c r="CJ10" s="8" t="s">
        <v>770</v>
      </c>
      <c r="CK10" s="8" t="s">
        <v>771</v>
      </c>
      <c r="CL10" s="8" t="s">
        <v>772</v>
      </c>
      <c r="CM10" s="8" t="s">
        <v>773</v>
      </c>
      <c r="CN10" s="8" t="s">
        <v>774</v>
      </c>
      <c r="CO10" s="8" t="s">
        <v>775</v>
      </c>
      <c r="CP10" s="8" t="s">
        <v>776</v>
      </c>
      <c r="CQ10" s="8" t="s">
        <v>777</v>
      </c>
      <c r="CR10" s="8" t="s">
        <v>778</v>
      </c>
      <c r="CS10" s="8" t="s">
        <v>779</v>
      </c>
      <c r="CT10" s="8" t="s">
        <v>780</v>
      </c>
      <c r="CU10" s="8" t="s">
        <v>781</v>
      </c>
      <c r="CV10" s="8" t="s">
        <v>782</v>
      </c>
      <c r="CW10" s="8" t="s">
        <v>783</v>
      </c>
      <c r="CX10" s="8" t="s">
        <v>784</v>
      </c>
      <c r="CY10" s="8" t="s">
        <v>785</v>
      </c>
      <c r="CZ10" s="8" t="s">
        <v>786</v>
      </c>
      <c r="DA10" s="8" t="s">
        <v>787</v>
      </c>
      <c r="DB10" s="8" t="s">
        <v>788</v>
      </c>
      <c r="DC10" s="8" t="s">
        <v>789</v>
      </c>
      <c r="DD10" s="8" t="s">
        <v>790</v>
      </c>
      <c r="DE10" s="8" t="s">
        <v>791</v>
      </c>
      <c r="DF10" s="8" t="s">
        <v>792</v>
      </c>
      <c r="DG10" s="8" t="s">
        <v>793</v>
      </c>
      <c r="DH10" s="8" t="s">
        <v>794</v>
      </c>
      <c r="DI10" s="8" t="s">
        <v>795</v>
      </c>
      <c r="DJ10" s="8" t="s">
        <v>796</v>
      </c>
      <c r="DK10" s="8" t="s">
        <v>797</v>
      </c>
      <c r="DL10" s="8" t="s">
        <v>798</v>
      </c>
      <c r="DM10" s="8" t="s">
        <v>799</v>
      </c>
      <c r="DN10" s="8" t="s">
        <v>800</v>
      </c>
      <c r="DO10" s="8" t="s">
        <v>801</v>
      </c>
      <c r="DP10" s="8" t="s">
        <v>802</v>
      </c>
      <c r="DQ10" s="8" t="s">
        <v>803</v>
      </c>
      <c r="DR10" s="8" t="s">
        <v>804</v>
      </c>
      <c r="DS10" s="8" t="s">
        <v>805</v>
      </c>
      <c r="DT10" s="8" t="s">
        <v>806</v>
      </c>
      <c r="DU10" s="8" t="s">
        <v>807</v>
      </c>
      <c r="DV10" s="8" t="s">
        <v>808</v>
      </c>
      <c r="DW10" s="8" t="s">
        <v>809</v>
      </c>
      <c r="DX10" s="8" t="s">
        <v>810</v>
      </c>
      <c r="DY10" s="8" t="s">
        <v>811</v>
      </c>
      <c r="DZ10" s="8" t="s">
        <v>812</v>
      </c>
      <c r="EA10" s="8" t="s">
        <v>813</v>
      </c>
      <c r="EB10" s="8" t="s">
        <v>814</v>
      </c>
      <c r="EC10" s="8" t="s">
        <v>815</v>
      </c>
      <c r="ED10" s="8" t="s">
        <v>816</v>
      </c>
      <c r="EE10" s="8" t="s">
        <v>817</v>
      </c>
      <c r="EF10" s="8" t="s">
        <v>818</v>
      </c>
      <c r="EG10" s="8" t="s">
        <v>819</v>
      </c>
      <c r="EH10" s="8" t="s">
        <v>820</v>
      </c>
      <c r="EI10" s="8" t="s">
        <v>821</v>
      </c>
      <c r="EJ10" s="8" t="s">
        <v>822</v>
      </c>
      <c r="EK10" s="8" t="s">
        <v>823</v>
      </c>
      <c r="EL10" s="8" t="s">
        <v>824</v>
      </c>
      <c r="EM10" s="8" t="s">
        <v>825</v>
      </c>
      <c r="EN10" s="8" t="s">
        <v>826</v>
      </c>
      <c r="EO10" s="8" t="s">
        <v>827</v>
      </c>
      <c r="EP10" s="8" t="s">
        <v>828</v>
      </c>
      <c r="EQ10" s="8" t="s">
        <v>829</v>
      </c>
      <c r="ER10" s="8" t="s">
        <v>830</v>
      </c>
      <c r="ES10" s="8" t="s">
        <v>831</v>
      </c>
      <c r="ET10" s="8" t="s">
        <v>832</v>
      </c>
      <c r="EU10" s="8" t="s">
        <v>833</v>
      </c>
      <c r="EV10" s="8" t="s">
        <v>834</v>
      </c>
      <c r="EW10" s="8" t="s">
        <v>835</v>
      </c>
      <c r="EX10" s="8" t="s">
        <v>836</v>
      </c>
      <c r="EY10" s="8" t="s">
        <v>837</v>
      </c>
      <c r="EZ10" s="8" t="s">
        <v>838</v>
      </c>
      <c r="FA10" s="8" t="s">
        <v>839</v>
      </c>
      <c r="FB10" s="8" t="s">
        <v>840</v>
      </c>
      <c r="FC10" s="8" t="s">
        <v>841</v>
      </c>
      <c r="FD10" s="8" t="s">
        <v>842</v>
      </c>
      <c r="FE10" s="8" t="s">
        <v>843</v>
      </c>
      <c r="FF10" s="8" t="s">
        <v>844</v>
      </c>
      <c r="FG10" s="8" t="s">
        <v>845</v>
      </c>
      <c r="FH10" s="8" t="s">
        <v>846</v>
      </c>
      <c r="FI10" s="8" t="s">
        <v>847</v>
      </c>
      <c r="FJ10" s="8" t="s">
        <v>848</v>
      </c>
      <c r="FK10" s="8" t="s">
        <v>849</v>
      </c>
      <c r="FL10" s="8" t="s">
        <v>850</v>
      </c>
      <c r="FM10" s="8" t="s">
        <v>851</v>
      </c>
      <c r="FN10" s="8" t="s">
        <v>852</v>
      </c>
      <c r="FO10" s="8" t="s">
        <v>853</v>
      </c>
      <c r="FP10" s="8" t="s">
        <v>854</v>
      </c>
      <c r="FQ10" s="8" t="s">
        <v>855</v>
      </c>
      <c r="FR10" s="8" t="s">
        <v>856</v>
      </c>
      <c r="FS10" s="8" t="s">
        <v>857</v>
      </c>
      <c r="FT10" s="8" t="s">
        <v>858</v>
      </c>
      <c r="FU10" s="8" t="s">
        <v>859</v>
      </c>
      <c r="FV10" s="8" t="s">
        <v>860</v>
      </c>
      <c r="FW10" s="8" t="s">
        <v>861</v>
      </c>
      <c r="FX10" s="8" t="s">
        <v>862</v>
      </c>
      <c r="FY10" s="8" t="s">
        <v>863</v>
      </c>
      <c r="FZ10" s="8" t="s">
        <v>864</v>
      </c>
      <c r="GA10" s="8" t="s">
        <v>865</v>
      </c>
      <c r="GB10" s="8" t="s">
        <v>866</v>
      </c>
      <c r="GC10" s="8" t="s">
        <v>867</v>
      </c>
      <c r="GD10" s="8" t="s">
        <v>868</v>
      </c>
      <c r="GE10" s="8" t="s">
        <v>869</v>
      </c>
      <c r="GF10" s="8" t="s">
        <v>870</v>
      </c>
      <c r="GG10" s="8" t="s">
        <v>871</v>
      </c>
      <c r="GH10" s="8" t="s">
        <v>872</v>
      </c>
      <c r="GI10" s="8" t="s">
        <v>873</v>
      </c>
      <c r="GJ10" s="8" t="s">
        <v>874</v>
      </c>
      <c r="GK10" s="8" t="s">
        <v>875</v>
      </c>
      <c r="GL10" s="8" t="s">
        <v>876</v>
      </c>
      <c r="GM10" s="8" t="s">
        <v>877</v>
      </c>
      <c r="GN10" s="8" t="s">
        <v>878</v>
      </c>
      <c r="GO10" s="8" t="s">
        <v>879</v>
      </c>
      <c r="GP10" s="8" t="s">
        <v>880</v>
      </c>
      <c r="GQ10" s="8" t="s">
        <v>881</v>
      </c>
      <c r="GR10" s="8" t="s">
        <v>882</v>
      </c>
      <c r="GS10" s="8" t="s">
        <v>883</v>
      </c>
      <c r="GT10" s="8" t="s">
        <v>884</v>
      </c>
      <c r="GU10" s="8" t="s">
        <v>885</v>
      </c>
      <c r="GV10" s="8" t="s">
        <v>886</v>
      </c>
      <c r="GW10" s="8" t="s">
        <v>887</v>
      </c>
      <c r="GX10" s="8" t="s">
        <v>888</v>
      </c>
      <c r="GY10" s="8" t="s">
        <v>889</v>
      </c>
      <c r="GZ10" s="8" t="s">
        <v>890</v>
      </c>
      <c r="HA10" s="8" t="s">
        <v>891</v>
      </c>
      <c r="HB10" s="8" t="s">
        <v>892</v>
      </c>
      <c r="HC10" s="8" t="s">
        <v>893</v>
      </c>
      <c r="HD10" s="8" t="s">
        <v>894</v>
      </c>
      <c r="HE10" s="8" t="s">
        <v>895</v>
      </c>
      <c r="HF10" s="8" t="s">
        <v>896</v>
      </c>
      <c r="HG10" s="8" t="s">
        <v>897</v>
      </c>
      <c r="HH10" s="8" t="s">
        <v>898</v>
      </c>
      <c r="HI10" s="8" t="s">
        <v>899</v>
      </c>
      <c r="HJ10" s="8" t="s">
        <v>900</v>
      </c>
      <c r="HK10" s="8" t="s">
        <v>901</v>
      </c>
      <c r="HL10" s="8" t="s">
        <v>902</v>
      </c>
      <c r="HM10" s="8" t="s">
        <v>903</v>
      </c>
      <c r="HN10" s="8" t="s">
        <v>904</v>
      </c>
      <c r="HO10" s="8" t="s">
        <v>905</v>
      </c>
      <c r="HP10" s="8" t="s">
        <v>906</v>
      </c>
      <c r="HQ10" s="8" t="s">
        <v>907</v>
      </c>
      <c r="HR10" s="8" t="s">
        <v>908</v>
      </c>
      <c r="HS10" s="8" t="s">
        <v>909</v>
      </c>
      <c r="HT10" s="8" t="s">
        <v>910</v>
      </c>
      <c r="HU10" s="8" t="s">
        <v>911</v>
      </c>
      <c r="HV10" s="8" t="s">
        <v>912</v>
      </c>
      <c r="HW10" s="8" t="s">
        <v>913</v>
      </c>
      <c r="HX10" s="8" t="s">
        <v>914</v>
      </c>
      <c r="HY10" s="8" t="s">
        <v>915</v>
      </c>
      <c r="HZ10" s="8" t="s">
        <v>916</v>
      </c>
      <c r="IA10" s="8" t="s">
        <v>917</v>
      </c>
      <c r="IB10" s="8" t="s">
        <v>918</v>
      </c>
      <c r="IC10" s="8" t="s">
        <v>919</v>
      </c>
      <c r="ID10" s="8" t="s">
        <v>920</v>
      </c>
      <c r="IE10" s="8" t="s">
        <v>921</v>
      </c>
      <c r="IF10" s="8" t="s">
        <v>922</v>
      </c>
      <c r="IG10" s="8" t="s">
        <v>923</v>
      </c>
      <c r="IH10" s="8" t="s">
        <v>924</v>
      </c>
      <c r="II10" s="8" t="s">
        <v>925</v>
      </c>
      <c r="IJ10" s="8" t="s">
        <v>926</v>
      </c>
      <c r="IK10" s="8" t="s">
        <v>927</v>
      </c>
      <c r="IL10" s="8" t="s">
        <v>928</v>
      </c>
      <c r="IM10" s="8" t="s">
        <v>929</v>
      </c>
      <c r="IN10" s="8" t="s">
        <v>930</v>
      </c>
      <c r="IO10" s="8" t="s">
        <v>931</v>
      </c>
      <c r="IP10" s="8" t="s">
        <v>932</v>
      </c>
      <c r="IQ10" s="8" t="s">
        <v>933</v>
      </c>
    </row>
    <row r="11" spans="1:251">
      <c r="A11" s="10">
        <v>42036</v>
      </c>
      <c r="B11" s="9">
        <v>61.512</v>
      </c>
      <c r="C11" s="9">
        <v>82.801000000000002</v>
      </c>
      <c r="D11" s="9">
        <v>113.636</v>
      </c>
      <c r="E11" s="9">
        <v>37.994999999999997</v>
      </c>
      <c r="F11" s="9">
        <v>75.641000000000005</v>
      </c>
      <c r="G11" s="9">
        <v>28.744</v>
      </c>
      <c r="H11" s="9">
        <v>8.6080000000000005</v>
      </c>
      <c r="I11" s="9">
        <v>20.137</v>
      </c>
      <c r="J11" s="9">
        <v>14.351000000000001</v>
      </c>
      <c r="K11" s="9">
        <v>5.2969999999999997</v>
      </c>
      <c r="L11" s="9">
        <v>9.0540000000000003</v>
      </c>
      <c r="M11" s="9">
        <v>14.393000000000001</v>
      </c>
      <c r="N11" s="9">
        <v>3.31</v>
      </c>
      <c r="O11" s="9">
        <v>11.083</v>
      </c>
      <c r="P11" s="9">
        <v>23.024999999999999</v>
      </c>
      <c r="Q11" s="9">
        <v>5.9729999999999999</v>
      </c>
      <c r="R11" s="9">
        <v>17.052</v>
      </c>
      <c r="S11" s="9">
        <v>6.5469999999999997</v>
      </c>
      <c r="T11" s="9">
        <v>1.333</v>
      </c>
      <c r="U11" s="9">
        <v>5.2140000000000004</v>
      </c>
      <c r="V11" s="9">
        <v>16.477</v>
      </c>
      <c r="W11" s="9">
        <v>4.6399999999999997</v>
      </c>
      <c r="X11" s="9">
        <v>11.837</v>
      </c>
      <c r="Y11" s="9">
        <v>287.00299999999999</v>
      </c>
      <c r="Z11" s="9">
        <v>114.489</v>
      </c>
      <c r="AA11" s="9">
        <v>172.51400000000001</v>
      </c>
      <c r="AB11" s="9">
        <v>265.31700000000001</v>
      </c>
      <c r="AC11" s="9">
        <v>103.134</v>
      </c>
      <c r="AD11" s="9">
        <v>162.184</v>
      </c>
      <c r="AE11" s="9">
        <v>134.077</v>
      </c>
      <c r="AF11" s="9">
        <v>53.658000000000001</v>
      </c>
      <c r="AG11" s="9">
        <v>80.42</v>
      </c>
      <c r="AH11" s="9">
        <v>131.24</v>
      </c>
      <c r="AI11" s="9">
        <v>49.475999999999999</v>
      </c>
      <c r="AJ11" s="9">
        <v>81.763999999999996</v>
      </c>
      <c r="AK11" s="9">
        <v>231.46899999999999</v>
      </c>
      <c r="AL11" s="9">
        <v>91.421000000000006</v>
      </c>
      <c r="AM11" s="9">
        <v>140.04900000000001</v>
      </c>
      <c r="AN11" s="9">
        <v>117.727</v>
      </c>
      <c r="AO11" s="9">
        <v>47.572000000000003</v>
      </c>
      <c r="AP11" s="9">
        <v>70.155000000000001</v>
      </c>
      <c r="AQ11" s="9">
        <v>113.74299999999999</v>
      </c>
      <c r="AR11" s="9">
        <v>43.848999999999997</v>
      </c>
      <c r="AS11" s="9">
        <v>69.894000000000005</v>
      </c>
      <c r="AT11" s="9">
        <v>33.847999999999999</v>
      </c>
      <c r="AU11" s="9">
        <v>11.712999999999999</v>
      </c>
      <c r="AV11" s="9">
        <v>22.135000000000002</v>
      </c>
      <c r="AW11" s="9">
        <v>16.350999999999999</v>
      </c>
      <c r="AX11" s="9">
        <v>6.0860000000000003</v>
      </c>
      <c r="AY11" s="9">
        <v>10.265000000000001</v>
      </c>
      <c r="AZ11" s="9">
        <v>17.497</v>
      </c>
      <c r="BA11" s="9">
        <v>5.6269999999999998</v>
      </c>
      <c r="BB11" s="9">
        <v>11.871</v>
      </c>
      <c r="BC11" s="9">
        <v>21.686</v>
      </c>
      <c r="BD11" s="9">
        <v>11.356</v>
      </c>
      <c r="BE11" s="9">
        <v>10.33</v>
      </c>
      <c r="BF11" s="9">
        <v>6.6970000000000001</v>
      </c>
      <c r="BG11" s="9">
        <v>4.431</v>
      </c>
      <c r="BH11" s="9">
        <v>2.266</v>
      </c>
      <c r="BI11" s="9">
        <v>14.989000000000001</v>
      </c>
      <c r="BJ11" s="9">
        <v>6.9249999999999998</v>
      </c>
      <c r="BK11" s="9">
        <v>8.0640000000000001</v>
      </c>
      <c r="BL11" s="9">
        <v>211.66900000000001</v>
      </c>
      <c r="BM11" s="9">
        <v>80.966999999999999</v>
      </c>
      <c r="BN11" s="9">
        <v>130.703</v>
      </c>
      <c r="BO11" s="9">
        <v>201.75399999999999</v>
      </c>
      <c r="BP11" s="9">
        <v>78.042000000000002</v>
      </c>
      <c r="BQ11" s="9">
        <v>123.712</v>
      </c>
      <c r="BR11" s="9">
        <v>97.36</v>
      </c>
      <c r="BS11" s="9">
        <v>43.039000000000001</v>
      </c>
      <c r="BT11" s="9">
        <v>54.320999999999998</v>
      </c>
      <c r="BU11" s="9">
        <v>104.39400000000001</v>
      </c>
      <c r="BV11" s="9">
        <v>35.003</v>
      </c>
      <c r="BW11" s="9">
        <v>69.391000000000005</v>
      </c>
      <c r="BX11" s="9">
        <v>180.04400000000001</v>
      </c>
      <c r="BY11" s="9">
        <v>73.156000000000006</v>
      </c>
      <c r="BZ11" s="9">
        <v>106.88800000000001</v>
      </c>
      <c r="CA11" s="9">
        <v>91.813999999999993</v>
      </c>
      <c r="CB11" s="9">
        <v>41.615000000000002</v>
      </c>
      <c r="CC11" s="9">
        <v>50.198999999999998</v>
      </c>
      <c r="CD11" s="9">
        <v>88.23</v>
      </c>
      <c r="CE11" s="9">
        <v>31.541</v>
      </c>
      <c r="CF11" s="9">
        <v>56.689</v>
      </c>
      <c r="CG11" s="9">
        <v>21.71</v>
      </c>
      <c r="CH11" s="9">
        <v>4.8860000000000001</v>
      </c>
      <c r="CI11" s="9">
        <v>16.824000000000002</v>
      </c>
      <c r="CJ11" s="9">
        <v>5.5460000000000003</v>
      </c>
      <c r="CK11" s="9">
        <v>1.4239999999999999</v>
      </c>
      <c r="CL11" s="9">
        <v>4.1219999999999999</v>
      </c>
      <c r="CM11" s="9">
        <v>16.164000000000001</v>
      </c>
      <c r="CN11" s="9">
        <v>3.4630000000000001</v>
      </c>
      <c r="CO11" s="9">
        <v>12.702</v>
      </c>
      <c r="CP11" s="9">
        <v>9.9160000000000004</v>
      </c>
      <c r="CQ11" s="9">
        <v>2.9249999999999998</v>
      </c>
      <c r="CR11" s="9">
        <v>6.9909999999999997</v>
      </c>
      <c r="CS11" s="9">
        <v>2.4609999999999999</v>
      </c>
      <c r="CT11" s="9">
        <v>0</v>
      </c>
      <c r="CU11" s="9">
        <v>2.4609999999999999</v>
      </c>
      <c r="CV11" s="9">
        <v>7.4539999999999997</v>
      </c>
      <c r="CW11" s="9">
        <v>2.9249999999999998</v>
      </c>
      <c r="CX11" s="9">
        <v>4.53</v>
      </c>
      <c r="CY11" s="9">
        <v>74.656000000000006</v>
      </c>
      <c r="CZ11" s="9">
        <v>28.728999999999999</v>
      </c>
      <c r="DA11" s="9">
        <v>45.927999999999997</v>
      </c>
      <c r="DB11" s="9">
        <v>71.584000000000003</v>
      </c>
      <c r="DC11" s="9">
        <v>27.85</v>
      </c>
      <c r="DD11" s="9">
        <v>43.734000000000002</v>
      </c>
      <c r="DE11" s="9">
        <v>32.880000000000003</v>
      </c>
      <c r="DF11" s="9">
        <v>12.52</v>
      </c>
      <c r="DG11" s="9">
        <v>20.36</v>
      </c>
      <c r="DH11" s="9">
        <v>38.704999999999998</v>
      </c>
      <c r="DI11" s="9">
        <v>15.331</v>
      </c>
      <c r="DJ11" s="9">
        <v>23.373999999999999</v>
      </c>
      <c r="DK11" s="9">
        <v>65.006</v>
      </c>
      <c r="DL11" s="9">
        <v>24.995999999999999</v>
      </c>
      <c r="DM11" s="9">
        <v>40.01</v>
      </c>
      <c r="DN11" s="9">
        <v>30.318999999999999</v>
      </c>
      <c r="DO11" s="9">
        <v>11.629</v>
      </c>
      <c r="DP11" s="9">
        <v>18.690000000000001</v>
      </c>
      <c r="DQ11" s="9">
        <v>34.686999999999998</v>
      </c>
      <c r="DR11" s="9">
        <v>13.368</v>
      </c>
      <c r="DS11" s="9">
        <v>21.32</v>
      </c>
      <c r="DT11" s="9">
        <v>6.5780000000000003</v>
      </c>
      <c r="DU11" s="9">
        <v>2.8540000000000001</v>
      </c>
      <c r="DV11" s="9">
        <v>3.7250000000000001</v>
      </c>
      <c r="DW11" s="9">
        <v>2.5609999999999999</v>
      </c>
      <c r="DX11" s="9">
        <v>0.89100000000000001</v>
      </c>
      <c r="DY11" s="9">
        <v>1.67</v>
      </c>
      <c r="DZ11" s="9">
        <v>4.0179999999999998</v>
      </c>
      <c r="EA11" s="9">
        <v>1.9630000000000001</v>
      </c>
      <c r="EB11" s="9">
        <v>2.0550000000000002</v>
      </c>
      <c r="EC11" s="9">
        <v>3.0720000000000001</v>
      </c>
      <c r="ED11" s="9">
        <v>0.879</v>
      </c>
      <c r="EE11" s="9">
        <v>2.1930000000000001</v>
      </c>
      <c r="EF11" s="9">
        <v>1.5760000000000001</v>
      </c>
      <c r="EG11" s="9">
        <v>0.434</v>
      </c>
      <c r="EH11" s="9">
        <v>1.141</v>
      </c>
      <c r="EI11" s="9">
        <v>1.496</v>
      </c>
      <c r="EJ11" s="9">
        <v>0.44400000000000001</v>
      </c>
      <c r="EK11" s="9">
        <v>1.052</v>
      </c>
      <c r="EL11" s="9">
        <v>107.518</v>
      </c>
      <c r="EM11" s="9">
        <v>38.139000000000003</v>
      </c>
      <c r="EN11" s="9">
        <v>69.379000000000005</v>
      </c>
      <c r="EO11" s="9">
        <v>99.284999999999997</v>
      </c>
      <c r="EP11" s="9">
        <v>37.201999999999998</v>
      </c>
      <c r="EQ11" s="9">
        <v>62.082999999999998</v>
      </c>
      <c r="ER11" s="9">
        <v>52.106000000000002</v>
      </c>
      <c r="ES11" s="9">
        <v>17.643999999999998</v>
      </c>
      <c r="ET11" s="9">
        <v>34.462000000000003</v>
      </c>
      <c r="EU11" s="9">
        <v>47.179000000000002</v>
      </c>
      <c r="EV11" s="9">
        <v>19.558</v>
      </c>
      <c r="EW11" s="9">
        <v>27.62</v>
      </c>
      <c r="EX11" s="9">
        <v>91.87</v>
      </c>
      <c r="EY11" s="9">
        <v>35.575000000000003</v>
      </c>
      <c r="EZ11" s="9">
        <v>56.295000000000002</v>
      </c>
      <c r="FA11" s="9">
        <v>46.938000000000002</v>
      </c>
      <c r="FB11" s="9">
        <v>16.744</v>
      </c>
      <c r="FC11" s="9">
        <v>30.193999999999999</v>
      </c>
      <c r="FD11" s="9">
        <v>44.932000000000002</v>
      </c>
      <c r="FE11" s="9">
        <v>18.832000000000001</v>
      </c>
      <c r="FF11" s="9">
        <v>26.100999999999999</v>
      </c>
      <c r="FG11" s="9">
        <v>7.4139999999999997</v>
      </c>
      <c r="FH11" s="9">
        <v>1.627</v>
      </c>
      <c r="FI11" s="9">
        <v>5.7880000000000003</v>
      </c>
      <c r="FJ11" s="9">
        <v>5.1680000000000001</v>
      </c>
      <c r="FK11" s="9">
        <v>0.9</v>
      </c>
      <c r="FL11" s="9">
        <v>4.2679999999999998</v>
      </c>
      <c r="FM11" s="9">
        <v>2.2469999999999999</v>
      </c>
      <c r="FN11" s="9">
        <v>0.72699999999999998</v>
      </c>
      <c r="FO11" s="9">
        <v>1.52</v>
      </c>
      <c r="FP11" s="9">
        <v>8.2330000000000005</v>
      </c>
      <c r="FQ11" s="9">
        <v>0.93700000000000006</v>
      </c>
      <c r="FR11" s="9">
        <v>7.2960000000000003</v>
      </c>
      <c r="FS11" s="9">
        <v>2.004</v>
      </c>
      <c r="FT11" s="9">
        <v>0.49099999999999999</v>
      </c>
      <c r="FU11" s="9">
        <v>1.5129999999999999</v>
      </c>
      <c r="FV11" s="9">
        <v>6.2290000000000001</v>
      </c>
      <c r="FW11" s="9">
        <v>0.44600000000000001</v>
      </c>
      <c r="FX11" s="9">
        <v>5.7830000000000004</v>
      </c>
      <c r="FY11" s="9">
        <v>27.152999999999999</v>
      </c>
      <c r="FZ11" s="9">
        <v>9.7929999999999993</v>
      </c>
      <c r="GA11" s="9">
        <v>17.36</v>
      </c>
      <c r="GB11" s="9">
        <v>26.216000000000001</v>
      </c>
      <c r="GC11" s="9">
        <v>9.5510000000000002</v>
      </c>
      <c r="GD11" s="9">
        <v>16.664000000000001</v>
      </c>
      <c r="GE11" s="9">
        <v>13.590999999999999</v>
      </c>
      <c r="GF11" s="9">
        <v>4.9580000000000002</v>
      </c>
      <c r="GG11" s="9">
        <v>8.6329999999999991</v>
      </c>
      <c r="GH11" s="9">
        <v>12.624000000000001</v>
      </c>
      <c r="GI11" s="9">
        <v>4.593</v>
      </c>
      <c r="GJ11" s="9">
        <v>8.0310000000000006</v>
      </c>
      <c r="GK11" s="9">
        <v>23.315999999999999</v>
      </c>
      <c r="GL11" s="9">
        <v>9.0660000000000007</v>
      </c>
      <c r="GM11" s="9">
        <v>14.25</v>
      </c>
      <c r="GN11" s="9">
        <v>12.324</v>
      </c>
      <c r="GO11" s="9">
        <v>4.867</v>
      </c>
      <c r="GP11" s="9">
        <v>7.4569999999999999</v>
      </c>
      <c r="GQ11" s="9">
        <v>10.991</v>
      </c>
      <c r="GR11" s="9">
        <v>4.1989999999999998</v>
      </c>
      <c r="GS11" s="9">
        <v>6.7930000000000001</v>
      </c>
      <c r="GT11" s="9">
        <v>2.9</v>
      </c>
      <c r="GU11" s="9">
        <v>0.48499999999999999</v>
      </c>
      <c r="GV11" s="9">
        <v>2.415</v>
      </c>
      <c r="GW11" s="9">
        <v>1.2669999999999999</v>
      </c>
      <c r="GX11" s="9">
        <v>9.0999999999999998E-2</v>
      </c>
      <c r="GY11" s="9">
        <v>1.1759999999999999</v>
      </c>
      <c r="GZ11" s="9">
        <v>1.633</v>
      </c>
      <c r="HA11" s="9">
        <v>0.39500000000000002</v>
      </c>
      <c r="HB11" s="9">
        <v>1.238</v>
      </c>
      <c r="HC11" s="9">
        <v>0.93700000000000006</v>
      </c>
      <c r="HD11" s="9">
        <v>0.24099999999999999</v>
      </c>
      <c r="HE11" s="9">
        <v>0.69599999999999995</v>
      </c>
      <c r="HF11" s="9">
        <v>0.114</v>
      </c>
      <c r="HG11" s="9">
        <v>0</v>
      </c>
      <c r="HH11" s="9">
        <v>0.114</v>
      </c>
      <c r="HI11" s="9">
        <v>0.82399999999999995</v>
      </c>
      <c r="HJ11" s="9">
        <v>0.24099999999999999</v>
      </c>
      <c r="HK11" s="9">
        <v>0.58199999999999996</v>
      </c>
      <c r="HL11" s="9">
        <v>5.008</v>
      </c>
      <c r="HM11" s="9">
        <v>1.8180000000000001</v>
      </c>
      <c r="HN11" s="9">
        <v>3.19</v>
      </c>
      <c r="HO11" s="9">
        <v>4.7229999999999999</v>
      </c>
      <c r="HP11" s="9">
        <v>1.8180000000000001</v>
      </c>
      <c r="HQ11" s="9">
        <v>2.9049999999999998</v>
      </c>
      <c r="HR11" s="9">
        <v>1.6220000000000001</v>
      </c>
      <c r="HS11" s="9">
        <v>0.755</v>
      </c>
      <c r="HT11" s="9">
        <v>0.86699999999999999</v>
      </c>
      <c r="HU11" s="9">
        <v>3.1019999999999999</v>
      </c>
      <c r="HV11" s="9">
        <v>1.0640000000000001</v>
      </c>
      <c r="HW11" s="9">
        <v>2.0379999999999998</v>
      </c>
      <c r="HX11" s="9">
        <v>4.1909999999999998</v>
      </c>
      <c r="HY11" s="9">
        <v>1.5780000000000001</v>
      </c>
      <c r="HZ11" s="9">
        <v>2.613</v>
      </c>
      <c r="IA11" s="9">
        <v>1.6220000000000001</v>
      </c>
      <c r="IB11" s="9">
        <v>0.755</v>
      </c>
      <c r="IC11" s="9">
        <v>0.86699999999999999</v>
      </c>
      <c r="ID11" s="9">
        <v>2.569</v>
      </c>
      <c r="IE11" s="9">
        <v>0.82399999999999995</v>
      </c>
      <c r="IF11" s="9">
        <v>1.7450000000000001</v>
      </c>
      <c r="IG11" s="9">
        <v>0.53300000000000003</v>
      </c>
      <c r="IH11" s="9">
        <v>0.24</v>
      </c>
      <c r="II11" s="9">
        <v>0.29199999999999998</v>
      </c>
      <c r="IJ11" s="9">
        <v>0</v>
      </c>
      <c r="IK11" s="9">
        <v>0</v>
      </c>
      <c r="IL11" s="9">
        <v>0</v>
      </c>
      <c r="IM11" s="9">
        <v>0.53300000000000003</v>
      </c>
      <c r="IN11" s="9">
        <v>0.24</v>
      </c>
      <c r="IO11" s="9">
        <v>0.29199999999999998</v>
      </c>
      <c r="IP11" s="9">
        <v>0.28499999999999998</v>
      </c>
      <c r="IQ11" s="9">
        <v>0</v>
      </c>
    </row>
    <row r="12" spans="1:251">
      <c r="A12" s="10">
        <v>42401</v>
      </c>
      <c r="B12" s="9">
        <v>54.750999999999998</v>
      </c>
      <c r="C12" s="9">
        <v>81.156999999999996</v>
      </c>
      <c r="D12" s="9">
        <v>121.79900000000001</v>
      </c>
      <c r="E12" s="9">
        <v>49.014000000000003</v>
      </c>
      <c r="F12" s="9">
        <v>72.784999999999997</v>
      </c>
      <c r="G12" s="9">
        <v>35.1</v>
      </c>
      <c r="H12" s="9">
        <v>9.8239999999999998</v>
      </c>
      <c r="I12" s="9">
        <v>25.276</v>
      </c>
      <c r="J12" s="9">
        <v>12.36</v>
      </c>
      <c r="K12" s="9">
        <v>5.5510000000000002</v>
      </c>
      <c r="L12" s="9">
        <v>6.8090000000000002</v>
      </c>
      <c r="M12" s="9">
        <v>22.739000000000001</v>
      </c>
      <c r="N12" s="9">
        <v>4.2729999999999997</v>
      </c>
      <c r="O12" s="9">
        <v>18.466999999999999</v>
      </c>
      <c r="P12" s="9">
        <v>24.898</v>
      </c>
      <c r="Q12" s="9">
        <v>11.010999999999999</v>
      </c>
      <c r="R12" s="9">
        <v>13.885999999999999</v>
      </c>
      <c r="S12" s="9">
        <v>8.3409999999999993</v>
      </c>
      <c r="T12" s="9">
        <v>4.125</v>
      </c>
      <c r="U12" s="9">
        <v>4.2169999999999996</v>
      </c>
      <c r="V12" s="9">
        <v>16.556000000000001</v>
      </c>
      <c r="W12" s="9">
        <v>6.8869999999999996</v>
      </c>
      <c r="X12" s="9">
        <v>9.67</v>
      </c>
      <c r="Y12" s="9">
        <v>292.85399999999998</v>
      </c>
      <c r="Z12" s="9">
        <v>116.455</v>
      </c>
      <c r="AA12" s="9">
        <v>176.4</v>
      </c>
      <c r="AB12" s="9">
        <v>275.601</v>
      </c>
      <c r="AC12" s="9">
        <v>111.13</v>
      </c>
      <c r="AD12" s="9">
        <v>164.47200000000001</v>
      </c>
      <c r="AE12" s="9">
        <v>145.37299999999999</v>
      </c>
      <c r="AF12" s="9">
        <v>59.241999999999997</v>
      </c>
      <c r="AG12" s="9">
        <v>86.131</v>
      </c>
      <c r="AH12" s="9">
        <v>130.22800000000001</v>
      </c>
      <c r="AI12" s="9">
        <v>51.887999999999998</v>
      </c>
      <c r="AJ12" s="9">
        <v>78.34</v>
      </c>
      <c r="AK12" s="9">
        <v>244.83699999999999</v>
      </c>
      <c r="AL12" s="9">
        <v>101.626</v>
      </c>
      <c r="AM12" s="9">
        <v>143.21100000000001</v>
      </c>
      <c r="AN12" s="9">
        <v>132.86799999999999</v>
      </c>
      <c r="AO12" s="9">
        <v>55.11</v>
      </c>
      <c r="AP12" s="9">
        <v>77.757999999999996</v>
      </c>
      <c r="AQ12" s="9">
        <v>111.96899999999999</v>
      </c>
      <c r="AR12" s="9">
        <v>46.515999999999998</v>
      </c>
      <c r="AS12" s="9">
        <v>65.453000000000003</v>
      </c>
      <c r="AT12" s="9">
        <v>30.763999999999999</v>
      </c>
      <c r="AU12" s="9">
        <v>9.5039999999999996</v>
      </c>
      <c r="AV12" s="9">
        <v>21.260999999999999</v>
      </c>
      <c r="AW12" s="9">
        <v>12.506</v>
      </c>
      <c r="AX12" s="9">
        <v>4.1319999999999997</v>
      </c>
      <c r="AY12" s="9">
        <v>8.3740000000000006</v>
      </c>
      <c r="AZ12" s="9">
        <v>18.257999999999999</v>
      </c>
      <c r="BA12" s="9">
        <v>5.3710000000000004</v>
      </c>
      <c r="BB12" s="9">
        <v>12.887</v>
      </c>
      <c r="BC12" s="9">
        <v>17.253</v>
      </c>
      <c r="BD12" s="9">
        <v>5.3250000000000002</v>
      </c>
      <c r="BE12" s="9">
        <v>11.928000000000001</v>
      </c>
      <c r="BF12" s="9">
        <v>2.528</v>
      </c>
      <c r="BG12" s="9">
        <v>1.8540000000000001</v>
      </c>
      <c r="BH12" s="9">
        <v>0.67400000000000004</v>
      </c>
      <c r="BI12" s="9">
        <v>14.725</v>
      </c>
      <c r="BJ12" s="9">
        <v>3.4710000000000001</v>
      </c>
      <c r="BK12" s="9">
        <v>11.254</v>
      </c>
      <c r="BL12" s="9">
        <v>194.08500000000001</v>
      </c>
      <c r="BM12" s="9">
        <v>76.248000000000005</v>
      </c>
      <c r="BN12" s="9">
        <v>117.837</v>
      </c>
      <c r="BO12" s="9">
        <v>186.482</v>
      </c>
      <c r="BP12" s="9">
        <v>74.888999999999996</v>
      </c>
      <c r="BQ12" s="9">
        <v>111.593</v>
      </c>
      <c r="BR12" s="9">
        <v>86.218999999999994</v>
      </c>
      <c r="BS12" s="9">
        <v>38.627000000000002</v>
      </c>
      <c r="BT12" s="9">
        <v>47.591999999999999</v>
      </c>
      <c r="BU12" s="9">
        <v>100.26300000000001</v>
      </c>
      <c r="BV12" s="9">
        <v>36.262</v>
      </c>
      <c r="BW12" s="9">
        <v>64.001000000000005</v>
      </c>
      <c r="BX12" s="9">
        <v>169.71799999999999</v>
      </c>
      <c r="BY12" s="9">
        <v>68.686999999999998</v>
      </c>
      <c r="BZ12" s="9">
        <v>101.03100000000001</v>
      </c>
      <c r="CA12" s="9">
        <v>79.668000000000006</v>
      </c>
      <c r="CB12" s="9">
        <v>37.347999999999999</v>
      </c>
      <c r="CC12" s="9">
        <v>42.32</v>
      </c>
      <c r="CD12" s="9">
        <v>90.05</v>
      </c>
      <c r="CE12" s="9">
        <v>31.338999999999999</v>
      </c>
      <c r="CF12" s="9">
        <v>58.710999999999999</v>
      </c>
      <c r="CG12" s="9">
        <v>16.763999999999999</v>
      </c>
      <c r="CH12" s="9">
        <v>6.202</v>
      </c>
      <c r="CI12" s="9">
        <v>10.561999999999999</v>
      </c>
      <c r="CJ12" s="9">
        <v>6.5510000000000002</v>
      </c>
      <c r="CK12" s="9">
        <v>1.2789999999999999</v>
      </c>
      <c r="CL12" s="9">
        <v>5.2720000000000002</v>
      </c>
      <c r="CM12" s="9">
        <v>10.212999999999999</v>
      </c>
      <c r="CN12" s="9">
        <v>4.923</v>
      </c>
      <c r="CO12" s="9">
        <v>5.29</v>
      </c>
      <c r="CP12" s="9">
        <v>7.6029999999999998</v>
      </c>
      <c r="CQ12" s="9">
        <v>1.359</v>
      </c>
      <c r="CR12" s="9">
        <v>6.2439999999999998</v>
      </c>
      <c r="CS12" s="9">
        <v>2.4140000000000001</v>
      </c>
      <c r="CT12" s="9">
        <v>0.58499999999999996</v>
      </c>
      <c r="CU12" s="9">
        <v>1.829</v>
      </c>
      <c r="CV12" s="9">
        <v>5.1890000000000001</v>
      </c>
      <c r="CW12" s="9">
        <v>0.77400000000000002</v>
      </c>
      <c r="CX12" s="9">
        <v>4.415</v>
      </c>
      <c r="CY12" s="9">
        <v>88.224999999999994</v>
      </c>
      <c r="CZ12" s="9">
        <v>38.308999999999997</v>
      </c>
      <c r="DA12" s="9">
        <v>49.915999999999997</v>
      </c>
      <c r="DB12" s="9">
        <v>84.221000000000004</v>
      </c>
      <c r="DC12" s="9">
        <v>37.015999999999998</v>
      </c>
      <c r="DD12" s="9">
        <v>47.204999999999998</v>
      </c>
      <c r="DE12" s="9">
        <v>42.506</v>
      </c>
      <c r="DF12" s="9">
        <v>18.388000000000002</v>
      </c>
      <c r="DG12" s="9">
        <v>24.117999999999999</v>
      </c>
      <c r="DH12" s="9">
        <v>41.715000000000003</v>
      </c>
      <c r="DI12" s="9">
        <v>18.628</v>
      </c>
      <c r="DJ12" s="9">
        <v>23.087</v>
      </c>
      <c r="DK12" s="9">
        <v>78.174999999999997</v>
      </c>
      <c r="DL12" s="9">
        <v>34.698</v>
      </c>
      <c r="DM12" s="9">
        <v>43.476999999999997</v>
      </c>
      <c r="DN12" s="9">
        <v>39.517000000000003</v>
      </c>
      <c r="DO12" s="9">
        <v>17.077999999999999</v>
      </c>
      <c r="DP12" s="9">
        <v>22.439</v>
      </c>
      <c r="DQ12" s="9">
        <v>38.656999999999996</v>
      </c>
      <c r="DR12" s="9">
        <v>17.62</v>
      </c>
      <c r="DS12" s="9">
        <v>21.036999999999999</v>
      </c>
      <c r="DT12" s="9">
        <v>6.0460000000000003</v>
      </c>
      <c r="DU12" s="9">
        <v>2.3180000000000001</v>
      </c>
      <c r="DV12" s="9">
        <v>3.7290000000000001</v>
      </c>
      <c r="DW12" s="9">
        <v>2.9889999999999999</v>
      </c>
      <c r="DX12" s="9">
        <v>1.31</v>
      </c>
      <c r="DY12" s="9">
        <v>1.679</v>
      </c>
      <c r="DZ12" s="9">
        <v>3.0579999999999998</v>
      </c>
      <c r="EA12" s="9">
        <v>1.008</v>
      </c>
      <c r="EB12" s="9">
        <v>2.0499999999999998</v>
      </c>
      <c r="EC12" s="9">
        <v>4.0030000000000001</v>
      </c>
      <c r="ED12" s="9">
        <v>1.2929999999999999</v>
      </c>
      <c r="EE12" s="9">
        <v>2.71</v>
      </c>
      <c r="EF12" s="9">
        <v>1.3680000000000001</v>
      </c>
      <c r="EG12" s="9">
        <v>0.54400000000000004</v>
      </c>
      <c r="EH12" s="9">
        <v>0.82299999999999995</v>
      </c>
      <c r="EI12" s="9">
        <v>2.6360000000000001</v>
      </c>
      <c r="EJ12" s="9">
        <v>0.749</v>
      </c>
      <c r="EK12" s="9">
        <v>1.887</v>
      </c>
      <c r="EL12" s="9">
        <v>121.462</v>
      </c>
      <c r="EM12" s="9">
        <v>44.643000000000001</v>
      </c>
      <c r="EN12" s="9">
        <v>76.819000000000003</v>
      </c>
      <c r="EO12" s="9">
        <v>114.517</v>
      </c>
      <c r="EP12" s="9">
        <v>43.033000000000001</v>
      </c>
      <c r="EQ12" s="9">
        <v>71.483999999999995</v>
      </c>
      <c r="ER12" s="9">
        <v>57.774000000000001</v>
      </c>
      <c r="ES12" s="9">
        <v>25.198</v>
      </c>
      <c r="ET12" s="9">
        <v>32.576000000000001</v>
      </c>
      <c r="EU12" s="9">
        <v>56.741999999999997</v>
      </c>
      <c r="EV12" s="9">
        <v>17.835000000000001</v>
      </c>
      <c r="EW12" s="9">
        <v>38.906999999999996</v>
      </c>
      <c r="EX12" s="9">
        <v>98.921999999999997</v>
      </c>
      <c r="EY12" s="9">
        <v>40.277999999999999</v>
      </c>
      <c r="EZ12" s="9">
        <v>58.643999999999998</v>
      </c>
      <c r="FA12" s="9">
        <v>53.899000000000001</v>
      </c>
      <c r="FB12" s="9">
        <v>23.876000000000001</v>
      </c>
      <c r="FC12" s="9">
        <v>30.023</v>
      </c>
      <c r="FD12" s="9">
        <v>45.023000000000003</v>
      </c>
      <c r="FE12" s="9">
        <v>16.401</v>
      </c>
      <c r="FF12" s="9">
        <v>28.620999999999999</v>
      </c>
      <c r="FG12" s="9">
        <v>15.595000000000001</v>
      </c>
      <c r="FH12" s="9">
        <v>2.7559999999999998</v>
      </c>
      <c r="FI12" s="9">
        <v>12.84</v>
      </c>
      <c r="FJ12" s="9">
        <v>3.875</v>
      </c>
      <c r="FK12" s="9">
        <v>1.3220000000000001</v>
      </c>
      <c r="FL12" s="9">
        <v>2.5529999999999999</v>
      </c>
      <c r="FM12" s="9">
        <v>11.72</v>
      </c>
      <c r="FN12" s="9">
        <v>1.4339999999999999</v>
      </c>
      <c r="FO12" s="9">
        <v>10.286</v>
      </c>
      <c r="FP12" s="9">
        <v>6.9450000000000003</v>
      </c>
      <c r="FQ12" s="9">
        <v>1.61</v>
      </c>
      <c r="FR12" s="9">
        <v>5.335</v>
      </c>
      <c r="FS12" s="9">
        <v>1.2729999999999999</v>
      </c>
      <c r="FT12" s="9">
        <v>0</v>
      </c>
      <c r="FU12" s="9">
        <v>1.2729999999999999</v>
      </c>
      <c r="FV12" s="9">
        <v>5.6710000000000003</v>
      </c>
      <c r="FW12" s="9">
        <v>1.61</v>
      </c>
      <c r="FX12" s="9">
        <v>4.0620000000000003</v>
      </c>
      <c r="FY12" s="9">
        <v>23.521000000000001</v>
      </c>
      <c r="FZ12" s="9">
        <v>9.7230000000000008</v>
      </c>
      <c r="GA12" s="9">
        <v>13.798999999999999</v>
      </c>
      <c r="GB12" s="9">
        <v>22.661999999999999</v>
      </c>
      <c r="GC12" s="9">
        <v>9.0939999999999994</v>
      </c>
      <c r="GD12" s="9">
        <v>13.568</v>
      </c>
      <c r="GE12" s="9">
        <v>10.478</v>
      </c>
      <c r="GF12" s="9">
        <v>5.4</v>
      </c>
      <c r="GG12" s="9">
        <v>5.0780000000000003</v>
      </c>
      <c r="GH12" s="9">
        <v>12.183999999999999</v>
      </c>
      <c r="GI12" s="9">
        <v>3.6930000000000001</v>
      </c>
      <c r="GJ12" s="9">
        <v>8.4909999999999997</v>
      </c>
      <c r="GK12" s="9">
        <v>20.608000000000001</v>
      </c>
      <c r="GL12" s="9">
        <v>8.4700000000000006</v>
      </c>
      <c r="GM12" s="9">
        <v>12.138</v>
      </c>
      <c r="GN12" s="9">
        <v>9.8510000000000009</v>
      </c>
      <c r="GO12" s="9">
        <v>5.1159999999999997</v>
      </c>
      <c r="GP12" s="9">
        <v>4.7350000000000003</v>
      </c>
      <c r="GQ12" s="9">
        <v>10.757</v>
      </c>
      <c r="GR12" s="9">
        <v>3.3540000000000001</v>
      </c>
      <c r="GS12" s="9">
        <v>7.4029999999999996</v>
      </c>
      <c r="GT12" s="9">
        <v>2.0539999999999998</v>
      </c>
      <c r="GU12" s="9">
        <v>0.623</v>
      </c>
      <c r="GV12" s="9">
        <v>1.431</v>
      </c>
      <c r="GW12" s="9">
        <v>0.627</v>
      </c>
      <c r="GX12" s="9">
        <v>0.28399999999999997</v>
      </c>
      <c r="GY12" s="9">
        <v>0.34300000000000003</v>
      </c>
      <c r="GZ12" s="9">
        <v>1.427</v>
      </c>
      <c r="HA12" s="9">
        <v>0.33900000000000002</v>
      </c>
      <c r="HB12" s="9">
        <v>1.0880000000000001</v>
      </c>
      <c r="HC12" s="9">
        <v>0.85899999999999999</v>
      </c>
      <c r="HD12" s="9">
        <v>0.629</v>
      </c>
      <c r="HE12" s="9">
        <v>0.23</v>
      </c>
      <c r="HF12" s="9">
        <v>0.22700000000000001</v>
      </c>
      <c r="HG12" s="9">
        <v>0.11700000000000001</v>
      </c>
      <c r="HH12" s="9">
        <v>0.11</v>
      </c>
      <c r="HI12" s="9">
        <v>0.63200000000000001</v>
      </c>
      <c r="HJ12" s="9">
        <v>0.51200000000000001</v>
      </c>
      <c r="HK12" s="9">
        <v>0.12</v>
      </c>
      <c r="HL12" s="9">
        <v>5.2939999999999996</v>
      </c>
      <c r="HM12" s="9">
        <v>1.7769999999999999</v>
      </c>
      <c r="HN12" s="9">
        <v>3.5169999999999999</v>
      </c>
      <c r="HO12" s="9">
        <v>5.077</v>
      </c>
      <c r="HP12" s="9">
        <v>1.708</v>
      </c>
      <c r="HQ12" s="9">
        <v>3.37</v>
      </c>
      <c r="HR12" s="9">
        <v>2.7360000000000002</v>
      </c>
      <c r="HS12" s="9">
        <v>0.67</v>
      </c>
      <c r="HT12" s="9">
        <v>2.0659999999999998</v>
      </c>
      <c r="HU12" s="9">
        <v>2.3410000000000002</v>
      </c>
      <c r="HV12" s="9">
        <v>1.038</v>
      </c>
      <c r="HW12" s="9">
        <v>1.3029999999999999</v>
      </c>
      <c r="HX12" s="9">
        <v>4.3639999999999999</v>
      </c>
      <c r="HY12" s="9">
        <v>1.3009999999999999</v>
      </c>
      <c r="HZ12" s="9">
        <v>3.0619999999999998</v>
      </c>
      <c r="IA12" s="9">
        <v>2.395</v>
      </c>
      <c r="IB12" s="9">
        <v>0.44400000000000001</v>
      </c>
      <c r="IC12" s="9">
        <v>1.9510000000000001</v>
      </c>
      <c r="ID12" s="9">
        <v>1.9690000000000001</v>
      </c>
      <c r="IE12" s="9">
        <v>0.85699999999999998</v>
      </c>
      <c r="IF12" s="9">
        <v>1.1120000000000001</v>
      </c>
      <c r="IG12" s="9">
        <v>0.71399999999999997</v>
      </c>
      <c r="IH12" s="9">
        <v>0.40600000000000003</v>
      </c>
      <c r="II12" s="9">
        <v>0.307</v>
      </c>
      <c r="IJ12" s="9">
        <v>0.34100000000000003</v>
      </c>
      <c r="IK12" s="9">
        <v>0.22600000000000001</v>
      </c>
      <c r="IL12" s="9">
        <v>0.11600000000000001</v>
      </c>
      <c r="IM12" s="9">
        <v>0.372</v>
      </c>
      <c r="IN12" s="9">
        <v>0.18099999999999999</v>
      </c>
      <c r="IO12" s="9">
        <v>0.192</v>
      </c>
      <c r="IP12" s="9">
        <v>0.216</v>
      </c>
      <c r="IQ12" s="9">
        <v>6.9000000000000006E-2</v>
      </c>
    </row>
    <row r="13" spans="1:251">
      <c r="A13" s="10">
        <v>42767</v>
      </c>
      <c r="B13" s="9">
        <v>48.296999999999997</v>
      </c>
      <c r="C13" s="9">
        <v>66.540000000000006</v>
      </c>
      <c r="D13" s="9">
        <v>150.887</v>
      </c>
      <c r="E13" s="9">
        <v>58.372999999999998</v>
      </c>
      <c r="F13" s="9">
        <v>92.513000000000005</v>
      </c>
      <c r="G13" s="9">
        <v>36.07</v>
      </c>
      <c r="H13" s="9">
        <v>15.43</v>
      </c>
      <c r="I13" s="9">
        <v>20.64</v>
      </c>
      <c r="J13" s="9">
        <v>13.842000000000001</v>
      </c>
      <c r="K13" s="9">
        <v>9.0239999999999991</v>
      </c>
      <c r="L13" s="9">
        <v>4.8170000000000002</v>
      </c>
      <c r="M13" s="9">
        <v>22.228000000000002</v>
      </c>
      <c r="N13" s="9">
        <v>6.4059999999999997</v>
      </c>
      <c r="O13" s="9">
        <v>15.823</v>
      </c>
      <c r="P13" s="9">
        <v>23.062999999999999</v>
      </c>
      <c r="Q13" s="9">
        <v>7.7990000000000004</v>
      </c>
      <c r="R13" s="9">
        <v>15.263999999999999</v>
      </c>
      <c r="S13" s="9">
        <v>4.5869999999999997</v>
      </c>
      <c r="T13" s="9">
        <v>2.0750000000000002</v>
      </c>
      <c r="U13" s="9">
        <v>2.512</v>
      </c>
      <c r="V13" s="9">
        <v>18.475999999999999</v>
      </c>
      <c r="W13" s="9">
        <v>5.7240000000000002</v>
      </c>
      <c r="X13" s="9">
        <v>12.753</v>
      </c>
      <c r="Y13" s="9">
        <v>301.97899999999998</v>
      </c>
      <c r="Z13" s="9">
        <v>118.968</v>
      </c>
      <c r="AA13" s="9">
        <v>183.012</v>
      </c>
      <c r="AB13" s="9">
        <v>286.31200000000001</v>
      </c>
      <c r="AC13" s="9">
        <v>111.812</v>
      </c>
      <c r="AD13" s="9">
        <v>174.501</v>
      </c>
      <c r="AE13" s="9">
        <v>149.57900000000001</v>
      </c>
      <c r="AF13" s="9">
        <v>57.320999999999998</v>
      </c>
      <c r="AG13" s="9">
        <v>92.257999999999996</v>
      </c>
      <c r="AH13" s="9">
        <v>136.73400000000001</v>
      </c>
      <c r="AI13" s="9">
        <v>54.491</v>
      </c>
      <c r="AJ13" s="9">
        <v>82.242000000000004</v>
      </c>
      <c r="AK13" s="9">
        <v>248.143</v>
      </c>
      <c r="AL13" s="9">
        <v>98.503</v>
      </c>
      <c r="AM13" s="9">
        <v>149.63999999999999</v>
      </c>
      <c r="AN13" s="9">
        <v>130.47300000000001</v>
      </c>
      <c r="AO13" s="9">
        <v>52.564999999999998</v>
      </c>
      <c r="AP13" s="9">
        <v>77.908000000000001</v>
      </c>
      <c r="AQ13" s="9">
        <v>117.67</v>
      </c>
      <c r="AR13" s="9">
        <v>45.936999999999998</v>
      </c>
      <c r="AS13" s="9">
        <v>71.731999999999999</v>
      </c>
      <c r="AT13" s="9">
        <v>38.17</v>
      </c>
      <c r="AU13" s="9">
        <v>13.308999999999999</v>
      </c>
      <c r="AV13" s="9">
        <v>24.861000000000001</v>
      </c>
      <c r="AW13" s="9">
        <v>19.106000000000002</v>
      </c>
      <c r="AX13" s="9">
        <v>4.7549999999999999</v>
      </c>
      <c r="AY13" s="9">
        <v>14.35</v>
      </c>
      <c r="AZ13" s="9">
        <v>19.064</v>
      </c>
      <c r="BA13" s="9">
        <v>8.5540000000000003</v>
      </c>
      <c r="BB13" s="9">
        <v>10.51</v>
      </c>
      <c r="BC13" s="9">
        <v>15.667</v>
      </c>
      <c r="BD13" s="9">
        <v>7.1559999999999997</v>
      </c>
      <c r="BE13" s="9">
        <v>8.5109999999999992</v>
      </c>
      <c r="BF13" s="9">
        <v>3.3039999999999998</v>
      </c>
      <c r="BG13" s="9">
        <v>1.1419999999999999</v>
      </c>
      <c r="BH13" s="9">
        <v>2.161</v>
      </c>
      <c r="BI13" s="9">
        <v>12.363</v>
      </c>
      <c r="BJ13" s="9">
        <v>6.0140000000000002</v>
      </c>
      <c r="BK13" s="9">
        <v>6.35</v>
      </c>
      <c r="BL13" s="9">
        <v>201.13900000000001</v>
      </c>
      <c r="BM13" s="9">
        <v>78.683000000000007</v>
      </c>
      <c r="BN13" s="9">
        <v>122.456</v>
      </c>
      <c r="BO13" s="9">
        <v>193.357</v>
      </c>
      <c r="BP13" s="9">
        <v>76.534999999999997</v>
      </c>
      <c r="BQ13" s="9">
        <v>116.822</v>
      </c>
      <c r="BR13" s="9">
        <v>97.022999999999996</v>
      </c>
      <c r="BS13" s="9">
        <v>38.802</v>
      </c>
      <c r="BT13" s="9">
        <v>58.220999999999997</v>
      </c>
      <c r="BU13" s="9">
        <v>96.334000000000003</v>
      </c>
      <c r="BV13" s="9">
        <v>37.734000000000002</v>
      </c>
      <c r="BW13" s="9">
        <v>58.600999999999999</v>
      </c>
      <c r="BX13" s="9">
        <v>177.654</v>
      </c>
      <c r="BY13" s="9">
        <v>72.581999999999994</v>
      </c>
      <c r="BZ13" s="9">
        <v>105.072</v>
      </c>
      <c r="CA13" s="9">
        <v>90.153999999999996</v>
      </c>
      <c r="CB13" s="9">
        <v>37.091000000000001</v>
      </c>
      <c r="CC13" s="9">
        <v>53.063000000000002</v>
      </c>
      <c r="CD13" s="9">
        <v>87.5</v>
      </c>
      <c r="CE13" s="9">
        <v>35.491999999999997</v>
      </c>
      <c r="CF13" s="9">
        <v>52.009</v>
      </c>
      <c r="CG13" s="9">
        <v>15.702</v>
      </c>
      <c r="CH13" s="9">
        <v>3.9529999999999998</v>
      </c>
      <c r="CI13" s="9">
        <v>11.75</v>
      </c>
      <c r="CJ13" s="9">
        <v>6.8689999999999998</v>
      </c>
      <c r="CK13" s="9">
        <v>1.7110000000000001</v>
      </c>
      <c r="CL13" s="9">
        <v>5.1580000000000004</v>
      </c>
      <c r="CM13" s="9">
        <v>8.8339999999999996</v>
      </c>
      <c r="CN13" s="9">
        <v>2.242</v>
      </c>
      <c r="CO13" s="9">
        <v>6.5919999999999996</v>
      </c>
      <c r="CP13" s="9">
        <v>7.782</v>
      </c>
      <c r="CQ13" s="9">
        <v>2.1480000000000001</v>
      </c>
      <c r="CR13" s="9">
        <v>5.6340000000000003</v>
      </c>
      <c r="CS13" s="9">
        <v>1.8440000000000001</v>
      </c>
      <c r="CT13" s="9">
        <v>0.47799999999999998</v>
      </c>
      <c r="CU13" s="9">
        <v>1.3660000000000001</v>
      </c>
      <c r="CV13" s="9">
        <v>5.9390000000000001</v>
      </c>
      <c r="CW13" s="9">
        <v>1.67</v>
      </c>
      <c r="CX13" s="9">
        <v>4.2690000000000001</v>
      </c>
      <c r="CY13" s="9">
        <v>88.344999999999999</v>
      </c>
      <c r="CZ13" s="9">
        <v>32.738999999999997</v>
      </c>
      <c r="DA13" s="9">
        <v>55.604999999999997</v>
      </c>
      <c r="DB13" s="9">
        <v>85.072999999999993</v>
      </c>
      <c r="DC13" s="9">
        <v>31.298999999999999</v>
      </c>
      <c r="DD13" s="9">
        <v>53.773000000000003</v>
      </c>
      <c r="DE13" s="9">
        <v>42.119</v>
      </c>
      <c r="DF13" s="9">
        <v>17.045999999999999</v>
      </c>
      <c r="DG13" s="9">
        <v>25.071999999999999</v>
      </c>
      <c r="DH13" s="9">
        <v>42.954000000000001</v>
      </c>
      <c r="DI13" s="9">
        <v>14.253</v>
      </c>
      <c r="DJ13" s="9">
        <v>28.701000000000001</v>
      </c>
      <c r="DK13" s="9">
        <v>77.421000000000006</v>
      </c>
      <c r="DL13" s="9">
        <v>29.74</v>
      </c>
      <c r="DM13" s="9">
        <v>47.680999999999997</v>
      </c>
      <c r="DN13" s="9">
        <v>38.524000000000001</v>
      </c>
      <c r="DO13" s="9">
        <v>16.07</v>
      </c>
      <c r="DP13" s="9">
        <v>22.454000000000001</v>
      </c>
      <c r="DQ13" s="9">
        <v>38.896000000000001</v>
      </c>
      <c r="DR13" s="9">
        <v>13.67</v>
      </c>
      <c r="DS13" s="9">
        <v>25.225999999999999</v>
      </c>
      <c r="DT13" s="9">
        <v>7.6520000000000001</v>
      </c>
      <c r="DU13" s="9">
        <v>1.5589999999999999</v>
      </c>
      <c r="DV13" s="9">
        <v>6.093</v>
      </c>
      <c r="DW13" s="9">
        <v>3.5950000000000002</v>
      </c>
      <c r="DX13" s="9">
        <v>0.97599999999999998</v>
      </c>
      <c r="DY13" s="9">
        <v>2.6179999999999999</v>
      </c>
      <c r="DZ13" s="9">
        <v>4.0570000000000004</v>
      </c>
      <c r="EA13" s="9">
        <v>0.58299999999999996</v>
      </c>
      <c r="EB13" s="9">
        <v>3.4740000000000002</v>
      </c>
      <c r="EC13" s="9">
        <v>3.2719999999999998</v>
      </c>
      <c r="ED13" s="9">
        <v>1.44</v>
      </c>
      <c r="EE13" s="9">
        <v>1.8320000000000001</v>
      </c>
      <c r="EF13" s="9">
        <v>0.66100000000000003</v>
      </c>
      <c r="EG13" s="9">
        <v>0</v>
      </c>
      <c r="EH13" s="9">
        <v>0.66100000000000003</v>
      </c>
      <c r="EI13" s="9">
        <v>2.6110000000000002</v>
      </c>
      <c r="EJ13" s="9">
        <v>1.44</v>
      </c>
      <c r="EK13" s="9">
        <v>1.171</v>
      </c>
      <c r="EL13" s="9">
        <v>131.846</v>
      </c>
      <c r="EM13" s="9">
        <v>49.781999999999996</v>
      </c>
      <c r="EN13" s="9">
        <v>82.063999999999993</v>
      </c>
      <c r="EO13" s="9">
        <v>127.738</v>
      </c>
      <c r="EP13" s="9">
        <v>49.344999999999999</v>
      </c>
      <c r="EQ13" s="9">
        <v>78.393000000000001</v>
      </c>
      <c r="ER13" s="9">
        <v>62.859000000000002</v>
      </c>
      <c r="ES13" s="9">
        <v>28.998999999999999</v>
      </c>
      <c r="ET13" s="9">
        <v>33.86</v>
      </c>
      <c r="EU13" s="9">
        <v>64.879000000000005</v>
      </c>
      <c r="EV13" s="9">
        <v>20.344999999999999</v>
      </c>
      <c r="EW13" s="9">
        <v>44.533000000000001</v>
      </c>
      <c r="EX13" s="9">
        <v>118.45</v>
      </c>
      <c r="EY13" s="9">
        <v>44.860999999999997</v>
      </c>
      <c r="EZ13" s="9">
        <v>73.588999999999999</v>
      </c>
      <c r="FA13" s="9">
        <v>59.731999999999999</v>
      </c>
      <c r="FB13" s="9">
        <v>27.141999999999999</v>
      </c>
      <c r="FC13" s="9">
        <v>32.588999999999999</v>
      </c>
      <c r="FD13" s="9">
        <v>58.718000000000004</v>
      </c>
      <c r="FE13" s="9">
        <v>17.718</v>
      </c>
      <c r="FF13" s="9">
        <v>41</v>
      </c>
      <c r="FG13" s="9">
        <v>9.2889999999999997</v>
      </c>
      <c r="FH13" s="9">
        <v>4.484</v>
      </c>
      <c r="FI13" s="9">
        <v>4.8049999999999997</v>
      </c>
      <c r="FJ13" s="9">
        <v>3.1280000000000001</v>
      </c>
      <c r="FK13" s="9">
        <v>1.857</v>
      </c>
      <c r="FL13" s="9">
        <v>1.2709999999999999</v>
      </c>
      <c r="FM13" s="9">
        <v>6.1609999999999996</v>
      </c>
      <c r="FN13" s="9">
        <v>2.6269999999999998</v>
      </c>
      <c r="FO13" s="9">
        <v>3.5339999999999998</v>
      </c>
      <c r="FP13" s="9">
        <v>4.1070000000000002</v>
      </c>
      <c r="FQ13" s="9">
        <v>0.437</v>
      </c>
      <c r="FR13" s="9">
        <v>3.67</v>
      </c>
      <c r="FS13" s="9">
        <v>0.92200000000000004</v>
      </c>
      <c r="FT13" s="9">
        <v>0</v>
      </c>
      <c r="FU13" s="9">
        <v>0.92200000000000004</v>
      </c>
      <c r="FV13" s="9">
        <v>3.1859999999999999</v>
      </c>
      <c r="FW13" s="9">
        <v>0.437</v>
      </c>
      <c r="FX13" s="9">
        <v>2.7490000000000001</v>
      </c>
      <c r="FY13" s="9">
        <v>26.248000000000001</v>
      </c>
      <c r="FZ13" s="9">
        <v>10.095000000000001</v>
      </c>
      <c r="GA13" s="9">
        <v>16.152999999999999</v>
      </c>
      <c r="GB13" s="9">
        <v>24.224</v>
      </c>
      <c r="GC13" s="9">
        <v>9.1669999999999998</v>
      </c>
      <c r="GD13" s="9">
        <v>15.055999999999999</v>
      </c>
      <c r="GE13" s="9">
        <v>13.571999999999999</v>
      </c>
      <c r="GF13" s="9">
        <v>4.51</v>
      </c>
      <c r="GG13" s="9">
        <v>9.0609999999999999</v>
      </c>
      <c r="GH13" s="9">
        <v>10.651999999999999</v>
      </c>
      <c r="GI13" s="9">
        <v>4.657</v>
      </c>
      <c r="GJ13" s="9">
        <v>5.9950000000000001</v>
      </c>
      <c r="GK13" s="9">
        <v>20.103999999999999</v>
      </c>
      <c r="GL13" s="9">
        <v>7.907</v>
      </c>
      <c r="GM13" s="9">
        <v>12.196999999999999</v>
      </c>
      <c r="GN13" s="9">
        <v>11.933</v>
      </c>
      <c r="GO13" s="9">
        <v>4.4050000000000002</v>
      </c>
      <c r="GP13" s="9">
        <v>7.5279999999999996</v>
      </c>
      <c r="GQ13" s="9">
        <v>8.1709999999999994</v>
      </c>
      <c r="GR13" s="9">
        <v>3.5019999999999998</v>
      </c>
      <c r="GS13" s="9">
        <v>4.6689999999999996</v>
      </c>
      <c r="GT13" s="9">
        <v>4.1189999999999998</v>
      </c>
      <c r="GU13" s="9">
        <v>1.26</v>
      </c>
      <c r="GV13" s="9">
        <v>2.859</v>
      </c>
      <c r="GW13" s="9">
        <v>1.639</v>
      </c>
      <c r="GX13" s="9">
        <v>0.105</v>
      </c>
      <c r="GY13" s="9">
        <v>1.534</v>
      </c>
      <c r="GZ13" s="9">
        <v>2.4809999999999999</v>
      </c>
      <c r="HA13" s="9">
        <v>1.155</v>
      </c>
      <c r="HB13" s="9">
        <v>1.3260000000000001</v>
      </c>
      <c r="HC13" s="9">
        <v>2.024</v>
      </c>
      <c r="HD13" s="9">
        <v>0.92800000000000005</v>
      </c>
      <c r="HE13" s="9">
        <v>1.097</v>
      </c>
      <c r="HF13" s="9">
        <v>0.57799999999999996</v>
      </c>
      <c r="HG13" s="9">
        <v>0.26800000000000002</v>
      </c>
      <c r="HH13" s="9">
        <v>0.31</v>
      </c>
      <c r="HI13" s="9">
        <v>1.446</v>
      </c>
      <c r="HJ13" s="9">
        <v>0.66</v>
      </c>
      <c r="HK13" s="9">
        <v>0.78600000000000003</v>
      </c>
      <c r="HL13" s="9">
        <v>6.0090000000000003</v>
      </c>
      <c r="HM13" s="9">
        <v>3.0750000000000002</v>
      </c>
      <c r="HN13" s="9">
        <v>2.9340000000000002</v>
      </c>
      <c r="HO13" s="9">
        <v>5.5179999999999998</v>
      </c>
      <c r="HP13" s="9">
        <v>2.6579999999999999</v>
      </c>
      <c r="HQ13" s="9">
        <v>2.859</v>
      </c>
      <c r="HR13" s="9">
        <v>2.9039999999999999</v>
      </c>
      <c r="HS13" s="9">
        <v>1.5309999999999999</v>
      </c>
      <c r="HT13" s="9">
        <v>1.373</v>
      </c>
      <c r="HU13" s="9">
        <v>2.613</v>
      </c>
      <c r="HV13" s="9">
        <v>1.127</v>
      </c>
      <c r="HW13" s="9">
        <v>1.486</v>
      </c>
      <c r="HX13" s="9">
        <v>4.6079999999999997</v>
      </c>
      <c r="HY13" s="9">
        <v>2.508</v>
      </c>
      <c r="HZ13" s="9">
        <v>2.1</v>
      </c>
      <c r="IA13" s="9">
        <v>2.722</v>
      </c>
      <c r="IB13" s="9">
        <v>1.5309999999999999</v>
      </c>
      <c r="IC13" s="9">
        <v>1.1910000000000001</v>
      </c>
      <c r="ID13" s="9">
        <v>1.8859999999999999</v>
      </c>
      <c r="IE13" s="9">
        <v>0.97699999999999998</v>
      </c>
      <c r="IF13" s="9">
        <v>0.90900000000000003</v>
      </c>
      <c r="IG13" s="9">
        <v>0.91</v>
      </c>
      <c r="IH13" s="9">
        <v>0.15</v>
      </c>
      <c r="II13" s="9">
        <v>0.76</v>
      </c>
      <c r="IJ13" s="9">
        <v>0.182</v>
      </c>
      <c r="IK13" s="9">
        <v>0</v>
      </c>
      <c r="IL13" s="9">
        <v>0.182</v>
      </c>
      <c r="IM13" s="9">
        <v>0.72699999999999998</v>
      </c>
      <c r="IN13" s="9">
        <v>0.15</v>
      </c>
      <c r="IO13" s="9">
        <v>0.57699999999999996</v>
      </c>
      <c r="IP13" s="9">
        <v>0.49099999999999999</v>
      </c>
      <c r="IQ13" s="9">
        <v>0.41699999999999998</v>
      </c>
    </row>
    <row r="14" spans="1:251">
      <c r="A14" s="10">
        <v>43132</v>
      </c>
      <c r="B14" s="9">
        <v>54.201999999999998</v>
      </c>
      <c r="C14" s="9">
        <v>95.956000000000003</v>
      </c>
      <c r="D14" s="9">
        <v>139.309</v>
      </c>
      <c r="E14" s="9">
        <v>52.612000000000002</v>
      </c>
      <c r="F14" s="9">
        <v>86.697000000000003</v>
      </c>
      <c r="G14" s="9">
        <v>36.667999999999999</v>
      </c>
      <c r="H14" s="9">
        <v>18.085999999999999</v>
      </c>
      <c r="I14" s="9">
        <v>18.582000000000001</v>
      </c>
      <c r="J14" s="9">
        <v>14.750999999999999</v>
      </c>
      <c r="K14" s="9">
        <v>8.9429999999999996</v>
      </c>
      <c r="L14" s="9">
        <v>5.8090000000000002</v>
      </c>
      <c r="M14" s="9">
        <v>21.917000000000002</v>
      </c>
      <c r="N14" s="9">
        <v>9.1430000000000007</v>
      </c>
      <c r="O14" s="9">
        <v>12.773999999999999</v>
      </c>
      <c r="P14" s="9">
        <v>23.216999999999999</v>
      </c>
      <c r="Q14" s="9">
        <v>6.7409999999999997</v>
      </c>
      <c r="R14" s="9">
        <v>16.475999999999999</v>
      </c>
      <c r="S14" s="9">
        <v>4.4660000000000002</v>
      </c>
      <c r="T14" s="9">
        <v>2.8540000000000001</v>
      </c>
      <c r="U14" s="9">
        <v>1.6120000000000001</v>
      </c>
      <c r="V14" s="9">
        <v>18.751000000000001</v>
      </c>
      <c r="W14" s="9">
        <v>3.8860000000000001</v>
      </c>
      <c r="X14" s="9">
        <v>14.864000000000001</v>
      </c>
      <c r="Y14" s="9">
        <v>284.12799999999999</v>
      </c>
      <c r="Z14" s="9">
        <v>113.327</v>
      </c>
      <c r="AA14" s="9">
        <v>170.8</v>
      </c>
      <c r="AB14" s="9">
        <v>261.84500000000003</v>
      </c>
      <c r="AC14" s="9">
        <v>105.73099999999999</v>
      </c>
      <c r="AD14" s="9">
        <v>156.114</v>
      </c>
      <c r="AE14" s="9">
        <v>128.70500000000001</v>
      </c>
      <c r="AF14" s="9">
        <v>50.982999999999997</v>
      </c>
      <c r="AG14" s="9">
        <v>77.721999999999994</v>
      </c>
      <c r="AH14" s="9">
        <v>133.13999999999999</v>
      </c>
      <c r="AI14" s="9">
        <v>54.747999999999998</v>
      </c>
      <c r="AJ14" s="9">
        <v>78.391999999999996</v>
      </c>
      <c r="AK14" s="9">
        <v>227.44200000000001</v>
      </c>
      <c r="AL14" s="9">
        <v>91.222999999999999</v>
      </c>
      <c r="AM14" s="9">
        <v>136.21899999999999</v>
      </c>
      <c r="AN14" s="9">
        <v>116.627</v>
      </c>
      <c r="AO14" s="9">
        <v>46.64</v>
      </c>
      <c r="AP14" s="9">
        <v>69.986999999999995</v>
      </c>
      <c r="AQ14" s="9">
        <v>110.815</v>
      </c>
      <c r="AR14" s="9">
        <v>44.582999999999998</v>
      </c>
      <c r="AS14" s="9">
        <v>66.231999999999999</v>
      </c>
      <c r="AT14" s="9">
        <v>34.402000000000001</v>
      </c>
      <c r="AU14" s="9">
        <v>14.507999999999999</v>
      </c>
      <c r="AV14" s="9">
        <v>19.895</v>
      </c>
      <c r="AW14" s="9">
        <v>12.077</v>
      </c>
      <c r="AX14" s="9">
        <v>4.343</v>
      </c>
      <c r="AY14" s="9">
        <v>7.734</v>
      </c>
      <c r="AZ14" s="9">
        <v>22.324999999999999</v>
      </c>
      <c r="BA14" s="9">
        <v>10.164999999999999</v>
      </c>
      <c r="BB14" s="9">
        <v>12.16</v>
      </c>
      <c r="BC14" s="9">
        <v>22.283000000000001</v>
      </c>
      <c r="BD14" s="9">
        <v>7.5960000000000001</v>
      </c>
      <c r="BE14" s="9">
        <v>14.686999999999999</v>
      </c>
      <c r="BF14" s="9">
        <v>3.552</v>
      </c>
      <c r="BG14" s="9">
        <v>1.01</v>
      </c>
      <c r="BH14" s="9">
        <v>2.5409999999999999</v>
      </c>
      <c r="BI14" s="9">
        <v>18.731000000000002</v>
      </c>
      <c r="BJ14" s="9">
        <v>6.5860000000000003</v>
      </c>
      <c r="BK14" s="9">
        <v>12.145</v>
      </c>
      <c r="BL14" s="9">
        <v>227.529</v>
      </c>
      <c r="BM14" s="9">
        <v>83.105999999999995</v>
      </c>
      <c r="BN14" s="9">
        <v>144.423</v>
      </c>
      <c r="BO14" s="9">
        <v>217.00899999999999</v>
      </c>
      <c r="BP14" s="9">
        <v>81.275999999999996</v>
      </c>
      <c r="BQ14" s="9">
        <v>135.73400000000001</v>
      </c>
      <c r="BR14" s="9">
        <v>106.327</v>
      </c>
      <c r="BS14" s="9">
        <v>38.161999999999999</v>
      </c>
      <c r="BT14" s="9">
        <v>68.165000000000006</v>
      </c>
      <c r="BU14" s="9">
        <v>110.682</v>
      </c>
      <c r="BV14" s="9">
        <v>43.113999999999997</v>
      </c>
      <c r="BW14" s="9">
        <v>67.567999999999998</v>
      </c>
      <c r="BX14" s="9">
        <v>195.46199999999999</v>
      </c>
      <c r="BY14" s="9">
        <v>74.099000000000004</v>
      </c>
      <c r="BZ14" s="9">
        <v>121.363</v>
      </c>
      <c r="CA14" s="9">
        <v>96.061000000000007</v>
      </c>
      <c r="CB14" s="9">
        <v>34.103000000000002</v>
      </c>
      <c r="CC14" s="9">
        <v>61.957999999999998</v>
      </c>
      <c r="CD14" s="9">
        <v>99.400999999999996</v>
      </c>
      <c r="CE14" s="9">
        <v>39.996000000000002</v>
      </c>
      <c r="CF14" s="9">
        <v>59.404000000000003</v>
      </c>
      <c r="CG14" s="9">
        <v>21.547999999999998</v>
      </c>
      <c r="CH14" s="9">
        <v>7.1769999999999996</v>
      </c>
      <c r="CI14" s="9">
        <v>14.371</v>
      </c>
      <c r="CJ14" s="9">
        <v>10.266</v>
      </c>
      <c r="CK14" s="9">
        <v>4.0590000000000002</v>
      </c>
      <c r="CL14" s="9">
        <v>6.2069999999999999</v>
      </c>
      <c r="CM14" s="9">
        <v>11.282</v>
      </c>
      <c r="CN14" s="9">
        <v>3.1179999999999999</v>
      </c>
      <c r="CO14" s="9">
        <v>8.1639999999999997</v>
      </c>
      <c r="CP14" s="9">
        <v>10.52</v>
      </c>
      <c r="CQ14" s="9">
        <v>1.83</v>
      </c>
      <c r="CR14" s="9">
        <v>8.69</v>
      </c>
      <c r="CS14" s="9">
        <v>1.1120000000000001</v>
      </c>
      <c r="CT14" s="9">
        <v>0</v>
      </c>
      <c r="CU14" s="9">
        <v>1.1120000000000001</v>
      </c>
      <c r="CV14" s="9">
        <v>9.4079999999999995</v>
      </c>
      <c r="CW14" s="9">
        <v>1.83</v>
      </c>
      <c r="CX14" s="9">
        <v>7.5780000000000003</v>
      </c>
      <c r="CY14" s="9">
        <v>83.68</v>
      </c>
      <c r="CZ14" s="9">
        <v>34.517000000000003</v>
      </c>
      <c r="DA14" s="9">
        <v>49.162999999999997</v>
      </c>
      <c r="DB14" s="9">
        <v>79.911000000000001</v>
      </c>
      <c r="DC14" s="9">
        <v>32.588999999999999</v>
      </c>
      <c r="DD14" s="9">
        <v>47.323</v>
      </c>
      <c r="DE14" s="9">
        <v>40.677999999999997</v>
      </c>
      <c r="DF14" s="9">
        <v>17.949000000000002</v>
      </c>
      <c r="DG14" s="9">
        <v>22.728999999999999</v>
      </c>
      <c r="DH14" s="9">
        <v>39.232999999999997</v>
      </c>
      <c r="DI14" s="9">
        <v>14.64</v>
      </c>
      <c r="DJ14" s="9">
        <v>24.593</v>
      </c>
      <c r="DK14" s="9">
        <v>72.992999999999995</v>
      </c>
      <c r="DL14" s="9">
        <v>30.236999999999998</v>
      </c>
      <c r="DM14" s="9">
        <v>42.756</v>
      </c>
      <c r="DN14" s="9">
        <v>36.093000000000004</v>
      </c>
      <c r="DO14" s="9">
        <v>15.849</v>
      </c>
      <c r="DP14" s="9">
        <v>20.244</v>
      </c>
      <c r="DQ14" s="9">
        <v>36.9</v>
      </c>
      <c r="DR14" s="9">
        <v>14.388999999999999</v>
      </c>
      <c r="DS14" s="9">
        <v>22.510999999999999</v>
      </c>
      <c r="DT14" s="9">
        <v>6.9180000000000001</v>
      </c>
      <c r="DU14" s="9">
        <v>2.351</v>
      </c>
      <c r="DV14" s="9">
        <v>4.5670000000000002</v>
      </c>
      <c r="DW14" s="9">
        <v>4.585</v>
      </c>
      <c r="DX14" s="9">
        <v>2.1</v>
      </c>
      <c r="DY14" s="9">
        <v>2.4849999999999999</v>
      </c>
      <c r="DZ14" s="9">
        <v>2.3330000000000002</v>
      </c>
      <c r="EA14" s="9">
        <v>0.251</v>
      </c>
      <c r="EB14" s="9">
        <v>2.0819999999999999</v>
      </c>
      <c r="EC14" s="9">
        <v>3.7679999999999998</v>
      </c>
      <c r="ED14" s="9">
        <v>1.9279999999999999</v>
      </c>
      <c r="EE14" s="9">
        <v>1.84</v>
      </c>
      <c r="EF14" s="9">
        <v>1.17</v>
      </c>
      <c r="EG14" s="9">
        <v>0.63100000000000001</v>
      </c>
      <c r="EH14" s="9">
        <v>0.53900000000000003</v>
      </c>
      <c r="EI14" s="9">
        <v>2.5979999999999999</v>
      </c>
      <c r="EJ14" s="9">
        <v>1.2969999999999999</v>
      </c>
      <c r="EK14" s="9">
        <v>1.3</v>
      </c>
      <c r="EL14" s="9">
        <v>123.84699999999999</v>
      </c>
      <c r="EM14" s="9">
        <v>43.972000000000001</v>
      </c>
      <c r="EN14" s="9">
        <v>79.875</v>
      </c>
      <c r="EO14" s="9">
        <v>117.435</v>
      </c>
      <c r="EP14" s="9">
        <v>41.256</v>
      </c>
      <c r="EQ14" s="9">
        <v>76.180000000000007</v>
      </c>
      <c r="ER14" s="9">
        <v>63.956000000000003</v>
      </c>
      <c r="ES14" s="9">
        <v>25.343</v>
      </c>
      <c r="ET14" s="9">
        <v>38.613</v>
      </c>
      <c r="EU14" s="9">
        <v>53.48</v>
      </c>
      <c r="EV14" s="9">
        <v>15.913</v>
      </c>
      <c r="EW14" s="9">
        <v>37.567</v>
      </c>
      <c r="EX14" s="9">
        <v>107.389</v>
      </c>
      <c r="EY14" s="9">
        <v>39.542000000000002</v>
      </c>
      <c r="EZ14" s="9">
        <v>67.846999999999994</v>
      </c>
      <c r="FA14" s="9">
        <v>59.23</v>
      </c>
      <c r="FB14" s="9">
        <v>23.986000000000001</v>
      </c>
      <c r="FC14" s="9">
        <v>35.244</v>
      </c>
      <c r="FD14" s="9">
        <v>48.158999999999999</v>
      </c>
      <c r="FE14" s="9">
        <v>15.555999999999999</v>
      </c>
      <c r="FF14" s="9">
        <v>32.603000000000002</v>
      </c>
      <c r="FG14" s="9">
        <v>10.045999999999999</v>
      </c>
      <c r="FH14" s="9">
        <v>1.714</v>
      </c>
      <c r="FI14" s="9">
        <v>8.3330000000000002</v>
      </c>
      <c r="FJ14" s="9">
        <v>4.726</v>
      </c>
      <c r="FK14" s="9">
        <v>1.357</v>
      </c>
      <c r="FL14" s="9">
        <v>3.3690000000000002</v>
      </c>
      <c r="FM14" s="9">
        <v>5.32</v>
      </c>
      <c r="FN14" s="9">
        <v>0.35699999999999998</v>
      </c>
      <c r="FO14" s="9">
        <v>4.9630000000000001</v>
      </c>
      <c r="FP14" s="9">
        <v>6.4119999999999999</v>
      </c>
      <c r="FQ14" s="9">
        <v>2.7160000000000002</v>
      </c>
      <c r="FR14" s="9">
        <v>3.6960000000000002</v>
      </c>
      <c r="FS14" s="9">
        <v>1.254</v>
      </c>
      <c r="FT14" s="9">
        <v>0.38900000000000001</v>
      </c>
      <c r="FU14" s="9">
        <v>0.86399999999999999</v>
      </c>
      <c r="FV14" s="9">
        <v>5.1580000000000004</v>
      </c>
      <c r="FW14" s="9">
        <v>2.327</v>
      </c>
      <c r="FX14" s="9">
        <v>2.831</v>
      </c>
      <c r="FY14" s="9">
        <v>28.683</v>
      </c>
      <c r="FZ14" s="9">
        <v>10.385999999999999</v>
      </c>
      <c r="GA14" s="9">
        <v>18.297000000000001</v>
      </c>
      <c r="GB14" s="9">
        <v>27.225000000000001</v>
      </c>
      <c r="GC14" s="9">
        <v>9.8330000000000002</v>
      </c>
      <c r="GD14" s="9">
        <v>17.391999999999999</v>
      </c>
      <c r="GE14" s="9">
        <v>14.164999999999999</v>
      </c>
      <c r="GF14" s="9">
        <v>5.6859999999999999</v>
      </c>
      <c r="GG14" s="9">
        <v>8.4789999999999992</v>
      </c>
      <c r="GH14" s="9">
        <v>13.06</v>
      </c>
      <c r="GI14" s="9">
        <v>4.1470000000000002</v>
      </c>
      <c r="GJ14" s="9">
        <v>8.9130000000000003</v>
      </c>
      <c r="GK14" s="9">
        <v>24.5</v>
      </c>
      <c r="GL14" s="9">
        <v>9.5809999999999995</v>
      </c>
      <c r="GM14" s="9">
        <v>14.919</v>
      </c>
      <c r="GN14" s="9">
        <v>12.76</v>
      </c>
      <c r="GO14" s="9">
        <v>5.4340000000000002</v>
      </c>
      <c r="GP14" s="9">
        <v>7.3259999999999996</v>
      </c>
      <c r="GQ14" s="9">
        <v>11.74</v>
      </c>
      <c r="GR14" s="9">
        <v>4.1470000000000002</v>
      </c>
      <c r="GS14" s="9">
        <v>7.593</v>
      </c>
      <c r="GT14" s="9">
        <v>2.7250000000000001</v>
      </c>
      <c r="GU14" s="9">
        <v>0.253</v>
      </c>
      <c r="GV14" s="9">
        <v>2.4729999999999999</v>
      </c>
      <c r="GW14" s="9">
        <v>1.4059999999999999</v>
      </c>
      <c r="GX14" s="9">
        <v>0.253</v>
      </c>
      <c r="GY14" s="9">
        <v>1.153</v>
      </c>
      <c r="GZ14" s="9">
        <v>1.32</v>
      </c>
      <c r="HA14" s="9">
        <v>0</v>
      </c>
      <c r="HB14" s="9">
        <v>1.32</v>
      </c>
      <c r="HC14" s="9">
        <v>1.458</v>
      </c>
      <c r="HD14" s="9">
        <v>0.55300000000000005</v>
      </c>
      <c r="HE14" s="9">
        <v>0.90500000000000003</v>
      </c>
      <c r="HF14" s="9">
        <v>0.29299999999999998</v>
      </c>
      <c r="HG14" s="9">
        <v>0</v>
      </c>
      <c r="HH14" s="9">
        <v>0.29299999999999998</v>
      </c>
      <c r="HI14" s="9">
        <v>1.1639999999999999</v>
      </c>
      <c r="HJ14" s="9">
        <v>0.55300000000000005</v>
      </c>
      <c r="HK14" s="9">
        <v>0.61199999999999999</v>
      </c>
      <c r="HL14" s="9">
        <v>6.1989999999999998</v>
      </c>
      <c r="HM14" s="9">
        <v>2.226</v>
      </c>
      <c r="HN14" s="9">
        <v>3.9729999999999999</v>
      </c>
      <c r="HO14" s="9">
        <v>5.585</v>
      </c>
      <c r="HP14" s="9">
        <v>2.1379999999999999</v>
      </c>
      <c r="HQ14" s="9">
        <v>3.448</v>
      </c>
      <c r="HR14" s="9">
        <v>2.7290000000000001</v>
      </c>
      <c r="HS14" s="9">
        <v>1.0109999999999999</v>
      </c>
      <c r="HT14" s="9">
        <v>1.718</v>
      </c>
      <c r="HU14" s="9">
        <v>2.8559999999999999</v>
      </c>
      <c r="HV14" s="9">
        <v>1.1259999999999999</v>
      </c>
      <c r="HW14" s="9">
        <v>1.73</v>
      </c>
      <c r="HX14" s="9">
        <v>5.0380000000000003</v>
      </c>
      <c r="HY14" s="9">
        <v>1.873</v>
      </c>
      <c r="HZ14" s="9">
        <v>3.165</v>
      </c>
      <c r="IA14" s="9">
        <v>2.4319999999999999</v>
      </c>
      <c r="IB14" s="9">
        <v>0.92600000000000005</v>
      </c>
      <c r="IC14" s="9">
        <v>1.506</v>
      </c>
      <c r="ID14" s="9">
        <v>2.6070000000000002</v>
      </c>
      <c r="IE14" s="9">
        <v>0.94699999999999995</v>
      </c>
      <c r="IF14" s="9">
        <v>1.659</v>
      </c>
      <c r="IG14" s="9">
        <v>0.54700000000000004</v>
      </c>
      <c r="IH14" s="9">
        <v>0.26400000000000001</v>
      </c>
      <c r="II14" s="9">
        <v>0.28299999999999997</v>
      </c>
      <c r="IJ14" s="9">
        <v>0.29799999999999999</v>
      </c>
      <c r="IK14" s="9">
        <v>8.5000000000000006E-2</v>
      </c>
      <c r="IL14" s="9">
        <v>0.21199999999999999</v>
      </c>
      <c r="IM14" s="9">
        <v>0.249</v>
      </c>
      <c r="IN14" s="9">
        <v>0.17899999999999999</v>
      </c>
      <c r="IO14" s="9">
        <v>7.0999999999999994E-2</v>
      </c>
      <c r="IP14" s="9">
        <v>0.61299999999999999</v>
      </c>
      <c r="IQ14" s="9">
        <v>8.7999999999999995E-2</v>
      </c>
    </row>
    <row r="15" spans="1:251">
      <c r="A15" s="10">
        <v>43497</v>
      </c>
      <c r="B15" s="9">
        <v>52.335999999999999</v>
      </c>
      <c r="C15" s="9">
        <v>80.046999999999997</v>
      </c>
      <c r="D15" s="9">
        <v>127.432</v>
      </c>
      <c r="E15" s="9">
        <v>55.134999999999998</v>
      </c>
      <c r="F15" s="9">
        <v>72.296999999999997</v>
      </c>
      <c r="G15" s="9">
        <v>35.058999999999997</v>
      </c>
      <c r="H15" s="9">
        <v>12.664999999999999</v>
      </c>
      <c r="I15" s="9">
        <v>22.393999999999998</v>
      </c>
      <c r="J15" s="9">
        <v>15.593999999999999</v>
      </c>
      <c r="K15" s="9">
        <v>7.8609999999999998</v>
      </c>
      <c r="L15" s="9">
        <v>7.7329999999999997</v>
      </c>
      <c r="M15" s="9">
        <v>19.465</v>
      </c>
      <c r="N15" s="9">
        <v>4.8040000000000003</v>
      </c>
      <c r="O15" s="9">
        <v>14.661</v>
      </c>
      <c r="P15" s="9">
        <v>33.159999999999997</v>
      </c>
      <c r="Q15" s="9">
        <v>8.9350000000000005</v>
      </c>
      <c r="R15" s="9">
        <v>24.225999999999999</v>
      </c>
      <c r="S15" s="9">
        <v>6.7350000000000003</v>
      </c>
      <c r="T15" s="9">
        <v>2.56</v>
      </c>
      <c r="U15" s="9">
        <v>4.1749999999999998</v>
      </c>
      <c r="V15" s="9">
        <v>26.425999999999998</v>
      </c>
      <c r="W15" s="9">
        <v>6.3739999999999997</v>
      </c>
      <c r="X15" s="9">
        <v>20.050999999999998</v>
      </c>
      <c r="Y15" s="9">
        <v>292.95600000000002</v>
      </c>
      <c r="Z15" s="9">
        <v>115.535</v>
      </c>
      <c r="AA15" s="9">
        <v>177.42099999999999</v>
      </c>
      <c r="AB15" s="9">
        <v>275.92200000000003</v>
      </c>
      <c r="AC15" s="9">
        <v>108.29300000000001</v>
      </c>
      <c r="AD15" s="9">
        <v>167.62899999999999</v>
      </c>
      <c r="AE15" s="9">
        <v>127.121</v>
      </c>
      <c r="AF15" s="9">
        <v>53.786000000000001</v>
      </c>
      <c r="AG15" s="9">
        <v>73.334999999999994</v>
      </c>
      <c r="AH15" s="9">
        <v>148.80099999999999</v>
      </c>
      <c r="AI15" s="9">
        <v>54.506</v>
      </c>
      <c r="AJ15" s="9">
        <v>94.295000000000002</v>
      </c>
      <c r="AK15" s="9">
        <v>242.76900000000001</v>
      </c>
      <c r="AL15" s="9">
        <v>92.007999999999996</v>
      </c>
      <c r="AM15" s="9">
        <v>150.761</v>
      </c>
      <c r="AN15" s="9">
        <v>109.78700000000001</v>
      </c>
      <c r="AO15" s="9">
        <v>45.061999999999998</v>
      </c>
      <c r="AP15" s="9">
        <v>64.725999999999999</v>
      </c>
      <c r="AQ15" s="9">
        <v>132.982</v>
      </c>
      <c r="AR15" s="9">
        <v>46.945999999999998</v>
      </c>
      <c r="AS15" s="9">
        <v>86.034999999999997</v>
      </c>
      <c r="AT15" s="9">
        <v>33.152999999999999</v>
      </c>
      <c r="AU15" s="9">
        <v>16.285</v>
      </c>
      <c r="AV15" s="9">
        <v>16.867999999999999</v>
      </c>
      <c r="AW15" s="9">
        <v>17.334</v>
      </c>
      <c r="AX15" s="9">
        <v>8.7249999999999996</v>
      </c>
      <c r="AY15" s="9">
        <v>8.609</v>
      </c>
      <c r="AZ15" s="9">
        <v>15.819000000000001</v>
      </c>
      <c r="BA15" s="9">
        <v>7.56</v>
      </c>
      <c r="BB15" s="9">
        <v>8.2590000000000003</v>
      </c>
      <c r="BC15" s="9">
        <v>17.033999999999999</v>
      </c>
      <c r="BD15" s="9">
        <v>7.242</v>
      </c>
      <c r="BE15" s="9">
        <v>9.7910000000000004</v>
      </c>
      <c r="BF15" s="9">
        <v>2.915</v>
      </c>
      <c r="BG15" s="9">
        <v>1.3380000000000001</v>
      </c>
      <c r="BH15" s="9">
        <v>1.577</v>
      </c>
      <c r="BI15" s="9">
        <v>14.118</v>
      </c>
      <c r="BJ15" s="9">
        <v>5.9039999999999999</v>
      </c>
      <c r="BK15" s="9">
        <v>8.2140000000000004</v>
      </c>
      <c r="BL15" s="9">
        <v>226.16300000000001</v>
      </c>
      <c r="BM15" s="9">
        <v>86.707999999999998</v>
      </c>
      <c r="BN15" s="9">
        <v>139.45500000000001</v>
      </c>
      <c r="BO15" s="9">
        <v>217.797</v>
      </c>
      <c r="BP15" s="9">
        <v>84.135000000000005</v>
      </c>
      <c r="BQ15" s="9">
        <v>133.66200000000001</v>
      </c>
      <c r="BR15" s="9">
        <v>108.26900000000001</v>
      </c>
      <c r="BS15" s="9">
        <v>44.209000000000003</v>
      </c>
      <c r="BT15" s="9">
        <v>64.06</v>
      </c>
      <c r="BU15" s="9">
        <v>109.52800000000001</v>
      </c>
      <c r="BV15" s="9">
        <v>39.926000000000002</v>
      </c>
      <c r="BW15" s="9">
        <v>69.600999999999999</v>
      </c>
      <c r="BX15" s="9">
        <v>202.541</v>
      </c>
      <c r="BY15" s="9">
        <v>76.120999999999995</v>
      </c>
      <c r="BZ15" s="9">
        <v>126.42</v>
      </c>
      <c r="CA15" s="9">
        <v>104.76300000000001</v>
      </c>
      <c r="CB15" s="9">
        <v>41.478999999999999</v>
      </c>
      <c r="CC15" s="9">
        <v>63.283999999999999</v>
      </c>
      <c r="CD15" s="9">
        <v>97.777000000000001</v>
      </c>
      <c r="CE15" s="9">
        <v>34.642000000000003</v>
      </c>
      <c r="CF15" s="9">
        <v>63.136000000000003</v>
      </c>
      <c r="CG15" s="9">
        <v>15.256</v>
      </c>
      <c r="CH15" s="9">
        <v>8.0139999999999993</v>
      </c>
      <c r="CI15" s="9">
        <v>7.242</v>
      </c>
      <c r="CJ15" s="9">
        <v>3.5059999999999998</v>
      </c>
      <c r="CK15" s="9">
        <v>2.7290000000000001</v>
      </c>
      <c r="CL15" s="9">
        <v>0.77700000000000002</v>
      </c>
      <c r="CM15" s="9">
        <v>11.75</v>
      </c>
      <c r="CN15" s="9">
        <v>5.2850000000000001</v>
      </c>
      <c r="CO15" s="9">
        <v>6.4660000000000002</v>
      </c>
      <c r="CP15" s="9">
        <v>8.3659999999999997</v>
      </c>
      <c r="CQ15" s="9">
        <v>2.573</v>
      </c>
      <c r="CR15" s="9">
        <v>5.7930000000000001</v>
      </c>
      <c r="CS15" s="9">
        <v>2.7450000000000001</v>
      </c>
      <c r="CT15" s="9">
        <v>1.718</v>
      </c>
      <c r="CU15" s="9">
        <v>1.028</v>
      </c>
      <c r="CV15" s="9">
        <v>5.6210000000000004</v>
      </c>
      <c r="CW15" s="9">
        <v>0.85499999999999998</v>
      </c>
      <c r="CX15" s="9">
        <v>4.766</v>
      </c>
      <c r="CY15" s="9">
        <v>78.744</v>
      </c>
      <c r="CZ15" s="9">
        <v>29.280999999999999</v>
      </c>
      <c r="DA15" s="9">
        <v>49.463000000000001</v>
      </c>
      <c r="DB15" s="9">
        <v>74.286000000000001</v>
      </c>
      <c r="DC15" s="9">
        <v>27.617999999999999</v>
      </c>
      <c r="DD15" s="9">
        <v>46.667999999999999</v>
      </c>
      <c r="DE15" s="9">
        <v>37.395000000000003</v>
      </c>
      <c r="DF15" s="9">
        <v>11.853</v>
      </c>
      <c r="DG15" s="9">
        <v>25.542000000000002</v>
      </c>
      <c r="DH15" s="9">
        <v>36.892000000000003</v>
      </c>
      <c r="DI15" s="9">
        <v>15.765000000000001</v>
      </c>
      <c r="DJ15" s="9">
        <v>21.126000000000001</v>
      </c>
      <c r="DK15" s="9">
        <v>68.388000000000005</v>
      </c>
      <c r="DL15" s="9">
        <v>25.635000000000002</v>
      </c>
      <c r="DM15" s="9">
        <v>42.752000000000002</v>
      </c>
      <c r="DN15" s="9">
        <v>34.591999999999999</v>
      </c>
      <c r="DO15" s="9">
        <v>10.930999999999999</v>
      </c>
      <c r="DP15" s="9">
        <v>23.661000000000001</v>
      </c>
      <c r="DQ15" s="9">
        <v>33.795999999999999</v>
      </c>
      <c r="DR15" s="9">
        <v>14.705</v>
      </c>
      <c r="DS15" s="9">
        <v>19.091000000000001</v>
      </c>
      <c r="DT15" s="9">
        <v>5.899</v>
      </c>
      <c r="DU15" s="9">
        <v>1.9830000000000001</v>
      </c>
      <c r="DV15" s="9">
        <v>3.9159999999999999</v>
      </c>
      <c r="DW15" s="9">
        <v>2.8029999999999999</v>
      </c>
      <c r="DX15" s="9">
        <v>0.92200000000000004</v>
      </c>
      <c r="DY15" s="9">
        <v>1.881</v>
      </c>
      <c r="DZ15" s="9">
        <v>3.0960000000000001</v>
      </c>
      <c r="EA15" s="9">
        <v>1.0609999999999999</v>
      </c>
      <c r="EB15" s="9">
        <v>2.0350000000000001</v>
      </c>
      <c r="EC15" s="9">
        <v>4.4580000000000002</v>
      </c>
      <c r="ED15" s="9">
        <v>1.663</v>
      </c>
      <c r="EE15" s="9">
        <v>2.7949999999999999</v>
      </c>
      <c r="EF15" s="9">
        <v>0.88100000000000001</v>
      </c>
      <c r="EG15" s="9">
        <v>0.32700000000000001</v>
      </c>
      <c r="EH15" s="9">
        <v>0.55500000000000005</v>
      </c>
      <c r="EI15" s="9">
        <v>3.5760000000000001</v>
      </c>
      <c r="EJ15" s="9">
        <v>1.3360000000000001</v>
      </c>
      <c r="EK15" s="9">
        <v>2.2400000000000002</v>
      </c>
      <c r="EL15" s="9">
        <v>127.336</v>
      </c>
      <c r="EM15" s="9">
        <v>43.948999999999998</v>
      </c>
      <c r="EN15" s="9">
        <v>83.387</v>
      </c>
      <c r="EO15" s="9">
        <v>117.154</v>
      </c>
      <c r="EP15" s="9">
        <v>42.302999999999997</v>
      </c>
      <c r="EQ15" s="9">
        <v>74.849999999999994</v>
      </c>
      <c r="ER15" s="9">
        <v>63.478000000000002</v>
      </c>
      <c r="ES15" s="9">
        <v>25.937999999999999</v>
      </c>
      <c r="ET15" s="9">
        <v>37.54</v>
      </c>
      <c r="EU15" s="9">
        <v>53.676000000000002</v>
      </c>
      <c r="EV15" s="9">
        <v>16.366</v>
      </c>
      <c r="EW15" s="9">
        <v>37.31</v>
      </c>
      <c r="EX15" s="9">
        <v>106.48099999999999</v>
      </c>
      <c r="EY15" s="9">
        <v>41.475999999999999</v>
      </c>
      <c r="EZ15" s="9">
        <v>65.004999999999995</v>
      </c>
      <c r="FA15" s="9">
        <v>58.587000000000003</v>
      </c>
      <c r="FB15" s="9">
        <v>25.494</v>
      </c>
      <c r="FC15" s="9">
        <v>33.093000000000004</v>
      </c>
      <c r="FD15" s="9">
        <v>47.895000000000003</v>
      </c>
      <c r="FE15" s="9">
        <v>15.981999999999999</v>
      </c>
      <c r="FF15" s="9">
        <v>31.911999999999999</v>
      </c>
      <c r="FG15" s="9">
        <v>10.672000000000001</v>
      </c>
      <c r="FH15" s="9">
        <v>0.82699999999999996</v>
      </c>
      <c r="FI15" s="9">
        <v>9.8450000000000006</v>
      </c>
      <c r="FJ15" s="9">
        <v>4.891</v>
      </c>
      <c r="FK15" s="9">
        <v>0.44400000000000001</v>
      </c>
      <c r="FL15" s="9">
        <v>4.4470000000000001</v>
      </c>
      <c r="FM15" s="9">
        <v>5.7809999999999997</v>
      </c>
      <c r="FN15" s="9">
        <v>0.38400000000000001</v>
      </c>
      <c r="FO15" s="9">
        <v>5.3979999999999997</v>
      </c>
      <c r="FP15" s="9">
        <v>10.182</v>
      </c>
      <c r="FQ15" s="9">
        <v>1.645</v>
      </c>
      <c r="FR15" s="9">
        <v>8.5370000000000008</v>
      </c>
      <c r="FS15" s="9">
        <v>2.5179999999999998</v>
      </c>
      <c r="FT15" s="9">
        <v>0</v>
      </c>
      <c r="FU15" s="9">
        <v>2.5179999999999998</v>
      </c>
      <c r="FV15" s="9">
        <v>7.6639999999999997</v>
      </c>
      <c r="FW15" s="9">
        <v>1.645</v>
      </c>
      <c r="FX15" s="9">
        <v>6.0190000000000001</v>
      </c>
      <c r="FY15" s="9">
        <v>27.414999999999999</v>
      </c>
      <c r="FZ15" s="9">
        <v>10.06</v>
      </c>
      <c r="GA15" s="9">
        <v>17.355</v>
      </c>
      <c r="GB15" s="9">
        <v>26.516999999999999</v>
      </c>
      <c r="GC15" s="9">
        <v>9.6509999999999998</v>
      </c>
      <c r="GD15" s="9">
        <v>16.866</v>
      </c>
      <c r="GE15" s="9">
        <v>13.068</v>
      </c>
      <c r="GF15" s="9">
        <v>5.423</v>
      </c>
      <c r="GG15" s="9">
        <v>7.6449999999999996</v>
      </c>
      <c r="GH15" s="9">
        <v>13.449</v>
      </c>
      <c r="GI15" s="9">
        <v>4.2290000000000001</v>
      </c>
      <c r="GJ15" s="9">
        <v>9.2210000000000001</v>
      </c>
      <c r="GK15" s="9">
        <v>24.981000000000002</v>
      </c>
      <c r="GL15" s="9">
        <v>8.7799999999999994</v>
      </c>
      <c r="GM15" s="9">
        <v>16.201000000000001</v>
      </c>
      <c r="GN15" s="9">
        <v>12.318</v>
      </c>
      <c r="GO15" s="9">
        <v>4.673</v>
      </c>
      <c r="GP15" s="9">
        <v>7.6449999999999996</v>
      </c>
      <c r="GQ15" s="9">
        <v>12.663</v>
      </c>
      <c r="GR15" s="9">
        <v>4.1079999999999997</v>
      </c>
      <c r="GS15" s="9">
        <v>8.5549999999999997</v>
      </c>
      <c r="GT15" s="9">
        <v>1.5369999999999999</v>
      </c>
      <c r="GU15" s="9">
        <v>0.871</v>
      </c>
      <c r="GV15" s="9">
        <v>0.66600000000000004</v>
      </c>
      <c r="GW15" s="9">
        <v>0.75</v>
      </c>
      <c r="GX15" s="9">
        <v>0.75</v>
      </c>
      <c r="GY15" s="9">
        <v>0</v>
      </c>
      <c r="GZ15" s="9">
        <v>0.78700000000000003</v>
      </c>
      <c r="HA15" s="9">
        <v>0.121</v>
      </c>
      <c r="HB15" s="9">
        <v>0.66600000000000004</v>
      </c>
      <c r="HC15" s="9">
        <v>0.89700000000000002</v>
      </c>
      <c r="HD15" s="9">
        <v>0.40899999999999997</v>
      </c>
      <c r="HE15" s="9">
        <v>0.48799999999999999</v>
      </c>
      <c r="HF15" s="9">
        <v>0.39500000000000002</v>
      </c>
      <c r="HG15" s="9">
        <v>0.126</v>
      </c>
      <c r="HH15" s="9">
        <v>0.26900000000000002</v>
      </c>
      <c r="HI15" s="9">
        <v>0.502</v>
      </c>
      <c r="HJ15" s="9">
        <v>0.28299999999999997</v>
      </c>
      <c r="HK15" s="9">
        <v>0.219</v>
      </c>
      <c r="HL15" s="9">
        <v>5.3609999999999998</v>
      </c>
      <c r="HM15" s="9">
        <v>2.4500000000000002</v>
      </c>
      <c r="HN15" s="9">
        <v>2.911</v>
      </c>
      <c r="HO15" s="9">
        <v>4.9359999999999999</v>
      </c>
      <c r="HP15" s="9">
        <v>2.2330000000000001</v>
      </c>
      <c r="HQ15" s="9">
        <v>2.7029999999999998</v>
      </c>
      <c r="HR15" s="9">
        <v>2.4289999999999998</v>
      </c>
      <c r="HS15" s="9">
        <v>1.45</v>
      </c>
      <c r="HT15" s="9">
        <v>0.98</v>
      </c>
      <c r="HU15" s="9">
        <v>2.5070000000000001</v>
      </c>
      <c r="HV15" s="9">
        <v>0.78300000000000003</v>
      </c>
      <c r="HW15" s="9">
        <v>1.7230000000000001</v>
      </c>
      <c r="HX15" s="9">
        <v>4.2220000000000004</v>
      </c>
      <c r="HY15" s="9">
        <v>1.9710000000000001</v>
      </c>
      <c r="HZ15" s="9">
        <v>2.2509999999999999</v>
      </c>
      <c r="IA15" s="9">
        <v>2.02</v>
      </c>
      <c r="IB15" s="9">
        <v>1.1879999999999999</v>
      </c>
      <c r="IC15" s="9">
        <v>0.83199999999999996</v>
      </c>
      <c r="ID15" s="9">
        <v>2.202</v>
      </c>
      <c r="IE15" s="9">
        <v>0.78300000000000003</v>
      </c>
      <c r="IF15" s="9">
        <v>1.419</v>
      </c>
      <c r="IG15" s="9">
        <v>0.71399999999999997</v>
      </c>
      <c r="IH15" s="9">
        <v>0.26200000000000001</v>
      </c>
      <c r="II15" s="9">
        <v>0.45200000000000001</v>
      </c>
      <c r="IJ15" s="9">
        <v>0.40899999999999997</v>
      </c>
      <c r="IK15" s="9">
        <v>0.26200000000000001</v>
      </c>
      <c r="IL15" s="9">
        <v>0.14799999999999999</v>
      </c>
      <c r="IM15" s="9">
        <v>0.30499999999999999</v>
      </c>
      <c r="IN15" s="9">
        <v>0</v>
      </c>
      <c r="IO15" s="9">
        <v>0.30499999999999999</v>
      </c>
      <c r="IP15" s="9">
        <v>0.42499999999999999</v>
      </c>
      <c r="IQ15" s="9">
        <v>0.217</v>
      </c>
    </row>
    <row r="16" spans="1:251">
      <c r="A16" s="10">
        <v>43862</v>
      </c>
      <c r="B16" s="9">
        <v>52.515000000000001</v>
      </c>
      <c r="C16" s="9">
        <v>86.960999999999999</v>
      </c>
      <c r="D16" s="9">
        <v>138.75399999999999</v>
      </c>
      <c r="E16" s="9">
        <v>54.073</v>
      </c>
      <c r="F16" s="9">
        <v>84.680999999999997</v>
      </c>
      <c r="G16" s="9">
        <v>50.057000000000002</v>
      </c>
      <c r="H16" s="9">
        <v>14.071999999999999</v>
      </c>
      <c r="I16" s="9">
        <v>35.984999999999999</v>
      </c>
      <c r="J16" s="9">
        <v>21.661000000000001</v>
      </c>
      <c r="K16" s="9">
        <v>5.5949999999999998</v>
      </c>
      <c r="L16" s="9">
        <v>16.065999999999999</v>
      </c>
      <c r="M16" s="9">
        <v>28.396000000000001</v>
      </c>
      <c r="N16" s="9">
        <v>8.4770000000000003</v>
      </c>
      <c r="O16" s="9">
        <v>19.919</v>
      </c>
      <c r="P16" s="9">
        <v>16.042000000000002</v>
      </c>
      <c r="Q16" s="9">
        <v>5.359</v>
      </c>
      <c r="R16" s="9">
        <v>10.683</v>
      </c>
      <c r="S16" s="9">
        <v>4.056</v>
      </c>
      <c r="T16" s="9">
        <v>1.734</v>
      </c>
      <c r="U16" s="9">
        <v>2.323</v>
      </c>
      <c r="V16" s="9">
        <v>11.986000000000001</v>
      </c>
      <c r="W16" s="9">
        <v>3.6259999999999999</v>
      </c>
      <c r="X16" s="9">
        <v>8.36</v>
      </c>
      <c r="Y16" s="9">
        <v>297.88099999999997</v>
      </c>
      <c r="Z16" s="9">
        <v>114.88800000000001</v>
      </c>
      <c r="AA16" s="9">
        <v>182.99299999999999</v>
      </c>
      <c r="AB16" s="9">
        <v>278.05599999999998</v>
      </c>
      <c r="AC16" s="9">
        <v>107.73699999999999</v>
      </c>
      <c r="AD16" s="9">
        <v>170.31899999999999</v>
      </c>
      <c r="AE16" s="9">
        <v>147.61099999999999</v>
      </c>
      <c r="AF16" s="9">
        <v>59.264000000000003</v>
      </c>
      <c r="AG16" s="9">
        <v>88.346999999999994</v>
      </c>
      <c r="AH16" s="9">
        <v>130.44499999999999</v>
      </c>
      <c r="AI16" s="9">
        <v>48.472999999999999</v>
      </c>
      <c r="AJ16" s="9">
        <v>81.971999999999994</v>
      </c>
      <c r="AK16" s="9">
        <v>245.042</v>
      </c>
      <c r="AL16" s="9">
        <v>96.798000000000002</v>
      </c>
      <c r="AM16" s="9">
        <v>148.244</v>
      </c>
      <c r="AN16" s="9">
        <v>132.55500000000001</v>
      </c>
      <c r="AO16" s="9">
        <v>55.320999999999998</v>
      </c>
      <c r="AP16" s="9">
        <v>77.233999999999995</v>
      </c>
      <c r="AQ16" s="9">
        <v>112.48699999999999</v>
      </c>
      <c r="AR16" s="9">
        <v>41.476999999999997</v>
      </c>
      <c r="AS16" s="9">
        <v>71.009</v>
      </c>
      <c r="AT16" s="9">
        <v>33.014000000000003</v>
      </c>
      <c r="AU16" s="9">
        <v>10.939</v>
      </c>
      <c r="AV16" s="9">
        <v>22.074999999999999</v>
      </c>
      <c r="AW16" s="9">
        <v>15.055999999999999</v>
      </c>
      <c r="AX16" s="9">
        <v>3.9430000000000001</v>
      </c>
      <c r="AY16" s="9">
        <v>11.113</v>
      </c>
      <c r="AZ16" s="9">
        <v>17.957999999999998</v>
      </c>
      <c r="BA16" s="9">
        <v>6.9960000000000004</v>
      </c>
      <c r="BB16" s="9">
        <v>10.962999999999999</v>
      </c>
      <c r="BC16" s="9">
        <v>19.826000000000001</v>
      </c>
      <c r="BD16" s="9">
        <v>7.1509999999999998</v>
      </c>
      <c r="BE16" s="9">
        <v>12.673999999999999</v>
      </c>
      <c r="BF16" s="9">
        <v>7.1109999999999998</v>
      </c>
      <c r="BG16" s="9">
        <v>3.1190000000000002</v>
      </c>
      <c r="BH16" s="9">
        <v>3.9929999999999999</v>
      </c>
      <c r="BI16" s="9">
        <v>12.714</v>
      </c>
      <c r="BJ16" s="9">
        <v>4.0330000000000004</v>
      </c>
      <c r="BK16" s="9">
        <v>8.6820000000000004</v>
      </c>
      <c r="BL16" s="9">
        <v>234.71299999999999</v>
      </c>
      <c r="BM16" s="9">
        <v>86.091999999999999</v>
      </c>
      <c r="BN16" s="9">
        <v>148.62100000000001</v>
      </c>
      <c r="BO16" s="9">
        <v>223.44300000000001</v>
      </c>
      <c r="BP16" s="9">
        <v>83.942999999999998</v>
      </c>
      <c r="BQ16" s="9">
        <v>139.5</v>
      </c>
      <c r="BR16" s="9">
        <v>98.414000000000001</v>
      </c>
      <c r="BS16" s="9">
        <v>35.429000000000002</v>
      </c>
      <c r="BT16" s="9">
        <v>62.984000000000002</v>
      </c>
      <c r="BU16" s="9">
        <v>125.029</v>
      </c>
      <c r="BV16" s="9">
        <v>48.514000000000003</v>
      </c>
      <c r="BW16" s="9">
        <v>76.515000000000001</v>
      </c>
      <c r="BX16" s="9">
        <v>205.78800000000001</v>
      </c>
      <c r="BY16" s="9">
        <v>78.731999999999999</v>
      </c>
      <c r="BZ16" s="9">
        <v>127.056</v>
      </c>
      <c r="CA16" s="9">
        <v>91.292000000000002</v>
      </c>
      <c r="CB16" s="9">
        <v>33.997999999999998</v>
      </c>
      <c r="CC16" s="9">
        <v>57.292999999999999</v>
      </c>
      <c r="CD16" s="9">
        <v>114.496</v>
      </c>
      <c r="CE16" s="9">
        <v>44.732999999999997</v>
      </c>
      <c r="CF16" s="9">
        <v>69.763000000000005</v>
      </c>
      <c r="CG16" s="9">
        <v>17.654</v>
      </c>
      <c r="CH16" s="9">
        <v>5.2110000000000003</v>
      </c>
      <c r="CI16" s="9">
        <v>12.443</v>
      </c>
      <c r="CJ16" s="9">
        <v>7.1219999999999999</v>
      </c>
      <c r="CK16" s="9">
        <v>1.431</v>
      </c>
      <c r="CL16" s="9">
        <v>5.6909999999999998</v>
      </c>
      <c r="CM16" s="9">
        <v>10.532</v>
      </c>
      <c r="CN16" s="9">
        <v>3.78</v>
      </c>
      <c r="CO16" s="9">
        <v>6.7519999999999998</v>
      </c>
      <c r="CP16" s="9">
        <v>11.27</v>
      </c>
      <c r="CQ16" s="9">
        <v>2.149</v>
      </c>
      <c r="CR16" s="9">
        <v>9.1219999999999999</v>
      </c>
      <c r="CS16" s="9">
        <v>1.4330000000000001</v>
      </c>
      <c r="CT16" s="9">
        <v>0</v>
      </c>
      <c r="CU16" s="9">
        <v>1.4330000000000001</v>
      </c>
      <c r="CV16" s="9">
        <v>9.8379999999999992</v>
      </c>
      <c r="CW16" s="9">
        <v>2.149</v>
      </c>
      <c r="CX16" s="9">
        <v>7.6890000000000001</v>
      </c>
      <c r="CY16" s="9">
        <v>92.073999999999998</v>
      </c>
      <c r="CZ16" s="9">
        <v>35.924999999999997</v>
      </c>
      <c r="DA16" s="9">
        <v>56.148000000000003</v>
      </c>
      <c r="DB16" s="9">
        <v>86.828999999999994</v>
      </c>
      <c r="DC16" s="9">
        <v>33.78</v>
      </c>
      <c r="DD16" s="9">
        <v>53.048999999999999</v>
      </c>
      <c r="DE16" s="9">
        <v>42.637</v>
      </c>
      <c r="DF16" s="9">
        <v>16.869</v>
      </c>
      <c r="DG16" s="9">
        <v>25.768000000000001</v>
      </c>
      <c r="DH16" s="9">
        <v>44.192999999999998</v>
      </c>
      <c r="DI16" s="9">
        <v>16.911000000000001</v>
      </c>
      <c r="DJ16" s="9">
        <v>27.280999999999999</v>
      </c>
      <c r="DK16" s="9">
        <v>79.597999999999999</v>
      </c>
      <c r="DL16" s="9">
        <v>31.974</v>
      </c>
      <c r="DM16" s="9">
        <v>47.622999999999998</v>
      </c>
      <c r="DN16" s="9">
        <v>39.429000000000002</v>
      </c>
      <c r="DO16" s="9">
        <v>16.004999999999999</v>
      </c>
      <c r="DP16" s="9">
        <v>23.423999999999999</v>
      </c>
      <c r="DQ16" s="9">
        <v>40.168999999999997</v>
      </c>
      <c r="DR16" s="9">
        <v>15.968999999999999</v>
      </c>
      <c r="DS16" s="9">
        <v>24.2</v>
      </c>
      <c r="DT16" s="9">
        <v>7.2320000000000002</v>
      </c>
      <c r="DU16" s="9">
        <v>1.806</v>
      </c>
      <c r="DV16" s="9">
        <v>5.4260000000000002</v>
      </c>
      <c r="DW16" s="9">
        <v>3.2080000000000002</v>
      </c>
      <c r="DX16" s="9">
        <v>0.86399999999999999</v>
      </c>
      <c r="DY16" s="9">
        <v>2.3439999999999999</v>
      </c>
      <c r="DZ16" s="9">
        <v>4.024</v>
      </c>
      <c r="EA16" s="9">
        <v>0.94199999999999995</v>
      </c>
      <c r="EB16" s="9">
        <v>3.0819999999999999</v>
      </c>
      <c r="EC16" s="9">
        <v>5.2439999999999998</v>
      </c>
      <c r="ED16" s="9">
        <v>2.145</v>
      </c>
      <c r="EE16" s="9">
        <v>3.0990000000000002</v>
      </c>
      <c r="EF16" s="9">
        <v>0.99399999999999999</v>
      </c>
      <c r="EG16" s="9">
        <v>0.71199999999999997</v>
      </c>
      <c r="EH16" s="9">
        <v>0.28199999999999997</v>
      </c>
      <c r="EI16" s="9">
        <v>4.25</v>
      </c>
      <c r="EJ16" s="9">
        <v>1.4330000000000001</v>
      </c>
      <c r="EK16" s="9">
        <v>2.8180000000000001</v>
      </c>
      <c r="EL16" s="9">
        <v>133.80799999999999</v>
      </c>
      <c r="EM16" s="9">
        <v>54.131</v>
      </c>
      <c r="EN16" s="9">
        <v>79.677000000000007</v>
      </c>
      <c r="EO16" s="9">
        <v>125.533</v>
      </c>
      <c r="EP16" s="9">
        <v>51.31</v>
      </c>
      <c r="EQ16" s="9">
        <v>74.222999999999999</v>
      </c>
      <c r="ER16" s="9">
        <v>64.912999999999997</v>
      </c>
      <c r="ES16" s="9">
        <v>26.266999999999999</v>
      </c>
      <c r="ET16" s="9">
        <v>38.646000000000001</v>
      </c>
      <c r="EU16" s="9">
        <v>60.62</v>
      </c>
      <c r="EV16" s="9">
        <v>25.042999999999999</v>
      </c>
      <c r="EW16" s="9">
        <v>35.576999999999998</v>
      </c>
      <c r="EX16" s="9">
        <v>115.08499999999999</v>
      </c>
      <c r="EY16" s="9">
        <v>46.588999999999999</v>
      </c>
      <c r="EZ16" s="9">
        <v>68.497</v>
      </c>
      <c r="FA16" s="9">
        <v>59.505000000000003</v>
      </c>
      <c r="FB16" s="9">
        <v>22.585000000000001</v>
      </c>
      <c r="FC16" s="9">
        <v>36.918999999999997</v>
      </c>
      <c r="FD16" s="9">
        <v>55.581000000000003</v>
      </c>
      <c r="FE16" s="9">
        <v>24.003</v>
      </c>
      <c r="FF16" s="9">
        <v>31.577999999999999</v>
      </c>
      <c r="FG16" s="9">
        <v>10.448</v>
      </c>
      <c r="FH16" s="9">
        <v>4.7210000000000001</v>
      </c>
      <c r="FI16" s="9">
        <v>5.726</v>
      </c>
      <c r="FJ16" s="9">
        <v>5.4089999999999998</v>
      </c>
      <c r="FK16" s="9">
        <v>3.6819999999999999</v>
      </c>
      <c r="FL16" s="9">
        <v>1.7270000000000001</v>
      </c>
      <c r="FM16" s="9">
        <v>5.0389999999999997</v>
      </c>
      <c r="FN16" s="9">
        <v>1.0389999999999999</v>
      </c>
      <c r="FO16" s="9">
        <v>3.9990000000000001</v>
      </c>
      <c r="FP16" s="9">
        <v>8.2750000000000004</v>
      </c>
      <c r="FQ16" s="9">
        <v>2.8210000000000002</v>
      </c>
      <c r="FR16" s="9">
        <v>5.4539999999999997</v>
      </c>
      <c r="FS16" s="9">
        <v>2.819</v>
      </c>
      <c r="FT16" s="9">
        <v>0.70099999999999996</v>
      </c>
      <c r="FU16" s="9">
        <v>2.1179999999999999</v>
      </c>
      <c r="FV16" s="9">
        <v>5.4560000000000004</v>
      </c>
      <c r="FW16" s="9">
        <v>2.12</v>
      </c>
      <c r="FX16" s="9">
        <v>3.3359999999999999</v>
      </c>
      <c r="FY16" s="9">
        <v>32.999000000000002</v>
      </c>
      <c r="FZ16" s="9">
        <v>13.054</v>
      </c>
      <c r="GA16" s="9">
        <v>19.945</v>
      </c>
      <c r="GB16" s="9">
        <v>31.818999999999999</v>
      </c>
      <c r="GC16" s="9">
        <v>12.525</v>
      </c>
      <c r="GD16" s="9">
        <v>19.294</v>
      </c>
      <c r="GE16" s="9">
        <v>18.09</v>
      </c>
      <c r="GF16" s="9">
        <v>8.0350000000000001</v>
      </c>
      <c r="GG16" s="9">
        <v>10.055</v>
      </c>
      <c r="GH16" s="9">
        <v>13.728999999999999</v>
      </c>
      <c r="GI16" s="9">
        <v>4.49</v>
      </c>
      <c r="GJ16" s="9">
        <v>9.2390000000000008</v>
      </c>
      <c r="GK16" s="9">
        <v>26.597000000000001</v>
      </c>
      <c r="GL16" s="9">
        <v>9.92</v>
      </c>
      <c r="GM16" s="9">
        <v>16.677</v>
      </c>
      <c r="GN16" s="9">
        <v>15.920999999999999</v>
      </c>
      <c r="GO16" s="9">
        <v>6.6890000000000001</v>
      </c>
      <c r="GP16" s="9">
        <v>9.2309999999999999</v>
      </c>
      <c r="GQ16" s="9">
        <v>10.677</v>
      </c>
      <c r="GR16" s="9">
        <v>3.2309999999999999</v>
      </c>
      <c r="GS16" s="9">
        <v>7.4459999999999997</v>
      </c>
      <c r="GT16" s="9">
        <v>5.2220000000000004</v>
      </c>
      <c r="GU16" s="9">
        <v>2.605</v>
      </c>
      <c r="GV16" s="9">
        <v>2.617</v>
      </c>
      <c r="GW16" s="9">
        <v>2.17</v>
      </c>
      <c r="GX16" s="9">
        <v>1.3460000000000001</v>
      </c>
      <c r="GY16" s="9">
        <v>0.82399999999999995</v>
      </c>
      <c r="GZ16" s="9">
        <v>3.052</v>
      </c>
      <c r="HA16" s="9">
        <v>1.2589999999999999</v>
      </c>
      <c r="HB16" s="9">
        <v>1.7929999999999999</v>
      </c>
      <c r="HC16" s="9">
        <v>1.18</v>
      </c>
      <c r="HD16" s="9">
        <v>0.52900000000000003</v>
      </c>
      <c r="HE16" s="9">
        <v>0.65100000000000002</v>
      </c>
      <c r="HF16" s="9">
        <v>0.54600000000000004</v>
      </c>
      <c r="HG16" s="9">
        <v>0.436</v>
      </c>
      <c r="HH16" s="9">
        <v>0.109</v>
      </c>
      <c r="HI16" s="9">
        <v>0.63400000000000001</v>
      </c>
      <c r="HJ16" s="9">
        <v>9.2999999999999999E-2</v>
      </c>
      <c r="HK16" s="9">
        <v>0.54100000000000004</v>
      </c>
      <c r="HL16" s="9">
        <v>8.3629999999999995</v>
      </c>
      <c r="HM16" s="9">
        <v>3.355</v>
      </c>
      <c r="HN16" s="9">
        <v>5.0069999999999997</v>
      </c>
      <c r="HO16" s="9">
        <v>7.6470000000000002</v>
      </c>
      <c r="HP16" s="9">
        <v>3.0710000000000002</v>
      </c>
      <c r="HQ16" s="9">
        <v>4.5759999999999996</v>
      </c>
      <c r="HR16" s="9">
        <v>3.7050000000000001</v>
      </c>
      <c r="HS16" s="9">
        <v>0.94</v>
      </c>
      <c r="HT16" s="9">
        <v>2.7639999999999998</v>
      </c>
      <c r="HU16" s="9">
        <v>3.9420000000000002</v>
      </c>
      <c r="HV16" s="9">
        <v>2.13</v>
      </c>
      <c r="HW16" s="9">
        <v>1.8109999999999999</v>
      </c>
      <c r="HX16" s="9">
        <v>7.1719999999999997</v>
      </c>
      <c r="HY16" s="9">
        <v>2.7040000000000002</v>
      </c>
      <c r="HZ16" s="9">
        <v>4.468</v>
      </c>
      <c r="IA16" s="9">
        <v>3.7050000000000001</v>
      </c>
      <c r="IB16" s="9">
        <v>0.94</v>
      </c>
      <c r="IC16" s="9">
        <v>2.7639999999999998</v>
      </c>
      <c r="ID16" s="9">
        <v>3.4670000000000001</v>
      </c>
      <c r="IE16" s="9">
        <v>1.7629999999999999</v>
      </c>
      <c r="IF16" s="9">
        <v>1.704</v>
      </c>
      <c r="IG16" s="9">
        <v>0.47399999999999998</v>
      </c>
      <c r="IH16" s="9">
        <v>0.36699999999999999</v>
      </c>
      <c r="II16" s="9">
        <v>0.107</v>
      </c>
      <c r="IJ16" s="9">
        <v>0</v>
      </c>
      <c r="IK16" s="9">
        <v>0</v>
      </c>
      <c r="IL16" s="9">
        <v>0</v>
      </c>
      <c r="IM16" s="9">
        <v>0.47399999999999998</v>
      </c>
      <c r="IN16" s="9">
        <v>0.36699999999999999</v>
      </c>
      <c r="IO16" s="9">
        <v>0.107</v>
      </c>
      <c r="IP16" s="9">
        <v>0.71599999999999997</v>
      </c>
      <c r="IQ16" s="9">
        <v>0.28499999999999998</v>
      </c>
    </row>
    <row r="17" spans="1:251">
      <c r="A17" s="10">
        <v>44228</v>
      </c>
      <c r="B17" s="9">
        <v>50.234000000000002</v>
      </c>
      <c r="C17" s="9">
        <v>68.319000000000003</v>
      </c>
      <c r="D17" s="9">
        <v>146.095</v>
      </c>
      <c r="E17" s="9">
        <v>63.787999999999997</v>
      </c>
      <c r="F17" s="9">
        <v>82.307000000000002</v>
      </c>
      <c r="G17" s="9">
        <v>32.953000000000003</v>
      </c>
      <c r="H17" s="9">
        <v>9.7579999999999991</v>
      </c>
      <c r="I17" s="9">
        <v>23.195</v>
      </c>
      <c r="J17" s="9">
        <v>14.994</v>
      </c>
      <c r="K17" s="9">
        <v>4.5979999999999999</v>
      </c>
      <c r="L17" s="9">
        <v>10.396000000000001</v>
      </c>
      <c r="M17" s="9">
        <v>17.959</v>
      </c>
      <c r="N17" s="9">
        <v>5.1589999999999998</v>
      </c>
      <c r="O17" s="9">
        <v>12.8</v>
      </c>
      <c r="P17" s="9">
        <v>18.436</v>
      </c>
      <c r="Q17" s="9">
        <v>3.5009999999999999</v>
      </c>
      <c r="R17" s="9">
        <v>14.935</v>
      </c>
      <c r="S17" s="9">
        <v>4.6879999999999997</v>
      </c>
      <c r="T17" s="9">
        <v>1.056</v>
      </c>
      <c r="U17" s="9">
        <v>3.6309999999999998</v>
      </c>
      <c r="V17" s="9">
        <v>13.747999999999999</v>
      </c>
      <c r="W17" s="9">
        <v>2.4449999999999998</v>
      </c>
      <c r="X17" s="9">
        <v>11.304</v>
      </c>
      <c r="Y17" s="9">
        <v>261.89499999999998</v>
      </c>
      <c r="Z17" s="9">
        <v>101.80200000000001</v>
      </c>
      <c r="AA17" s="9">
        <v>160.09299999999999</v>
      </c>
      <c r="AB17" s="9">
        <v>247.56</v>
      </c>
      <c r="AC17" s="9">
        <v>99.221000000000004</v>
      </c>
      <c r="AD17" s="9">
        <v>148.339</v>
      </c>
      <c r="AE17" s="9">
        <v>124.61499999999999</v>
      </c>
      <c r="AF17" s="9">
        <v>52.418999999999997</v>
      </c>
      <c r="AG17" s="9">
        <v>72.195999999999998</v>
      </c>
      <c r="AH17" s="9">
        <v>122.94499999999999</v>
      </c>
      <c r="AI17" s="9">
        <v>46.802</v>
      </c>
      <c r="AJ17" s="9">
        <v>76.143000000000001</v>
      </c>
      <c r="AK17" s="9">
        <v>215.93600000000001</v>
      </c>
      <c r="AL17" s="9">
        <v>89.37</v>
      </c>
      <c r="AM17" s="9">
        <v>126.56699999999999</v>
      </c>
      <c r="AN17" s="9">
        <v>111.34</v>
      </c>
      <c r="AO17" s="9">
        <v>47.305999999999997</v>
      </c>
      <c r="AP17" s="9">
        <v>64.034000000000006</v>
      </c>
      <c r="AQ17" s="9">
        <v>104.59699999999999</v>
      </c>
      <c r="AR17" s="9">
        <v>42.064</v>
      </c>
      <c r="AS17" s="9">
        <v>62.533000000000001</v>
      </c>
      <c r="AT17" s="9">
        <v>31.623999999999999</v>
      </c>
      <c r="AU17" s="9">
        <v>9.8520000000000003</v>
      </c>
      <c r="AV17" s="9">
        <v>21.771999999999998</v>
      </c>
      <c r="AW17" s="9">
        <v>13.276</v>
      </c>
      <c r="AX17" s="9">
        <v>5.1139999999999999</v>
      </c>
      <c r="AY17" s="9">
        <v>8.1620000000000008</v>
      </c>
      <c r="AZ17" s="9">
        <v>18.347999999999999</v>
      </c>
      <c r="BA17" s="9">
        <v>4.7380000000000004</v>
      </c>
      <c r="BB17" s="9">
        <v>13.61</v>
      </c>
      <c r="BC17" s="9">
        <v>14.335000000000001</v>
      </c>
      <c r="BD17" s="9">
        <v>2.581</v>
      </c>
      <c r="BE17" s="9">
        <v>11.754</v>
      </c>
      <c r="BF17" s="9">
        <v>6.444</v>
      </c>
      <c r="BG17" s="9">
        <v>0.59099999999999997</v>
      </c>
      <c r="BH17" s="9">
        <v>5.8529999999999998</v>
      </c>
      <c r="BI17" s="9">
        <v>7.891</v>
      </c>
      <c r="BJ17" s="9">
        <v>1.9890000000000001</v>
      </c>
      <c r="BK17" s="9">
        <v>5.9009999999999998</v>
      </c>
      <c r="BL17" s="9">
        <v>225.44200000000001</v>
      </c>
      <c r="BM17" s="9">
        <v>90.861000000000004</v>
      </c>
      <c r="BN17" s="9">
        <v>134.58099999999999</v>
      </c>
      <c r="BO17" s="9">
        <v>217.87899999999999</v>
      </c>
      <c r="BP17" s="9">
        <v>88.100999999999999</v>
      </c>
      <c r="BQ17" s="9">
        <v>129.77799999999999</v>
      </c>
      <c r="BR17" s="9">
        <v>108.673</v>
      </c>
      <c r="BS17" s="9">
        <v>43.784999999999997</v>
      </c>
      <c r="BT17" s="9">
        <v>64.888000000000005</v>
      </c>
      <c r="BU17" s="9">
        <v>109.206</v>
      </c>
      <c r="BV17" s="9">
        <v>44.316000000000003</v>
      </c>
      <c r="BW17" s="9">
        <v>64.89</v>
      </c>
      <c r="BX17" s="9">
        <v>191.16200000000001</v>
      </c>
      <c r="BY17" s="9">
        <v>78.844999999999999</v>
      </c>
      <c r="BZ17" s="9">
        <v>112.31699999999999</v>
      </c>
      <c r="CA17" s="9">
        <v>95.391000000000005</v>
      </c>
      <c r="CB17" s="9">
        <v>40.036999999999999</v>
      </c>
      <c r="CC17" s="9">
        <v>55.353999999999999</v>
      </c>
      <c r="CD17" s="9">
        <v>95.771000000000001</v>
      </c>
      <c r="CE17" s="9">
        <v>38.808</v>
      </c>
      <c r="CF17" s="9">
        <v>56.963000000000001</v>
      </c>
      <c r="CG17" s="9">
        <v>26.716999999999999</v>
      </c>
      <c r="CH17" s="9">
        <v>9.2560000000000002</v>
      </c>
      <c r="CI17" s="9">
        <v>17.460999999999999</v>
      </c>
      <c r="CJ17" s="9">
        <v>13.282</v>
      </c>
      <c r="CK17" s="9">
        <v>3.7480000000000002</v>
      </c>
      <c r="CL17" s="9">
        <v>9.5340000000000007</v>
      </c>
      <c r="CM17" s="9">
        <v>13.435</v>
      </c>
      <c r="CN17" s="9">
        <v>5.5069999999999997</v>
      </c>
      <c r="CO17" s="9">
        <v>7.9269999999999996</v>
      </c>
      <c r="CP17" s="9">
        <v>7.5629999999999997</v>
      </c>
      <c r="CQ17" s="9">
        <v>2.76</v>
      </c>
      <c r="CR17" s="9">
        <v>4.8029999999999999</v>
      </c>
      <c r="CS17" s="9">
        <v>1.423</v>
      </c>
      <c r="CT17" s="9">
        <v>0.74199999999999999</v>
      </c>
      <c r="CU17" s="9">
        <v>0.68200000000000005</v>
      </c>
      <c r="CV17" s="9">
        <v>6.14</v>
      </c>
      <c r="CW17" s="9">
        <v>2.0190000000000001</v>
      </c>
      <c r="CX17" s="9">
        <v>4.1210000000000004</v>
      </c>
      <c r="CY17" s="9">
        <v>75.882000000000005</v>
      </c>
      <c r="CZ17" s="9">
        <v>34.584000000000003</v>
      </c>
      <c r="DA17" s="9">
        <v>41.298000000000002</v>
      </c>
      <c r="DB17" s="9">
        <v>70.837999999999994</v>
      </c>
      <c r="DC17" s="9">
        <v>31.452999999999999</v>
      </c>
      <c r="DD17" s="9">
        <v>39.384999999999998</v>
      </c>
      <c r="DE17" s="9">
        <v>34.463999999999999</v>
      </c>
      <c r="DF17" s="9">
        <v>16.350999999999999</v>
      </c>
      <c r="DG17" s="9">
        <v>18.113</v>
      </c>
      <c r="DH17" s="9">
        <v>36.374000000000002</v>
      </c>
      <c r="DI17" s="9">
        <v>15.102</v>
      </c>
      <c r="DJ17" s="9">
        <v>21.271999999999998</v>
      </c>
      <c r="DK17" s="9">
        <v>65.602999999999994</v>
      </c>
      <c r="DL17" s="9">
        <v>29.600999999999999</v>
      </c>
      <c r="DM17" s="9">
        <v>36.000999999999998</v>
      </c>
      <c r="DN17" s="9">
        <v>32.722999999999999</v>
      </c>
      <c r="DO17" s="9">
        <v>15.837</v>
      </c>
      <c r="DP17" s="9">
        <v>16.885000000000002</v>
      </c>
      <c r="DQ17" s="9">
        <v>32.880000000000003</v>
      </c>
      <c r="DR17" s="9">
        <v>13.763999999999999</v>
      </c>
      <c r="DS17" s="9">
        <v>19.116</v>
      </c>
      <c r="DT17" s="9">
        <v>5.2350000000000003</v>
      </c>
      <c r="DU17" s="9">
        <v>1.851</v>
      </c>
      <c r="DV17" s="9">
        <v>3.3839999999999999</v>
      </c>
      <c r="DW17" s="9">
        <v>1.7410000000000001</v>
      </c>
      <c r="DX17" s="9">
        <v>0.51300000000000001</v>
      </c>
      <c r="DY17" s="9">
        <v>1.228</v>
      </c>
      <c r="DZ17" s="9">
        <v>3.4940000000000002</v>
      </c>
      <c r="EA17" s="9">
        <v>1.3380000000000001</v>
      </c>
      <c r="EB17" s="9">
        <v>2.1560000000000001</v>
      </c>
      <c r="EC17" s="9">
        <v>5.0449999999999999</v>
      </c>
      <c r="ED17" s="9">
        <v>3.1320000000000001</v>
      </c>
      <c r="EE17" s="9">
        <v>1.913</v>
      </c>
      <c r="EF17" s="9">
        <v>1.9179999999999999</v>
      </c>
      <c r="EG17" s="9">
        <v>1.06</v>
      </c>
      <c r="EH17" s="9">
        <v>0.85799999999999998</v>
      </c>
      <c r="EI17" s="9">
        <v>3.1269999999999998</v>
      </c>
      <c r="EJ17" s="9">
        <v>2.0710000000000002</v>
      </c>
      <c r="EK17" s="9">
        <v>1.0549999999999999</v>
      </c>
      <c r="EL17" s="9">
        <v>98.022999999999996</v>
      </c>
      <c r="EM17" s="9">
        <v>29.89</v>
      </c>
      <c r="EN17" s="9">
        <v>68.132999999999996</v>
      </c>
      <c r="EO17" s="9">
        <v>92.992999999999995</v>
      </c>
      <c r="EP17" s="9">
        <v>28.312000000000001</v>
      </c>
      <c r="EQ17" s="9">
        <v>64.682000000000002</v>
      </c>
      <c r="ER17" s="9">
        <v>43.323999999999998</v>
      </c>
      <c r="ES17" s="9">
        <v>17.036999999999999</v>
      </c>
      <c r="ET17" s="9">
        <v>26.286999999999999</v>
      </c>
      <c r="EU17" s="9">
        <v>49.67</v>
      </c>
      <c r="EV17" s="9">
        <v>11.275</v>
      </c>
      <c r="EW17" s="9">
        <v>38.395000000000003</v>
      </c>
      <c r="EX17" s="9">
        <v>80.84</v>
      </c>
      <c r="EY17" s="9">
        <v>25.382999999999999</v>
      </c>
      <c r="EZ17" s="9">
        <v>55.457000000000001</v>
      </c>
      <c r="FA17" s="9">
        <v>38.186999999999998</v>
      </c>
      <c r="FB17" s="9">
        <v>15.276</v>
      </c>
      <c r="FC17" s="9">
        <v>22.91</v>
      </c>
      <c r="FD17" s="9">
        <v>42.652999999999999</v>
      </c>
      <c r="FE17" s="9">
        <v>10.106</v>
      </c>
      <c r="FF17" s="9">
        <v>32.546999999999997</v>
      </c>
      <c r="FG17" s="9">
        <v>12.154</v>
      </c>
      <c r="FH17" s="9">
        <v>2.9289999999999998</v>
      </c>
      <c r="FI17" s="9">
        <v>9.2249999999999996</v>
      </c>
      <c r="FJ17" s="9">
        <v>5.1369999999999996</v>
      </c>
      <c r="FK17" s="9">
        <v>1.7609999999999999</v>
      </c>
      <c r="FL17" s="9">
        <v>3.3759999999999999</v>
      </c>
      <c r="FM17" s="9">
        <v>7.0170000000000003</v>
      </c>
      <c r="FN17" s="9">
        <v>1.1679999999999999</v>
      </c>
      <c r="FO17" s="9">
        <v>5.8479999999999999</v>
      </c>
      <c r="FP17" s="9">
        <v>5.03</v>
      </c>
      <c r="FQ17" s="9">
        <v>1.579</v>
      </c>
      <c r="FR17" s="9">
        <v>3.4510000000000001</v>
      </c>
      <c r="FS17" s="9">
        <v>0.88500000000000001</v>
      </c>
      <c r="FT17" s="9">
        <v>0</v>
      </c>
      <c r="FU17" s="9">
        <v>0.88500000000000001</v>
      </c>
      <c r="FV17" s="9">
        <v>4.1440000000000001</v>
      </c>
      <c r="FW17" s="9">
        <v>1.579</v>
      </c>
      <c r="FX17" s="9">
        <v>2.5659999999999998</v>
      </c>
      <c r="FY17" s="9">
        <v>26.709</v>
      </c>
      <c r="FZ17" s="9">
        <v>11.659000000000001</v>
      </c>
      <c r="GA17" s="9">
        <v>15.05</v>
      </c>
      <c r="GB17" s="9">
        <v>25.212</v>
      </c>
      <c r="GC17" s="9">
        <v>11.244</v>
      </c>
      <c r="GD17" s="9">
        <v>13.968999999999999</v>
      </c>
      <c r="GE17" s="9">
        <v>14.097</v>
      </c>
      <c r="GF17" s="9">
        <v>6.3369999999999997</v>
      </c>
      <c r="GG17" s="9">
        <v>7.76</v>
      </c>
      <c r="GH17" s="9">
        <v>11.115</v>
      </c>
      <c r="GI17" s="9">
        <v>4.907</v>
      </c>
      <c r="GJ17" s="9">
        <v>6.2080000000000002</v>
      </c>
      <c r="GK17" s="9">
        <v>22.42</v>
      </c>
      <c r="GL17" s="9">
        <v>10.128</v>
      </c>
      <c r="GM17" s="9">
        <v>12.292</v>
      </c>
      <c r="GN17" s="9">
        <v>12.592000000000001</v>
      </c>
      <c r="GO17" s="9">
        <v>5.8019999999999996</v>
      </c>
      <c r="GP17" s="9">
        <v>6.7889999999999997</v>
      </c>
      <c r="GQ17" s="9">
        <v>9.8279999999999994</v>
      </c>
      <c r="GR17" s="9">
        <v>4.3250000000000002</v>
      </c>
      <c r="GS17" s="9">
        <v>5.5030000000000001</v>
      </c>
      <c r="GT17" s="9">
        <v>2.7930000000000001</v>
      </c>
      <c r="GU17" s="9">
        <v>1.1160000000000001</v>
      </c>
      <c r="GV17" s="9">
        <v>1.677</v>
      </c>
      <c r="GW17" s="9">
        <v>1.5049999999999999</v>
      </c>
      <c r="GX17" s="9">
        <v>0.53400000000000003</v>
      </c>
      <c r="GY17" s="9">
        <v>0.97099999999999997</v>
      </c>
      <c r="GZ17" s="9">
        <v>1.2869999999999999</v>
      </c>
      <c r="HA17" s="9">
        <v>0.58199999999999996</v>
      </c>
      <c r="HB17" s="9">
        <v>0.70599999999999996</v>
      </c>
      <c r="HC17" s="9">
        <v>1.4970000000000001</v>
      </c>
      <c r="HD17" s="9">
        <v>0.41499999999999998</v>
      </c>
      <c r="HE17" s="9">
        <v>1.0820000000000001</v>
      </c>
      <c r="HF17" s="9">
        <v>0.45900000000000002</v>
      </c>
      <c r="HG17" s="9">
        <v>0.14599999999999999</v>
      </c>
      <c r="HH17" s="9">
        <v>0.313</v>
      </c>
      <c r="HI17" s="9">
        <v>1.038</v>
      </c>
      <c r="HJ17" s="9">
        <v>0.26900000000000002</v>
      </c>
      <c r="HK17" s="9">
        <v>0.76900000000000002</v>
      </c>
      <c r="HL17" s="9">
        <v>6.3140000000000001</v>
      </c>
      <c r="HM17" s="9">
        <v>3.3239999999999998</v>
      </c>
      <c r="HN17" s="9">
        <v>2.99</v>
      </c>
      <c r="HO17" s="9">
        <v>5.875</v>
      </c>
      <c r="HP17" s="9">
        <v>3.1930000000000001</v>
      </c>
      <c r="HQ17" s="9">
        <v>2.6819999999999999</v>
      </c>
      <c r="HR17" s="9">
        <v>3.3530000000000002</v>
      </c>
      <c r="HS17" s="9">
        <v>1.3939999999999999</v>
      </c>
      <c r="HT17" s="9">
        <v>1.9590000000000001</v>
      </c>
      <c r="HU17" s="9">
        <v>2.5219999999999998</v>
      </c>
      <c r="HV17" s="9">
        <v>1.7989999999999999</v>
      </c>
      <c r="HW17" s="9">
        <v>0.72299999999999998</v>
      </c>
      <c r="HX17" s="9">
        <v>5.4249999999999998</v>
      </c>
      <c r="HY17" s="9">
        <v>2.972</v>
      </c>
      <c r="HZ17" s="9">
        <v>2.4529999999999998</v>
      </c>
      <c r="IA17" s="9">
        <v>3.2149999999999999</v>
      </c>
      <c r="IB17" s="9">
        <v>1.256</v>
      </c>
      <c r="IC17" s="9">
        <v>1.9590000000000001</v>
      </c>
      <c r="ID17" s="9">
        <v>2.21</v>
      </c>
      <c r="IE17" s="9">
        <v>1.7150000000000001</v>
      </c>
      <c r="IF17" s="9">
        <v>0.49399999999999999</v>
      </c>
      <c r="IG17" s="9">
        <v>0.45</v>
      </c>
      <c r="IH17" s="9">
        <v>0.221</v>
      </c>
      <c r="II17" s="9">
        <v>0.22900000000000001</v>
      </c>
      <c r="IJ17" s="9">
        <v>0.13800000000000001</v>
      </c>
      <c r="IK17" s="9">
        <v>0.13800000000000001</v>
      </c>
      <c r="IL17" s="9">
        <v>0</v>
      </c>
      <c r="IM17" s="9">
        <v>0.312</v>
      </c>
      <c r="IN17" s="9">
        <v>8.3000000000000004E-2</v>
      </c>
      <c r="IO17" s="9">
        <v>0.22900000000000001</v>
      </c>
      <c r="IP17" s="9">
        <v>0.439</v>
      </c>
      <c r="IQ17" s="9">
        <v>0.13100000000000001</v>
      </c>
    </row>
    <row r="18" spans="1:251">
      <c r="A18" s="10">
        <v>44593</v>
      </c>
      <c r="B18" s="9">
        <v>38.234999999999999</v>
      </c>
      <c r="C18" s="9">
        <v>49.274000000000001</v>
      </c>
      <c r="D18" s="9">
        <v>112.379</v>
      </c>
      <c r="E18" s="9">
        <v>46.805999999999997</v>
      </c>
      <c r="F18" s="9">
        <v>65.572999999999993</v>
      </c>
      <c r="G18" s="9">
        <v>32.747</v>
      </c>
      <c r="H18" s="9">
        <v>14.965999999999999</v>
      </c>
      <c r="I18" s="9">
        <v>17.780999999999999</v>
      </c>
      <c r="J18" s="9">
        <v>10.378</v>
      </c>
      <c r="K18" s="9">
        <v>6.9349999999999996</v>
      </c>
      <c r="L18" s="9">
        <v>3.4420000000000002</v>
      </c>
      <c r="M18" s="9">
        <v>22.369</v>
      </c>
      <c r="N18" s="9">
        <v>8.0310000000000006</v>
      </c>
      <c r="O18" s="9">
        <v>14.339</v>
      </c>
      <c r="P18" s="9">
        <v>19.561</v>
      </c>
      <c r="Q18" s="9">
        <v>9.1050000000000004</v>
      </c>
      <c r="R18" s="9">
        <v>10.455</v>
      </c>
      <c r="S18" s="9">
        <v>4.87</v>
      </c>
      <c r="T18" s="9">
        <v>1.865</v>
      </c>
      <c r="U18" s="9">
        <v>3.0049999999999999</v>
      </c>
      <c r="V18" s="9">
        <v>14.691000000000001</v>
      </c>
      <c r="W18" s="9">
        <v>7.24</v>
      </c>
      <c r="X18" s="9">
        <v>7.4509999999999996</v>
      </c>
      <c r="Y18" s="9">
        <v>226.922</v>
      </c>
      <c r="Z18" s="9">
        <v>87.51</v>
      </c>
      <c r="AA18" s="9">
        <v>139.411</v>
      </c>
      <c r="AB18" s="9">
        <v>195.048</v>
      </c>
      <c r="AC18" s="9">
        <v>75.66</v>
      </c>
      <c r="AD18" s="9">
        <v>119.38800000000001</v>
      </c>
      <c r="AE18" s="9">
        <v>90.378</v>
      </c>
      <c r="AF18" s="9">
        <v>33.497</v>
      </c>
      <c r="AG18" s="9">
        <v>56.881</v>
      </c>
      <c r="AH18" s="9">
        <v>104.67</v>
      </c>
      <c r="AI18" s="9">
        <v>42.162999999999997</v>
      </c>
      <c r="AJ18" s="9">
        <v>62.506999999999998</v>
      </c>
      <c r="AK18" s="9">
        <v>165.881</v>
      </c>
      <c r="AL18" s="9">
        <v>64.924999999999997</v>
      </c>
      <c r="AM18" s="9">
        <v>100.956</v>
      </c>
      <c r="AN18" s="9">
        <v>77.244</v>
      </c>
      <c r="AO18" s="9">
        <v>27.74</v>
      </c>
      <c r="AP18" s="9">
        <v>49.503999999999998</v>
      </c>
      <c r="AQ18" s="9">
        <v>88.637</v>
      </c>
      <c r="AR18" s="9">
        <v>37.183999999999997</v>
      </c>
      <c r="AS18" s="9">
        <v>51.451999999999998</v>
      </c>
      <c r="AT18" s="9">
        <v>29.167000000000002</v>
      </c>
      <c r="AU18" s="9">
        <v>10.734999999999999</v>
      </c>
      <c r="AV18" s="9">
        <v>18.431999999999999</v>
      </c>
      <c r="AW18" s="9">
        <v>13.134</v>
      </c>
      <c r="AX18" s="9">
        <v>5.7569999999999997</v>
      </c>
      <c r="AY18" s="9">
        <v>7.3769999999999998</v>
      </c>
      <c r="AZ18" s="9">
        <v>16.033000000000001</v>
      </c>
      <c r="BA18" s="9">
        <v>4.9790000000000001</v>
      </c>
      <c r="BB18" s="9">
        <v>11.055</v>
      </c>
      <c r="BC18" s="9">
        <v>31.873999999999999</v>
      </c>
      <c r="BD18" s="9">
        <v>11.851000000000001</v>
      </c>
      <c r="BE18" s="9">
        <v>20.023</v>
      </c>
      <c r="BF18" s="9">
        <v>7.0469999999999997</v>
      </c>
      <c r="BG18" s="9">
        <v>2.895</v>
      </c>
      <c r="BH18" s="9">
        <v>4.1520000000000001</v>
      </c>
      <c r="BI18" s="9">
        <v>24.827000000000002</v>
      </c>
      <c r="BJ18" s="9">
        <v>8.9550000000000001</v>
      </c>
      <c r="BK18" s="9">
        <v>15.871</v>
      </c>
      <c r="BL18" s="9">
        <v>185.41800000000001</v>
      </c>
      <c r="BM18" s="9">
        <v>74.897000000000006</v>
      </c>
      <c r="BN18" s="9">
        <v>110.521</v>
      </c>
      <c r="BO18" s="9">
        <v>176.94499999999999</v>
      </c>
      <c r="BP18" s="9">
        <v>72.198999999999998</v>
      </c>
      <c r="BQ18" s="9">
        <v>104.746</v>
      </c>
      <c r="BR18" s="9">
        <v>76.569999999999993</v>
      </c>
      <c r="BS18" s="9">
        <v>32.828000000000003</v>
      </c>
      <c r="BT18" s="9">
        <v>43.741999999999997</v>
      </c>
      <c r="BU18" s="9">
        <v>100.375</v>
      </c>
      <c r="BV18" s="9">
        <v>39.372</v>
      </c>
      <c r="BW18" s="9">
        <v>61.003</v>
      </c>
      <c r="BX18" s="9">
        <v>145.297</v>
      </c>
      <c r="BY18" s="9">
        <v>58.24</v>
      </c>
      <c r="BZ18" s="9">
        <v>87.058000000000007</v>
      </c>
      <c r="CA18" s="9">
        <v>62.911999999999999</v>
      </c>
      <c r="CB18" s="9">
        <v>26.702000000000002</v>
      </c>
      <c r="CC18" s="9">
        <v>36.21</v>
      </c>
      <c r="CD18" s="9">
        <v>82.385000000000005</v>
      </c>
      <c r="CE18" s="9">
        <v>31.538</v>
      </c>
      <c r="CF18" s="9">
        <v>50.847000000000001</v>
      </c>
      <c r="CG18" s="9">
        <v>31.648</v>
      </c>
      <c r="CH18" s="9">
        <v>13.96</v>
      </c>
      <c r="CI18" s="9">
        <v>17.687999999999999</v>
      </c>
      <c r="CJ18" s="9">
        <v>13.657999999999999</v>
      </c>
      <c r="CK18" s="9">
        <v>6.1260000000000003</v>
      </c>
      <c r="CL18" s="9">
        <v>7.532</v>
      </c>
      <c r="CM18" s="9">
        <v>17.989999999999998</v>
      </c>
      <c r="CN18" s="9">
        <v>7.8339999999999996</v>
      </c>
      <c r="CO18" s="9">
        <v>10.156000000000001</v>
      </c>
      <c r="CP18" s="9">
        <v>8.4730000000000008</v>
      </c>
      <c r="CQ18" s="9">
        <v>2.698</v>
      </c>
      <c r="CR18" s="9">
        <v>5.7750000000000004</v>
      </c>
      <c r="CS18" s="9">
        <v>1.2649999999999999</v>
      </c>
      <c r="CT18" s="9">
        <v>0.63500000000000001</v>
      </c>
      <c r="CU18" s="9">
        <v>0.63</v>
      </c>
      <c r="CV18" s="9">
        <v>7.2080000000000002</v>
      </c>
      <c r="CW18" s="9">
        <v>2.0630000000000002</v>
      </c>
      <c r="CX18" s="9">
        <v>5.1449999999999996</v>
      </c>
      <c r="CY18" s="9">
        <v>68.619</v>
      </c>
      <c r="CZ18" s="9">
        <v>23.725000000000001</v>
      </c>
      <c r="DA18" s="9">
        <v>44.893999999999998</v>
      </c>
      <c r="DB18" s="9">
        <v>63.674999999999997</v>
      </c>
      <c r="DC18" s="9">
        <v>22.224</v>
      </c>
      <c r="DD18" s="9">
        <v>41.451000000000001</v>
      </c>
      <c r="DE18" s="9">
        <v>32.335999999999999</v>
      </c>
      <c r="DF18" s="9">
        <v>12.166</v>
      </c>
      <c r="DG18" s="9">
        <v>20.170000000000002</v>
      </c>
      <c r="DH18" s="9">
        <v>31.34</v>
      </c>
      <c r="DI18" s="9">
        <v>10.058999999999999</v>
      </c>
      <c r="DJ18" s="9">
        <v>21.280999999999999</v>
      </c>
      <c r="DK18" s="9">
        <v>55.387</v>
      </c>
      <c r="DL18" s="9">
        <v>20.177</v>
      </c>
      <c r="DM18" s="9">
        <v>35.209000000000003</v>
      </c>
      <c r="DN18" s="9">
        <v>28.532</v>
      </c>
      <c r="DO18" s="9">
        <v>11.169</v>
      </c>
      <c r="DP18" s="9">
        <v>17.361999999999998</v>
      </c>
      <c r="DQ18" s="9">
        <v>26.855</v>
      </c>
      <c r="DR18" s="9">
        <v>9.0079999999999991</v>
      </c>
      <c r="DS18" s="9">
        <v>17.847000000000001</v>
      </c>
      <c r="DT18" s="9">
        <v>8.2889999999999997</v>
      </c>
      <c r="DU18" s="9">
        <v>2.0470000000000002</v>
      </c>
      <c r="DV18" s="9">
        <v>6.242</v>
      </c>
      <c r="DW18" s="9">
        <v>3.8039999999999998</v>
      </c>
      <c r="DX18" s="9">
        <v>0.996</v>
      </c>
      <c r="DY18" s="9">
        <v>2.8079999999999998</v>
      </c>
      <c r="DZ18" s="9">
        <v>4.4850000000000003</v>
      </c>
      <c r="EA18" s="9">
        <v>1.0509999999999999</v>
      </c>
      <c r="EB18" s="9">
        <v>3.4340000000000002</v>
      </c>
      <c r="EC18" s="9">
        <v>4.9429999999999996</v>
      </c>
      <c r="ED18" s="9">
        <v>1.5009999999999999</v>
      </c>
      <c r="EE18" s="9">
        <v>3.4430000000000001</v>
      </c>
      <c r="EF18" s="9">
        <v>1.472</v>
      </c>
      <c r="EG18" s="9">
        <v>0.628</v>
      </c>
      <c r="EH18" s="9">
        <v>0.84399999999999997</v>
      </c>
      <c r="EI18" s="9">
        <v>3.472</v>
      </c>
      <c r="EJ18" s="9">
        <v>0.873</v>
      </c>
      <c r="EK18" s="9">
        <v>2.5990000000000002</v>
      </c>
      <c r="EL18" s="9">
        <v>97.24</v>
      </c>
      <c r="EM18" s="9">
        <v>33.865000000000002</v>
      </c>
      <c r="EN18" s="9">
        <v>63.374000000000002</v>
      </c>
      <c r="EO18" s="9">
        <v>91.144000000000005</v>
      </c>
      <c r="EP18" s="9">
        <v>32.116999999999997</v>
      </c>
      <c r="EQ18" s="9">
        <v>59.027000000000001</v>
      </c>
      <c r="ER18" s="9">
        <v>40.606999999999999</v>
      </c>
      <c r="ES18" s="9">
        <v>16.093</v>
      </c>
      <c r="ET18" s="9">
        <v>24.513000000000002</v>
      </c>
      <c r="EU18" s="9">
        <v>50.537999999999997</v>
      </c>
      <c r="EV18" s="9">
        <v>16.024000000000001</v>
      </c>
      <c r="EW18" s="9">
        <v>34.514000000000003</v>
      </c>
      <c r="EX18" s="9">
        <v>75.844999999999999</v>
      </c>
      <c r="EY18" s="9">
        <v>27.428000000000001</v>
      </c>
      <c r="EZ18" s="9">
        <v>48.417000000000002</v>
      </c>
      <c r="FA18" s="9">
        <v>35.451999999999998</v>
      </c>
      <c r="FB18" s="9">
        <v>13.271000000000001</v>
      </c>
      <c r="FC18" s="9">
        <v>22.181999999999999</v>
      </c>
      <c r="FD18" s="9">
        <v>40.393000000000001</v>
      </c>
      <c r="FE18" s="9">
        <v>14.157999999999999</v>
      </c>
      <c r="FF18" s="9">
        <v>26.234999999999999</v>
      </c>
      <c r="FG18" s="9">
        <v>15.298999999999999</v>
      </c>
      <c r="FH18" s="9">
        <v>4.6890000000000001</v>
      </c>
      <c r="FI18" s="9">
        <v>10.61</v>
      </c>
      <c r="FJ18" s="9">
        <v>5.1539999999999999</v>
      </c>
      <c r="FK18" s="9">
        <v>2.8220000000000001</v>
      </c>
      <c r="FL18" s="9">
        <v>2.3319999999999999</v>
      </c>
      <c r="FM18" s="9">
        <v>10.145</v>
      </c>
      <c r="FN18" s="9">
        <v>1.8660000000000001</v>
      </c>
      <c r="FO18" s="9">
        <v>8.2780000000000005</v>
      </c>
      <c r="FP18" s="9">
        <v>6.0949999999999998</v>
      </c>
      <c r="FQ18" s="9">
        <v>1.748</v>
      </c>
      <c r="FR18" s="9">
        <v>4.3470000000000004</v>
      </c>
      <c r="FS18" s="9">
        <v>0.83299999999999996</v>
      </c>
      <c r="FT18" s="9">
        <v>0.83299999999999996</v>
      </c>
      <c r="FU18" s="9">
        <v>0</v>
      </c>
      <c r="FV18" s="9">
        <v>5.2619999999999996</v>
      </c>
      <c r="FW18" s="9">
        <v>0.91500000000000004</v>
      </c>
      <c r="FX18" s="9">
        <v>4.3470000000000004</v>
      </c>
      <c r="FY18" s="9">
        <v>21.3</v>
      </c>
      <c r="FZ18" s="9">
        <v>7.7859999999999996</v>
      </c>
      <c r="GA18" s="9">
        <v>13.513999999999999</v>
      </c>
      <c r="GB18" s="9">
        <v>20.081</v>
      </c>
      <c r="GC18" s="9">
        <v>7.5149999999999997</v>
      </c>
      <c r="GD18" s="9">
        <v>12.566000000000001</v>
      </c>
      <c r="GE18" s="9">
        <v>9.391</v>
      </c>
      <c r="GF18" s="9">
        <v>3.8149999999999999</v>
      </c>
      <c r="GG18" s="9">
        <v>5.5759999999999996</v>
      </c>
      <c r="GH18" s="9">
        <v>10.69</v>
      </c>
      <c r="GI18" s="9">
        <v>3.7</v>
      </c>
      <c r="GJ18" s="9">
        <v>6.99</v>
      </c>
      <c r="GK18" s="9">
        <v>16.937999999999999</v>
      </c>
      <c r="GL18" s="9">
        <v>6.6660000000000004</v>
      </c>
      <c r="GM18" s="9">
        <v>10.272</v>
      </c>
      <c r="GN18" s="9">
        <v>7.7919999999999998</v>
      </c>
      <c r="GO18" s="9">
        <v>2.9660000000000002</v>
      </c>
      <c r="GP18" s="9">
        <v>4.8259999999999996</v>
      </c>
      <c r="GQ18" s="9">
        <v>9.1460000000000008</v>
      </c>
      <c r="GR18" s="9">
        <v>3.7</v>
      </c>
      <c r="GS18" s="9">
        <v>5.4459999999999997</v>
      </c>
      <c r="GT18" s="9">
        <v>3.1429999999999998</v>
      </c>
      <c r="GU18" s="9">
        <v>0.84899999999999998</v>
      </c>
      <c r="GV18" s="9">
        <v>2.294</v>
      </c>
      <c r="GW18" s="9">
        <v>1.6</v>
      </c>
      <c r="GX18" s="9">
        <v>0.84899999999999998</v>
      </c>
      <c r="GY18" s="9">
        <v>0.75</v>
      </c>
      <c r="GZ18" s="9">
        <v>1.544</v>
      </c>
      <c r="HA18" s="9">
        <v>0</v>
      </c>
      <c r="HB18" s="9">
        <v>1.544</v>
      </c>
      <c r="HC18" s="9">
        <v>1.2190000000000001</v>
      </c>
      <c r="HD18" s="9">
        <v>0.27100000000000002</v>
      </c>
      <c r="HE18" s="9">
        <v>0.94799999999999995</v>
      </c>
      <c r="HF18" s="9">
        <v>0.39700000000000002</v>
      </c>
      <c r="HG18" s="9">
        <v>0.122</v>
      </c>
      <c r="HH18" s="9">
        <v>0.27600000000000002</v>
      </c>
      <c r="HI18" s="9">
        <v>0.82199999999999995</v>
      </c>
      <c r="HJ18" s="9">
        <v>0.14899999999999999</v>
      </c>
      <c r="HK18" s="9">
        <v>0.67200000000000004</v>
      </c>
      <c r="HL18" s="9">
        <v>6.4089999999999998</v>
      </c>
      <c r="HM18" s="9">
        <v>3.052</v>
      </c>
      <c r="HN18" s="9">
        <v>3.3570000000000002</v>
      </c>
      <c r="HO18" s="9">
        <v>5.9829999999999997</v>
      </c>
      <c r="HP18" s="9">
        <v>2.6259999999999999</v>
      </c>
      <c r="HQ18" s="9">
        <v>3.3570000000000002</v>
      </c>
      <c r="HR18" s="9">
        <v>3.51</v>
      </c>
      <c r="HS18" s="9">
        <v>1.736</v>
      </c>
      <c r="HT18" s="9">
        <v>1.774</v>
      </c>
      <c r="HU18" s="9">
        <v>2.4729999999999999</v>
      </c>
      <c r="HV18" s="9">
        <v>0.89</v>
      </c>
      <c r="HW18" s="9">
        <v>1.583</v>
      </c>
      <c r="HX18" s="9">
        <v>5.4939999999999998</v>
      </c>
      <c r="HY18" s="9">
        <v>2.2229999999999999</v>
      </c>
      <c r="HZ18" s="9">
        <v>3.2709999999999999</v>
      </c>
      <c r="IA18" s="9">
        <v>3.1190000000000002</v>
      </c>
      <c r="IB18" s="9">
        <v>1.431</v>
      </c>
      <c r="IC18" s="9">
        <v>1.6879999999999999</v>
      </c>
      <c r="ID18" s="9">
        <v>2.375</v>
      </c>
      <c r="IE18" s="9">
        <v>0.79200000000000004</v>
      </c>
      <c r="IF18" s="9">
        <v>1.583</v>
      </c>
      <c r="IG18" s="9">
        <v>0.48899999999999999</v>
      </c>
      <c r="IH18" s="9">
        <v>0.40300000000000002</v>
      </c>
      <c r="II18" s="9">
        <v>8.5999999999999993E-2</v>
      </c>
      <c r="IJ18" s="9">
        <v>0.39100000000000001</v>
      </c>
      <c r="IK18" s="9">
        <v>0.30499999999999999</v>
      </c>
      <c r="IL18" s="9">
        <v>8.5999999999999993E-2</v>
      </c>
      <c r="IM18" s="9">
        <v>9.8000000000000004E-2</v>
      </c>
      <c r="IN18" s="9">
        <v>9.8000000000000004E-2</v>
      </c>
      <c r="IO18" s="9">
        <v>0</v>
      </c>
      <c r="IP18" s="9">
        <v>0.42599999999999999</v>
      </c>
      <c r="IQ18" s="9">
        <v>0.42599999999999999</v>
      </c>
    </row>
    <row r="19" spans="1:251">
      <c r="A19" s="10">
        <v>44958</v>
      </c>
      <c r="B19" s="9">
        <v>46.476999999999997</v>
      </c>
      <c r="C19" s="9">
        <v>61.469000000000001</v>
      </c>
      <c r="D19" s="9">
        <v>90.677999999999997</v>
      </c>
      <c r="E19" s="9">
        <v>41.212000000000003</v>
      </c>
      <c r="F19" s="9">
        <v>49.465000000000003</v>
      </c>
      <c r="G19" s="9">
        <v>39.01</v>
      </c>
      <c r="H19" s="9">
        <v>14.087999999999999</v>
      </c>
      <c r="I19" s="9">
        <v>24.922000000000001</v>
      </c>
      <c r="J19" s="9">
        <v>14.824</v>
      </c>
      <c r="K19" s="9">
        <v>2.7320000000000002</v>
      </c>
      <c r="L19" s="9">
        <v>12.092000000000001</v>
      </c>
      <c r="M19" s="9">
        <v>24.186</v>
      </c>
      <c r="N19" s="9">
        <v>11.355</v>
      </c>
      <c r="O19" s="9">
        <v>12.83</v>
      </c>
      <c r="P19" s="9">
        <v>23.783999999999999</v>
      </c>
      <c r="Q19" s="9">
        <v>8.6349999999999998</v>
      </c>
      <c r="R19" s="9">
        <v>15.148</v>
      </c>
      <c r="S19" s="9">
        <v>4.9029999999999996</v>
      </c>
      <c r="T19" s="9">
        <v>1.4119999999999999</v>
      </c>
      <c r="U19" s="9">
        <v>3.4910000000000001</v>
      </c>
      <c r="V19" s="9">
        <v>18.881</v>
      </c>
      <c r="W19" s="9">
        <v>7.2229999999999999</v>
      </c>
      <c r="X19" s="9">
        <v>11.657</v>
      </c>
      <c r="Y19" s="9">
        <v>215.16900000000001</v>
      </c>
      <c r="Z19" s="9">
        <v>90.950999999999993</v>
      </c>
      <c r="AA19" s="9">
        <v>124.218</v>
      </c>
      <c r="AB19" s="9">
        <v>195.274</v>
      </c>
      <c r="AC19" s="9">
        <v>82.713999999999999</v>
      </c>
      <c r="AD19" s="9">
        <v>112.56</v>
      </c>
      <c r="AE19" s="9">
        <v>87.927999999999997</v>
      </c>
      <c r="AF19" s="9">
        <v>33.93</v>
      </c>
      <c r="AG19" s="9">
        <v>53.997</v>
      </c>
      <c r="AH19" s="9">
        <v>107.346</v>
      </c>
      <c r="AI19" s="9">
        <v>48.783999999999999</v>
      </c>
      <c r="AJ19" s="9">
        <v>58.563000000000002</v>
      </c>
      <c r="AK19" s="9">
        <v>165.87899999999999</v>
      </c>
      <c r="AL19" s="9">
        <v>66.567999999999998</v>
      </c>
      <c r="AM19" s="9">
        <v>99.311000000000007</v>
      </c>
      <c r="AN19" s="9">
        <v>77.198999999999998</v>
      </c>
      <c r="AO19" s="9">
        <v>26.242999999999999</v>
      </c>
      <c r="AP19" s="9">
        <v>50.956000000000003</v>
      </c>
      <c r="AQ19" s="9">
        <v>88.68</v>
      </c>
      <c r="AR19" s="9">
        <v>40.325000000000003</v>
      </c>
      <c r="AS19" s="9">
        <v>48.354999999999997</v>
      </c>
      <c r="AT19" s="9">
        <v>29.395</v>
      </c>
      <c r="AU19" s="9">
        <v>16.146999999999998</v>
      </c>
      <c r="AV19" s="9">
        <v>13.247999999999999</v>
      </c>
      <c r="AW19" s="9">
        <v>10.728</v>
      </c>
      <c r="AX19" s="9">
        <v>7.6870000000000003</v>
      </c>
      <c r="AY19" s="9">
        <v>3.0409999999999999</v>
      </c>
      <c r="AZ19" s="9">
        <v>18.667000000000002</v>
      </c>
      <c r="BA19" s="9">
        <v>8.4589999999999996</v>
      </c>
      <c r="BB19" s="9">
        <v>10.207000000000001</v>
      </c>
      <c r="BC19" s="9">
        <v>19.895</v>
      </c>
      <c r="BD19" s="9">
        <v>8.2370000000000001</v>
      </c>
      <c r="BE19" s="9">
        <v>11.657999999999999</v>
      </c>
      <c r="BF19" s="9">
        <v>5.3040000000000003</v>
      </c>
      <c r="BG19" s="9">
        <v>2.7719999999999998</v>
      </c>
      <c r="BH19" s="9">
        <v>2.532</v>
      </c>
      <c r="BI19" s="9">
        <v>14.590999999999999</v>
      </c>
      <c r="BJ19" s="9">
        <v>5.4649999999999999</v>
      </c>
      <c r="BK19" s="9">
        <v>9.1259999999999994</v>
      </c>
      <c r="BL19" s="9">
        <v>186.68299999999999</v>
      </c>
      <c r="BM19" s="9">
        <v>69.472999999999999</v>
      </c>
      <c r="BN19" s="9">
        <v>117.21</v>
      </c>
      <c r="BO19" s="9">
        <v>173.41800000000001</v>
      </c>
      <c r="BP19" s="9">
        <v>63.972000000000001</v>
      </c>
      <c r="BQ19" s="9">
        <v>109.446</v>
      </c>
      <c r="BR19" s="9">
        <v>78.375</v>
      </c>
      <c r="BS19" s="9">
        <v>27.667999999999999</v>
      </c>
      <c r="BT19" s="9">
        <v>50.707999999999998</v>
      </c>
      <c r="BU19" s="9">
        <v>95.042000000000002</v>
      </c>
      <c r="BV19" s="9">
        <v>36.304000000000002</v>
      </c>
      <c r="BW19" s="9">
        <v>58.738999999999997</v>
      </c>
      <c r="BX19" s="9">
        <v>147.42099999999999</v>
      </c>
      <c r="BY19" s="9">
        <v>54.051000000000002</v>
      </c>
      <c r="BZ19" s="9">
        <v>93.37</v>
      </c>
      <c r="CA19" s="9">
        <v>69.561000000000007</v>
      </c>
      <c r="CB19" s="9">
        <v>25.247</v>
      </c>
      <c r="CC19" s="9">
        <v>44.314</v>
      </c>
      <c r="CD19" s="9">
        <v>77.86</v>
      </c>
      <c r="CE19" s="9">
        <v>28.803999999999998</v>
      </c>
      <c r="CF19" s="9">
        <v>49.055</v>
      </c>
      <c r="CG19" s="9">
        <v>25.997</v>
      </c>
      <c r="CH19" s="9">
        <v>9.92</v>
      </c>
      <c r="CI19" s="9">
        <v>16.076000000000001</v>
      </c>
      <c r="CJ19" s="9">
        <v>8.8140000000000001</v>
      </c>
      <c r="CK19" s="9">
        <v>2.4209999999999998</v>
      </c>
      <c r="CL19" s="9">
        <v>6.3929999999999998</v>
      </c>
      <c r="CM19" s="9">
        <v>17.181999999999999</v>
      </c>
      <c r="CN19" s="9">
        <v>7.4989999999999997</v>
      </c>
      <c r="CO19" s="9">
        <v>9.6829999999999998</v>
      </c>
      <c r="CP19" s="9">
        <v>13.265000000000001</v>
      </c>
      <c r="CQ19" s="9">
        <v>5.5019999999999998</v>
      </c>
      <c r="CR19" s="9">
        <v>7.7640000000000002</v>
      </c>
      <c r="CS19" s="9">
        <v>3.6440000000000001</v>
      </c>
      <c r="CT19" s="9">
        <v>1.73</v>
      </c>
      <c r="CU19" s="9">
        <v>1.9139999999999999</v>
      </c>
      <c r="CV19" s="9">
        <v>9.6210000000000004</v>
      </c>
      <c r="CW19" s="9">
        <v>3.7719999999999998</v>
      </c>
      <c r="CX19" s="9">
        <v>5.85</v>
      </c>
      <c r="CY19" s="9">
        <v>69.451999999999998</v>
      </c>
      <c r="CZ19" s="9">
        <v>25.123000000000001</v>
      </c>
      <c r="DA19" s="9">
        <v>44.329000000000001</v>
      </c>
      <c r="DB19" s="9">
        <v>61.448999999999998</v>
      </c>
      <c r="DC19" s="9">
        <v>24.36</v>
      </c>
      <c r="DD19" s="9">
        <v>37.088000000000001</v>
      </c>
      <c r="DE19" s="9">
        <v>29.135000000000002</v>
      </c>
      <c r="DF19" s="9">
        <v>12.365</v>
      </c>
      <c r="DG19" s="9">
        <v>16.771000000000001</v>
      </c>
      <c r="DH19" s="9">
        <v>32.314</v>
      </c>
      <c r="DI19" s="9">
        <v>11.996</v>
      </c>
      <c r="DJ19" s="9">
        <v>20.318000000000001</v>
      </c>
      <c r="DK19" s="9">
        <v>53.554000000000002</v>
      </c>
      <c r="DL19" s="9">
        <v>21.940999999999999</v>
      </c>
      <c r="DM19" s="9">
        <v>31.611999999999998</v>
      </c>
      <c r="DN19" s="9">
        <v>26.788</v>
      </c>
      <c r="DO19" s="9">
        <v>11.708</v>
      </c>
      <c r="DP19" s="9">
        <v>15.08</v>
      </c>
      <c r="DQ19" s="9">
        <v>26.765000000000001</v>
      </c>
      <c r="DR19" s="9">
        <v>10.233000000000001</v>
      </c>
      <c r="DS19" s="9">
        <v>16.532</v>
      </c>
      <c r="DT19" s="9">
        <v>7.8949999999999996</v>
      </c>
      <c r="DU19" s="9">
        <v>2.419</v>
      </c>
      <c r="DV19" s="9">
        <v>5.476</v>
      </c>
      <c r="DW19" s="9">
        <v>2.347</v>
      </c>
      <c r="DX19" s="9">
        <v>0.65600000000000003</v>
      </c>
      <c r="DY19" s="9">
        <v>1.6910000000000001</v>
      </c>
      <c r="DZ19" s="9">
        <v>5.548</v>
      </c>
      <c r="EA19" s="9">
        <v>1.7629999999999999</v>
      </c>
      <c r="EB19" s="9">
        <v>3.7850000000000001</v>
      </c>
      <c r="EC19" s="9">
        <v>8.0030000000000001</v>
      </c>
      <c r="ED19" s="9">
        <v>0.76200000000000001</v>
      </c>
      <c r="EE19" s="9">
        <v>7.24</v>
      </c>
      <c r="EF19" s="9">
        <v>0.89100000000000001</v>
      </c>
      <c r="EG19" s="9">
        <v>0</v>
      </c>
      <c r="EH19" s="9">
        <v>0.89100000000000001</v>
      </c>
      <c r="EI19" s="9">
        <v>7.1109999999999998</v>
      </c>
      <c r="EJ19" s="9">
        <v>0.76200000000000001</v>
      </c>
      <c r="EK19" s="9">
        <v>6.3490000000000002</v>
      </c>
      <c r="EL19" s="9">
        <v>91.911000000000001</v>
      </c>
      <c r="EM19" s="9">
        <v>36.884999999999998</v>
      </c>
      <c r="EN19" s="9">
        <v>55.026000000000003</v>
      </c>
      <c r="EO19" s="9">
        <v>83.394999999999996</v>
      </c>
      <c r="EP19" s="9">
        <v>35.47</v>
      </c>
      <c r="EQ19" s="9">
        <v>47.924999999999997</v>
      </c>
      <c r="ER19" s="9">
        <v>32.130000000000003</v>
      </c>
      <c r="ES19" s="9">
        <v>12.597</v>
      </c>
      <c r="ET19" s="9">
        <v>19.533999999999999</v>
      </c>
      <c r="EU19" s="9">
        <v>51.264000000000003</v>
      </c>
      <c r="EV19" s="9">
        <v>22.873000000000001</v>
      </c>
      <c r="EW19" s="9">
        <v>28.390999999999998</v>
      </c>
      <c r="EX19" s="9">
        <v>67.387</v>
      </c>
      <c r="EY19" s="9">
        <v>31.812000000000001</v>
      </c>
      <c r="EZ19" s="9">
        <v>35.575000000000003</v>
      </c>
      <c r="FA19" s="9">
        <v>25.635000000000002</v>
      </c>
      <c r="FB19" s="9">
        <v>10.87</v>
      </c>
      <c r="FC19" s="9">
        <v>14.765000000000001</v>
      </c>
      <c r="FD19" s="9">
        <v>41.752000000000002</v>
      </c>
      <c r="FE19" s="9">
        <v>20.942</v>
      </c>
      <c r="FF19" s="9">
        <v>20.81</v>
      </c>
      <c r="FG19" s="9">
        <v>16.007999999999999</v>
      </c>
      <c r="FH19" s="9">
        <v>3.657</v>
      </c>
      <c r="FI19" s="9">
        <v>12.35</v>
      </c>
      <c r="FJ19" s="9">
        <v>6.4950000000000001</v>
      </c>
      <c r="FK19" s="9">
        <v>1.7270000000000001</v>
      </c>
      <c r="FL19" s="9">
        <v>4.7679999999999998</v>
      </c>
      <c r="FM19" s="9">
        <v>9.5120000000000005</v>
      </c>
      <c r="FN19" s="9">
        <v>1.93</v>
      </c>
      <c r="FO19" s="9">
        <v>7.5819999999999999</v>
      </c>
      <c r="FP19" s="9">
        <v>8.516</v>
      </c>
      <c r="FQ19" s="9">
        <v>1.415</v>
      </c>
      <c r="FR19" s="9">
        <v>7.101</v>
      </c>
      <c r="FS19" s="9">
        <v>1.9810000000000001</v>
      </c>
      <c r="FT19" s="9">
        <v>0</v>
      </c>
      <c r="FU19" s="9">
        <v>1.9810000000000001</v>
      </c>
      <c r="FV19" s="9">
        <v>6.5359999999999996</v>
      </c>
      <c r="FW19" s="9">
        <v>1.415</v>
      </c>
      <c r="FX19" s="9">
        <v>5.1210000000000004</v>
      </c>
      <c r="FY19" s="9">
        <v>23.597999999999999</v>
      </c>
      <c r="FZ19" s="9">
        <v>9.1</v>
      </c>
      <c r="GA19" s="9">
        <v>14.497999999999999</v>
      </c>
      <c r="GB19" s="9">
        <v>21.582000000000001</v>
      </c>
      <c r="GC19" s="9">
        <v>8.9610000000000003</v>
      </c>
      <c r="GD19" s="9">
        <v>12.621</v>
      </c>
      <c r="GE19" s="9">
        <v>11.39</v>
      </c>
      <c r="GF19" s="9">
        <v>4.3289999999999997</v>
      </c>
      <c r="GG19" s="9">
        <v>7.0609999999999999</v>
      </c>
      <c r="GH19" s="9">
        <v>10.192</v>
      </c>
      <c r="GI19" s="9">
        <v>4.6319999999999997</v>
      </c>
      <c r="GJ19" s="9">
        <v>5.56</v>
      </c>
      <c r="GK19" s="9">
        <v>17.084</v>
      </c>
      <c r="GL19" s="9">
        <v>6.9870000000000001</v>
      </c>
      <c r="GM19" s="9">
        <v>10.098000000000001</v>
      </c>
      <c r="GN19" s="9">
        <v>9.7789999999999999</v>
      </c>
      <c r="GO19" s="9">
        <v>3.2320000000000002</v>
      </c>
      <c r="GP19" s="9">
        <v>6.5469999999999997</v>
      </c>
      <c r="GQ19" s="9">
        <v>7.306</v>
      </c>
      <c r="GR19" s="9">
        <v>3.7549999999999999</v>
      </c>
      <c r="GS19" s="9">
        <v>3.5510000000000002</v>
      </c>
      <c r="GT19" s="9">
        <v>4.4980000000000002</v>
      </c>
      <c r="GU19" s="9">
        <v>1.9750000000000001</v>
      </c>
      <c r="GV19" s="9">
        <v>2.5230000000000001</v>
      </c>
      <c r="GW19" s="9">
        <v>1.611</v>
      </c>
      <c r="GX19" s="9">
        <v>1.0980000000000001</v>
      </c>
      <c r="GY19" s="9">
        <v>0.51300000000000001</v>
      </c>
      <c r="GZ19" s="9">
        <v>2.887</v>
      </c>
      <c r="HA19" s="9">
        <v>0.877</v>
      </c>
      <c r="HB19" s="9">
        <v>2.0099999999999998</v>
      </c>
      <c r="HC19" s="9">
        <v>2.016</v>
      </c>
      <c r="HD19" s="9">
        <v>0.13800000000000001</v>
      </c>
      <c r="HE19" s="9">
        <v>1.8779999999999999</v>
      </c>
      <c r="HF19" s="9">
        <v>0.307</v>
      </c>
      <c r="HG19" s="9">
        <v>0</v>
      </c>
      <c r="HH19" s="9">
        <v>0.307</v>
      </c>
      <c r="HI19" s="9">
        <v>1.7090000000000001</v>
      </c>
      <c r="HJ19" s="9">
        <v>0.13800000000000001</v>
      </c>
      <c r="HK19" s="9">
        <v>1.57</v>
      </c>
      <c r="HL19" s="9">
        <v>5.6230000000000002</v>
      </c>
      <c r="HM19" s="9">
        <v>2.3140000000000001</v>
      </c>
      <c r="HN19" s="9">
        <v>3.3079999999999998</v>
      </c>
      <c r="HO19" s="9">
        <v>4.8390000000000004</v>
      </c>
      <c r="HP19" s="9">
        <v>2.1230000000000002</v>
      </c>
      <c r="HQ19" s="9">
        <v>2.7160000000000002</v>
      </c>
      <c r="HR19" s="9">
        <v>2.8420000000000001</v>
      </c>
      <c r="HS19" s="9">
        <v>1.381</v>
      </c>
      <c r="HT19" s="9">
        <v>1.4610000000000001</v>
      </c>
      <c r="HU19" s="9">
        <v>1.9970000000000001</v>
      </c>
      <c r="HV19" s="9">
        <v>0.74199999999999999</v>
      </c>
      <c r="HW19" s="9">
        <v>1.2549999999999999</v>
      </c>
      <c r="HX19" s="9">
        <v>3.92</v>
      </c>
      <c r="HY19" s="9">
        <v>1.8640000000000001</v>
      </c>
      <c r="HZ19" s="9">
        <v>2.056</v>
      </c>
      <c r="IA19" s="9">
        <v>2.1709999999999998</v>
      </c>
      <c r="IB19" s="9">
        <v>1.121</v>
      </c>
      <c r="IC19" s="9">
        <v>1.05</v>
      </c>
      <c r="ID19" s="9">
        <v>1.7490000000000001</v>
      </c>
      <c r="IE19" s="9">
        <v>0.74199999999999999</v>
      </c>
      <c r="IF19" s="9">
        <v>1.006</v>
      </c>
      <c r="IG19" s="9">
        <v>0.91900000000000004</v>
      </c>
      <c r="IH19" s="9">
        <v>0.25900000000000001</v>
      </c>
      <c r="II19" s="9">
        <v>0.66</v>
      </c>
      <c r="IJ19" s="9">
        <v>0.67100000000000004</v>
      </c>
      <c r="IK19" s="9">
        <v>0.25900000000000001</v>
      </c>
      <c r="IL19" s="9">
        <v>0.41199999999999998</v>
      </c>
      <c r="IM19" s="9">
        <v>0.249</v>
      </c>
      <c r="IN19" s="9">
        <v>0</v>
      </c>
      <c r="IO19" s="9">
        <v>0.249</v>
      </c>
      <c r="IP19" s="9">
        <v>0.78300000000000003</v>
      </c>
      <c r="IQ19" s="9">
        <v>0.191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U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47" s="2" customFormat="1" ht="99.95" customHeight="1">
      <c r="B1" s="3" t="s">
        <v>934</v>
      </c>
      <c r="C1" s="3" t="s">
        <v>935</v>
      </c>
      <c r="D1" s="3" t="s">
        <v>936</v>
      </c>
      <c r="E1" s="3" t="s">
        <v>937</v>
      </c>
      <c r="F1" s="3" t="s">
        <v>938</v>
      </c>
      <c r="G1" s="3" t="s">
        <v>939</v>
      </c>
      <c r="H1" s="3" t="s">
        <v>940</v>
      </c>
      <c r="I1" s="3" t="s">
        <v>941</v>
      </c>
      <c r="J1" s="3" t="s">
        <v>942</v>
      </c>
      <c r="K1" s="3" t="s">
        <v>943</v>
      </c>
      <c r="L1" s="3" t="s">
        <v>944</v>
      </c>
      <c r="M1" s="3" t="s">
        <v>945</v>
      </c>
      <c r="N1" s="3" t="s">
        <v>946</v>
      </c>
      <c r="O1" s="3" t="s">
        <v>947</v>
      </c>
      <c r="P1" s="3" t="s">
        <v>948</v>
      </c>
      <c r="Q1" s="3" t="s">
        <v>949</v>
      </c>
      <c r="R1" s="3" t="s">
        <v>950</v>
      </c>
      <c r="S1" s="3" t="s">
        <v>951</v>
      </c>
      <c r="T1" s="3" t="s">
        <v>952</v>
      </c>
      <c r="U1" s="3" t="s">
        <v>953</v>
      </c>
      <c r="V1" s="3" t="s">
        <v>954</v>
      </c>
      <c r="W1" s="3" t="s">
        <v>955</v>
      </c>
      <c r="X1" s="3" t="s">
        <v>956</v>
      </c>
      <c r="Y1" s="3" t="s">
        <v>957</v>
      </c>
      <c r="Z1" s="3" t="s">
        <v>958</v>
      </c>
      <c r="AA1" s="3" t="s">
        <v>959</v>
      </c>
      <c r="AB1" s="3" t="s">
        <v>960</v>
      </c>
      <c r="AC1" s="3" t="s">
        <v>961</v>
      </c>
      <c r="AD1" s="3" t="s">
        <v>962</v>
      </c>
      <c r="AE1" s="3" t="s">
        <v>963</v>
      </c>
      <c r="AF1" s="3" t="s">
        <v>964</v>
      </c>
      <c r="AG1" s="3" t="s">
        <v>1157</v>
      </c>
      <c r="AH1" s="3" t="s">
        <v>1158</v>
      </c>
      <c r="AI1" s="3" t="s">
        <v>1159</v>
      </c>
      <c r="AJ1" s="3" t="s">
        <v>1160</v>
      </c>
      <c r="AK1" s="3" t="s">
        <v>1161</v>
      </c>
      <c r="AL1" s="3" t="s">
        <v>1162</v>
      </c>
      <c r="AM1" s="3" t="s">
        <v>965</v>
      </c>
      <c r="AN1" s="3" t="s">
        <v>966</v>
      </c>
      <c r="AO1" s="3" t="s">
        <v>967</v>
      </c>
      <c r="AP1" s="3" t="s">
        <v>968</v>
      </c>
      <c r="AQ1" s="3" t="s">
        <v>969</v>
      </c>
      <c r="AR1" s="3" t="s">
        <v>970</v>
      </c>
      <c r="AS1" s="3" t="s">
        <v>971</v>
      </c>
      <c r="AT1" s="3" t="s">
        <v>972</v>
      </c>
      <c r="AU1" s="3" t="s">
        <v>973</v>
      </c>
    </row>
    <row r="2" spans="1:47">
      <c r="A2" s="4" t="s">
        <v>214</v>
      </c>
      <c r="B2" s="7" t="s">
        <v>223</v>
      </c>
      <c r="C2" s="7" t="s">
        <v>223</v>
      </c>
      <c r="D2" s="7" t="s">
        <v>223</v>
      </c>
      <c r="E2" s="7" t="s">
        <v>223</v>
      </c>
      <c r="F2" s="7" t="s">
        <v>223</v>
      </c>
      <c r="G2" s="7" t="s">
        <v>223</v>
      </c>
      <c r="H2" s="7" t="s">
        <v>223</v>
      </c>
      <c r="I2" s="7" t="s">
        <v>223</v>
      </c>
      <c r="J2" s="7" t="s">
        <v>223</v>
      </c>
      <c r="K2" s="7" t="s">
        <v>223</v>
      </c>
      <c r="L2" s="7" t="s">
        <v>223</v>
      </c>
      <c r="M2" s="7" t="s">
        <v>223</v>
      </c>
      <c r="N2" s="7" t="s">
        <v>223</v>
      </c>
      <c r="O2" s="7" t="s">
        <v>223</v>
      </c>
      <c r="P2" s="7" t="s">
        <v>223</v>
      </c>
      <c r="Q2" s="7" t="s">
        <v>223</v>
      </c>
      <c r="R2" s="7" t="s">
        <v>223</v>
      </c>
      <c r="S2" s="7" t="s">
        <v>223</v>
      </c>
      <c r="T2" s="7" t="s">
        <v>223</v>
      </c>
      <c r="U2" s="7" t="s">
        <v>223</v>
      </c>
      <c r="V2" s="7" t="s">
        <v>223</v>
      </c>
      <c r="W2" s="7" t="s">
        <v>223</v>
      </c>
      <c r="X2" s="7" t="s">
        <v>223</v>
      </c>
      <c r="Y2" s="7" t="s">
        <v>223</v>
      </c>
      <c r="Z2" s="7" t="s">
        <v>223</v>
      </c>
      <c r="AA2" s="7" t="s">
        <v>223</v>
      </c>
      <c r="AB2" s="7" t="s">
        <v>223</v>
      </c>
      <c r="AC2" s="7" t="s">
        <v>223</v>
      </c>
      <c r="AD2" s="7" t="s">
        <v>223</v>
      </c>
      <c r="AE2" s="7" t="s">
        <v>223</v>
      </c>
      <c r="AF2" s="7" t="s">
        <v>223</v>
      </c>
      <c r="AG2" s="7" t="s">
        <v>223</v>
      </c>
      <c r="AH2" s="7" t="s">
        <v>223</v>
      </c>
      <c r="AI2" s="7" t="s">
        <v>223</v>
      </c>
      <c r="AJ2" s="7" t="s">
        <v>223</v>
      </c>
      <c r="AK2" s="7" t="s">
        <v>223</v>
      </c>
      <c r="AL2" s="7" t="s">
        <v>223</v>
      </c>
      <c r="AM2" s="7" t="s">
        <v>223</v>
      </c>
      <c r="AN2" s="7" t="s">
        <v>223</v>
      </c>
      <c r="AO2" s="7" t="s">
        <v>223</v>
      </c>
      <c r="AP2" s="7" t="s">
        <v>223</v>
      </c>
      <c r="AQ2" s="7" t="s">
        <v>223</v>
      </c>
      <c r="AR2" s="7" t="s">
        <v>223</v>
      </c>
      <c r="AS2" s="7" t="s">
        <v>223</v>
      </c>
      <c r="AT2" s="7" t="s">
        <v>223</v>
      </c>
      <c r="AU2" s="7" t="s">
        <v>223</v>
      </c>
    </row>
    <row r="3" spans="1:47">
      <c r="A3" s="4" t="s">
        <v>215</v>
      </c>
      <c r="B3" s="8" t="s">
        <v>224</v>
      </c>
      <c r="C3" s="8" t="s">
        <v>224</v>
      </c>
      <c r="D3" s="8" t="s">
        <v>224</v>
      </c>
      <c r="E3" s="8" t="s">
        <v>224</v>
      </c>
      <c r="F3" s="8" t="s">
        <v>224</v>
      </c>
      <c r="G3" s="8" t="s">
        <v>224</v>
      </c>
      <c r="H3" s="8" t="s">
        <v>224</v>
      </c>
      <c r="I3" s="8" t="s">
        <v>224</v>
      </c>
      <c r="J3" s="8" t="s">
        <v>224</v>
      </c>
      <c r="K3" s="8" t="s">
        <v>224</v>
      </c>
      <c r="L3" s="8" t="s">
        <v>224</v>
      </c>
      <c r="M3" s="8" t="s">
        <v>224</v>
      </c>
      <c r="N3" s="8" t="s">
        <v>224</v>
      </c>
      <c r="O3" s="8" t="s">
        <v>224</v>
      </c>
      <c r="P3" s="8" t="s">
        <v>224</v>
      </c>
      <c r="Q3" s="8" t="s">
        <v>224</v>
      </c>
      <c r="R3" s="8" t="s">
        <v>224</v>
      </c>
      <c r="S3" s="8" t="s">
        <v>224</v>
      </c>
      <c r="T3" s="8" t="s">
        <v>224</v>
      </c>
      <c r="U3" s="8" t="s">
        <v>224</v>
      </c>
      <c r="V3" s="8" t="s">
        <v>224</v>
      </c>
      <c r="W3" s="8" t="s">
        <v>224</v>
      </c>
      <c r="X3" s="8" t="s">
        <v>224</v>
      </c>
      <c r="Y3" s="8" t="s">
        <v>224</v>
      </c>
      <c r="Z3" s="8" t="s">
        <v>224</v>
      </c>
      <c r="AA3" s="8" t="s">
        <v>224</v>
      </c>
      <c r="AB3" s="8" t="s">
        <v>224</v>
      </c>
      <c r="AC3" s="8" t="s">
        <v>224</v>
      </c>
      <c r="AD3" s="8" t="s">
        <v>224</v>
      </c>
      <c r="AE3" s="8" t="s">
        <v>224</v>
      </c>
      <c r="AF3" s="8" t="s">
        <v>224</v>
      </c>
      <c r="AG3" s="8" t="s">
        <v>224</v>
      </c>
      <c r="AH3" s="8" t="s">
        <v>224</v>
      </c>
      <c r="AI3" s="8" t="s">
        <v>224</v>
      </c>
      <c r="AJ3" s="8" t="s">
        <v>224</v>
      </c>
      <c r="AK3" s="8" t="s">
        <v>224</v>
      </c>
      <c r="AL3" s="8" t="s">
        <v>224</v>
      </c>
      <c r="AM3" s="8" t="s">
        <v>224</v>
      </c>
      <c r="AN3" s="8" t="s">
        <v>224</v>
      </c>
      <c r="AO3" s="8" t="s">
        <v>224</v>
      </c>
      <c r="AP3" s="8" t="s">
        <v>224</v>
      </c>
      <c r="AQ3" s="8" t="s">
        <v>224</v>
      </c>
      <c r="AR3" s="8" t="s">
        <v>224</v>
      </c>
      <c r="AS3" s="8" t="s">
        <v>224</v>
      </c>
      <c r="AT3" s="8" t="s">
        <v>224</v>
      </c>
      <c r="AU3" s="8" t="s">
        <v>224</v>
      </c>
    </row>
    <row r="4" spans="1:47">
      <c r="A4" s="4" t="s">
        <v>216</v>
      </c>
      <c r="B4" s="8" t="s">
        <v>225</v>
      </c>
      <c r="C4" s="8" t="s">
        <v>225</v>
      </c>
      <c r="D4" s="8" t="s">
        <v>225</v>
      </c>
      <c r="E4" s="8" t="s">
        <v>225</v>
      </c>
      <c r="F4" s="8" t="s">
        <v>225</v>
      </c>
      <c r="G4" s="8" t="s">
        <v>225</v>
      </c>
      <c r="H4" s="8" t="s">
        <v>225</v>
      </c>
      <c r="I4" s="8" t="s">
        <v>225</v>
      </c>
      <c r="J4" s="8" t="s">
        <v>225</v>
      </c>
      <c r="K4" s="8" t="s">
        <v>225</v>
      </c>
      <c r="L4" s="8" t="s">
        <v>225</v>
      </c>
      <c r="M4" s="8" t="s">
        <v>225</v>
      </c>
      <c r="N4" s="8" t="s">
        <v>225</v>
      </c>
      <c r="O4" s="8" t="s">
        <v>225</v>
      </c>
      <c r="P4" s="8" t="s">
        <v>225</v>
      </c>
      <c r="Q4" s="8" t="s">
        <v>225</v>
      </c>
      <c r="R4" s="8" t="s">
        <v>225</v>
      </c>
      <c r="S4" s="8" t="s">
        <v>225</v>
      </c>
      <c r="T4" s="8" t="s">
        <v>225</v>
      </c>
      <c r="U4" s="8" t="s">
        <v>225</v>
      </c>
      <c r="V4" s="8" t="s">
        <v>225</v>
      </c>
      <c r="W4" s="8" t="s">
        <v>225</v>
      </c>
      <c r="X4" s="8" t="s">
        <v>225</v>
      </c>
      <c r="Y4" s="8" t="s">
        <v>225</v>
      </c>
      <c r="Z4" s="8" t="s">
        <v>225</v>
      </c>
      <c r="AA4" s="8" t="s">
        <v>225</v>
      </c>
      <c r="AB4" s="8" t="s">
        <v>225</v>
      </c>
      <c r="AC4" s="8" t="s">
        <v>225</v>
      </c>
      <c r="AD4" s="8" t="s">
        <v>225</v>
      </c>
      <c r="AE4" s="8" t="s">
        <v>225</v>
      </c>
      <c r="AF4" s="8" t="s">
        <v>225</v>
      </c>
      <c r="AG4" s="8" t="s">
        <v>225</v>
      </c>
      <c r="AH4" s="8" t="s">
        <v>225</v>
      </c>
      <c r="AI4" s="8" t="s">
        <v>225</v>
      </c>
      <c r="AJ4" s="8" t="s">
        <v>225</v>
      </c>
      <c r="AK4" s="8" t="s">
        <v>225</v>
      </c>
      <c r="AL4" s="8" t="s">
        <v>225</v>
      </c>
      <c r="AM4" s="8" t="s">
        <v>225</v>
      </c>
      <c r="AN4" s="8" t="s">
        <v>225</v>
      </c>
      <c r="AO4" s="8" t="s">
        <v>225</v>
      </c>
      <c r="AP4" s="8" t="s">
        <v>225</v>
      </c>
      <c r="AQ4" s="8" t="s">
        <v>225</v>
      </c>
      <c r="AR4" s="8" t="s">
        <v>225</v>
      </c>
      <c r="AS4" s="8" t="s">
        <v>225</v>
      </c>
      <c r="AT4" s="8" t="s">
        <v>225</v>
      </c>
      <c r="AU4" s="8" t="s">
        <v>225</v>
      </c>
    </row>
    <row r="5" spans="1:47">
      <c r="A5" s="4" t="s">
        <v>217</v>
      </c>
      <c r="B5" s="8" t="s">
        <v>1029</v>
      </c>
      <c r="C5" s="8" t="s">
        <v>1029</v>
      </c>
      <c r="D5" s="8" t="s">
        <v>1029</v>
      </c>
      <c r="E5" s="8" t="s">
        <v>1029</v>
      </c>
      <c r="F5" s="8" t="s">
        <v>1029</v>
      </c>
      <c r="G5" s="8" t="s">
        <v>1029</v>
      </c>
      <c r="H5" s="8" t="s">
        <v>1029</v>
      </c>
      <c r="I5" s="8" t="s">
        <v>1029</v>
      </c>
      <c r="J5" s="8" t="s">
        <v>1029</v>
      </c>
      <c r="K5" s="8" t="s">
        <v>1029</v>
      </c>
      <c r="L5" s="8" t="s">
        <v>1029</v>
      </c>
      <c r="M5" s="8" t="s">
        <v>1029</v>
      </c>
      <c r="N5" s="8" t="s">
        <v>1029</v>
      </c>
      <c r="O5" s="8" t="s">
        <v>1029</v>
      </c>
      <c r="P5" s="8" t="s">
        <v>1029</v>
      </c>
      <c r="Q5" s="8" t="s">
        <v>1029</v>
      </c>
      <c r="R5" s="8" t="s">
        <v>1029</v>
      </c>
      <c r="S5" s="8" t="s">
        <v>1029</v>
      </c>
      <c r="T5" s="8" t="s">
        <v>1029</v>
      </c>
      <c r="U5" s="8" t="s">
        <v>1029</v>
      </c>
      <c r="V5" s="8" t="s">
        <v>1029</v>
      </c>
      <c r="W5" s="8" t="s">
        <v>1029</v>
      </c>
      <c r="X5" s="8" t="s">
        <v>1029</v>
      </c>
      <c r="Y5" s="8" t="s">
        <v>1029</v>
      </c>
      <c r="Z5" s="8" t="s">
        <v>1029</v>
      </c>
      <c r="AA5" s="8" t="s">
        <v>1029</v>
      </c>
      <c r="AB5" s="8" t="s">
        <v>1029</v>
      </c>
      <c r="AC5" s="8" t="s">
        <v>1029</v>
      </c>
      <c r="AD5" s="8" t="s">
        <v>1029</v>
      </c>
      <c r="AE5" s="8" t="s">
        <v>1029</v>
      </c>
      <c r="AF5" s="8" t="s">
        <v>1029</v>
      </c>
      <c r="AG5" s="8" t="s">
        <v>1029</v>
      </c>
      <c r="AH5" s="8" t="s">
        <v>1029</v>
      </c>
      <c r="AI5" s="8" t="s">
        <v>1029</v>
      </c>
      <c r="AJ5" s="8" t="s">
        <v>1029</v>
      </c>
      <c r="AK5" s="8" t="s">
        <v>1029</v>
      </c>
      <c r="AL5" s="8" t="s">
        <v>1029</v>
      </c>
      <c r="AM5" s="8" t="s">
        <v>1029</v>
      </c>
      <c r="AN5" s="8" t="s">
        <v>1029</v>
      </c>
      <c r="AO5" s="8" t="s">
        <v>1029</v>
      </c>
      <c r="AP5" s="8" t="s">
        <v>1029</v>
      </c>
      <c r="AQ5" s="8" t="s">
        <v>1029</v>
      </c>
      <c r="AR5" s="8" t="s">
        <v>1029</v>
      </c>
      <c r="AS5" s="8" t="s">
        <v>1029</v>
      </c>
      <c r="AT5" s="8" t="s">
        <v>1029</v>
      </c>
      <c r="AU5" s="8" t="s">
        <v>1029</v>
      </c>
    </row>
    <row r="6" spans="1:47">
      <c r="A6" s="4" t="s">
        <v>218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</row>
    <row r="7" spans="1:47" s="6" customFormat="1">
      <c r="A7" s="5" t="s">
        <v>219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</row>
    <row r="8" spans="1:47" s="6" customFormat="1">
      <c r="A8" s="5" t="s">
        <v>220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</row>
    <row r="9" spans="1:47">
      <c r="A9" s="4" t="s">
        <v>221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</row>
    <row r="10" spans="1:47">
      <c r="A10" s="4" t="s">
        <v>222</v>
      </c>
      <c r="B10" s="8" t="s">
        <v>974</v>
      </c>
      <c r="C10" s="8" t="s">
        <v>975</v>
      </c>
      <c r="D10" s="8" t="s">
        <v>976</v>
      </c>
      <c r="E10" s="8" t="s">
        <v>977</v>
      </c>
      <c r="F10" s="8" t="s">
        <v>978</v>
      </c>
      <c r="G10" s="8" t="s">
        <v>979</v>
      </c>
      <c r="H10" s="8" t="s">
        <v>980</v>
      </c>
      <c r="I10" s="8" t="s">
        <v>981</v>
      </c>
      <c r="J10" s="8" t="s">
        <v>982</v>
      </c>
      <c r="K10" s="8" t="s">
        <v>983</v>
      </c>
      <c r="L10" s="8" t="s">
        <v>984</v>
      </c>
      <c r="M10" s="8" t="s">
        <v>985</v>
      </c>
      <c r="N10" s="8" t="s">
        <v>986</v>
      </c>
      <c r="O10" s="8" t="s">
        <v>987</v>
      </c>
      <c r="P10" s="8" t="s">
        <v>988</v>
      </c>
      <c r="Q10" s="8" t="s">
        <v>989</v>
      </c>
      <c r="R10" s="8" t="s">
        <v>990</v>
      </c>
      <c r="S10" s="8" t="s">
        <v>991</v>
      </c>
      <c r="T10" s="8" t="s">
        <v>992</v>
      </c>
      <c r="U10" s="8" t="s">
        <v>993</v>
      </c>
      <c r="V10" s="8" t="s">
        <v>994</v>
      </c>
      <c r="W10" s="8" t="s">
        <v>995</v>
      </c>
      <c r="X10" s="8" t="s">
        <v>996</v>
      </c>
      <c r="Y10" s="8" t="s">
        <v>997</v>
      </c>
      <c r="Z10" s="8" t="s">
        <v>998</v>
      </c>
      <c r="AA10" s="8" t="s">
        <v>999</v>
      </c>
      <c r="AB10" s="8" t="s">
        <v>1000</v>
      </c>
      <c r="AC10" s="8" t="s">
        <v>1001</v>
      </c>
      <c r="AD10" s="8" t="s">
        <v>1002</v>
      </c>
      <c r="AE10" s="8" t="s">
        <v>1003</v>
      </c>
      <c r="AF10" s="8" t="s">
        <v>1004</v>
      </c>
      <c r="AG10" s="8" t="s">
        <v>1005</v>
      </c>
      <c r="AH10" s="8" t="s">
        <v>1006</v>
      </c>
      <c r="AI10" s="8" t="s">
        <v>1007</v>
      </c>
      <c r="AJ10" s="8" t="s">
        <v>1008</v>
      </c>
      <c r="AK10" s="8" t="s">
        <v>1009</v>
      </c>
      <c r="AL10" s="8" t="s">
        <v>1010</v>
      </c>
      <c r="AM10" s="8" t="s">
        <v>1011</v>
      </c>
      <c r="AN10" s="8" t="s">
        <v>1012</v>
      </c>
      <c r="AO10" s="8" t="s">
        <v>1013</v>
      </c>
      <c r="AP10" s="8" t="s">
        <v>1014</v>
      </c>
      <c r="AQ10" s="8" t="s">
        <v>1015</v>
      </c>
      <c r="AR10" s="8" t="s">
        <v>1016</v>
      </c>
      <c r="AS10" s="8" t="s">
        <v>1017</v>
      </c>
      <c r="AT10" s="8" t="s">
        <v>1018</v>
      </c>
      <c r="AU10" s="8" t="s">
        <v>1019</v>
      </c>
    </row>
    <row r="11" spans="1:47">
      <c r="A11" s="10">
        <v>42036</v>
      </c>
      <c r="B11" s="9">
        <v>0.28499999999999998</v>
      </c>
      <c r="C11" s="9">
        <v>0</v>
      </c>
      <c r="D11" s="9">
        <v>0</v>
      </c>
      <c r="E11" s="9">
        <v>0</v>
      </c>
      <c r="F11" s="9">
        <v>0.28499999999999998</v>
      </c>
      <c r="G11" s="9">
        <v>0</v>
      </c>
      <c r="H11" s="9">
        <v>0.28499999999999998</v>
      </c>
      <c r="I11" s="9">
        <v>14.542999999999999</v>
      </c>
      <c r="J11" s="9">
        <v>6.415</v>
      </c>
      <c r="K11" s="9">
        <v>8.1289999999999996</v>
      </c>
      <c r="L11" s="9">
        <v>13.657999999999999</v>
      </c>
      <c r="M11" s="9">
        <v>5.87</v>
      </c>
      <c r="N11" s="9">
        <v>7.7869999999999999</v>
      </c>
      <c r="O11" s="9">
        <v>7.92</v>
      </c>
      <c r="P11" s="9">
        <v>3.234</v>
      </c>
      <c r="Q11" s="9">
        <v>4.6859999999999999</v>
      </c>
      <c r="R11" s="9">
        <v>5.7380000000000004</v>
      </c>
      <c r="S11" s="9">
        <v>2.637</v>
      </c>
      <c r="T11" s="9">
        <v>3.101</v>
      </c>
      <c r="U11" s="9">
        <v>12.369</v>
      </c>
      <c r="V11" s="9">
        <v>5.2460000000000004</v>
      </c>
      <c r="W11" s="9">
        <v>7.1230000000000002</v>
      </c>
      <c r="X11" s="9">
        <v>7.7060000000000004</v>
      </c>
      <c r="Y11" s="9">
        <v>3.234</v>
      </c>
      <c r="Z11" s="9">
        <v>4.4729999999999999</v>
      </c>
      <c r="AA11" s="9">
        <v>4.6630000000000003</v>
      </c>
      <c r="AB11" s="9">
        <v>2.0129999999999999</v>
      </c>
      <c r="AC11" s="9">
        <v>2.6509999999999998</v>
      </c>
      <c r="AD11" s="9">
        <v>1.288</v>
      </c>
      <c r="AE11" s="9">
        <v>0.624</v>
      </c>
      <c r="AF11" s="9">
        <v>0.66400000000000003</v>
      </c>
      <c r="AG11" s="9">
        <v>0.21299999999999999</v>
      </c>
      <c r="AH11" s="9">
        <v>0</v>
      </c>
      <c r="AI11" s="9">
        <v>0.21299999999999999</v>
      </c>
      <c r="AJ11" s="9">
        <v>1.075</v>
      </c>
      <c r="AK11" s="9">
        <v>0.624</v>
      </c>
      <c r="AL11" s="9">
        <v>0.45100000000000001</v>
      </c>
      <c r="AM11" s="9">
        <v>0.88600000000000001</v>
      </c>
      <c r="AN11" s="9">
        <v>0.54400000000000004</v>
      </c>
      <c r="AO11" s="9">
        <v>0.34100000000000003</v>
      </c>
      <c r="AP11" s="9">
        <v>0</v>
      </c>
      <c r="AQ11" s="9">
        <v>0</v>
      </c>
      <c r="AR11" s="9">
        <v>0</v>
      </c>
      <c r="AS11" s="9">
        <v>0.88600000000000001</v>
      </c>
      <c r="AT11" s="9">
        <v>0.54400000000000004</v>
      </c>
      <c r="AU11" s="9">
        <v>0.34100000000000003</v>
      </c>
    </row>
    <row r="12" spans="1:47">
      <c r="A12" s="10">
        <v>42401</v>
      </c>
      <c r="B12" s="9">
        <v>0.14699999999999999</v>
      </c>
      <c r="C12" s="9">
        <v>0</v>
      </c>
      <c r="D12" s="9">
        <v>0</v>
      </c>
      <c r="E12" s="9">
        <v>0</v>
      </c>
      <c r="F12" s="9">
        <v>0.216</v>
      </c>
      <c r="G12" s="9">
        <v>6.9000000000000006E-2</v>
      </c>
      <c r="H12" s="9">
        <v>0.14699999999999999</v>
      </c>
      <c r="I12" s="9">
        <v>14.920999999999999</v>
      </c>
      <c r="J12" s="9">
        <v>5.0970000000000004</v>
      </c>
      <c r="K12" s="9">
        <v>9.8249999999999993</v>
      </c>
      <c r="L12" s="9">
        <v>13.625</v>
      </c>
      <c r="M12" s="9">
        <v>4.7510000000000003</v>
      </c>
      <c r="N12" s="9">
        <v>8.8740000000000006</v>
      </c>
      <c r="O12" s="9">
        <v>7.859</v>
      </c>
      <c r="P12" s="9">
        <v>3.0369999999999999</v>
      </c>
      <c r="Q12" s="9">
        <v>4.8220000000000001</v>
      </c>
      <c r="R12" s="9">
        <v>5.766</v>
      </c>
      <c r="S12" s="9">
        <v>1.714</v>
      </c>
      <c r="T12" s="9">
        <v>4.0519999999999996</v>
      </c>
      <c r="U12" s="9">
        <v>12.474</v>
      </c>
      <c r="V12" s="9">
        <v>4.5270000000000001</v>
      </c>
      <c r="W12" s="9">
        <v>7.9470000000000001</v>
      </c>
      <c r="X12" s="9">
        <v>7.2720000000000002</v>
      </c>
      <c r="Y12" s="9">
        <v>2.8130000000000002</v>
      </c>
      <c r="Z12" s="9">
        <v>4.4589999999999996</v>
      </c>
      <c r="AA12" s="9">
        <v>5.202</v>
      </c>
      <c r="AB12" s="9">
        <v>1.714</v>
      </c>
      <c r="AC12" s="9">
        <v>3.488</v>
      </c>
      <c r="AD12" s="9">
        <v>1.151</v>
      </c>
      <c r="AE12" s="9">
        <v>0.224</v>
      </c>
      <c r="AF12" s="9">
        <v>0.92700000000000005</v>
      </c>
      <c r="AG12" s="9">
        <v>0.58699999999999997</v>
      </c>
      <c r="AH12" s="9">
        <v>0.224</v>
      </c>
      <c r="AI12" s="9">
        <v>0.36299999999999999</v>
      </c>
      <c r="AJ12" s="9">
        <v>0.56399999999999995</v>
      </c>
      <c r="AK12" s="9">
        <v>0</v>
      </c>
      <c r="AL12" s="9">
        <v>0.56399999999999995</v>
      </c>
      <c r="AM12" s="9">
        <v>1.296</v>
      </c>
      <c r="AN12" s="9">
        <v>0.34599999999999997</v>
      </c>
      <c r="AO12" s="9">
        <v>0.95</v>
      </c>
      <c r="AP12" s="9">
        <v>0.193</v>
      </c>
      <c r="AQ12" s="9">
        <v>0.193</v>
      </c>
      <c r="AR12" s="9">
        <v>0</v>
      </c>
      <c r="AS12" s="9">
        <v>1.103</v>
      </c>
      <c r="AT12" s="9">
        <v>0.152</v>
      </c>
      <c r="AU12" s="9">
        <v>0.95</v>
      </c>
    </row>
    <row r="13" spans="1:47">
      <c r="A13" s="10">
        <v>42767</v>
      </c>
      <c r="B13" s="9">
        <v>7.3999999999999996E-2</v>
      </c>
      <c r="C13" s="9">
        <v>0.13600000000000001</v>
      </c>
      <c r="D13" s="9">
        <v>0.13600000000000001</v>
      </c>
      <c r="E13" s="9">
        <v>0</v>
      </c>
      <c r="F13" s="9">
        <v>0.35499999999999998</v>
      </c>
      <c r="G13" s="9">
        <v>0.28100000000000003</v>
      </c>
      <c r="H13" s="9">
        <v>7.3999999999999996E-2</v>
      </c>
      <c r="I13" s="9">
        <v>15.765000000000001</v>
      </c>
      <c r="J13" s="9">
        <v>6.0190000000000001</v>
      </c>
      <c r="K13" s="9">
        <v>9.7449999999999992</v>
      </c>
      <c r="L13" s="9">
        <v>14.147</v>
      </c>
      <c r="M13" s="9">
        <v>6.0190000000000001</v>
      </c>
      <c r="N13" s="9">
        <v>8.1280000000000001</v>
      </c>
      <c r="O13" s="9">
        <v>7.6879999999999997</v>
      </c>
      <c r="P13" s="9">
        <v>3.431</v>
      </c>
      <c r="Q13" s="9">
        <v>4.2569999999999997</v>
      </c>
      <c r="R13" s="9">
        <v>6.46</v>
      </c>
      <c r="S13" s="9">
        <v>2.589</v>
      </c>
      <c r="T13" s="9">
        <v>3.871</v>
      </c>
      <c r="U13" s="9">
        <v>11.491</v>
      </c>
      <c r="V13" s="9">
        <v>5.7460000000000004</v>
      </c>
      <c r="W13" s="9">
        <v>5.7460000000000004</v>
      </c>
      <c r="X13" s="9">
        <v>6.7759999999999998</v>
      </c>
      <c r="Y13" s="9">
        <v>3.431</v>
      </c>
      <c r="Z13" s="9">
        <v>3.3450000000000002</v>
      </c>
      <c r="AA13" s="9">
        <v>4.7160000000000002</v>
      </c>
      <c r="AB13" s="9">
        <v>2.3149999999999999</v>
      </c>
      <c r="AC13" s="9">
        <v>2.4</v>
      </c>
      <c r="AD13" s="9">
        <v>2.6560000000000001</v>
      </c>
      <c r="AE13" s="9">
        <v>0.27400000000000002</v>
      </c>
      <c r="AF13" s="9">
        <v>2.3820000000000001</v>
      </c>
      <c r="AG13" s="9">
        <v>0.91200000000000003</v>
      </c>
      <c r="AH13" s="9">
        <v>0</v>
      </c>
      <c r="AI13" s="9">
        <v>0.91200000000000003</v>
      </c>
      <c r="AJ13" s="9">
        <v>1.744</v>
      </c>
      <c r="AK13" s="9">
        <v>0.27400000000000002</v>
      </c>
      <c r="AL13" s="9">
        <v>1.47</v>
      </c>
      <c r="AM13" s="9">
        <v>1.617</v>
      </c>
      <c r="AN13" s="9">
        <v>0</v>
      </c>
      <c r="AO13" s="9">
        <v>1.617</v>
      </c>
      <c r="AP13" s="9">
        <v>0</v>
      </c>
      <c r="AQ13" s="9">
        <v>0</v>
      </c>
      <c r="AR13" s="9">
        <v>0</v>
      </c>
      <c r="AS13" s="9">
        <v>1.617</v>
      </c>
      <c r="AT13" s="9">
        <v>0</v>
      </c>
      <c r="AU13" s="9">
        <v>1.617</v>
      </c>
    </row>
    <row r="14" spans="1:47">
      <c r="A14" s="10">
        <v>43132</v>
      </c>
      <c r="B14" s="9">
        <v>0.52500000000000002</v>
      </c>
      <c r="C14" s="9">
        <v>0</v>
      </c>
      <c r="D14" s="9">
        <v>0</v>
      </c>
      <c r="E14" s="9">
        <v>0</v>
      </c>
      <c r="F14" s="9">
        <v>0.61299999999999999</v>
      </c>
      <c r="G14" s="9">
        <v>8.7999999999999995E-2</v>
      </c>
      <c r="H14" s="9">
        <v>0.52500000000000002</v>
      </c>
      <c r="I14" s="9">
        <v>15.388</v>
      </c>
      <c r="J14" s="9">
        <v>6.2480000000000002</v>
      </c>
      <c r="K14" s="9">
        <v>9.14</v>
      </c>
      <c r="L14" s="9">
        <v>12.84</v>
      </c>
      <c r="M14" s="9">
        <v>4.851</v>
      </c>
      <c r="N14" s="9">
        <v>7.9889999999999999</v>
      </c>
      <c r="O14" s="9">
        <v>8.3239999999999998</v>
      </c>
      <c r="P14" s="9">
        <v>2.8330000000000002</v>
      </c>
      <c r="Q14" s="9">
        <v>5.4909999999999997</v>
      </c>
      <c r="R14" s="9">
        <v>4.516</v>
      </c>
      <c r="S14" s="9">
        <v>2.0179999999999998</v>
      </c>
      <c r="T14" s="9">
        <v>2.4969999999999999</v>
      </c>
      <c r="U14" s="9">
        <v>9.9420000000000002</v>
      </c>
      <c r="V14" s="9">
        <v>3.661</v>
      </c>
      <c r="W14" s="9">
        <v>6.282</v>
      </c>
      <c r="X14" s="9">
        <v>6.6609999999999996</v>
      </c>
      <c r="Y14" s="9">
        <v>2.177</v>
      </c>
      <c r="Z14" s="9">
        <v>4.484</v>
      </c>
      <c r="AA14" s="9">
        <v>3.2810000000000001</v>
      </c>
      <c r="AB14" s="9">
        <v>1.4830000000000001</v>
      </c>
      <c r="AC14" s="9">
        <v>1.798</v>
      </c>
      <c r="AD14" s="9">
        <v>2.8980000000000001</v>
      </c>
      <c r="AE14" s="9">
        <v>1.1910000000000001</v>
      </c>
      <c r="AF14" s="9">
        <v>1.7070000000000001</v>
      </c>
      <c r="AG14" s="9">
        <v>1.663</v>
      </c>
      <c r="AH14" s="9">
        <v>0.65600000000000003</v>
      </c>
      <c r="AI14" s="9">
        <v>1.008</v>
      </c>
      <c r="AJ14" s="9">
        <v>1.234</v>
      </c>
      <c r="AK14" s="9">
        <v>0.53500000000000003</v>
      </c>
      <c r="AL14" s="9">
        <v>0.69899999999999995</v>
      </c>
      <c r="AM14" s="9">
        <v>2.548</v>
      </c>
      <c r="AN14" s="9">
        <v>1.3959999999999999</v>
      </c>
      <c r="AO14" s="9">
        <v>1.1519999999999999</v>
      </c>
      <c r="AP14" s="9">
        <v>0.76200000000000001</v>
      </c>
      <c r="AQ14" s="9">
        <v>0.27700000000000002</v>
      </c>
      <c r="AR14" s="9">
        <v>0.48499999999999999</v>
      </c>
      <c r="AS14" s="9">
        <v>1.786</v>
      </c>
      <c r="AT14" s="9">
        <v>1.1200000000000001</v>
      </c>
      <c r="AU14" s="9">
        <v>0.66600000000000004</v>
      </c>
    </row>
    <row r="15" spans="1:47">
      <c r="A15" s="10">
        <v>43497</v>
      </c>
      <c r="B15" s="9">
        <v>0.20799999999999999</v>
      </c>
      <c r="C15" s="9">
        <v>0.308</v>
      </c>
      <c r="D15" s="9">
        <v>0.1</v>
      </c>
      <c r="E15" s="9">
        <v>0.20799999999999999</v>
      </c>
      <c r="F15" s="9">
        <v>0.11700000000000001</v>
      </c>
      <c r="G15" s="9">
        <v>0.11700000000000001</v>
      </c>
      <c r="H15" s="9">
        <v>0</v>
      </c>
      <c r="I15" s="9">
        <v>15.31</v>
      </c>
      <c r="J15" s="9">
        <v>5.9329999999999998</v>
      </c>
      <c r="K15" s="9">
        <v>9.3770000000000007</v>
      </c>
      <c r="L15" s="9">
        <v>14.355</v>
      </c>
      <c r="M15" s="9">
        <v>5.9329999999999998</v>
      </c>
      <c r="N15" s="9">
        <v>8.4220000000000006</v>
      </c>
      <c r="O15" s="9">
        <v>7.9539999999999997</v>
      </c>
      <c r="P15" s="9">
        <v>2.9420000000000002</v>
      </c>
      <c r="Q15" s="9">
        <v>5.0119999999999996</v>
      </c>
      <c r="R15" s="9">
        <v>6.4009999999999998</v>
      </c>
      <c r="S15" s="9">
        <v>2.992</v>
      </c>
      <c r="T15" s="9">
        <v>3.4089999999999998</v>
      </c>
      <c r="U15" s="9">
        <v>13.208</v>
      </c>
      <c r="V15" s="9">
        <v>5.7229999999999999</v>
      </c>
      <c r="W15" s="9">
        <v>7.4850000000000003</v>
      </c>
      <c r="X15" s="9">
        <v>6.8070000000000004</v>
      </c>
      <c r="Y15" s="9">
        <v>2.7309999999999999</v>
      </c>
      <c r="Z15" s="9">
        <v>4.0750000000000002</v>
      </c>
      <c r="AA15" s="9">
        <v>6.4009999999999998</v>
      </c>
      <c r="AB15" s="9">
        <v>2.992</v>
      </c>
      <c r="AC15" s="9">
        <v>3.4089999999999998</v>
      </c>
      <c r="AD15" s="9">
        <v>1.147</v>
      </c>
      <c r="AE15" s="9">
        <v>0.21</v>
      </c>
      <c r="AF15" s="9">
        <v>0.93700000000000006</v>
      </c>
      <c r="AG15" s="9">
        <v>1.147</v>
      </c>
      <c r="AH15" s="9">
        <v>0.21</v>
      </c>
      <c r="AI15" s="9">
        <v>0.93700000000000006</v>
      </c>
      <c r="AJ15" s="9">
        <v>0</v>
      </c>
      <c r="AK15" s="9">
        <v>0</v>
      </c>
      <c r="AL15" s="9">
        <v>0</v>
      </c>
      <c r="AM15" s="9">
        <v>0.95499999999999996</v>
      </c>
      <c r="AN15" s="9">
        <v>0</v>
      </c>
      <c r="AO15" s="9">
        <v>0.95499999999999996</v>
      </c>
      <c r="AP15" s="9">
        <v>0.48299999999999998</v>
      </c>
      <c r="AQ15" s="9">
        <v>0</v>
      </c>
      <c r="AR15" s="9">
        <v>0.48299999999999998</v>
      </c>
      <c r="AS15" s="9">
        <v>0.47299999999999998</v>
      </c>
      <c r="AT15" s="9">
        <v>0</v>
      </c>
      <c r="AU15" s="9">
        <v>0.47299999999999998</v>
      </c>
    </row>
    <row r="16" spans="1:47">
      <c r="A16" s="10">
        <v>43862</v>
      </c>
      <c r="B16" s="9">
        <v>0.432</v>
      </c>
      <c r="C16" s="9">
        <v>0</v>
      </c>
      <c r="D16" s="9">
        <v>0</v>
      </c>
      <c r="E16" s="9">
        <v>0</v>
      </c>
      <c r="F16" s="9">
        <v>0.71599999999999997</v>
      </c>
      <c r="G16" s="9">
        <v>0.28499999999999998</v>
      </c>
      <c r="H16" s="9">
        <v>0.432</v>
      </c>
      <c r="I16" s="9">
        <v>15.983000000000001</v>
      </c>
      <c r="J16" s="9">
        <v>5.9359999999999999</v>
      </c>
      <c r="K16" s="9">
        <v>10.047000000000001</v>
      </c>
      <c r="L16" s="9">
        <v>13.635999999999999</v>
      </c>
      <c r="M16" s="9">
        <v>5.4139999999999997</v>
      </c>
      <c r="N16" s="9">
        <v>8.2219999999999995</v>
      </c>
      <c r="O16" s="9">
        <v>7.2949999999999999</v>
      </c>
      <c r="P16" s="9">
        <v>3.03</v>
      </c>
      <c r="Q16" s="9">
        <v>4.2649999999999997</v>
      </c>
      <c r="R16" s="9">
        <v>6.3410000000000002</v>
      </c>
      <c r="S16" s="9">
        <v>2.3839999999999999</v>
      </c>
      <c r="T16" s="9">
        <v>3.9569999999999999</v>
      </c>
      <c r="U16" s="9">
        <v>11.223000000000001</v>
      </c>
      <c r="V16" s="9">
        <v>4.7469999999999999</v>
      </c>
      <c r="W16" s="9">
        <v>6.476</v>
      </c>
      <c r="X16" s="9">
        <v>6.0170000000000003</v>
      </c>
      <c r="Y16" s="9">
        <v>2.702</v>
      </c>
      <c r="Z16" s="9">
        <v>3.3149999999999999</v>
      </c>
      <c r="AA16" s="9">
        <v>5.2060000000000004</v>
      </c>
      <c r="AB16" s="9">
        <v>2.0449999999999999</v>
      </c>
      <c r="AC16" s="9">
        <v>3.161</v>
      </c>
      <c r="AD16" s="9">
        <v>2.4129999999999998</v>
      </c>
      <c r="AE16" s="9">
        <v>0.66700000000000004</v>
      </c>
      <c r="AF16" s="9">
        <v>1.746</v>
      </c>
      <c r="AG16" s="9">
        <v>1.278</v>
      </c>
      <c r="AH16" s="9">
        <v>0.32800000000000001</v>
      </c>
      <c r="AI16" s="9">
        <v>0.95</v>
      </c>
      <c r="AJ16" s="9">
        <v>1.135</v>
      </c>
      <c r="AK16" s="9">
        <v>0.33900000000000002</v>
      </c>
      <c r="AL16" s="9">
        <v>0.79600000000000004</v>
      </c>
      <c r="AM16" s="9">
        <v>2.3460000000000001</v>
      </c>
      <c r="AN16" s="9">
        <v>0.52100000000000002</v>
      </c>
      <c r="AO16" s="9">
        <v>1.825</v>
      </c>
      <c r="AP16" s="9">
        <v>0.64400000000000002</v>
      </c>
      <c r="AQ16" s="9">
        <v>0</v>
      </c>
      <c r="AR16" s="9">
        <v>0.64400000000000002</v>
      </c>
      <c r="AS16" s="9">
        <v>1.7030000000000001</v>
      </c>
      <c r="AT16" s="9">
        <v>0.52100000000000002</v>
      </c>
      <c r="AU16" s="9">
        <v>1.181</v>
      </c>
    </row>
    <row r="17" spans="1:47">
      <c r="A17" s="10">
        <v>44228</v>
      </c>
      <c r="B17" s="9">
        <v>0.308</v>
      </c>
      <c r="C17" s="9">
        <v>0.14499999999999999</v>
      </c>
      <c r="D17" s="9">
        <v>5.8999999999999997E-2</v>
      </c>
      <c r="E17" s="9">
        <v>8.5999999999999993E-2</v>
      </c>
      <c r="F17" s="9">
        <v>0.29399999999999998</v>
      </c>
      <c r="G17" s="9">
        <v>7.1999999999999995E-2</v>
      </c>
      <c r="H17" s="9">
        <v>0.222</v>
      </c>
      <c r="I17" s="9">
        <v>15.33</v>
      </c>
      <c r="J17" s="9">
        <v>7.6890000000000001</v>
      </c>
      <c r="K17" s="9">
        <v>7.641</v>
      </c>
      <c r="L17" s="9">
        <v>13.597</v>
      </c>
      <c r="M17" s="9">
        <v>6.734</v>
      </c>
      <c r="N17" s="9">
        <v>6.8630000000000004</v>
      </c>
      <c r="O17" s="9">
        <v>6.3920000000000003</v>
      </c>
      <c r="P17" s="9">
        <v>3.444</v>
      </c>
      <c r="Q17" s="9">
        <v>2.948</v>
      </c>
      <c r="R17" s="9">
        <v>7.2039999999999997</v>
      </c>
      <c r="S17" s="9">
        <v>3.29</v>
      </c>
      <c r="T17" s="9">
        <v>3.915</v>
      </c>
      <c r="U17" s="9">
        <v>11.609</v>
      </c>
      <c r="V17" s="9">
        <v>5.84</v>
      </c>
      <c r="W17" s="9">
        <v>5.7690000000000001</v>
      </c>
      <c r="X17" s="9">
        <v>5.4980000000000002</v>
      </c>
      <c r="Y17" s="9">
        <v>2.5499999999999998</v>
      </c>
      <c r="Z17" s="9">
        <v>2.948</v>
      </c>
      <c r="AA17" s="9">
        <v>6.1109999999999998</v>
      </c>
      <c r="AB17" s="9">
        <v>3.29</v>
      </c>
      <c r="AC17" s="9">
        <v>2.8210000000000002</v>
      </c>
      <c r="AD17" s="9">
        <v>1.988</v>
      </c>
      <c r="AE17" s="9">
        <v>0.89400000000000002</v>
      </c>
      <c r="AF17" s="9">
        <v>1.0940000000000001</v>
      </c>
      <c r="AG17" s="9">
        <v>0.89400000000000002</v>
      </c>
      <c r="AH17" s="9">
        <v>0.89400000000000002</v>
      </c>
      <c r="AI17" s="9">
        <v>0</v>
      </c>
      <c r="AJ17" s="9">
        <v>1.0940000000000001</v>
      </c>
      <c r="AK17" s="9">
        <v>0</v>
      </c>
      <c r="AL17" s="9">
        <v>1.0940000000000001</v>
      </c>
      <c r="AM17" s="9">
        <v>1.7330000000000001</v>
      </c>
      <c r="AN17" s="9">
        <v>0.95499999999999996</v>
      </c>
      <c r="AO17" s="9">
        <v>0.77800000000000002</v>
      </c>
      <c r="AP17" s="9">
        <v>1.1870000000000001</v>
      </c>
      <c r="AQ17" s="9">
        <v>0.57099999999999995</v>
      </c>
      <c r="AR17" s="9">
        <v>0.61599999999999999</v>
      </c>
      <c r="AS17" s="9">
        <v>0.54600000000000004</v>
      </c>
      <c r="AT17" s="9">
        <v>0.38500000000000001</v>
      </c>
      <c r="AU17" s="9">
        <v>0.16200000000000001</v>
      </c>
    </row>
    <row r="18" spans="1:47">
      <c r="A18" s="10">
        <v>44593</v>
      </c>
      <c r="B18" s="9">
        <v>0</v>
      </c>
      <c r="C18" s="9">
        <v>0.42599999999999999</v>
      </c>
      <c r="D18" s="9">
        <v>0.42599999999999999</v>
      </c>
      <c r="E18" s="9">
        <v>0</v>
      </c>
      <c r="F18" s="9">
        <v>0</v>
      </c>
      <c r="G18" s="9">
        <v>0</v>
      </c>
      <c r="H18" s="9">
        <v>0</v>
      </c>
      <c r="I18" s="9">
        <v>13.997999999999999</v>
      </c>
      <c r="J18" s="9">
        <v>7.2779999999999996</v>
      </c>
      <c r="K18" s="9">
        <v>6.72</v>
      </c>
      <c r="L18" s="9">
        <v>12.427</v>
      </c>
      <c r="M18" s="9">
        <v>7.0439999999999996</v>
      </c>
      <c r="N18" s="9">
        <v>5.383</v>
      </c>
      <c r="O18" s="9">
        <v>5.766</v>
      </c>
      <c r="P18" s="9">
        <v>3.9750000000000001</v>
      </c>
      <c r="Q18" s="9">
        <v>1.7909999999999999</v>
      </c>
      <c r="R18" s="9">
        <v>6.6609999999999996</v>
      </c>
      <c r="S18" s="9">
        <v>3.069</v>
      </c>
      <c r="T18" s="9">
        <v>3.5920000000000001</v>
      </c>
      <c r="U18" s="9">
        <v>11.307</v>
      </c>
      <c r="V18" s="9">
        <v>6.673</v>
      </c>
      <c r="W18" s="9">
        <v>4.6340000000000003</v>
      </c>
      <c r="X18" s="9">
        <v>5.5419999999999998</v>
      </c>
      <c r="Y18" s="9">
        <v>3.7509999999999999</v>
      </c>
      <c r="Z18" s="9">
        <v>1.7909999999999999</v>
      </c>
      <c r="AA18" s="9">
        <v>5.7649999999999997</v>
      </c>
      <c r="AB18" s="9">
        <v>2.923</v>
      </c>
      <c r="AC18" s="9">
        <v>2.843</v>
      </c>
      <c r="AD18" s="9">
        <v>1.1200000000000001</v>
      </c>
      <c r="AE18" s="9">
        <v>0.371</v>
      </c>
      <c r="AF18" s="9">
        <v>0.749</v>
      </c>
      <c r="AG18" s="9">
        <v>0.22500000000000001</v>
      </c>
      <c r="AH18" s="9">
        <v>0.22500000000000001</v>
      </c>
      <c r="AI18" s="9">
        <v>0</v>
      </c>
      <c r="AJ18" s="9">
        <v>0.89500000000000002</v>
      </c>
      <c r="AK18" s="9">
        <v>0.14599999999999999</v>
      </c>
      <c r="AL18" s="9">
        <v>0.749</v>
      </c>
      <c r="AM18" s="9">
        <v>1.571</v>
      </c>
      <c r="AN18" s="9">
        <v>0.23400000000000001</v>
      </c>
      <c r="AO18" s="9">
        <v>1.337</v>
      </c>
      <c r="AP18" s="9">
        <v>0.68200000000000005</v>
      </c>
      <c r="AQ18" s="9">
        <v>0.23400000000000001</v>
      </c>
      <c r="AR18" s="9">
        <v>0.44800000000000001</v>
      </c>
      <c r="AS18" s="9">
        <v>0.88900000000000001</v>
      </c>
      <c r="AT18" s="9">
        <v>0</v>
      </c>
      <c r="AU18" s="9">
        <v>0.88900000000000001</v>
      </c>
    </row>
    <row r="19" spans="1:47">
      <c r="A19" s="10">
        <v>44958</v>
      </c>
      <c r="B19" s="9">
        <v>0.59199999999999997</v>
      </c>
      <c r="C19" s="9">
        <v>0</v>
      </c>
      <c r="D19" s="9">
        <v>0</v>
      </c>
      <c r="E19" s="9">
        <v>0</v>
      </c>
      <c r="F19" s="9">
        <v>0.78300000000000003</v>
      </c>
      <c r="G19" s="9">
        <v>0.191</v>
      </c>
      <c r="H19" s="9">
        <v>0.59199999999999997</v>
      </c>
      <c r="I19" s="9">
        <v>15.983000000000001</v>
      </c>
      <c r="J19" s="9">
        <v>7.5250000000000004</v>
      </c>
      <c r="K19" s="9">
        <v>8.4589999999999996</v>
      </c>
      <c r="L19" s="9">
        <v>14.609</v>
      </c>
      <c r="M19" s="9">
        <v>7.0170000000000003</v>
      </c>
      <c r="N19" s="9">
        <v>7.5919999999999996</v>
      </c>
      <c r="O19" s="9">
        <v>8.2560000000000002</v>
      </c>
      <c r="P19" s="9">
        <v>3.9239999999999999</v>
      </c>
      <c r="Q19" s="9">
        <v>4.3310000000000004</v>
      </c>
      <c r="R19" s="9">
        <v>6.3529999999999998</v>
      </c>
      <c r="S19" s="9">
        <v>3.093</v>
      </c>
      <c r="T19" s="9">
        <v>3.2610000000000001</v>
      </c>
      <c r="U19" s="9">
        <v>12.698</v>
      </c>
      <c r="V19" s="9">
        <v>6.0209999999999999</v>
      </c>
      <c r="W19" s="9">
        <v>6.6769999999999996</v>
      </c>
      <c r="X19" s="9">
        <v>7.1680000000000001</v>
      </c>
      <c r="Y19" s="9">
        <v>3.1080000000000001</v>
      </c>
      <c r="Z19" s="9">
        <v>4.0599999999999996</v>
      </c>
      <c r="AA19" s="9">
        <v>5.53</v>
      </c>
      <c r="AB19" s="9">
        <v>2.9129999999999998</v>
      </c>
      <c r="AC19" s="9">
        <v>2.617</v>
      </c>
      <c r="AD19" s="9">
        <v>1.911</v>
      </c>
      <c r="AE19" s="9">
        <v>0.996</v>
      </c>
      <c r="AF19" s="9">
        <v>0.91500000000000004</v>
      </c>
      <c r="AG19" s="9">
        <v>1.0880000000000001</v>
      </c>
      <c r="AH19" s="9">
        <v>0.81699999999999995</v>
      </c>
      <c r="AI19" s="9">
        <v>0.27100000000000002</v>
      </c>
      <c r="AJ19" s="9">
        <v>0.82299999999999995</v>
      </c>
      <c r="AK19" s="9">
        <v>0.17899999999999999</v>
      </c>
      <c r="AL19" s="9">
        <v>0.64400000000000002</v>
      </c>
      <c r="AM19" s="9">
        <v>1.375</v>
      </c>
      <c r="AN19" s="9">
        <v>0.50800000000000001</v>
      </c>
      <c r="AO19" s="9">
        <v>0.86699999999999999</v>
      </c>
      <c r="AP19" s="9">
        <v>0.23300000000000001</v>
      </c>
      <c r="AQ19" s="9">
        <v>0.23300000000000001</v>
      </c>
      <c r="AR19" s="9">
        <v>0</v>
      </c>
      <c r="AS19" s="9">
        <v>1.141</v>
      </c>
      <c r="AT19" s="9">
        <v>0.27500000000000002</v>
      </c>
      <c r="AU19" s="9">
        <v>0.86699999999999999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1640</vt:i4>
      </vt:variant>
    </vt:vector>
  </HeadingPairs>
  <TitlesOfParts>
    <vt:vector size="1647" baseType="lpstr">
      <vt:lpstr>Contents</vt:lpstr>
      <vt:lpstr>Table 4.1</vt:lpstr>
      <vt:lpstr>Table 4.2</vt:lpstr>
      <vt:lpstr>Index</vt:lpstr>
      <vt:lpstr>Data1</vt:lpstr>
      <vt:lpstr>Data2</vt:lpstr>
      <vt:lpstr>Data3</vt:lpstr>
      <vt:lpstr>A125197158V</vt:lpstr>
      <vt:lpstr>A125197158V_Data</vt:lpstr>
      <vt:lpstr>A125197158V_Latest</vt:lpstr>
      <vt:lpstr>A125197162K</vt:lpstr>
      <vt:lpstr>A125197162K_Data</vt:lpstr>
      <vt:lpstr>A125197162K_Latest</vt:lpstr>
      <vt:lpstr>A125197166V</vt:lpstr>
      <vt:lpstr>A125197166V_Data</vt:lpstr>
      <vt:lpstr>A125197166V_Latest</vt:lpstr>
      <vt:lpstr>A125197170K</vt:lpstr>
      <vt:lpstr>A125197170K_Data</vt:lpstr>
      <vt:lpstr>A125197170K_Latest</vt:lpstr>
      <vt:lpstr>A125197174V</vt:lpstr>
      <vt:lpstr>A125197174V_Data</vt:lpstr>
      <vt:lpstr>A125197174V_Latest</vt:lpstr>
      <vt:lpstr>A125197178C</vt:lpstr>
      <vt:lpstr>A125197178C_Data</vt:lpstr>
      <vt:lpstr>A125197178C_Latest</vt:lpstr>
      <vt:lpstr>A125197182V</vt:lpstr>
      <vt:lpstr>A125197182V_Data</vt:lpstr>
      <vt:lpstr>A125197182V_Latest</vt:lpstr>
      <vt:lpstr>A125197186C</vt:lpstr>
      <vt:lpstr>A125197186C_Data</vt:lpstr>
      <vt:lpstr>A125197186C_Latest</vt:lpstr>
      <vt:lpstr>A125197190V</vt:lpstr>
      <vt:lpstr>A125197190V_Data</vt:lpstr>
      <vt:lpstr>A125197190V_Latest</vt:lpstr>
      <vt:lpstr>A125197194C</vt:lpstr>
      <vt:lpstr>A125197194C_Data</vt:lpstr>
      <vt:lpstr>A125197194C_Latest</vt:lpstr>
      <vt:lpstr>A125197198L</vt:lpstr>
      <vt:lpstr>A125197198L_Data</vt:lpstr>
      <vt:lpstr>A125197198L_Latest</vt:lpstr>
      <vt:lpstr>A125197202T</vt:lpstr>
      <vt:lpstr>A125197202T_Data</vt:lpstr>
      <vt:lpstr>A125197202T_Latest</vt:lpstr>
      <vt:lpstr>A125197206A</vt:lpstr>
      <vt:lpstr>A125197206A_Data</vt:lpstr>
      <vt:lpstr>A125197206A_Latest</vt:lpstr>
      <vt:lpstr>A125197210T</vt:lpstr>
      <vt:lpstr>A125197210T_Data</vt:lpstr>
      <vt:lpstr>A125197210T_Latest</vt:lpstr>
      <vt:lpstr>A125197214A</vt:lpstr>
      <vt:lpstr>A125197214A_Data</vt:lpstr>
      <vt:lpstr>A125197214A_Latest</vt:lpstr>
      <vt:lpstr>A125197218K</vt:lpstr>
      <vt:lpstr>A125197218K_Data</vt:lpstr>
      <vt:lpstr>A125197218K_Latest</vt:lpstr>
      <vt:lpstr>A125197222A</vt:lpstr>
      <vt:lpstr>A125197222A_Data</vt:lpstr>
      <vt:lpstr>A125197222A_Latest</vt:lpstr>
      <vt:lpstr>A125197226K</vt:lpstr>
      <vt:lpstr>A125197226K_Data</vt:lpstr>
      <vt:lpstr>A125197226K_Latest</vt:lpstr>
      <vt:lpstr>A125197230A</vt:lpstr>
      <vt:lpstr>A125197230A_Data</vt:lpstr>
      <vt:lpstr>A125197230A_Latest</vt:lpstr>
      <vt:lpstr>A125197234K</vt:lpstr>
      <vt:lpstr>A125197234K_Data</vt:lpstr>
      <vt:lpstr>A125197234K_Latest</vt:lpstr>
      <vt:lpstr>A125197238V</vt:lpstr>
      <vt:lpstr>A125197238V_Data</vt:lpstr>
      <vt:lpstr>A125197238V_Latest</vt:lpstr>
      <vt:lpstr>A125197242K</vt:lpstr>
      <vt:lpstr>A125197242K_Data</vt:lpstr>
      <vt:lpstr>A125197242K_Latest</vt:lpstr>
      <vt:lpstr>A125197246V</vt:lpstr>
      <vt:lpstr>A125197246V_Data</vt:lpstr>
      <vt:lpstr>A125197246V_Latest</vt:lpstr>
      <vt:lpstr>A125197250K</vt:lpstr>
      <vt:lpstr>A125197250K_Data</vt:lpstr>
      <vt:lpstr>A125197250K_Latest</vt:lpstr>
      <vt:lpstr>A125197254V</vt:lpstr>
      <vt:lpstr>A125197254V_Data</vt:lpstr>
      <vt:lpstr>A125197254V_Latest</vt:lpstr>
      <vt:lpstr>A125197258C</vt:lpstr>
      <vt:lpstr>A125197258C_Data</vt:lpstr>
      <vt:lpstr>A125197258C_Latest</vt:lpstr>
      <vt:lpstr>A125197262V</vt:lpstr>
      <vt:lpstr>A125197262V_Data</vt:lpstr>
      <vt:lpstr>A125197262V_Latest</vt:lpstr>
      <vt:lpstr>A125197266C</vt:lpstr>
      <vt:lpstr>A125197266C_Data</vt:lpstr>
      <vt:lpstr>A125197266C_Latest</vt:lpstr>
      <vt:lpstr>A125197270V</vt:lpstr>
      <vt:lpstr>A125197270V_Data</vt:lpstr>
      <vt:lpstr>A125197270V_Latest</vt:lpstr>
      <vt:lpstr>A125197274C</vt:lpstr>
      <vt:lpstr>A125197274C_Data</vt:lpstr>
      <vt:lpstr>A125197274C_Latest</vt:lpstr>
      <vt:lpstr>A125197278L</vt:lpstr>
      <vt:lpstr>A125197278L_Data</vt:lpstr>
      <vt:lpstr>A125197278L_Latest</vt:lpstr>
      <vt:lpstr>A125197282C</vt:lpstr>
      <vt:lpstr>A125197282C_Data</vt:lpstr>
      <vt:lpstr>A125197282C_Latest</vt:lpstr>
      <vt:lpstr>A125197286L</vt:lpstr>
      <vt:lpstr>A125197286L_Data</vt:lpstr>
      <vt:lpstr>A125197286L_Latest</vt:lpstr>
      <vt:lpstr>A125197290C</vt:lpstr>
      <vt:lpstr>A125197290C_Data</vt:lpstr>
      <vt:lpstr>A125197290C_Latest</vt:lpstr>
      <vt:lpstr>A125197294L</vt:lpstr>
      <vt:lpstr>A125197294L_Data</vt:lpstr>
      <vt:lpstr>A125197294L_Latest</vt:lpstr>
      <vt:lpstr>A125197298W</vt:lpstr>
      <vt:lpstr>A125197298W_Data</vt:lpstr>
      <vt:lpstr>A125197298W_Latest</vt:lpstr>
      <vt:lpstr>A125197302A</vt:lpstr>
      <vt:lpstr>A125197302A_Data</vt:lpstr>
      <vt:lpstr>A125197302A_Latest</vt:lpstr>
      <vt:lpstr>A125197306K</vt:lpstr>
      <vt:lpstr>A125197306K_Data</vt:lpstr>
      <vt:lpstr>A125197306K_Latest</vt:lpstr>
      <vt:lpstr>A125197310A</vt:lpstr>
      <vt:lpstr>A125197310A_Data</vt:lpstr>
      <vt:lpstr>A125197310A_Latest</vt:lpstr>
      <vt:lpstr>A125197314K</vt:lpstr>
      <vt:lpstr>A125197314K_Data</vt:lpstr>
      <vt:lpstr>A125197314K_Latest</vt:lpstr>
      <vt:lpstr>A125197318V</vt:lpstr>
      <vt:lpstr>A125197318V_Data</vt:lpstr>
      <vt:lpstr>A125197318V_Latest</vt:lpstr>
      <vt:lpstr>A125197322K</vt:lpstr>
      <vt:lpstr>A125197322K_Data</vt:lpstr>
      <vt:lpstr>A125197322K_Latest</vt:lpstr>
      <vt:lpstr>A125197326V</vt:lpstr>
      <vt:lpstr>A125197326V_Data</vt:lpstr>
      <vt:lpstr>A125197326V_Latest</vt:lpstr>
      <vt:lpstr>A125197330K</vt:lpstr>
      <vt:lpstr>A125197330K_Data</vt:lpstr>
      <vt:lpstr>A125197330K_Latest</vt:lpstr>
      <vt:lpstr>A125197334V</vt:lpstr>
      <vt:lpstr>A125197334V_Data</vt:lpstr>
      <vt:lpstr>A125197334V_Latest</vt:lpstr>
      <vt:lpstr>A125197338C</vt:lpstr>
      <vt:lpstr>A125197338C_Data</vt:lpstr>
      <vt:lpstr>A125197338C_Latest</vt:lpstr>
      <vt:lpstr>A125197342V</vt:lpstr>
      <vt:lpstr>A125197342V_Data</vt:lpstr>
      <vt:lpstr>A125197342V_Latest</vt:lpstr>
      <vt:lpstr>A125197346C</vt:lpstr>
      <vt:lpstr>A125197346C_Data</vt:lpstr>
      <vt:lpstr>A125197346C_Latest</vt:lpstr>
      <vt:lpstr>A125197350V</vt:lpstr>
      <vt:lpstr>A125197350V_Data</vt:lpstr>
      <vt:lpstr>A125197350V_Latest</vt:lpstr>
      <vt:lpstr>A125197354C</vt:lpstr>
      <vt:lpstr>A125197354C_Data</vt:lpstr>
      <vt:lpstr>A125197354C_Latest</vt:lpstr>
      <vt:lpstr>A125197358L</vt:lpstr>
      <vt:lpstr>A125197358L_Data</vt:lpstr>
      <vt:lpstr>A125197358L_Latest</vt:lpstr>
      <vt:lpstr>A125197362C</vt:lpstr>
      <vt:lpstr>A125197362C_Data</vt:lpstr>
      <vt:lpstr>A125197362C_Latest</vt:lpstr>
      <vt:lpstr>A125197366L</vt:lpstr>
      <vt:lpstr>A125197366L_Data</vt:lpstr>
      <vt:lpstr>A125197366L_Latest</vt:lpstr>
      <vt:lpstr>A125197370C</vt:lpstr>
      <vt:lpstr>A125197370C_Data</vt:lpstr>
      <vt:lpstr>A125197370C_Latest</vt:lpstr>
      <vt:lpstr>A125197374L</vt:lpstr>
      <vt:lpstr>A125197374L_Data</vt:lpstr>
      <vt:lpstr>A125197374L_Latest</vt:lpstr>
      <vt:lpstr>A125197378W</vt:lpstr>
      <vt:lpstr>A125197378W_Data</vt:lpstr>
      <vt:lpstr>A125197378W_Latest</vt:lpstr>
      <vt:lpstr>A125197382L</vt:lpstr>
      <vt:lpstr>A125197382L_Data</vt:lpstr>
      <vt:lpstr>A125197382L_Latest</vt:lpstr>
      <vt:lpstr>A125197386W</vt:lpstr>
      <vt:lpstr>A125197386W_Data</vt:lpstr>
      <vt:lpstr>A125197386W_Latest</vt:lpstr>
      <vt:lpstr>A125197390L</vt:lpstr>
      <vt:lpstr>A125197390L_Data</vt:lpstr>
      <vt:lpstr>A125197390L_Latest</vt:lpstr>
      <vt:lpstr>A125197394W</vt:lpstr>
      <vt:lpstr>A125197394W_Data</vt:lpstr>
      <vt:lpstr>A125197394W_Latest</vt:lpstr>
      <vt:lpstr>A125197398F</vt:lpstr>
      <vt:lpstr>A125197398F_Data</vt:lpstr>
      <vt:lpstr>A125197398F_Latest</vt:lpstr>
      <vt:lpstr>A125197402K</vt:lpstr>
      <vt:lpstr>A125197402K_Data</vt:lpstr>
      <vt:lpstr>A125197402K_Latest</vt:lpstr>
      <vt:lpstr>A125197406V</vt:lpstr>
      <vt:lpstr>A125197406V_Data</vt:lpstr>
      <vt:lpstr>A125197406V_Latest</vt:lpstr>
      <vt:lpstr>A125197410K</vt:lpstr>
      <vt:lpstr>A125197410K_Data</vt:lpstr>
      <vt:lpstr>A125197410K_Latest</vt:lpstr>
      <vt:lpstr>A125197414V</vt:lpstr>
      <vt:lpstr>A125197414V_Data</vt:lpstr>
      <vt:lpstr>A125197414V_Latest</vt:lpstr>
      <vt:lpstr>A125197418C</vt:lpstr>
      <vt:lpstr>A125197418C_Data</vt:lpstr>
      <vt:lpstr>A125197418C_Latest</vt:lpstr>
      <vt:lpstr>A125197422V</vt:lpstr>
      <vt:lpstr>A125197422V_Data</vt:lpstr>
      <vt:lpstr>A125197422V_Latest</vt:lpstr>
      <vt:lpstr>A125197426C</vt:lpstr>
      <vt:lpstr>A125197426C_Data</vt:lpstr>
      <vt:lpstr>A125197426C_Latest</vt:lpstr>
      <vt:lpstr>A125197430V</vt:lpstr>
      <vt:lpstr>A125197430V_Data</vt:lpstr>
      <vt:lpstr>A125197430V_Latest</vt:lpstr>
      <vt:lpstr>A125197434C</vt:lpstr>
      <vt:lpstr>A125197434C_Data</vt:lpstr>
      <vt:lpstr>A125197434C_Latest</vt:lpstr>
      <vt:lpstr>A125197438L</vt:lpstr>
      <vt:lpstr>A125197438L_Data</vt:lpstr>
      <vt:lpstr>A125197438L_Latest</vt:lpstr>
      <vt:lpstr>A125197442C</vt:lpstr>
      <vt:lpstr>A125197442C_Data</vt:lpstr>
      <vt:lpstr>A125197442C_Latest</vt:lpstr>
      <vt:lpstr>A125197446L</vt:lpstr>
      <vt:lpstr>A125197446L_Data</vt:lpstr>
      <vt:lpstr>A125197446L_Latest</vt:lpstr>
      <vt:lpstr>A125197450C</vt:lpstr>
      <vt:lpstr>A125197450C_Data</vt:lpstr>
      <vt:lpstr>A125197450C_Latest</vt:lpstr>
      <vt:lpstr>A125197454L</vt:lpstr>
      <vt:lpstr>A125197454L_Data</vt:lpstr>
      <vt:lpstr>A125197454L_Latest</vt:lpstr>
      <vt:lpstr>A125197458W</vt:lpstr>
      <vt:lpstr>A125197458W_Data</vt:lpstr>
      <vt:lpstr>A125197458W_Latest</vt:lpstr>
      <vt:lpstr>A125197462L</vt:lpstr>
      <vt:lpstr>A125197462L_Data</vt:lpstr>
      <vt:lpstr>A125197462L_Latest</vt:lpstr>
      <vt:lpstr>A125197466W</vt:lpstr>
      <vt:lpstr>A125197466W_Data</vt:lpstr>
      <vt:lpstr>A125197466W_Latest</vt:lpstr>
      <vt:lpstr>A125197470L</vt:lpstr>
      <vt:lpstr>A125197470L_Data</vt:lpstr>
      <vt:lpstr>A125197470L_Latest</vt:lpstr>
      <vt:lpstr>A125197474W</vt:lpstr>
      <vt:lpstr>A125197474W_Data</vt:lpstr>
      <vt:lpstr>A125197474W_Latest</vt:lpstr>
      <vt:lpstr>A125197478F</vt:lpstr>
      <vt:lpstr>A125197478F_Data</vt:lpstr>
      <vt:lpstr>A125197478F_Latest</vt:lpstr>
      <vt:lpstr>A125197482W</vt:lpstr>
      <vt:lpstr>A125197482W_Data</vt:lpstr>
      <vt:lpstr>A125197482W_Latest</vt:lpstr>
      <vt:lpstr>A125197486F</vt:lpstr>
      <vt:lpstr>A125197486F_Data</vt:lpstr>
      <vt:lpstr>A125197486F_Latest</vt:lpstr>
      <vt:lpstr>A125197490W</vt:lpstr>
      <vt:lpstr>A125197490W_Data</vt:lpstr>
      <vt:lpstr>A125197490W_Latest</vt:lpstr>
      <vt:lpstr>A125197494F</vt:lpstr>
      <vt:lpstr>A125197494F_Data</vt:lpstr>
      <vt:lpstr>A125197494F_Latest</vt:lpstr>
      <vt:lpstr>A125197498R</vt:lpstr>
      <vt:lpstr>A125197498R_Data</vt:lpstr>
      <vt:lpstr>A125197498R_Latest</vt:lpstr>
      <vt:lpstr>A125197502V</vt:lpstr>
      <vt:lpstr>A125197502V_Data</vt:lpstr>
      <vt:lpstr>A125197502V_Latest</vt:lpstr>
      <vt:lpstr>A125197506C</vt:lpstr>
      <vt:lpstr>A125197506C_Data</vt:lpstr>
      <vt:lpstr>A125197506C_Latest</vt:lpstr>
      <vt:lpstr>A125197510V</vt:lpstr>
      <vt:lpstr>A125197510V_Data</vt:lpstr>
      <vt:lpstr>A125197510V_Latest</vt:lpstr>
      <vt:lpstr>A125197514C</vt:lpstr>
      <vt:lpstr>A125197514C_Data</vt:lpstr>
      <vt:lpstr>A125197514C_Latest</vt:lpstr>
      <vt:lpstr>A125197518L</vt:lpstr>
      <vt:lpstr>A125197518L_Data</vt:lpstr>
      <vt:lpstr>A125197518L_Latest</vt:lpstr>
      <vt:lpstr>A125197522C</vt:lpstr>
      <vt:lpstr>A125197522C_Data</vt:lpstr>
      <vt:lpstr>A125197522C_Latest</vt:lpstr>
      <vt:lpstr>A125197526L</vt:lpstr>
      <vt:lpstr>A125197526L_Data</vt:lpstr>
      <vt:lpstr>A125197526L_Latest</vt:lpstr>
      <vt:lpstr>A125197530C</vt:lpstr>
      <vt:lpstr>A125197530C_Data</vt:lpstr>
      <vt:lpstr>A125197530C_Latest</vt:lpstr>
      <vt:lpstr>A125197534L</vt:lpstr>
      <vt:lpstr>A125197534L_Data</vt:lpstr>
      <vt:lpstr>A125197534L_Latest</vt:lpstr>
      <vt:lpstr>A125197538W</vt:lpstr>
      <vt:lpstr>A125197538W_Data</vt:lpstr>
      <vt:lpstr>A125197538W_Latest</vt:lpstr>
      <vt:lpstr>A125197542L</vt:lpstr>
      <vt:lpstr>A125197542L_Data</vt:lpstr>
      <vt:lpstr>A125197542L_Latest</vt:lpstr>
      <vt:lpstr>A125197546W</vt:lpstr>
      <vt:lpstr>A125197546W_Data</vt:lpstr>
      <vt:lpstr>A125197546W_Latest</vt:lpstr>
      <vt:lpstr>A125197550L</vt:lpstr>
      <vt:lpstr>A125197550L_Data</vt:lpstr>
      <vt:lpstr>A125197550L_Latest</vt:lpstr>
      <vt:lpstr>A125197554W</vt:lpstr>
      <vt:lpstr>A125197554W_Data</vt:lpstr>
      <vt:lpstr>A125197554W_Latest</vt:lpstr>
      <vt:lpstr>A125197558F</vt:lpstr>
      <vt:lpstr>A125197558F_Data</vt:lpstr>
      <vt:lpstr>A125197558F_Latest</vt:lpstr>
      <vt:lpstr>A125197562W</vt:lpstr>
      <vt:lpstr>A125197562W_Data</vt:lpstr>
      <vt:lpstr>A125197562W_Latest</vt:lpstr>
      <vt:lpstr>A125197566F</vt:lpstr>
      <vt:lpstr>A125197566F_Data</vt:lpstr>
      <vt:lpstr>A125197566F_Latest</vt:lpstr>
      <vt:lpstr>A125197570W</vt:lpstr>
      <vt:lpstr>A125197570W_Data</vt:lpstr>
      <vt:lpstr>A125197570W_Latest</vt:lpstr>
      <vt:lpstr>A125197574F</vt:lpstr>
      <vt:lpstr>A125197574F_Data</vt:lpstr>
      <vt:lpstr>A125197574F_Latest</vt:lpstr>
      <vt:lpstr>A125197578R</vt:lpstr>
      <vt:lpstr>A125197578R_Data</vt:lpstr>
      <vt:lpstr>A125197578R_Latest</vt:lpstr>
      <vt:lpstr>A125197582F</vt:lpstr>
      <vt:lpstr>A125197582F_Data</vt:lpstr>
      <vt:lpstr>A125197582F_Latest</vt:lpstr>
      <vt:lpstr>A125197586R</vt:lpstr>
      <vt:lpstr>A125197586R_Data</vt:lpstr>
      <vt:lpstr>A125197586R_Latest</vt:lpstr>
      <vt:lpstr>A125197590F</vt:lpstr>
      <vt:lpstr>A125197590F_Data</vt:lpstr>
      <vt:lpstr>A125197590F_Latest</vt:lpstr>
      <vt:lpstr>A125197594R</vt:lpstr>
      <vt:lpstr>A125197594R_Data</vt:lpstr>
      <vt:lpstr>A125197594R_Latest</vt:lpstr>
      <vt:lpstr>A125197598X</vt:lpstr>
      <vt:lpstr>A125197598X_Data</vt:lpstr>
      <vt:lpstr>A125197598X_Latest</vt:lpstr>
      <vt:lpstr>A125197602C</vt:lpstr>
      <vt:lpstr>A125197602C_Data</vt:lpstr>
      <vt:lpstr>A125197602C_Latest</vt:lpstr>
      <vt:lpstr>A125197606L</vt:lpstr>
      <vt:lpstr>A125197606L_Data</vt:lpstr>
      <vt:lpstr>A125197606L_Latest</vt:lpstr>
      <vt:lpstr>A125197610C</vt:lpstr>
      <vt:lpstr>A125197610C_Data</vt:lpstr>
      <vt:lpstr>A125197610C_Latest</vt:lpstr>
      <vt:lpstr>A125197614L</vt:lpstr>
      <vt:lpstr>A125197614L_Data</vt:lpstr>
      <vt:lpstr>A125197614L_Latest</vt:lpstr>
      <vt:lpstr>A125197618W</vt:lpstr>
      <vt:lpstr>A125197618W_Data</vt:lpstr>
      <vt:lpstr>A125197618W_Latest</vt:lpstr>
      <vt:lpstr>A125197622L</vt:lpstr>
      <vt:lpstr>A125197622L_Data</vt:lpstr>
      <vt:lpstr>A125197622L_Latest</vt:lpstr>
      <vt:lpstr>A125197626W</vt:lpstr>
      <vt:lpstr>A125197626W_Data</vt:lpstr>
      <vt:lpstr>A125197626W_Latest</vt:lpstr>
      <vt:lpstr>A125197630L</vt:lpstr>
      <vt:lpstr>A125197630L_Data</vt:lpstr>
      <vt:lpstr>A125197630L_Latest</vt:lpstr>
      <vt:lpstr>A125197634W</vt:lpstr>
      <vt:lpstr>A125197634W_Data</vt:lpstr>
      <vt:lpstr>A125197634W_Latest</vt:lpstr>
      <vt:lpstr>A125197638F</vt:lpstr>
      <vt:lpstr>A125197638F_Data</vt:lpstr>
      <vt:lpstr>A125197638F_Latest</vt:lpstr>
      <vt:lpstr>A125197642W</vt:lpstr>
      <vt:lpstr>A125197642W_Data</vt:lpstr>
      <vt:lpstr>A125197642W_Latest</vt:lpstr>
      <vt:lpstr>A125197646F</vt:lpstr>
      <vt:lpstr>A125197646F_Data</vt:lpstr>
      <vt:lpstr>A125197646F_Latest</vt:lpstr>
      <vt:lpstr>A125197650W</vt:lpstr>
      <vt:lpstr>A125197650W_Data</vt:lpstr>
      <vt:lpstr>A125197650W_Latest</vt:lpstr>
      <vt:lpstr>A125197654F</vt:lpstr>
      <vt:lpstr>A125197654F_Data</vt:lpstr>
      <vt:lpstr>A125197654F_Latest</vt:lpstr>
      <vt:lpstr>A125197658R</vt:lpstr>
      <vt:lpstr>A125197658R_Data</vt:lpstr>
      <vt:lpstr>A125197658R_Latest</vt:lpstr>
      <vt:lpstr>A125197662F</vt:lpstr>
      <vt:lpstr>A125197662F_Data</vt:lpstr>
      <vt:lpstr>A125197662F_Latest</vt:lpstr>
      <vt:lpstr>A125197666R</vt:lpstr>
      <vt:lpstr>A125197666R_Data</vt:lpstr>
      <vt:lpstr>A125197666R_Latest</vt:lpstr>
      <vt:lpstr>A125197670F</vt:lpstr>
      <vt:lpstr>A125197670F_Data</vt:lpstr>
      <vt:lpstr>A125197670F_Latest</vt:lpstr>
      <vt:lpstr>A125197674R</vt:lpstr>
      <vt:lpstr>A125197674R_Data</vt:lpstr>
      <vt:lpstr>A125197674R_Latest</vt:lpstr>
      <vt:lpstr>A125198094L</vt:lpstr>
      <vt:lpstr>A125198094L_Data</vt:lpstr>
      <vt:lpstr>A125198094L_Latest</vt:lpstr>
      <vt:lpstr>A125198098W</vt:lpstr>
      <vt:lpstr>A125198098W_Data</vt:lpstr>
      <vt:lpstr>A125198098W_Latest</vt:lpstr>
      <vt:lpstr>A125198102A</vt:lpstr>
      <vt:lpstr>A125198102A_Data</vt:lpstr>
      <vt:lpstr>A125198102A_Latest</vt:lpstr>
      <vt:lpstr>A125198106K</vt:lpstr>
      <vt:lpstr>A125198106K_Data</vt:lpstr>
      <vt:lpstr>A125198106K_Latest</vt:lpstr>
      <vt:lpstr>A125198110A</vt:lpstr>
      <vt:lpstr>A125198110A_Data</vt:lpstr>
      <vt:lpstr>A125198110A_Latest</vt:lpstr>
      <vt:lpstr>A125198114K</vt:lpstr>
      <vt:lpstr>A125198114K_Data</vt:lpstr>
      <vt:lpstr>A125198114K_Latest</vt:lpstr>
      <vt:lpstr>A125198118V</vt:lpstr>
      <vt:lpstr>A125198118V_Data</vt:lpstr>
      <vt:lpstr>A125198118V_Latest</vt:lpstr>
      <vt:lpstr>A125198122K</vt:lpstr>
      <vt:lpstr>A125198122K_Data</vt:lpstr>
      <vt:lpstr>A125198122K_Latest</vt:lpstr>
      <vt:lpstr>A125198126V</vt:lpstr>
      <vt:lpstr>A125198126V_Data</vt:lpstr>
      <vt:lpstr>A125198126V_Latest</vt:lpstr>
      <vt:lpstr>A125198130K</vt:lpstr>
      <vt:lpstr>A125198130K_Data</vt:lpstr>
      <vt:lpstr>A125198130K_Latest</vt:lpstr>
      <vt:lpstr>A125198134V</vt:lpstr>
      <vt:lpstr>A125198134V_Data</vt:lpstr>
      <vt:lpstr>A125198134V_Latest</vt:lpstr>
      <vt:lpstr>A125198138C</vt:lpstr>
      <vt:lpstr>A125198138C_Data</vt:lpstr>
      <vt:lpstr>A125198138C_Latest</vt:lpstr>
      <vt:lpstr>A125198142V</vt:lpstr>
      <vt:lpstr>A125198142V_Data</vt:lpstr>
      <vt:lpstr>A125198142V_Latest</vt:lpstr>
      <vt:lpstr>A125198562R</vt:lpstr>
      <vt:lpstr>A125198562R_Data</vt:lpstr>
      <vt:lpstr>A125198562R_Latest</vt:lpstr>
      <vt:lpstr>A125198566X</vt:lpstr>
      <vt:lpstr>A125198566X_Data</vt:lpstr>
      <vt:lpstr>A125198566X_Latest</vt:lpstr>
      <vt:lpstr>A125198570R</vt:lpstr>
      <vt:lpstr>A125198570R_Data</vt:lpstr>
      <vt:lpstr>A125198570R_Latest</vt:lpstr>
      <vt:lpstr>A125198574X</vt:lpstr>
      <vt:lpstr>A125198574X_Data</vt:lpstr>
      <vt:lpstr>A125198574X_Latest</vt:lpstr>
      <vt:lpstr>A125198578J</vt:lpstr>
      <vt:lpstr>A125198578J_Data</vt:lpstr>
      <vt:lpstr>A125198578J_Latest</vt:lpstr>
      <vt:lpstr>A125198582X</vt:lpstr>
      <vt:lpstr>A125198582X_Data</vt:lpstr>
      <vt:lpstr>A125198582X_Latest</vt:lpstr>
      <vt:lpstr>A125198586J</vt:lpstr>
      <vt:lpstr>A125198586J_Data</vt:lpstr>
      <vt:lpstr>A125198586J_Latest</vt:lpstr>
      <vt:lpstr>A125198590X</vt:lpstr>
      <vt:lpstr>A125198590X_Data</vt:lpstr>
      <vt:lpstr>A125198590X_Latest</vt:lpstr>
      <vt:lpstr>A125198594J</vt:lpstr>
      <vt:lpstr>A125198594J_Data</vt:lpstr>
      <vt:lpstr>A125198594J_Latest</vt:lpstr>
      <vt:lpstr>A125198598T</vt:lpstr>
      <vt:lpstr>A125198598T_Data</vt:lpstr>
      <vt:lpstr>A125198598T_Latest</vt:lpstr>
      <vt:lpstr>A125198602W</vt:lpstr>
      <vt:lpstr>A125198602W_Data</vt:lpstr>
      <vt:lpstr>A125198602W_Latest</vt:lpstr>
      <vt:lpstr>A125198606F</vt:lpstr>
      <vt:lpstr>A125198606F_Data</vt:lpstr>
      <vt:lpstr>A125198606F_Latest</vt:lpstr>
      <vt:lpstr>A125198610W</vt:lpstr>
      <vt:lpstr>A125198610W_Data</vt:lpstr>
      <vt:lpstr>A125198610W_Latest</vt:lpstr>
      <vt:lpstr>A125199030V</vt:lpstr>
      <vt:lpstr>A125199030V_Data</vt:lpstr>
      <vt:lpstr>A125199030V_Latest</vt:lpstr>
      <vt:lpstr>A125199034C</vt:lpstr>
      <vt:lpstr>A125199034C_Data</vt:lpstr>
      <vt:lpstr>A125199034C_Latest</vt:lpstr>
      <vt:lpstr>A125199038L</vt:lpstr>
      <vt:lpstr>A125199038L_Data</vt:lpstr>
      <vt:lpstr>A125199038L_Latest</vt:lpstr>
      <vt:lpstr>A125199042C</vt:lpstr>
      <vt:lpstr>A125199042C_Data</vt:lpstr>
      <vt:lpstr>A125199042C_Latest</vt:lpstr>
      <vt:lpstr>A125199046L</vt:lpstr>
      <vt:lpstr>A125199046L_Data</vt:lpstr>
      <vt:lpstr>A125199046L_Latest</vt:lpstr>
      <vt:lpstr>A125199050C</vt:lpstr>
      <vt:lpstr>A125199050C_Data</vt:lpstr>
      <vt:lpstr>A125199050C_Latest</vt:lpstr>
      <vt:lpstr>A125199054L</vt:lpstr>
      <vt:lpstr>A125199054L_Data</vt:lpstr>
      <vt:lpstr>A125199054L_Latest</vt:lpstr>
      <vt:lpstr>A125199058W</vt:lpstr>
      <vt:lpstr>A125199058W_Data</vt:lpstr>
      <vt:lpstr>A125199058W_Latest</vt:lpstr>
      <vt:lpstr>A125199062L</vt:lpstr>
      <vt:lpstr>A125199062L_Data</vt:lpstr>
      <vt:lpstr>A125199062L_Latest</vt:lpstr>
      <vt:lpstr>A125199066W</vt:lpstr>
      <vt:lpstr>A125199066W_Data</vt:lpstr>
      <vt:lpstr>A125199066W_Latest</vt:lpstr>
      <vt:lpstr>A125199070L</vt:lpstr>
      <vt:lpstr>A125199070L_Data</vt:lpstr>
      <vt:lpstr>A125199070L_Latest</vt:lpstr>
      <vt:lpstr>A125199074W</vt:lpstr>
      <vt:lpstr>A125199074W_Data</vt:lpstr>
      <vt:lpstr>A125199074W_Latest</vt:lpstr>
      <vt:lpstr>A125199078F</vt:lpstr>
      <vt:lpstr>A125199078F_Data</vt:lpstr>
      <vt:lpstr>A125199078F_Latest</vt:lpstr>
      <vt:lpstr>A125199498A</vt:lpstr>
      <vt:lpstr>A125199498A_Data</vt:lpstr>
      <vt:lpstr>A125199498A_Latest</vt:lpstr>
      <vt:lpstr>A125199502F</vt:lpstr>
      <vt:lpstr>A125199502F_Data</vt:lpstr>
      <vt:lpstr>A125199502F_Latest</vt:lpstr>
      <vt:lpstr>A125199506R</vt:lpstr>
      <vt:lpstr>A125199506R_Data</vt:lpstr>
      <vt:lpstr>A125199506R_Latest</vt:lpstr>
      <vt:lpstr>A125199510F</vt:lpstr>
      <vt:lpstr>A125199510F_Data</vt:lpstr>
      <vt:lpstr>A125199510F_Latest</vt:lpstr>
      <vt:lpstr>A125199514R</vt:lpstr>
      <vt:lpstr>A125199514R_Data</vt:lpstr>
      <vt:lpstr>A125199514R_Latest</vt:lpstr>
      <vt:lpstr>A125199518X</vt:lpstr>
      <vt:lpstr>A125199518X_Data</vt:lpstr>
      <vt:lpstr>A125199518X_Latest</vt:lpstr>
      <vt:lpstr>A125199522R</vt:lpstr>
      <vt:lpstr>A125199522R_Data</vt:lpstr>
      <vt:lpstr>A125199522R_Latest</vt:lpstr>
      <vt:lpstr>A125199526X</vt:lpstr>
      <vt:lpstr>A125199526X_Data</vt:lpstr>
      <vt:lpstr>A125199526X_Latest</vt:lpstr>
      <vt:lpstr>A125199530R</vt:lpstr>
      <vt:lpstr>A125199530R_Data</vt:lpstr>
      <vt:lpstr>A125199530R_Latest</vt:lpstr>
      <vt:lpstr>A125199534X</vt:lpstr>
      <vt:lpstr>A125199534X_Data</vt:lpstr>
      <vt:lpstr>A125199534X_Latest</vt:lpstr>
      <vt:lpstr>A125199538J</vt:lpstr>
      <vt:lpstr>A125199538J_Data</vt:lpstr>
      <vt:lpstr>A125199538J_Latest</vt:lpstr>
      <vt:lpstr>A125199542X</vt:lpstr>
      <vt:lpstr>A125199542X_Data</vt:lpstr>
      <vt:lpstr>A125199542X_Latest</vt:lpstr>
      <vt:lpstr>A125199546J</vt:lpstr>
      <vt:lpstr>A125199546J_Data</vt:lpstr>
      <vt:lpstr>A125199546J_Latest</vt:lpstr>
      <vt:lpstr>A125199966C</vt:lpstr>
      <vt:lpstr>A125199966C_Data</vt:lpstr>
      <vt:lpstr>A125199966C_Latest</vt:lpstr>
      <vt:lpstr>A125199970V</vt:lpstr>
      <vt:lpstr>A125199970V_Data</vt:lpstr>
      <vt:lpstr>A125199970V_Latest</vt:lpstr>
      <vt:lpstr>A125199974C</vt:lpstr>
      <vt:lpstr>A125199974C_Data</vt:lpstr>
      <vt:lpstr>A125199974C_Latest</vt:lpstr>
      <vt:lpstr>A125199978L</vt:lpstr>
      <vt:lpstr>A125199978L_Data</vt:lpstr>
      <vt:lpstr>A125199978L_Latest</vt:lpstr>
      <vt:lpstr>A125199982C</vt:lpstr>
      <vt:lpstr>A125199982C_Data</vt:lpstr>
      <vt:lpstr>A125199982C_Latest</vt:lpstr>
      <vt:lpstr>A125199986L</vt:lpstr>
      <vt:lpstr>A125199986L_Data</vt:lpstr>
      <vt:lpstr>A125199986L_Latest</vt:lpstr>
      <vt:lpstr>A125199990C</vt:lpstr>
      <vt:lpstr>A125199990C_Data</vt:lpstr>
      <vt:lpstr>A125199990C_Latest</vt:lpstr>
      <vt:lpstr>A125199994L</vt:lpstr>
      <vt:lpstr>A125199994L_Data</vt:lpstr>
      <vt:lpstr>A125199994L_Latest</vt:lpstr>
      <vt:lpstr>A125199998W</vt:lpstr>
      <vt:lpstr>A125199998W_Data</vt:lpstr>
      <vt:lpstr>A125199998W_Latest</vt:lpstr>
      <vt:lpstr>A125200002T</vt:lpstr>
      <vt:lpstr>A125200002T_Data</vt:lpstr>
      <vt:lpstr>A125200002T_Latest</vt:lpstr>
      <vt:lpstr>A125200006A</vt:lpstr>
      <vt:lpstr>A125200006A_Data</vt:lpstr>
      <vt:lpstr>A125200006A_Latest</vt:lpstr>
      <vt:lpstr>A125200010T</vt:lpstr>
      <vt:lpstr>A125200010T_Data</vt:lpstr>
      <vt:lpstr>A125200010T_Latest</vt:lpstr>
      <vt:lpstr>A125200014A</vt:lpstr>
      <vt:lpstr>A125200014A_Data</vt:lpstr>
      <vt:lpstr>A125200014A_Latest</vt:lpstr>
      <vt:lpstr>A125200018K</vt:lpstr>
      <vt:lpstr>A125200018K_Data</vt:lpstr>
      <vt:lpstr>A125200018K_Latest</vt:lpstr>
      <vt:lpstr>A125200022A</vt:lpstr>
      <vt:lpstr>A125200022A_Data</vt:lpstr>
      <vt:lpstr>A125200022A_Latest</vt:lpstr>
      <vt:lpstr>A125200026K</vt:lpstr>
      <vt:lpstr>A125200026K_Data</vt:lpstr>
      <vt:lpstr>A125200026K_Latest</vt:lpstr>
      <vt:lpstr>A125200030A</vt:lpstr>
      <vt:lpstr>A125200030A_Data</vt:lpstr>
      <vt:lpstr>A125200030A_Latest</vt:lpstr>
      <vt:lpstr>A125200034K</vt:lpstr>
      <vt:lpstr>A125200034K_Data</vt:lpstr>
      <vt:lpstr>A125200034K_Latest</vt:lpstr>
      <vt:lpstr>A125200038V</vt:lpstr>
      <vt:lpstr>A125200038V_Data</vt:lpstr>
      <vt:lpstr>A125200038V_Latest</vt:lpstr>
      <vt:lpstr>A125200042K</vt:lpstr>
      <vt:lpstr>A125200042K_Data</vt:lpstr>
      <vt:lpstr>A125200042K_Latest</vt:lpstr>
      <vt:lpstr>A125200046V</vt:lpstr>
      <vt:lpstr>A125200046V_Data</vt:lpstr>
      <vt:lpstr>A125200046V_Latest</vt:lpstr>
      <vt:lpstr>A125200050K</vt:lpstr>
      <vt:lpstr>A125200050K_Data</vt:lpstr>
      <vt:lpstr>A125200050K_Latest</vt:lpstr>
      <vt:lpstr>A125200054V</vt:lpstr>
      <vt:lpstr>A125200054V_Data</vt:lpstr>
      <vt:lpstr>A125200054V_Latest</vt:lpstr>
      <vt:lpstr>A125200058C</vt:lpstr>
      <vt:lpstr>A125200058C_Data</vt:lpstr>
      <vt:lpstr>A125200058C_Latest</vt:lpstr>
      <vt:lpstr>A125200062V</vt:lpstr>
      <vt:lpstr>A125200062V_Data</vt:lpstr>
      <vt:lpstr>A125200062V_Latest</vt:lpstr>
      <vt:lpstr>A125200066C</vt:lpstr>
      <vt:lpstr>A125200066C_Data</vt:lpstr>
      <vt:lpstr>A125200066C_Latest</vt:lpstr>
      <vt:lpstr>A125200070V</vt:lpstr>
      <vt:lpstr>A125200070V_Data</vt:lpstr>
      <vt:lpstr>A125200070V_Latest</vt:lpstr>
      <vt:lpstr>A125200074C</vt:lpstr>
      <vt:lpstr>A125200074C_Data</vt:lpstr>
      <vt:lpstr>A125200074C_Latest</vt:lpstr>
      <vt:lpstr>A125200078L</vt:lpstr>
      <vt:lpstr>A125200078L_Data</vt:lpstr>
      <vt:lpstr>A125200078L_Latest</vt:lpstr>
      <vt:lpstr>A125200082C</vt:lpstr>
      <vt:lpstr>A125200082C_Data</vt:lpstr>
      <vt:lpstr>A125200082C_Latest</vt:lpstr>
      <vt:lpstr>A125200086L</vt:lpstr>
      <vt:lpstr>A125200086L_Data</vt:lpstr>
      <vt:lpstr>A125200086L_Latest</vt:lpstr>
      <vt:lpstr>A125200090C</vt:lpstr>
      <vt:lpstr>A125200090C_Data</vt:lpstr>
      <vt:lpstr>A125200090C_Latest</vt:lpstr>
      <vt:lpstr>A125200094L</vt:lpstr>
      <vt:lpstr>A125200094L_Data</vt:lpstr>
      <vt:lpstr>A125200094L_Latest</vt:lpstr>
      <vt:lpstr>A125200098W</vt:lpstr>
      <vt:lpstr>A125200098W_Data</vt:lpstr>
      <vt:lpstr>A125200098W_Latest</vt:lpstr>
      <vt:lpstr>A125200102A</vt:lpstr>
      <vt:lpstr>A125200102A_Data</vt:lpstr>
      <vt:lpstr>A125200102A_Latest</vt:lpstr>
      <vt:lpstr>A125200106K</vt:lpstr>
      <vt:lpstr>A125200106K_Data</vt:lpstr>
      <vt:lpstr>A125200106K_Latest</vt:lpstr>
      <vt:lpstr>A125200110A</vt:lpstr>
      <vt:lpstr>A125200110A_Data</vt:lpstr>
      <vt:lpstr>A125200110A_Latest</vt:lpstr>
      <vt:lpstr>A125200114K</vt:lpstr>
      <vt:lpstr>A125200114K_Data</vt:lpstr>
      <vt:lpstr>A125200114K_Latest</vt:lpstr>
      <vt:lpstr>A125200118V</vt:lpstr>
      <vt:lpstr>A125200118V_Data</vt:lpstr>
      <vt:lpstr>A125200118V_Latest</vt:lpstr>
      <vt:lpstr>A125200122K</vt:lpstr>
      <vt:lpstr>A125200122K_Data</vt:lpstr>
      <vt:lpstr>A125200122K_Latest</vt:lpstr>
      <vt:lpstr>A125200126V</vt:lpstr>
      <vt:lpstr>A125200126V_Data</vt:lpstr>
      <vt:lpstr>A125200126V_Latest</vt:lpstr>
      <vt:lpstr>A125200130K</vt:lpstr>
      <vt:lpstr>A125200130K_Data</vt:lpstr>
      <vt:lpstr>A125200130K_Latest</vt:lpstr>
      <vt:lpstr>A125200134V</vt:lpstr>
      <vt:lpstr>A125200134V_Data</vt:lpstr>
      <vt:lpstr>A125200134V_Latest</vt:lpstr>
      <vt:lpstr>A125200138C</vt:lpstr>
      <vt:lpstr>A125200138C_Data</vt:lpstr>
      <vt:lpstr>A125200138C_Latest</vt:lpstr>
      <vt:lpstr>A125200142V</vt:lpstr>
      <vt:lpstr>A125200142V_Data</vt:lpstr>
      <vt:lpstr>A125200142V_Latest</vt:lpstr>
      <vt:lpstr>A125200146C</vt:lpstr>
      <vt:lpstr>A125200146C_Data</vt:lpstr>
      <vt:lpstr>A125200146C_Latest</vt:lpstr>
      <vt:lpstr>A125200150V</vt:lpstr>
      <vt:lpstr>A125200150V_Data</vt:lpstr>
      <vt:lpstr>A125200150V_Latest</vt:lpstr>
      <vt:lpstr>A125200154C</vt:lpstr>
      <vt:lpstr>A125200154C_Data</vt:lpstr>
      <vt:lpstr>A125200154C_Latest</vt:lpstr>
      <vt:lpstr>A125200158L</vt:lpstr>
      <vt:lpstr>A125200158L_Data</vt:lpstr>
      <vt:lpstr>A125200158L_Latest</vt:lpstr>
      <vt:lpstr>A125200162C</vt:lpstr>
      <vt:lpstr>A125200162C_Data</vt:lpstr>
      <vt:lpstr>A125200162C_Latest</vt:lpstr>
      <vt:lpstr>A125200166L</vt:lpstr>
      <vt:lpstr>A125200166L_Data</vt:lpstr>
      <vt:lpstr>A125200166L_Latest</vt:lpstr>
      <vt:lpstr>A125200170C</vt:lpstr>
      <vt:lpstr>A125200170C_Data</vt:lpstr>
      <vt:lpstr>A125200170C_Latest</vt:lpstr>
      <vt:lpstr>A125200174L</vt:lpstr>
      <vt:lpstr>A125200174L_Data</vt:lpstr>
      <vt:lpstr>A125200174L_Latest</vt:lpstr>
      <vt:lpstr>A125200178W</vt:lpstr>
      <vt:lpstr>A125200178W_Data</vt:lpstr>
      <vt:lpstr>A125200178W_Latest</vt:lpstr>
      <vt:lpstr>A125200182L</vt:lpstr>
      <vt:lpstr>A125200182L_Data</vt:lpstr>
      <vt:lpstr>A125200182L_Latest</vt:lpstr>
      <vt:lpstr>A125200186W</vt:lpstr>
      <vt:lpstr>A125200186W_Data</vt:lpstr>
      <vt:lpstr>A125200186W_Latest</vt:lpstr>
      <vt:lpstr>A125200190L</vt:lpstr>
      <vt:lpstr>A125200190L_Data</vt:lpstr>
      <vt:lpstr>A125200190L_Latest</vt:lpstr>
      <vt:lpstr>A125200194W</vt:lpstr>
      <vt:lpstr>A125200194W_Data</vt:lpstr>
      <vt:lpstr>A125200194W_Latest</vt:lpstr>
      <vt:lpstr>A125200198F</vt:lpstr>
      <vt:lpstr>A125200198F_Data</vt:lpstr>
      <vt:lpstr>A125200198F_Latest</vt:lpstr>
      <vt:lpstr>A125200202K</vt:lpstr>
      <vt:lpstr>A125200202K_Data</vt:lpstr>
      <vt:lpstr>A125200202K_Latest</vt:lpstr>
      <vt:lpstr>A125200206V</vt:lpstr>
      <vt:lpstr>A125200206V_Data</vt:lpstr>
      <vt:lpstr>A125200206V_Latest</vt:lpstr>
      <vt:lpstr>A125200210K</vt:lpstr>
      <vt:lpstr>A125200210K_Data</vt:lpstr>
      <vt:lpstr>A125200210K_Latest</vt:lpstr>
      <vt:lpstr>A125200214V</vt:lpstr>
      <vt:lpstr>A125200214V_Data</vt:lpstr>
      <vt:lpstr>A125200214V_Latest</vt:lpstr>
      <vt:lpstr>A125200218C</vt:lpstr>
      <vt:lpstr>A125200218C_Data</vt:lpstr>
      <vt:lpstr>A125200218C_Latest</vt:lpstr>
      <vt:lpstr>A125200222V</vt:lpstr>
      <vt:lpstr>A125200222V_Data</vt:lpstr>
      <vt:lpstr>A125200222V_Latest</vt:lpstr>
      <vt:lpstr>A125200226C</vt:lpstr>
      <vt:lpstr>A125200226C_Data</vt:lpstr>
      <vt:lpstr>A125200226C_Latest</vt:lpstr>
      <vt:lpstr>A125200230V</vt:lpstr>
      <vt:lpstr>A125200230V_Data</vt:lpstr>
      <vt:lpstr>A125200230V_Latest</vt:lpstr>
      <vt:lpstr>A125200234C</vt:lpstr>
      <vt:lpstr>A125200234C_Data</vt:lpstr>
      <vt:lpstr>A125200234C_Latest</vt:lpstr>
      <vt:lpstr>A125200238L</vt:lpstr>
      <vt:lpstr>A125200238L_Data</vt:lpstr>
      <vt:lpstr>A125200238L_Latest</vt:lpstr>
      <vt:lpstr>A125200242C</vt:lpstr>
      <vt:lpstr>A125200242C_Data</vt:lpstr>
      <vt:lpstr>A125200242C_Latest</vt:lpstr>
      <vt:lpstr>A125200246L</vt:lpstr>
      <vt:lpstr>A125200246L_Data</vt:lpstr>
      <vt:lpstr>A125200246L_Latest</vt:lpstr>
      <vt:lpstr>A125200250C</vt:lpstr>
      <vt:lpstr>A125200250C_Data</vt:lpstr>
      <vt:lpstr>A125200250C_Latest</vt:lpstr>
      <vt:lpstr>A125200254L</vt:lpstr>
      <vt:lpstr>A125200254L_Data</vt:lpstr>
      <vt:lpstr>A125200254L_Latest</vt:lpstr>
      <vt:lpstr>A125200258W</vt:lpstr>
      <vt:lpstr>A125200258W_Data</vt:lpstr>
      <vt:lpstr>A125200258W_Latest</vt:lpstr>
      <vt:lpstr>A125200262L</vt:lpstr>
      <vt:lpstr>A125200262L_Data</vt:lpstr>
      <vt:lpstr>A125200262L_Latest</vt:lpstr>
      <vt:lpstr>A125200266W</vt:lpstr>
      <vt:lpstr>A125200266W_Data</vt:lpstr>
      <vt:lpstr>A125200266W_Latest</vt:lpstr>
      <vt:lpstr>A125200270L</vt:lpstr>
      <vt:lpstr>A125200270L_Data</vt:lpstr>
      <vt:lpstr>A125200270L_Latest</vt:lpstr>
      <vt:lpstr>A125200274W</vt:lpstr>
      <vt:lpstr>A125200274W_Data</vt:lpstr>
      <vt:lpstr>A125200274W_Latest</vt:lpstr>
      <vt:lpstr>A125200278F</vt:lpstr>
      <vt:lpstr>A125200278F_Data</vt:lpstr>
      <vt:lpstr>A125200278F_Latest</vt:lpstr>
      <vt:lpstr>A125200282W</vt:lpstr>
      <vt:lpstr>A125200282W_Data</vt:lpstr>
      <vt:lpstr>A125200282W_Latest</vt:lpstr>
      <vt:lpstr>A125200286F</vt:lpstr>
      <vt:lpstr>A125200286F_Data</vt:lpstr>
      <vt:lpstr>A125200286F_Latest</vt:lpstr>
      <vt:lpstr>A125200290W</vt:lpstr>
      <vt:lpstr>A125200290W_Data</vt:lpstr>
      <vt:lpstr>A125200290W_Latest</vt:lpstr>
      <vt:lpstr>A125200294F</vt:lpstr>
      <vt:lpstr>A125200294F_Data</vt:lpstr>
      <vt:lpstr>A125200294F_Latest</vt:lpstr>
      <vt:lpstr>A125200298R</vt:lpstr>
      <vt:lpstr>A125200298R_Data</vt:lpstr>
      <vt:lpstr>A125200298R_Latest</vt:lpstr>
      <vt:lpstr>A125200302V</vt:lpstr>
      <vt:lpstr>A125200302V_Data</vt:lpstr>
      <vt:lpstr>A125200302V_Latest</vt:lpstr>
      <vt:lpstr>A125200306C</vt:lpstr>
      <vt:lpstr>A125200306C_Data</vt:lpstr>
      <vt:lpstr>A125200306C_Latest</vt:lpstr>
      <vt:lpstr>A125200310V</vt:lpstr>
      <vt:lpstr>A125200310V_Data</vt:lpstr>
      <vt:lpstr>A125200310V_Latest</vt:lpstr>
      <vt:lpstr>A125200314C</vt:lpstr>
      <vt:lpstr>A125200314C_Data</vt:lpstr>
      <vt:lpstr>A125200314C_Latest</vt:lpstr>
      <vt:lpstr>A125200318L</vt:lpstr>
      <vt:lpstr>A125200318L_Data</vt:lpstr>
      <vt:lpstr>A125200318L_Latest</vt:lpstr>
      <vt:lpstr>A125200322C</vt:lpstr>
      <vt:lpstr>A125200322C_Data</vt:lpstr>
      <vt:lpstr>A125200322C_Latest</vt:lpstr>
      <vt:lpstr>A125200326L</vt:lpstr>
      <vt:lpstr>A125200326L_Data</vt:lpstr>
      <vt:lpstr>A125200326L_Latest</vt:lpstr>
      <vt:lpstr>A125200330C</vt:lpstr>
      <vt:lpstr>A125200330C_Data</vt:lpstr>
      <vt:lpstr>A125200330C_Latest</vt:lpstr>
      <vt:lpstr>A125200334L</vt:lpstr>
      <vt:lpstr>A125200334L_Data</vt:lpstr>
      <vt:lpstr>A125200334L_Latest</vt:lpstr>
      <vt:lpstr>A125200338W</vt:lpstr>
      <vt:lpstr>A125200338W_Data</vt:lpstr>
      <vt:lpstr>A125200338W_Latest</vt:lpstr>
      <vt:lpstr>A125200342L</vt:lpstr>
      <vt:lpstr>A125200342L_Data</vt:lpstr>
      <vt:lpstr>A125200342L_Latest</vt:lpstr>
      <vt:lpstr>A125200346W</vt:lpstr>
      <vt:lpstr>A125200346W_Data</vt:lpstr>
      <vt:lpstr>A125200346W_Latest</vt:lpstr>
      <vt:lpstr>A125200350L</vt:lpstr>
      <vt:lpstr>A125200350L_Data</vt:lpstr>
      <vt:lpstr>A125200350L_Latest</vt:lpstr>
      <vt:lpstr>A125200354W</vt:lpstr>
      <vt:lpstr>A125200354W_Data</vt:lpstr>
      <vt:lpstr>A125200354W_Latest</vt:lpstr>
      <vt:lpstr>A125200358F</vt:lpstr>
      <vt:lpstr>A125200358F_Data</vt:lpstr>
      <vt:lpstr>A125200358F_Latest</vt:lpstr>
      <vt:lpstr>A125200362W</vt:lpstr>
      <vt:lpstr>A125200362W_Data</vt:lpstr>
      <vt:lpstr>A125200362W_Latest</vt:lpstr>
      <vt:lpstr>A125200366F</vt:lpstr>
      <vt:lpstr>A125200366F_Data</vt:lpstr>
      <vt:lpstr>A125200366F_Latest</vt:lpstr>
      <vt:lpstr>A125200370W</vt:lpstr>
      <vt:lpstr>A125200370W_Data</vt:lpstr>
      <vt:lpstr>A125200370W_Latest</vt:lpstr>
      <vt:lpstr>A125200374F</vt:lpstr>
      <vt:lpstr>A125200374F_Data</vt:lpstr>
      <vt:lpstr>A125200374F_Latest</vt:lpstr>
      <vt:lpstr>A125200378R</vt:lpstr>
      <vt:lpstr>A125200378R_Data</vt:lpstr>
      <vt:lpstr>A125200378R_Latest</vt:lpstr>
      <vt:lpstr>A125200382F</vt:lpstr>
      <vt:lpstr>A125200382F_Data</vt:lpstr>
      <vt:lpstr>A125200382F_Latest</vt:lpstr>
      <vt:lpstr>A125200386R</vt:lpstr>
      <vt:lpstr>A125200386R_Data</vt:lpstr>
      <vt:lpstr>A125200386R_Latest</vt:lpstr>
      <vt:lpstr>A125200390F</vt:lpstr>
      <vt:lpstr>A125200390F_Data</vt:lpstr>
      <vt:lpstr>A125200390F_Latest</vt:lpstr>
      <vt:lpstr>A125200394R</vt:lpstr>
      <vt:lpstr>A125200394R_Data</vt:lpstr>
      <vt:lpstr>A125200394R_Latest</vt:lpstr>
      <vt:lpstr>A125200398X</vt:lpstr>
      <vt:lpstr>A125200398X_Data</vt:lpstr>
      <vt:lpstr>A125200398X_Latest</vt:lpstr>
      <vt:lpstr>A125200402C</vt:lpstr>
      <vt:lpstr>A125200402C_Data</vt:lpstr>
      <vt:lpstr>A125200402C_Latest</vt:lpstr>
      <vt:lpstr>A125200406L</vt:lpstr>
      <vt:lpstr>A125200406L_Data</vt:lpstr>
      <vt:lpstr>A125200406L_Latest</vt:lpstr>
      <vt:lpstr>A125200410C</vt:lpstr>
      <vt:lpstr>A125200410C_Data</vt:lpstr>
      <vt:lpstr>A125200410C_Latest</vt:lpstr>
      <vt:lpstr>A125200414L</vt:lpstr>
      <vt:lpstr>A125200414L_Data</vt:lpstr>
      <vt:lpstr>A125200414L_Latest</vt:lpstr>
      <vt:lpstr>A125200418W</vt:lpstr>
      <vt:lpstr>A125200418W_Data</vt:lpstr>
      <vt:lpstr>A125200418W_Latest</vt:lpstr>
      <vt:lpstr>A125200422L</vt:lpstr>
      <vt:lpstr>A125200422L_Data</vt:lpstr>
      <vt:lpstr>A125200422L_Latest</vt:lpstr>
      <vt:lpstr>A125200426W</vt:lpstr>
      <vt:lpstr>A125200426W_Data</vt:lpstr>
      <vt:lpstr>A125200426W_Latest</vt:lpstr>
      <vt:lpstr>A125200430L</vt:lpstr>
      <vt:lpstr>A125200430L_Data</vt:lpstr>
      <vt:lpstr>A125200430L_Latest</vt:lpstr>
      <vt:lpstr>A125200434W</vt:lpstr>
      <vt:lpstr>A125200434W_Data</vt:lpstr>
      <vt:lpstr>A125200434W_Latest</vt:lpstr>
      <vt:lpstr>A125200438F</vt:lpstr>
      <vt:lpstr>A125200438F_Data</vt:lpstr>
      <vt:lpstr>A125200438F_Latest</vt:lpstr>
      <vt:lpstr>A125200442W</vt:lpstr>
      <vt:lpstr>A125200442W_Data</vt:lpstr>
      <vt:lpstr>A125200442W_Latest</vt:lpstr>
      <vt:lpstr>A125200446F</vt:lpstr>
      <vt:lpstr>A125200446F_Data</vt:lpstr>
      <vt:lpstr>A125200446F_Latest</vt:lpstr>
      <vt:lpstr>A125200450W</vt:lpstr>
      <vt:lpstr>A125200450W_Data</vt:lpstr>
      <vt:lpstr>A125200450W_Latest</vt:lpstr>
      <vt:lpstr>A125200454F</vt:lpstr>
      <vt:lpstr>A125200454F_Data</vt:lpstr>
      <vt:lpstr>A125200454F_Latest</vt:lpstr>
      <vt:lpstr>A125200458R</vt:lpstr>
      <vt:lpstr>A125200458R_Data</vt:lpstr>
      <vt:lpstr>A125200458R_Latest</vt:lpstr>
      <vt:lpstr>A125200462F</vt:lpstr>
      <vt:lpstr>A125200462F_Data</vt:lpstr>
      <vt:lpstr>A125200462F_Latest</vt:lpstr>
      <vt:lpstr>A125200466R</vt:lpstr>
      <vt:lpstr>A125200466R_Data</vt:lpstr>
      <vt:lpstr>A125200466R_Latest</vt:lpstr>
      <vt:lpstr>A125200470F</vt:lpstr>
      <vt:lpstr>A125200470F_Data</vt:lpstr>
      <vt:lpstr>A125200470F_Latest</vt:lpstr>
      <vt:lpstr>A125200474R</vt:lpstr>
      <vt:lpstr>A125200474R_Data</vt:lpstr>
      <vt:lpstr>A125200474R_Latest</vt:lpstr>
      <vt:lpstr>A125200478X</vt:lpstr>
      <vt:lpstr>A125200478X_Data</vt:lpstr>
      <vt:lpstr>A125200478X_Latest</vt:lpstr>
      <vt:lpstr>A125200482R</vt:lpstr>
      <vt:lpstr>A125200482R_Data</vt:lpstr>
      <vt:lpstr>A125200482R_Latest</vt:lpstr>
      <vt:lpstr>A125200902X</vt:lpstr>
      <vt:lpstr>A125200902X_Data</vt:lpstr>
      <vt:lpstr>A125200902X_Latest</vt:lpstr>
      <vt:lpstr>A125200906J</vt:lpstr>
      <vt:lpstr>A125200906J_Data</vt:lpstr>
      <vt:lpstr>A125200906J_Latest</vt:lpstr>
      <vt:lpstr>A125200910X</vt:lpstr>
      <vt:lpstr>A125200910X_Data</vt:lpstr>
      <vt:lpstr>A125200910X_Latest</vt:lpstr>
      <vt:lpstr>A125200914J</vt:lpstr>
      <vt:lpstr>A125200914J_Data</vt:lpstr>
      <vt:lpstr>A125200914J_Latest</vt:lpstr>
      <vt:lpstr>A125200918T</vt:lpstr>
      <vt:lpstr>A125200918T_Data</vt:lpstr>
      <vt:lpstr>A125200918T_Latest</vt:lpstr>
      <vt:lpstr>A125200922J</vt:lpstr>
      <vt:lpstr>A125200922J_Data</vt:lpstr>
      <vt:lpstr>A125200922J_Latest</vt:lpstr>
      <vt:lpstr>A125200926T</vt:lpstr>
      <vt:lpstr>A125200926T_Data</vt:lpstr>
      <vt:lpstr>A125200926T_Latest</vt:lpstr>
      <vt:lpstr>A125200930J</vt:lpstr>
      <vt:lpstr>A125200930J_Data</vt:lpstr>
      <vt:lpstr>A125200930J_Latest</vt:lpstr>
      <vt:lpstr>A125200934T</vt:lpstr>
      <vt:lpstr>A125200934T_Data</vt:lpstr>
      <vt:lpstr>A125200934T_Latest</vt:lpstr>
      <vt:lpstr>A125200938A</vt:lpstr>
      <vt:lpstr>A125200938A_Data</vt:lpstr>
      <vt:lpstr>A125200938A_Latest</vt:lpstr>
      <vt:lpstr>A125200942T</vt:lpstr>
      <vt:lpstr>A125200942T_Data</vt:lpstr>
      <vt:lpstr>A125200942T_Latest</vt:lpstr>
      <vt:lpstr>A125200946A</vt:lpstr>
      <vt:lpstr>A125200946A_Data</vt:lpstr>
      <vt:lpstr>A125200946A_Latest</vt:lpstr>
      <vt:lpstr>A125200950T</vt:lpstr>
      <vt:lpstr>A125200950T_Data</vt:lpstr>
      <vt:lpstr>A125200950T_Latest</vt:lpstr>
      <vt:lpstr>A125201370R</vt:lpstr>
      <vt:lpstr>A125201370R_Data</vt:lpstr>
      <vt:lpstr>A125201370R_Latest</vt:lpstr>
      <vt:lpstr>A125201374X</vt:lpstr>
      <vt:lpstr>A125201374X_Data</vt:lpstr>
      <vt:lpstr>A125201374X_Latest</vt:lpstr>
      <vt:lpstr>A125201378J</vt:lpstr>
      <vt:lpstr>A125201378J_Data</vt:lpstr>
      <vt:lpstr>A125201378J_Latest</vt:lpstr>
      <vt:lpstr>A125201382X</vt:lpstr>
      <vt:lpstr>A125201382X_Data</vt:lpstr>
      <vt:lpstr>A125201382X_Latest</vt:lpstr>
      <vt:lpstr>A125201386J</vt:lpstr>
      <vt:lpstr>A125201386J_Data</vt:lpstr>
      <vt:lpstr>A125201386J_Latest</vt:lpstr>
      <vt:lpstr>A125201390X</vt:lpstr>
      <vt:lpstr>A125201390X_Data</vt:lpstr>
      <vt:lpstr>A125201390X_Latest</vt:lpstr>
      <vt:lpstr>A125201394J</vt:lpstr>
      <vt:lpstr>A125201394J_Data</vt:lpstr>
      <vt:lpstr>A125201394J_Latest</vt:lpstr>
      <vt:lpstr>A125201398T</vt:lpstr>
      <vt:lpstr>A125201398T_Data</vt:lpstr>
      <vt:lpstr>A125201398T_Latest</vt:lpstr>
      <vt:lpstr>A125201402W</vt:lpstr>
      <vt:lpstr>A125201402W_Data</vt:lpstr>
      <vt:lpstr>A125201402W_Latest</vt:lpstr>
      <vt:lpstr>A125201406F</vt:lpstr>
      <vt:lpstr>A125201406F_Data</vt:lpstr>
      <vt:lpstr>A125201406F_Latest</vt:lpstr>
      <vt:lpstr>A125201410W</vt:lpstr>
      <vt:lpstr>A125201410W_Data</vt:lpstr>
      <vt:lpstr>A125201410W_Latest</vt:lpstr>
      <vt:lpstr>A125201414F</vt:lpstr>
      <vt:lpstr>A125201414F_Data</vt:lpstr>
      <vt:lpstr>A125201414F_Latest</vt:lpstr>
      <vt:lpstr>A125201418R</vt:lpstr>
      <vt:lpstr>A125201418R_Data</vt:lpstr>
      <vt:lpstr>A125201418R_Latest</vt:lpstr>
      <vt:lpstr>A125201838K</vt:lpstr>
      <vt:lpstr>A125201838K_Data</vt:lpstr>
      <vt:lpstr>A125201838K_Latest</vt:lpstr>
      <vt:lpstr>A125201842A</vt:lpstr>
      <vt:lpstr>A125201842A_Data</vt:lpstr>
      <vt:lpstr>A125201842A_Latest</vt:lpstr>
      <vt:lpstr>A125201846K</vt:lpstr>
      <vt:lpstr>A125201846K_Data</vt:lpstr>
      <vt:lpstr>A125201846K_Latest</vt:lpstr>
      <vt:lpstr>A125201850A</vt:lpstr>
      <vt:lpstr>A125201850A_Data</vt:lpstr>
      <vt:lpstr>A125201850A_Latest</vt:lpstr>
      <vt:lpstr>A125201854K</vt:lpstr>
      <vt:lpstr>A125201854K_Data</vt:lpstr>
      <vt:lpstr>A125201854K_Latest</vt:lpstr>
      <vt:lpstr>A125201858V</vt:lpstr>
      <vt:lpstr>A125201858V_Data</vt:lpstr>
      <vt:lpstr>A125201858V_Latest</vt:lpstr>
      <vt:lpstr>A125201862K</vt:lpstr>
      <vt:lpstr>A125201862K_Data</vt:lpstr>
      <vt:lpstr>A125201862K_Latest</vt:lpstr>
      <vt:lpstr>A125201866V</vt:lpstr>
      <vt:lpstr>A125201866V_Data</vt:lpstr>
      <vt:lpstr>A125201866V_Latest</vt:lpstr>
      <vt:lpstr>A125201870K</vt:lpstr>
      <vt:lpstr>A125201870K_Data</vt:lpstr>
      <vt:lpstr>A125201870K_Latest</vt:lpstr>
      <vt:lpstr>A125201874V</vt:lpstr>
      <vt:lpstr>A125201874V_Data</vt:lpstr>
      <vt:lpstr>A125201874V_Latest</vt:lpstr>
      <vt:lpstr>A125201878C</vt:lpstr>
      <vt:lpstr>A125201878C_Data</vt:lpstr>
      <vt:lpstr>A125201878C_Latest</vt:lpstr>
      <vt:lpstr>A125201882V</vt:lpstr>
      <vt:lpstr>A125201882V_Data</vt:lpstr>
      <vt:lpstr>A125201882V_Latest</vt:lpstr>
      <vt:lpstr>A125201886C</vt:lpstr>
      <vt:lpstr>A125201886C_Data</vt:lpstr>
      <vt:lpstr>A125201886C_Latest</vt:lpstr>
      <vt:lpstr>A125202306R</vt:lpstr>
      <vt:lpstr>A125202306R_Data</vt:lpstr>
      <vt:lpstr>A125202306R_Latest</vt:lpstr>
      <vt:lpstr>A125202310F</vt:lpstr>
      <vt:lpstr>A125202310F_Data</vt:lpstr>
      <vt:lpstr>A125202310F_Latest</vt:lpstr>
      <vt:lpstr>A125202314R</vt:lpstr>
      <vt:lpstr>A125202314R_Data</vt:lpstr>
      <vt:lpstr>A125202314R_Latest</vt:lpstr>
      <vt:lpstr>A125202318X</vt:lpstr>
      <vt:lpstr>A125202318X_Data</vt:lpstr>
      <vt:lpstr>A125202318X_Latest</vt:lpstr>
      <vt:lpstr>A125202322R</vt:lpstr>
      <vt:lpstr>A125202322R_Data</vt:lpstr>
      <vt:lpstr>A125202322R_Latest</vt:lpstr>
      <vt:lpstr>A125202326X</vt:lpstr>
      <vt:lpstr>A125202326X_Data</vt:lpstr>
      <vt:lpstr>A125202326X_Latest</vt:lpstr>
      <vt:lpstr>A125202330R</vt:lpstr>
      <vt:lpstr>A125202330R_Data</vt:lpstr>
      <vt:lpstr>A125202330R_Latest</vt:lpstr>
      <vt:lpstr>A125202334X</vt:lpstr>
      <vt:lpstr>A125202334X_Data</vt:lpstr>
      <vt:lpstr>A125202334X_Latest</vt:lpstr>
      <vt:lpstr>A125202338J</vt:lpstr>
      <vt:lpstr>A125202338J_Data</vt:lpstr>
      <vt:lpstr>A125202338J_Latest</vt:lpstr>
      <vt:lpstr>A125202342X</vt:lpstr>
      <vt:lpstr>A125202342X_Data</vt:lpstr>
      <vt:lpstr>A125202342X_Latest</vt:lpstr>
      <vt:lpstr>A125202346J</vt:lpstr>
      <vt:lpstr>A125202346J_Data</vt:lpstr>
      <vt:lpstr>A125202346J_Latest</vt:lpstr>
      <vt:lpstr>A125202350X</vt:lpstr>
      <vt:lpstr>A125202350X_Data</vt:lpstr>
      <vt:lpstr>A125202350X_Latest</vt:lpstr>
      <vt:lpstr>A125202354J</vt:lpstr>
      <vt:lpstr>A125202354J_Data</vt:lpstr>
      <vt:lpstr>A125202354J_Latest</vt:lpstr>
      <vt:lpstr>A125202774C</vt:lpstr>
      <vt:lpstr>A125202774C_Data</vt:lpstr>
      <vt:lpstr>A125202774C_Latest</vt:lpstr>
      <vt:lpstr>A125202778L</vt:lpstr>
      <vt:lpstr>A125202778L_Data</vt:lpstr>
      <vt:lpstr>A125202778L_Latest</vt:lpstr>
      <vt:lpstr>A125202782C</vt:lpstr>
      <vt:lpstr>A125202782C_Data</vt:lpstr>
      <vt:lpstr>A125202782C_Latest</vt:lpstr>
      <vt:lpstr>A125202786L</vt:lpstr>
      <vt:lpstr>A125202786L_Data</vt:lpstr>
      <vt:lpstr>A125202786L_Latest</vt:lpstr>
      <vt:lpstr>A125202790C</vt:lpstr>
      <vt:lpstr>A125202790C_Data</vt:lpstr>
      <vt:lpstr>A125202790C_Latest</vt:lpstr>
      <vt:lpstr>A125202794L</vt:lpstr>
      <vt:lpstr>A125202794L_Data</vt:lpstr>
      <vt:lpstr>A125202794L_Latest</vt:lpstr>
      <vt:lpstr>A125202798W</vt:lpstr>
      <vt:lpstr>A125202798W_Data</vt:lpstr>
      <vt:lpstr>A125202798W_Latest</vt:lpstr>
      <vt:lpstr>A125202802A</vt:lpstr>
      <vt:lpstr>A125202802A_Data</vt:lpstr>
      <vt:lpstr>A125202802A_Latest</vt:lpstr>
      <vt:lpstr>A125202806K</vt:lpstr>
      <vt:lpstr>A125202806K_Data</vt:lpstr>
      <vt:lpstr>A125202806K_Latest</vt:lpstr>
      <vt:lpstr>A125202810A</vt:lpstr>
      <vt:lpstr>A125202810A_Data</vt:lpstr>
      <vt:lpstr>A125202810A_Latest</vt:lpstr>
      <vt:lpstr>A125202814K</vt:lpstr>
      <vt:lpstr>A125202814K_Data</vt:lpstr>
      <vt:lpstr>A125202814K_Latest</vt:lpstr>
      <vt:lpstr>A125202818V</vt:lpstr>
      <vt:lpstr>A125202818V_Data</vt:lpstr>
      <vt:lpstr>A125202818V_Latest</vt:lpstr>
      <vt:lpstr>A125202822K</vt:lpstr>
      <vt:lpstr>A125202822K_Data</vt:lpstr>
      <vt:lpstr>A125202822K_Latest</vt:lpstr>
      <vt:lpstr>A125202826V</vt:lpstr>
      <vt:lpstr>A125202826V_Data</vt:lpstr>
      <vt:lpstr>A125202826V_Latest</vt:lpstr>
      <vt:lpstr>A125202830K</vt:lpstr>
      <vt:lpstr>A125202830K_Data</vt:lpstr>
      <vt:lpstr>A125202830K_Latest</vt:lpstr>
      <vt:lpstr>A125202834V</vt:lpstr>
      <vt:lpstr>A125202834V_Data</vt:lpstr>
      <vt:lpstr>A125202834V_Latest</vt:lpstr>
      <vt:lpstr>A125202838C</vt:lpstr>
      <vt:lpstr>A125202838C_Data</vt:lpstr>
      <vt:lpstr>A125202838C_Latest</vt:lpstr>
      <vt:lpstr>A125202842V</vt:lpstr>
      <vt:lpstr>A125202842V_Data</vt:lpstr>
      <vt:lpstr>A125202842V_Latest</vt:lpstr>
      <vt:lpstr>A125202846C</vt:lpstr>
      <vt:lpstr>A125202846C_Data</vt:lpstr>
      <vt:lpstr>A125202846C_Latest</vt:lpstr>
      <vt:lpstr>A125202850V</vt:lpstr>
      <vt:lpstr>A125202850V_Data</vt:lpstr>
      <vt:lpstr>A125202850V_Latest</vt:lpstr>
      <vt:lpstr>A125202854C</vt:lpstr>
      <vt:lpstr>A125202854C_Data</vt:lpstr>
      <vt:lpstr>A125202854C_Latest</vt:lpstr>
      <vt:lpstr>A125202858L</vt:lpstr>
      <vt:lpstr>A125202858L_Data</vt:lpstr>
      <vt:lpstr>A125202858L_Latest</vt:lpstr>
      <vt:lpstr>A125202862C</vt:lpstr>
      <vt:lpstr>A125202862C_Data</vt:lpstr>
      <vt:lpstr>A125202862C_Latest</vt:lpstr>
      <vt:lpstr>A125202866L</vt:lpstr>
      <vt:lpstr>A125202866L_Data</vt:lpstr>
      <vt:lpstr>A125202866L_Latest</vt:lpstr>
      <vt:lpstr>A125202870C</vt:lpstr>
      <vt:lpstr>A125202870C_Data</vt:lpstr>
      <vt:lpstr>A125202870C_Latest</vt:lpstr>
      <vt:lpstr>A125202874L</vt:lpstr>
      <vt:lpstr>A125202874L_Data</vt:lpstr>
      <vt:lpstr>A125202874L_Latest</vt:lpstr>
      <vt:lpstr>A125202878W</vt:lpstr>
      <vt:lpstr>A125202878W_Data</vt:lpstr>
      <vt:lpstr>A125202878W_Latest</vt:lpstr>
      <vt:lpstr>A125202882L</vt:lpstr>
      <vt:lpstr>A125202882L_Data</vt:lpstr>
      <vt:lpstr>A125202882L_Latest</vt:lpstr>
      <vt:lpstr>A125202886W</vt:lpstr>
      <vt:lpstr>A125202886W_Data</vt:lpstr>
      <vt:lpstr>A125202886W_Latest</vt:lpstr>
      <vt:lpstr>A125202890L</vt:lpstr>
      <vt:lpstr>A125202890L_Data</vt:lpstr>
      <vt:lpstr>A125202890L_Latest</vt:lpstr>
      <vt:lpstr>A125202894W</vt:lpstr>
      <vt:lpstr>A125202894W_Data</vt:lpstr>
      <vt:lpstr>A125202894W_Latest</vt:lpstr>
      <vt:lpstr>A125202898F</vt:lpstr>
      <vt:lpstr>A125202898F_Data</vt:lpstr>
      <vt:lpstr>A125202898F_Latest</vt:lpstr>
      <vt:lpstr>A125202902K</vt:lpstr>
      <vt:lpstr>A125202902K_Data</vt:lpstr>
      <vt:lpstr>A125202902K_Latest</vt:lpstr>
      <vt:lpstr>A125202906V</vt:lpstr>
      <vt:lpstr>A125202906V_Data</vt:lpstr>
      <vt:lpstr>A125202906V_Latest</vt:lpstr>
      <vt:lpstr>A125202910K</vt:lpstr>
      <vt:lpstr>A125202910K_Data</vt:lpstr>
      <vt:lpstr>A125202910K_Latest</vt:lpstr>
      <vt:lpstr>A125202914V</vt:lpstr>
      <vt:lpstr>A125202914V_Data</vt:lpstr>
      <vt:lpstr>A125202914V_Latest</vt:lpstr>
      <vt:lpstr>A125202918C</vt:lpstr>
      <vt:lpstr>A125202918C_Data</vt:lpstr>
      <vt:lpstr>A125202918C_Latest</vt:lpstr>
      <vt:lpstr>A125202922V</vt:lpstr>
      <vt:lpstr>A125202922V_Data</vt:lpstr>
      <vt:lpstr>A125202922V_Latest</vt:lpstr>
      <vt:lpstr>A125202926C</vt:lpstr>
      <vt:lpstr>A125202926C_Data</vt:lpstr>
      <vt:lpstr>A125202926C_Latest</vt:lpstr>
      <vt:lpstr>A125202930V</vt:lpstr>
      <vt:lpstr>A125202930V_Data</vt:lpstr>
      <vt:lpstr>A125202930V_Latest</vt:lpstr>
      <vt:lpstr>A125202934C</vt:lpstr>
      <vt:lpstr>A125202934C_Data</vt:lpstr>
      <vt:lpstr>A125202934C_Latest</vt:lpstr>
      <vt:lpstr>A125202938L</vt:lpstr>
      <vt:lpstr>A125202938L_Data</vt:lpstr>
      <vt:lpstr>A125202938L_Latest</vt:lpstr>
      <vt:lpstr>A125202942C</vt:lpstr>
      <vt:lpstr>A125202942C_Data</vt:lpstr>
      <vt:lpstr>A125202942C_Latest</vt:lpstr>
      <vt:lpstr>A125202946L</vt:lpstr>
      <vt:lpstr>A125202946L_Data</vt:lpstr>
      <vt:lpstr>A125202946L_Latest</vt:lpstr>
      <vt:lpstr>A125202950C</vt:lpstr>
      <vt:lpstr>A125202950C_Data</vt:lpstr>
      <vt:lpstr>A125202950C_Latest</vt:lpstr>
      <vt:lpstr>A125202954L</vt:lpstr>
      <vt:lpstr>A125202954L_Data</vt:lpstr>
      <vt:lpstr>A125202954L_Latest</vt:lpstr>
      <vt:lpstr>A125202958W</vt:lpstr>
      <vt:lpstr>A125202958W_Data</vt:lpstr>
      <vt:lpstr>A125202958W_Latest</vt:lpstr>
      <vt:lpstr>A125202962L</vt:lpstr>
      <vt:lpstr>A125202962L_Data</vt:lpstr>
      <vt:lpstr>A125202962L_Latest</vt:lpstr>
      <vt:lpstr>A125202966W</vt:lpstr>
      <vt:lpstr>A125202966W_Data</vt:lpstr>
      <vt:lpstr>A125202966W_Latest</vt:lpstr>
      <vt:lpstr>A125202970L</vt:lpstr>
      <vt:lpstr>A125202970L_Data</vt:lpstr>
      <vt:lpstr>A125202970L_Latest</vt:lpstr>
      <vt:lpstr>A125202974W</vt:lpstr>
      <vt:lpstr>A125202974W_Data</vt:lpstr>
      <vt:lpstr>A125202974W_Latest</vt:lpstr>
      <vt:lpstr>A125202978F</vt:lpstr>
      <vt:lpstr>A125202978F_Data</vt:lpstr>
      <vt:lpstr>A125202978F_Latest</vt:lpstr>
      <vt:lpstr>A125202982W</vt:lpstr>
      <vt:lpstr>A125202982W_Data</vt:lpstr>
      <vt:lpstr>A125202982W_Latest</vt:lpstr>
      <vt:lpstr>A125202986F</vt:lpstr>
      <vt:lpstr>A125202986F_Data</vt:lpstr>
      <vt:lpstr>A125202986F_Latest</vt:lpstr>
      <vt:lpstr>A125202990W</vt:lpstr>
      <vt:lpstr>A125202990W_Data</vt:lpstr>
      <vt:lpstr>A125202990W_Latest</vt:lpstr>
      <vt:lpstr>A125202994F</vt:lpstr>
      <vt:lpstr>A125202994F_Data</vt:lpstr>
      <vt:lpstr>A125202994F_Latest</vt:lpstr>
      <vt:lpstr>A125202998R</vt:lpstr>
      <vt:lpstr>A125202998R_Data</vt:lpstr>
      <vt:lpstr>A125202998R_Latest</vt:lpstr>
      <vt:lpstr>A125203002W</vt:lpstr>
      <vt:lpstr>A125203002W_Data</vt:lpstr>
      <vt:lpstr>A125203002W_Latest</vt:lpstr>
      <vt:lpstr>A125203006F</vt:lpstr>
      <vt:lpstr>A125203006F_Data</vt:lpstr>
      <vt:lpstr>A125203006F_Latest</vt:lpstr>
      <vt:lpstr>A125203010W</vt:lpstr>
      <vt:lpstr>A125203010W_Data</vt:lpstr>
      <vt:lpstr>A125203010W_Latest</vt:lpstr>
      <vt:lpstr>A125203014F</vt:lpstr>
      <vt:lpstr>A125203014F_Data</vt:lpstr>
      <vt:lpstr>A125203014F_Latest</vt:lpstr>
      <vt:lpstr>A125203018R</vt:lpstr>
      <vt:lpstr>A125203018R_Data</vt:lpstr>
      <vt:lpstr>A125203018R_Latest</vt:lpstr>
      <vt:lpstr>A125203022F</vt:lpstr>
      <vt:lpstr>A125203022F_Data</vt:lpstr>
      <vt:lpstr>A125203022F_Latest</vt:lpstr>
      <vt:lpstr>A125203026R</vt:lpstr>
      <vt:lpstr>A125203026R_Data</vt:lpstr>
      <vt:lpstr>A125203026R_Latest</vt:lpstr>
      <vt:lpstr>A125203030F</vt:lpstr>
      <vt:lpstr>A125203030F_Data</vt:lpstr>
      <vt:lpstr>A125203030F_Latest</vt:lpstr>
      <vt:lpstr>A125203034R</vt:lpstr>
      <vt:lpstr>A125203034R_Data</vt:lpstr>
      <vt:lpstr>A125203034R_Latest</vt:lpstr>
      <vt:lpstr>A125203038X</vt:lpstr>
      <vt:lpstr>A125203038X_Data</vt:lpstr>
      <vt:lpstr>A125203038X_Latest</vt:lpstr>
      <vt:lpstr>A125203042R</vt:lpstr>
      <vt:lpstr>A125203042R_Data</vt:lpstr>
      <vt:lpstr>A125203042R_Latest</vt:lpstr>
      <vt:lpstr>A125203046X</vt:lpstr>
      <vt:lpstr>A125203046X_Data</vt:lpstr>
      <vt:lpstr>A125203046X_Latest</vt:lpstr>
      <vt:lpstr>A125203050R</vt:lpstr>
      <vt:lpstr>A125203050R_Data</vt:lpstr>
      <vt:lpstr>A125203050R_Latest</vt:lpstr>
      <vt:lpstr>A125203054X</vt:lpstr>
      <vt:lpstr>A125203054X_Data</vt:lpstr>
      <vt:lpstr>A125203054X_Latest</vt:lpstr>
      <vt:lpstr>A125203058J</vt:lpstr>
      <vt:lpstr>A125203058J_Data</vt:lpstr>
      <vt:lpstr>A125203058J_Latest</vt:lpstr>
      <vt:lpstr>A125203062X</vt:lpstr>
      <vt:lpstr>A125203062X_Data</vt:lpstr>
      <vt:lpstr>A125203062X_Latest</vt:lpstr>
      <vt:lpstr>A125203066J</vt:lpstr>
      <vt:lpstr>A125203066J_Data</vt:lpstr>
      <vt:lpstr>A125203066J_Latest</vt:lpstr>
      <vt:lpstr>A125203070X</vt:lpstr>
      <vt:lpstr>A125203070X_Data</vt:lpstr>
      <vt:lpstr>A125203070X_Latest</vt:lpstr>
      <vt:lpstr>A125203074J</vt:lpstr>
      <vt:lpstr>A125203074J_Data</vt:lpstr>
      <vt:lpstr>A125203074J_Latest</vt:lpstr>
      <vt:lpstr>A125203078T</vt:lpstr>
      <vt:lpstr>A125203078T_Data</vt:lpstr>
      <vt:lpstr>A125203078T_Latest</vt:lpstr>
      <vt:lpstr>A125203082J</vt:lpstr>
      <vt:lpstr>A125203082J_Data</vt:lpstr>
      <vt:lpstr>A125203082J_Latest</vt:lpstr>
      <vt:lpstr>A125203086T</vt:lpstr>
      <vt:lpstr>A125203086T_Data</vt:lpstr>
      <vt:lpstr>A125203086T_Latest</vt:lpstr>
      <vt:lpstr>A125203090J</vt:lpstr>
      <vt:lpstr>A125203090J_Data</vt:lpstr>
      <vt:lpstr>A125203090J_Latest</vt:lpstr>
      <vt:lpstr>A125203094T</vt:lpstr>
      <vt:lpstr>A125203094T_Data</vt:lpstr>
      <vt:lpstr>A125203094T_Latest</vt:lpstr>
      <vt:lpstr>A125203098A</vt:lpstr>
      <vt:lpstr>A125203098A_Data</vt:lpstr>
      <vt:lpstr>A125203098A_Latest</vt:lpstr>
      <vt:lpstr>A125203102F</vt:lpstr>
      <vt:lpstr>A125203102F_Data</vt:lpstr>
      <vt:lpstr>A125203102F_Latest</vt:lpstr>
      <vt:lpstr>A125203106R</vt:lpstr>
      <vt:lpstr>A125203106R_Data</vt:lpstr>
      <vt:lpstr>A125203106R_Latest</vt:lpstr>
      <vt:lpstr>A125203110F</vt:lpstr>
      <vt:lpstr>A125203110F_Data</vt:lpstr>
      <vt:lpstr>A125203110F_Latest</vt:lpstr>
      <vt:lpstr>A125203114R</vt:lpstr>
      <vt:lpstr>A125203114R_Data</vt:lpstr>
      <vt:lpstr>A125203114R_Latest</vt:lpstr>
      <vt:lpstr>A125203118X</vt:lpstr>
      <vt:lpstr>A125203118X_Data</vt:lpstr>
      <vt:lpstr>A125203118X_Latest</vt:lpstr>
      <vt:lpstr>A125203122R</vt:lpstr>
      <vt:lpstr>A125203122R_Data</vt:lpstr>
      <vt:lpstr>A125203122R_Latest</vt:lpstr>
      <vt:lpstr>A125203126X</vt:lpstr>
      <vt:lpstr>A125203126X_Data</vt:lpstr>
      <vt:lpstr>A125203126X_Latest</vt:lpstr>
      <vt:lpstr>A125203130R</vt:lpstr>
      <vt:lpstr>A125203130R_Data</vt:lpstr>
      <vt:lpstr>A125203130R_Latest</vt:lpstr>
      <vt:lpstr>A125203134X</vt:lpstr>
      <vt:lpstr>A125203134X_Data</vt:lpstr>
      <vt:lpstr>A125203134X_Latest</vt:lpstr>
      <vt:lpstr>A125203138J</vt:lpstr>
      <vt:lpstr>A125203138J_Data</vt:lpstr>
      <vt:lpstr>A125203138J_Latest</vt:lpstr>
      <vt:lpstr>A125203142X</vt:lpstr>
      <vt:lpstr>A125203142X_Data</vt:lpstr>
      <vt:lpstr>A125203142X_Latest</vt:lpstr>
      <vt:lpstr>A125203146J</vt:lpstr>
      <vt:lpstr>A125203146J_Data</vt:lpstr>
      <vt:lpstr>A125203146J_Latest</vt:lpstr>
      <vt:lpstr>A125203150X</vt:lpstr>
      <vt:lpstr>A125203150X_Data</vt:lpstr>
      <vt:lpstr>A125203150X_Latest</vt:lpstr>
      <vt:lpstr>A125203154J</vt:lpstr>
      <vt:lpstr>A125203154J_Data</vt:lpstr>
      <vt:lpstr>A125203154J_Latest</vt:lpstr>
      <vt:lpstr>A125203158T</vt:lpstr>
      <vt:lpstr>A125203158T_Data</vt:lpstr>
      <vt:lpstr>A125203158T_Latest</vt:lpstr>
      <vt:lpstr>A125203162J</vt:lpstr>
      <vt:lpstr>A125203162J_Data</vt:lpstr>
      <vt:lpstr>A125203162J_Latest</vt:lpstr>
      <vt:lpstr>A125203166T</vt:lpstr>
      <vt:lpstr>A125203166T_Data</vt:lpstr>
      <vt:lpstr>A125203166T_Latest</vt:lpstr>
      <vt:lpstr>A125203170J</vt:lpstr>
      <vt:lpstr>A125203170J_Data</vt:lpstr>
      <vt:lpstr>A125203170J_Latest</vt:lpstr>
      <vt:lpstr>A125203174T</vt:lpstr>
      <vt:lpstr>A125203174T_Data</vt:lpstr>
      <vt:lpstr>A125203174T_Latest</vt:lpstr>
      <vt:lpstr>A125203178A</vt:lpstr>
      <vt:lpstr>A125203178A_Data</vt:lpstr>
      <vt:lpstr>A125203178A_Latest</vt:lpstr>
      <vt:lpstr>A125203182T</vt:lpstr>
      <vt:lpstr>A125203182T_Data</vt:lpstr>
      <vt:lpstr>A125203182T_Latest</vt:lpstr>
      <vt:lpstr>A125203186A</vt:lpstr>
      <vt:lpstr>A125203186A_Data</vt:lpstr>
      <vt:lpstr>A125203186A_Latest</vt:lpstr>
      <vt:lpstr>A125203190T</vt:lpstr>
      <vt:lpstr>A125203190T_Data</vt:lpstr>
      <vt:lpstr>A125203190T_Latest</vt:lpstr>
      <vt:lpstr>A125203194A</vt:lpstr>
      <vt:lpstr>A125203194A_Data</vt:lpstr>
      <vt:lpstr>A125203194A_Latest</vt:lpstr>
      <vt:lpstr>A125203198K</vt:lpstr>
      <vt:lpstr>A125203198K_Data</vt:lpstr>
      <vt:lpstr>A125203198K_Latest</vt:lpstr>
      <vt:lpstr>A125203202R</vt:lpstr>
      <vt:lpstr>A125203202R_Data</vt:lpstr>
      <vt:lpstr>A125203202R_Latest</vt:lpstr>
      <vt:lpstr>A125203206X</vt:lpstr>
      <vt:lpstr>A125203206X_Data</vt:lpstr>
      <vt:lpstr>A125203206X_Latest</vt:lpstr>
      <vt:lpstr>A125203210R</vt:lpstr>
      <vt:lpstr>A125203210R_Data</vt:lpstr>
      <vt:lpstr>A125203210R_Latest</vt:lpstr>
      <vt:lpstr>A125203214X</vt:lpstr>
      <vt:lpstr>A125203214X_Data</vt:lpstr>
      <vt:lpstr>A125203214X_Latest</vt:lpstr>
      <vt:lpstr>A125203218J</vt:lpstr>
      <vt:lpstr>A125203218J_Data</vt:lpstr>
      <vt:lpstr>A125203218J_Latest</vt:lpstr>
      <vt:lpstr>A125203222X</vt:lpstr>
      <vt:lpstr>A125203222X_Data</vt:lpstr>
      <vt:lpstr>A125203222X_Latest</vt:lpstr>
      <vt:lpstr>A125203226J</vt:lpstr>
      <vt:lpstr>A125203226J_Data</vt:lpstr>
      <vt:lpstr>A125203226J_Latest</vt:lpstr>
      <vt:lpstr>A125203230X</vt:lpstr>
      <vt:lpstr>A125203230X_Data</vt:lpstr>
      <vt:lpstr>A125203230X_Latest</vt:lpstr>
      <vt:lpstr>A125203234J</vt:lpstr>
      <vt:lpstr>A125203234J_Data</vt:lpstr>
      <vt:lpstr>A125203234J_Latest</vt:lpstr>
      <vt:lpstr>A125203238T</vt:lpstr>
      <vt:lpstr>A125203238T_Data</vt:lpstr>
      <vt:lpstr>A125203238T_Latest</vt:lpstr>
      <vt:lpstr>A125203242J</vt:lpstr>
      <vt:lpstr>A125203242J_Data</vt:lpstr>
      <vt:lpstr>A125203242J_Latest</vt:lpstr>
      <vt:lpstr>A125203246T</vt:lpstr>
      <vt:lpstr>A125203246T_Data</vt:lpstr>
      <vt:lpstr>A125203246T_Latest</vt:lpstr>
      <vt:lpstr>A125203250J</vt:lpstr>
      <vt:lpstr>A125203250J_Data</vt:lpstr>
      <vt:lpstr>A125203250J_Latest</vt:lpstr>
      <vt:lpstr>A125203254T</vt:lpstr>
      <vt:lpstr>A125203254T_Data</vt:lpstr>
      <vt:lpstr>A125203254T_Latest</vt:lpstr>
      <vt:lpstr>A125203258A</vt:lpstr>
      <vt:lpstr>A125203258A_Data</vt:lpstr>
      <vt:lpstr>A125203258A_Latest</vt:lpstr>
      <vt:lpstr>A125203262T</vt:lpstr>
      <vt:lpstr>A125203262T_Data</vt:lpstr>
      <vt:lpstr>A125203262T_Latest</vt:lpstr>
      <vt:lpstr>A125203266A</vt:lpstr>
      <vt:lpstr>A125203266A_Data</vt:lpstr>
      <vt:lpstr>A125203266A_Latest</vt:lpstr>
      <vt:lpstr>A125203270T</vt:lpstr>
      <vt:lpstr>A125203270T_Data</vt:lpstr>
      <vt:lpstr>A125203270T_Latest</vt:lpstr>
      <vt:lpstr>A125203274A</vt:lpstr>
      <vt:lpstr>A125203274A_Data</vt:lpstr>
      <vt:lpstr>A125203274A_Latest</vt:lpstr>
      <vt:lpstr>A125203278K</vt:lpstr>
      <vt:lpstr>A125203278K_Data</vt:lpstr>
      <vt:lpstr>A125203278K_Latest</vt:lpstr>
      <vt:lpstr>A125203282A</vt:lpstr>
      <vt:lpstr>A125203282A_Data</vt:lpstr>
      <vt:lpstr>A125203282A_Latest</vt:lpstr>
      <vt:lpstr>A125203286K</vt:lpstr>
      <vt:lpstr>A125203286K_Data</vt:lpstr>
      <vt:lpstr>A125203286K_Latest</vt:lpstr>
      <vt:lpstr>A125203290A</vt:lpstr>
      <vt:lpstr>A125203290A_Data</vt:lpstr>
      <vt:lpstr>A125203290A_Latest</vt:lpstr>
      <vt:lpstr>A125203710K</vt:lpstr>
      <vt:lpstr>A125203710K_Data</vt:lpstr>
      <vt:lpstr>A125203710K_Latest</vt:lpstr>
      <vt:lpstr>A125203714V</vt:lpstr>
      <vt:lpstr>A125203714V_Data</vt:lpstr>
      <vt:lpstr>A125203714V_Latest</vt:lpstr>
      <vt:lpstr>A125203718C</vt:lpstr>
      <vt:lpstr>A125203718C_Data</vt:lpstr>
      <vt:lpstr>A125203718C_Latest</vt:lpstr>
      <vt:lpstr>A125203722V</vt:lpstr>
      <vt:lpstr>A125203722V_Data</vt:lpstr>
      <vt:lpstr>A125203722V_Latest</vt:lpstr>
      <vt:lpstr>A125203726C</vt:lpstr>
      <vt:lpstr>A125203726C_Data</vt:lpstr>
      <vt:lpstr>A125203726C_Latest</vt:lpstr>
      <vt:lpstr>A125203730V</vt:lpstr>
      <vt:lpstr>A125203730V_Data</vt:lpstr>
      <vt:lpstr>A125203730V_Latest</vt:lpstr>
      <vt:lpstr>A125203734C</vt:lpstr>
      <vt:lpstr>A125203734C_Data</vt:lpstr>
      <vt:lpstr>A125203734C_Latest</vt:lpstr>
      <vt:lpstr>A125203738L</vt:lpstr>
      <vt:lpstr>A125203738L_Data</vt:lpstr>
      <vt:lpstr>A125203738L_Latest</vt:lpstr>
      <vt:lpstr>A125203742C</vt:lpstr>
      <vt:lpstr>A125203742C_Data</vt:lpstr>
      <vt:lpstr>A125203742C_Latest</vt:lpstr>
      <vt:lpstr>A125203746L</vt:lpstr>
      <vt:lpstr>A125203746L_Data</vt:lpstr>
      <vt:lpstr>A125203746L_Latest</vt:lpstr>
      <vt:lpstr>A125203750C</vt:lpstr>
      <vt:lpstr>A125203750C_Data</vt:lpstr>
      <vt:lpstr>A125203750C_Latest</vt:lpstr>
      <vt:lpstr>A125203754L</vt:lpstr>
      <vt:lpstr>A125203754L_Data</vt:lpstr>
      <vt:lpstr>A125203754L_Latest</vt:lpstr>
      <vt:lpstr>A125203758W</vt:lpstr>
      <vt:lpstr>A125203758W_Data</vt:lpstr>
      <vt:lpstr>A125203758W_Latest</vt:lpstr>
      <vt:lpstr>A125204178V</vt:lpstr>
      <vt:lpstr>A125204178V_Data</vt:lpstr>
      <vt:lpstr>A125204178V_Latest</vt:lpstr>
      <vt:lpstr>A125204182K</vt:lpstr>
      <vt:lpstr>A125204182K_Data</vt:lpstr>
      <vt:lpstr>A125204182K_Latest</vt:lpstr>
      <vt:lpstr>A125204186V</vt:lpstr>
      <vt:lpstr>A125204186V_Data</vt:lpstr>
      <vt:lpstr>A125204186V_Latest</vt:lpstr>
      <vt:lpstr>A125204190K</vt:lpstr>
      <vt:lpstr>A125204190K_Data</vt:lpstr>
      <vt:lpstr>A125204190K_Latest</vt:lpstr>
      <vt:lpstr>A125204194V</vt:lpstr>
      <vt:lpstr>A125204194V_Data</vt:lpstr>
      <vt:lpstr>A125204194V_Latest</vt:lpstr>
      <vt:lpstr>A125204198C</vt:lpstr>
      <vt:lpstr>A125204198C_Data</vt:lpstr>
      <vt:lpstr>A125204198C_Latest</vt:lpstr>
      <vt:lpstr>A125204202J</vt:lpstr>
      <vt:lpstr>A125204202J_Data</vt:lpstr>
      <vt:lpstr>A125204202J_Latest</vt:lpstr>
      <vt:lpstr>A125204206T</vt:lpstr>
      <vt:lpstr>A125204206T_Data</vt:lpstr>
      <vt:lpstr>A125204206T_Latest</vt:lpstr>
      <vt:lpstr>A125204210J</vt:lpstr>
      <vt:lpstr>A125204210J_Data</vt:lpstr>
      <vt:lpstr>A125204210J_Latest</vt:lpstr>
      <vt:lpstr>A125204214T</vt:lpstr>
      <vt:lpstr>A125204214T_Data</vt:lpstr>
      <vt:lpstr>A125204214T_Latest</vt:lpstr>
      <vt:lpstr>A125204218A</vt:lpstr>
      <vt:lpstr>A125204218A_Data</vt:lpstr>
      <vt:lpstr>A125204218A_Latest</vt:lpstr>
      <vt:lpstr>A125204222T</vt:lpstr>
      <vt:lpstr>A125204222T_Data</vt:lpstr>
      <vt:lpstr>A125204222T_Latest</vt:lpstr>
      <vt:lpstr>A125204226A</vt:lpstr>
      <vt:lpstr>A125204226A_Data</vt:lpstr>
      <vt:lpstr>A125204226A_Latest</vt:lpstr>
      <vt:lpstr>A125204646W</vt:lpstr>
      <vt:lpstr>A125204646W_Data</vt:lpstr>
      <vt:lpstr>A125204646W_Latest</vt:lpstr>
      <vt:lpstr>A125204650L</vt:lpstr>
      <vt:lpstr>A125204650L_Data</vt:lpstr>
      <vt:lpstr>A125204650L_Latest</vt:lpstr>
      <vt:lpstr>A125204654W</vt:lpstr>
      <vt:lpstr>A125204654W_Data</vt:lpstr>
      <vt:lpstr>A125204654W_Latest</vt:lpstr>
      <vt:lpstr>A125204658F</vt:lpstr>
      <vt:lpstr>A125204658F_Data</vt:lpstr>
      <vt:lpstr>A125204658F_Latest</vt:lpstr>
      <vt:lpstr>A125204662W</vt:lpstr>
      <vt:lpstr>A125204662W_Data</vt:lpstr>
      <vt:lpstr>A125204662W_Latest</vt:lpstr>
      <vt:lpstr>A125204666F</vt:lpstr>
      <vt:lpstr>A125204666F_Data</vt:lpstr>
      <vt:lpstr>A125204666F_Latest</vt:lpstr>
      <vt:lpstr>A125204670W</vt:lpstr>
      <vt:lpstr>A125204670W_Data</vt:lpstr>
      <vt:lpstr>A125204670W_Latest</vt:lpstr>
      <vt:lpstr>A125204674F</vt:lpstr>
      <vt:lpstr>A125204674F_Data</vt:lpstr>
      <vt:lpstr>A125204674F_Latest</vt:lpstr>
      <vt:lpstr>A125204678R</vt:lpstr>
      <vt:lpstr>A125204678R_Data</vt:lpstr>
      <vt:lpstr>A125204678R_Latest</vt:lpstr>
      <vt:lpstr>A125204682F</vt:lpstr>
      <vt:lpstr>A125204682F_Data</vt:lpstr>
      <vt:lpstr>A125204682F_Latest</vt:lpstr>
      <vt:lpstr>A125204686R</vt:lpstr>
      <vt:lpstr>A125204686R_Data</vt:lpstr>
      <vt:lpstr>A125204686R_Latest</vt:lpstr>
      <vt:lpstr>A125204690F</vt:lpstr>
      <vt:lpstr>A125204690F_Data</vt:lpstr>
      <vt:lpstr>A125204690F_Latest</vt:lpstr>
      <vt:lpstr>A125204694R</vt:lpstr>
      <vt:lpstr>A125204694R_Data</vt:lpstr>
      <vt:lpstr>A125204694R_Latest</vt:lpstr>
      <vt:lpstr>A125205114A</vt:lpstr>
      <vt:lpstr>A125205114A_Data</vt:lpstr>
      <vt:lpstr>A125205114A_Latest</vt:lpstr>
      <vt:lpstr>A125205118K</vt:lpstr>
      <vt:lpstr>A125205118K_Data</vt:lpstr>
      <vt:lpstr>A125205118K_Latest</vt:lpstr>
      <vt:lpstr>A125205122A</vt:lpstr>
      <vt:lpstr>A125205122A_Data</vt:lpstr>
      <vt:lpstr>A125205122A_Latest</vt:lpstr>
      <vt:lpstr>A125205126K</vt:lpstr>
      <vt:lpstr>A125205126K_Data</vt:lpstr>
      <vt:lpstr>A125205126K_Latest</vt:lpstr>
      <vt:lpstr>A125205130A</vt:lpstr>
      <vt:lpstr>A125205130A_Data</vt:lpstr>
      <vt:lpstr>A125205130A_Latest</vt:lpstr>
      <vt:lpstr>A125205134K</vt:lpstr>
      <vt:lpstr>A125205134K_Data</vt:lpstr>
      <vt:lpstr>A125205134K_Latest</vt:lpstr>
      <vt:lpstr>A125205138V</vt:lpstr>
      <vt:lpstr>A125205138V_Data</vt:lpstr>
      <vt:lpstr>A125205138V_Latest</vt:lpstr>
      <vt:lpstr>A125205142K</vt:lpstr>
      <vt:lpstr>A125205142K_Data</vt:lpstr>
      <vt:lpstr>A125205142K_Latest</vt:lpstr>
      <vt:lpstr>A125205146V</vt:lpstr>
      <vt:lpstr>A125205146V_Data</vt:lpstr>
      <vt:lpstr>A125205146V_Latest</vt:lpstr>
      <vt:lpstr>A125205150K</vt:lpstr>
      <vt:lpstr>A125205150K_Data</vt:lpstr>
      <vt:lpstr>A125205150K_Latest</vt:lpstr>
      <vt:lpstr>A125205154V</vt:lpstr>
      <vt:lpstr>A125205154V_Data</vt:lpstr>
      <vt:lpstr>A125205154V_Latest</vt:lpstr>
      <vt:lpstr>A125205158C</vt:lpstr>
      <vt:lpstr>A125205158C_Data</vt:lpstr>
      <vt:lpstr>A125205158C_Latest</vt:lpstr>
      <vt:lpstr>A125205162V</vt:lpstr>
      <vt:lpstr>A125205162V_Data</vt:lpstr>
      <vt:lpstr>A125205162V_Latest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2023-05-29T07:07:34Z</dcterms:created>
  <dcterms:modified xsi:type="dcterms:W3CDTF">2023-06-28T14:07:59Z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2023-05-29T21:34:22Z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6ac2984d-c5b4-490d-8086-a34ceea83526</vt:lpwstr>
  </property>
  <property fmtid="{D5CDD505-2E9C-101B-9397-08002B2CF9AE}" pid="8" name="MSIP_Label_c8e5a7ee-c283-40b0-98eb-fa437df4c031_ContentBits">
    <vt:lpwstr>0</vt:lpwstr>
  </property>
</Properties>
</file>